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17925" windowHeight="6555" tabRatio="910" activeTab="0"/>
  </bookViews>
  <sheets>
    <sheet name="研修生日誌" sheetId="1" r:id="rId1"/>
    <sheet name="研修記録簿（実践）" sheetId="2" r:id="rId2"/>
    <sheet name="研修記録簿（育成）" sheetId="3" r:id="rId3"/>
    <sheet name="【3月】FW（１年目）月集計表" sheetId="4" state="hidden" r:id="rId4"/>
    <sheet name="【4月】FW（１年目）月集計表" sheetId="5" state="hidden" r:id="rId5"/>
    <sheet name="【5月】FW（１年目）月集計表" sheetId="6" state="hidden" r:id="rId6"/>
    <sheet name="【6月】FW（１年目）月集計表" sheetId="7" r:id="rId7"/>
    <sheet name="【7月】FW（１年目）月集計表" sheetId="8" r:id="rId8"/>
    <sheet name="【8月】FW（１年目）月集計表" sheetId="9" r:id="rId9"/>
    <sheet name="【9月】FW（１年目）月集計表" sheetId="10" r:id="rId10"/>
    <sheet name="【10月】FW（１年目）月集計表" sheetId="11" r:id="rId11"/>
    <sheet name="【11月】FW（１年目）月集計表" sheetId="12" r:id="rId12"/>
    <sheet name="【12月】FW（１年目）月集計表" sheetId="13" r:id="rId13"/>
    <sheet name="【1月】FW（１年目）月集計表" sheetId="14" r:id="rId14"/>
    <sheet name="【2月】FW（１年目）月集計表" sheetId="15" state="hidden" r:id="rId15"/>
    <sheet name="FW（１年目）研修【年集計表】" sheetId="16" r:id="rId16"/>
    <sheet name="日付" sheetId="17" state="hidden" r:id="rId17"/>
  </sheets>
  <externalReferences>
    <externalReference r:id="rId20"/>
  </externalReferences>
  <definedNames>
    <definedName name="_xlnm.Print_Area" localSheetId="10">'【10月】FW（１年目）月集計表'!$A$1:$BC$57</definedName>
    <definedName name="_xlnm.Print_Area" localSheetId="11">'【11月】FW（１年目）月集計表'!$A$1:$BC$57</definedName>
    <definedName name="_xlnm.Print_Area" localSheetId="12">'【12月】FW（１年目）月集計表'!$A$1:$BC$57</definedName>
    <definedName name="_xlnm.Print_Area" localSheetId="13">'【1月】FW（１年目）月集計表'!$A$1:$BC$57</definedName>
    <definedName name="_xlnm.Print_Area" localSheetId="14">'【2月】FW（１年目）月集計表'!$A$1:$BC$57</definedName>
    <definedName name="_xlnm.Print_Area" localSheetId="3">'【3月】FW（１年目）月集計表'!$A$1:$BC$57</definedName>
    <definedName name="_xlnm.Print_Area" localSheetId="4">'【4月】FW（１年目）月集計表'!$A$1:$BB$57</definedName>
    <definedName name="_xlnm.Print_Area" localSheetId="5">'【5月】FW（１年目）月集計表'!$A$1:$BC$57</definedName>
    <definedName name="_xlnm.Print_Area" localSheetId="6">'【6月】FW（１年目）月集計表'!$A$1:$BC$57</definedName>
    <definedName name="_xlnm.Print_Area" localSheetId="7">'【7月】FW（１年目）月集計表'!$A$1:$BC$57</definedName>
    <definedName name="_xlnm.Print_Area" localSheetId="8">'【8月】FW（１年目）月集計表'!$A$1:$BC$57</definedName>
    <definedName name="_xlnm.Print_Area" localSheetId="9">'【9月】FW（１年目）月集計表'!$A$1:$BC$57</definedName>
    <definedName name="_xlnm.Print_Area" localSheetId="15">'FW（１年目）研修【年集計表】'!$A$1:$T$41</definedName>
    <definedName name="_xlnm.Print_Area" localSheetId="2">'研修記録簿（育成）'!$A$1:$O$65</definedName>
    <definedName name="_xlnm.Print_Area" localSheetId="1">'研修記録簿（実践）'!$A$1:$Q$60</definedName>
    <definedName name="_xlnm.Print_Area" localSheetId="0">'研修生日誌'!$A$1:$L$31</definedName>
    <definedName name="その他１">#REF!</definedName>
    <definedName name="その他２">#REF!</definedName>
    <definedName name="その他３">#REF!</definedName>
    <definedName name="その他４">#REF!</definedName>
    <definedName name="チェンソー１">#REF!</definedName>
    <definedName name="チェンソー２">#REF!</definedName>
    <definedName name="チェンソー３">#REF!</definedName>
    <definedName name="チェンソー４">#REF!</definedName>
    <definedName name="高性能１">#REF!</definedName>
    <definedName name="高性能２">#REF!</definedName>
    <definedName name="高性能３">#REF!</definedName>
    <definedName name="高性能４">#REF!</definedName>
    <definedName name="祝日1">'日付'!$A$19:$T$19</definedName>
    <definedName name="祝日2">'日付'!$A$22:$T$22</definedName>
    <definedName name="人員１">#REF!</definedName>
    <definedName name="人員２">#REF!</definedName>
    <definedName name="人員３">#REF!</definedName>
    <definedName name="人員４">#REF!</definedName>
    <definedName name="燃料１">#REF!</definedName>
    <definedName name="燃料２">#REF!</definedName>
    <definedName name="燃料３">#REF!</definedName>
    <definedName name="燃料４">#REF!</definedName>
    <definedName name="労災１">#REF!</definedName>
    <definedName name="労災２">#REF!</definedName>
    <definedName name="労災３">#REF!</definedName>
    <definedName name="労災４">#REF!</definedName>
  </definedNames>
  <calcPr fullCalcOnLoad="1"/>
</workbook>
</file>

<file path=xl/sharedStrings.xml><?xml version="1.0" encoding="utf-8"?>
<sst xmlns="http://schemas.openxmlformats.org/spreadsheetml/2006/main" count="2493" uniqueCount="394">
  <si>
    <t>確認者</t>
  </si>
  <si>
    <t>事業体名</t>
  </si>
  <si>
    <t>整理者</t>
  </si>
  <si>
    <t>区分</t>
  </si>
  <si>
    <t>氏名</t>
  </si>
  <si>
    <t>日　　　　　　　　　　付</t>
  </si>
  <si>
    <t>育成研修</t>
  </si>
  <si>
    <t>日数</t>
  </si>
  <si>
    <t>単価</t>
  </si>
  <si>
    <t>指導員</t>
  </si>
  <si>
    <t>　</t>
  </si>
  <si>
    <t>　</t>
  </si>
  <si>
    <t>事業体　計</t>
  </si>
  <si>
    <t>研修生</t>
  </si>
  <si>
    <t>研修人数　計</t>
  </si>
  <si>
    <t>研修人数は集合研修も含む数字</t>
  </si>
  <si>
    <t>機械</t>
  </si>
  <si>
    <t>使用機械</t>
  </si>
  <si>
    <t>計</t>
  </si>
  <si>
    <t>研修実績集計</t>
  </si>
  <si>
    <t>項　　目</t>
  </si>
  <si>
    <t>①</t>
  </si>
  <si>
    <t>②</t>
  </si>
  <si>
    <t>③</t>
  </si>
  <si>
    <t>④</t>
  </si>
  <si>
    <t>⑤</t>
  </si>
  <si>
    <t>⑥</t>
  </si>
  <si>
    <t>⑦</t>
  </si>
  <si>
    <t>⑧</t>
  </si>
  <si>
    <t>⑨</t>
  </si>
  <si>
    <t>集</t>
  </si>
  <si>
    <t>休</t>
  </si>
  <si>
    <t>外</t>
  </si>
  <si>
    <t>計　　画</t>
  </si>
  <si>
    <t>○機械経費助成単価表</t>
  </si>
  <si>
    <t>○作業種一覧</t>
  </si>
  <si>
    <t>番号</t>
  </si>
  <si>
    <t>内容</t>
  </si>
  <si>
    <t>①</t>
  </si>
  <si>
    <t>資材・設備管理</t>
  </si>
  <si>
    <t>②</t>
  </si>
  <si>
    <t>森林調査</t>
  </si>
  <si>
    <t>林内作業車</t>
  </si>
  <si>
    <t>③</t>
  </si>
  <si>
    <t>造　　林</t>
  </si>
  <si>
    <t xml:space="preserve">トラクタ（スキッダ） </t>
  </si>
  <si>
    <t>④</t>
  </si>
  <si>
    <t>育　　林</t>
  </si>
  <si>
    <t>フォワーダ</t>
  </si>
  <si>
    <t>⑤</t>
  </si>
  <si>
    <t>伐　　倒</t>
  </si>
  <si>
    <t>ハーベスタ</t>
  </si>
  <si>
    <t>⑥</t>
  </si>
  <si>
    <t>造　　材</t>
  </si>
  <si>
    <t>タワーヤーダ</t>
  </si>
  <si>
    <t>⑦</t>
  </si>
  <si>
    <t>集　　材</t>
  </si>
  <si>
    <t>スイングヤーダ</t>
  </si>
  <si>
    <t>⑧</t>
  </si>
  <si>
    <t>土場管理</t>
  </si>
  <si>
    <t>プロセッサ</t>
  </si>
  <si>
    <t>⑨</t>
  </si>
  <si>
    <t>輸送作業</t>
  </si>
  <si>
    <t>クレーン付トラック</t>
  </si>
  <si>
    <t>集合研修</t>
  </si>
  <si>
    <t>グラップル付トラック</t>
  </si>
  <si>
    <t>休暇</t>
  </si>
  <si>
    <t>バックホー</t>
  </si>
  <si>
    <t>研修外作業</t>
  </si>
  <si>
    <t>クローラローダ</t>
  </si>
  <si>
    <t>ホイールローダ</t>
  </si>
  <si>
    <t>研修生ごとの実地研修日数</t>
  </si>
  <si>
    <t>研修生ごとの
集合研修日数</t>
  </si>
  <si>
    <t>研修生ごとの
実地研修日数</t>
  </si>
  <si>
    <t>FW研修（１年目）記録簿月集計表　　　　　　</t>
  </si>
  <si>
    <t>確認者</t>
  </si>
  <si>
    <t>事業体名</t>
  </si>
  <si>
    <t>整理者</t>
  </si>
  <si>
    <t>区分</t>
  </si>
  <si>
    <t>月</t>
  </si>
  <si>
    <t>項　　目</t>
  </si>
  <si>
    <t>助成額</t>
  </si>
  <si>
    <t>指導費</t>
  </si>
  <si>
    <t>育成研修</t>
  </si>
  <si>
    <t>実践研修</t>
  </si>
  <si>
    <t>計</t>
  </si>
  <si>
    <t>研修生</t>
  </si>
  <si>
    <t>技術習得推進費</t>
  </si>
  <si>
    <t>労災保険料</t>
  </si>
  <si>
    <t>雇用促進支援費</t>
  </si>
  <si>
    <t>資材費</t>
  </si>
  <si>
    <t>合　　　計</t>
  </si>
  <si>
    <t>備　　　考</t>
  </si>
  <si>
    <t>10</t>
  </si>
  <si>
    <t>1</t>
  </si>
  <si>
    <t>指導日数</t>
  </si>
  <si>
    <t>⑩</t>
  </si>
  <si>
    <t>⑩</t>
  </si>
  <si>
    <t>⑩</t>
  </si>
  <si>
    <t>⑩</t>
  </si>
  <si>
    <t>⑩</t>
  </si>
  <si>
    <t>⑩</t>
  </si>
  <si>
    <t>⑪</t>
  </si>
  <si>
    <t>⑩</t>
  </si>
  <si>
    <t>⑪</t>
  </si>
  <si>
    <t>森林作業道等維持管理</t>
  </si>
  <si>
    <t>⑪</t>
  </si>
  <si>
    <t>⑪</t>
  </si>
  <si>
    <t>⑩</t>
  </si>
  <si>
    <t>⑪</t>
  </si>
  <si>
    <t>⑪</t>
  </si>
  <si>
    <t>除染・漂流物等処理</t>
  </si>
  <si>
    <t>⑩</t>
  </si>
  <si>
    <t>⑩</t>
  </si>
  <si>
    <t>⑩</t>
  </si>
  <si>
    <t>⑪</t>
  </si>
  <si>
    <t>⑪</t>
  </si>
  <si>
    <t>⑪</t>
  </si>
  <si>
    <t>数量</t>
  </si>
  <si>
    <t>ＦＷ研修(１年目：育成)</t>
  </si>
  <si>
    <t>事業体責任者</t>
  </si>
  <si>
    <t>監督検査員</t>
  </si>
  <si>
    <t>安全巡回指導員</t>
  </si>
  <si>
    <t xml:space="preserve">研　修　記　録　簿　　　　　 </t>
  </si>
  <si>
    <t>月日(曜)</t>
  </si>
  <si>
    <t>事業体名</t>
  </si>
  <si>
    <t>始～終業時間</t>
  </si>
  <si>
    <t>　　　時　　分～　　時　　分</t>
  </si>
  <si>
    <t>印</t>
  </si>
  <si>
    <t>　　　項目</t>
  </si>
  <si>
    <t>氏名</t>
  </si>
  <si>
    <t>研修場所</t>
  </si>
  <si>
    <t>作業種区分</t>
  </si>
  <si>
    <t>番号</t>
  </si>
  <si>
    <t>体制等</t>
  </si>
  <si>
    <t>具体的な作業内容</t>
  </si>
  <si>
    <t>①</t>
  </si>
  <si>
    <t>指導員</t>
  </si>
  <si>
    <t>②</t>
  </si>
  <si>
    <t>③</t>
  </si>
  <si>
    <t>④</t>
  </si>
  <si>
    <t>⑤</t>
  </si>
  <si>
    <t>⑥</t>
  </si>
  <si>
    <t>研修生</t>
  </si>
  <si>
    <t>⑦</t>
  </si>
  <si>
    <t>⑧</t>
  </si>
  <si>
    <t>⑨</t>
  </si>
  <si>
    <t>○本日の指導事項</t>
  </si>
  <si>
    <t>○研修生の習得状況等</t>
  </si>
  <si>
    <t>使用機械類</t>
  </si>
  <si>
    <t>使用機械</t>
  </si>
  <si>
    <t>使用台数</t>
  </si>
  <si>
    <t>使用者（運転者）氏　名</t>
  </si>
  <si>
    <t>備　考</t>
  </si>
  <si>
    <r>
      <t xml:space="preserve">支出経費
</t>
    </r>
    <r>
      <rPr>
        <sz val="8"/>
        <rFont val="ＭＳ 明朝"/>
        <family val="1"/>
      </rPr>
      <t>（研修資材・物品類）　　　　　　</t>
    </r>
  </si>
  <si>
    <t>品　名</t>
  </si>
  <si>
    <t>品　質　・　規　格</t>
  </si>
  <si>
    <t>数　量</t>
  </si>
  <si>
    <t>単　価</t>
  </si>
  <si>
    <t>金　額</t>
  </si>
  <si>
    <t>指導員は、研修生に対する日々の指導事項及び研修生の技能等習得状況を必ず記載する。</t>
  </si>
  <si>
    <t>機械の使用日数は、当該機械を使用する作業が４時間を超えて行った場合を1日とする。</t>
  </si>
  <si>
    <t>本記録簿は、その都度　別途「月集計表」に移記し、研修実績をまとめること。</t>
  </si>
  <si>
    <t>この他、研修場所、内容等実施した研修に関する資料を併せて整備する（写真、地図等）。</t>
  </si>
  <si>
    <t>事業体名</t>
  </si>
  <si>
    <t>出役</t>
  </si>
  <si>
    <t>②</t>
  </si>
  <si>
    <t>③</t>
  </si>
  <si>
    <t>④</t>
  </si>
  <si>
    <t>⑤</t>
  </si>
  <si>
    <t>指導員は、日々の研修生に対する指導事項及び研修生の技能等習得状況等を必ず記載する。</t>
  </si>
  <si>
    <t>出役欄は、"出"は出勤、"集"は集合研修、"休"は休暇、"外"は研修対象外とする。</t>
  </si>
  <si>
    <t>資材費は、フォレストワーカー研修（１年目）の研修生（トライアル雇用で支給した者を除く）のみとする。</t>
  </si>
  <si>
    <t>研修生氏名</t>
  </si>
  <si>
    <t>平成　年　月　日（　）</t>
  </si>
  <si>
    <t>ＦＷ研修(１年目：実践)</t>
  </si>
  <si>
    <t>①</t>
  </si>
  <si>
    <t>②</t>
  </si>
  <si>
    <t>③</t>
  </si>
  <si>
    <t>④</t>
  </si>
  <si>
    <t>安全巡回指導員は、巡回日の直近日の記録簿に押印（氏名印欄に巡回日を記入）する。</t>
  </si>
  <si>
    <t>⑤</t>
  </si>
  <si>
    <t>⑥</t>
  </si>
  <si>
    <t>⑧</t>
  </si>
  <si>
    <t>②</t>
  </si>
  <si>
    <t>安全巡回指導員は、直近日の記録簿に押印（氏名印欄に巡回日を記入）する。</t>
  </si>
  <si>
    <t>⑥</t>
  </si>
  <si>
    <t>⑨</t>
  </si>
  <si>
    <t>天候</t>
  </si>
  <si>
    <t>本記録簿は、研修生が助成対象作業を行った日で、かつ指導員が研修指導等を実施した日について記載する。</t>
  </si>
  <si>
    <t>支払証拠書類(請求書・領収書等）は日々整理する。</t>
  </si>
  <si>
    <t>人員輸送車</t>
  </si>
  <si>
    <t>当月までの
実地研修日数
（累計）</t>
  </si>
  <si>
    <t>当月までの
集合研修日数
（累計）</t>
  </si>
  <si>
    <t>当月までの累計実績</t>
  </si>
  <si>
    <t>当月実績</t>
  </si>
  <si>
    <t>支給した賃金等</t>
  </si>
  <si>
    <t>技術習得推進費</t>
  </si>
  <si>
    <t>就業環境整備費</t>
  </si>
  <si>
    <t>雇用促進支援費</t>
  </si>
  <si>
    <t>資材費</t>
  </si>
  <si>
    <t>安全向上対策費</t>
  </si>
  <si>
    <t>社会保険等
（事業体負担分）</t>
  </si>
  <si>
    <t>FW研修（１年目）経費等月集計表</t>
  </si>
  <si>
    <t>備考</t>
  </si>
  <si>
    <t>11</t>
  </si>
  <si>
    <t>12</t>
  </si>
  <si>
    <t>研修業務管理費</t>
  </si>
  <si>
    <t>その他経費</t>
  </si>
  <si>
    <t>研修準備費</t>
  </si>
  <si>
    <t>安全向上対策費</t>
  </si>
  <si>
    <t>機械等経費</t>
  </si>
  <si>
    <t>ＦＷ研修生日誌</t>
  </si>
  <si>
    <t>月期</t>
  </si>
  <si>
    <t>指導員氏名</t>
  </si>
  <si>
    <t>仕事名</t>
  </si>
  <si>
    <t>レベル</t>
  </si>
  <si>
    <t>整理番号</t>
  </si>
  <si>
    <t>OJT評価基準の内容</t>
  </si>
  <si>
    <t>今月の
習得目標</t>
  </si>
  <si>
    <t>日時等</t>
  </si>
  <si>
    <t>仕事内容</t>
  </si>
  <si>
    <t>研修生記載欄
（課題・反省・次回の方針・感想等）</t>
  </si>
  <si>
    <t>日付</t>
  </si>
  <si>
    <t>曜日</t>
  </si>
  <si>
    <t>時間</t>
  </si>
  <si>
    <t>天気</t>
  </si>
  <si>
    <t>第</t>
  </si>
  <si>
    <t>月</t>
  </si>
  <si>
    <t>午前</t>
  </si>
  <si>
    <t>午後</t>
  </si>
  <si>
    <t>火</t>
  </si>
  <si>
    <t>水</t>
  </si>
  <si>
    <t>週目</t>
  </si>
  <si>
    <t>木</t>
  </si>
  <si>
    <t>金</t>
  </si>
  <si>
    <t>土</t>
  </si>
  <si>
    <t>日</t>
  </si>
  <si>
    <t>（指導員記載欄）</t>
  </si>
  <si>
    <t>（　１年目　）</t>
  </si>
  <si>
    <t>機械計</t>
  </si>
  <si>
    <t>事業体名</t>
  </si>
  <si>
    <t>整理者</t>
  </si>
  <si>
    <t>⑫</t>
  </si>
  <si>
    <t>⑬</t>
  </si>
  <si>
    <t>森林保護対策</t>
  </si>
  <si>
    <t>森林作業道開設</t>
  </si>
  <si>
    <t>資材･設備管理</t>
  </si>
  <si>
    <t>森林調査･測量</t>
  </si>
  <si>
    <t>造林</t>
  </si>
  <si>
    <t>育林</t>
  </si>
  <si>
    <t>伐倒</t>
  </si>
  <si>
    <t>造材</t>
  </si>
  <si>
    <t>集材</t>
  </si>
  <si>
    <t>土場管理</t>
  </si>
  <si>
    <t>輸送作業</t>
  </si>
  <si>
    <t>除染・漂流物等処理</t>
  </si>
  <si>
    <t>森林作業道等維持管理</t>
  </si>
  <si>
    <t>始～終業
時間</t>
  </si>
  <si>
    <t>外</t>
  </si>
  <si>
    <t>休</t>
  </si>
  <si>
    <t>⑫</t>
  </si>
  <si>
    <t>⑫</t>
  </si>
  <si>
    <t>⑬</t>
  </si>
  <si>
    <t>森林保護対策</t>
  </si>
  <si>
    <t>森林作業道開設</t>
  </si>
  <si>
    <t>⑫</t>
  </si>
  <si>
    <t>⑫</t>
  </si>
  <si>
    <t>⑬</t>
  </si>
  <si>
    <t>⑬</t>
  </si>
  <si>
    <t>⑫</t>
  </si>
  <si>
    <t>⑬</t>
  </si>
  <si>
    <t>⑫</t>
  </si>
  <si>
    <t>①～⑬合計</t>
  </si>
  <si>
    <t>⑬</t>
  </si>
  <si>
    <t>⑫</t>
  </si>
  <si>
    <t>森林作業等開設</t>
  </si>
  <si>
    <t>⑬</t>
  </si>
  <si>
    <t>指導員押印</t>
  </si>
  <si>
    <t>監督・検査員</t>
  </si>
  <si>
    <t>④</t>
  </si>
  <si>
    <t>直近日に押印（氏名印欄に指導日を記入）する。</t>
  </si>
  <si>
    <t>監督検査員は、監督検査日以外の研修日についても記録簿をチェックし、必要な指導、助言を行い、</t>
  </si>
  <si>
    <t>本記録簿は、指導員を研修場所に配置し研修指導等を実施し、かつ、研修生が助成対象作業を</t>
  </si>
  <si>
    <t>４時間を超えて行った日について記載する。</t>
  </si>
  <si>
    <t>直近日に押印（氏名印欄に指導日を記入）する。</t>
  </si>
  <si>
    <t>日数</t>
  </si>
  <si>
    <t>うち
複数指導体制
実施日数</t>
  </si>
  <si>
    <t>種別</t>
  </si>
  <si>
    <t>平成 28 年 2 月</t>
  </si>
  <si>
    <t>女性研修生用
簡易トイレ・休憩所
レンタル代</t>
  </si>
  <si>
    <t>研修環境整備費</t>
  </si>
  <si>
    <t>上記のうち、TRで資材費既配布者（人）</t>
  </si>
  <si>
    <t>うち女性研修生数（人）</t>
  </si>
  <si>
    <t>FW（1年目）研修生数（人）</t>
  </si>
  <si>
    <t>（うち複数指導体制実施）</t>
  </si>
  <si>
    <t>本日の指導事項</t>
  </si>
  <si>
    <t>研修生の習得状況等</t>
  </si>
  <si>
    <t>確  認　者　印</t>
  </si>
  <si>
    <t xml:space="preserve">トラクタ（スキッダ） </t>
  </si>
  <si>
    <t xml:space="preserve">トラクタ（スキッダ） </t>
  </si>
  <si>
    <t>フォワーダ</t>
  </si>
  <si>
    <t>フォワーダ</t>
  </si>
  <si>
    <t>ハーベスタ</t>
  </si>
  <si>
    <t>ハーベスタ</t>
  </si>
  <si>
    <t>タワーヤーダ</t>
  </si>
  <si>
    <t>タワーヤーダ</t>
  </si>
  <si>
    <t>スイングヤーダ</t>
  </si>
  <si>
    <t>スイングヤーダ</t>
  </si>
  <si>
    <t>プロセッサ</t>
  </si>
  <si>
    <t>プロセッサ</t>
  </si>
  <si>
    <t>クレーン付トラック</t>
  </si>
  <si>
    <t>クレーン付トラック</t>
  </si>
  <si>
    <t>グラップル付トラック</t>
  </si>
  <si>
    <t>グラップル付トラック</t>
  </si>
  <si>
    <t>バックホー</t>
  </si>
  <si>
    <t>バックホー</t>
  </si>
  <si>
    <t>クローラローダ</t>
  </si>
  <si>
    <t>クローラローダ</t>
  </si>
  <si>
    <t>ホイールローダ</t>
  </si>
  <si>
    <t>ホイールローダ</t>
  </si>
  <si>
    <t>林内作業車</t>
  </si>
  <si>
    <t>支給した
住宅手当</t>
  </si>
  <si>
    <t>複数指導体制実施日（３名以上の研修生に対し、複数名の指導員が指導を実施した日）については、</t>
  </si>
  <si>
    <t>最低２名の指導員が指導事項及び研修生の習得状況等をそれぞれ記載する。</t>
  </si>
  <si>
    <t>（26補正）様式23-4／（27緑）様式9-4　①</t>
  </si>
  <si>
    <t>（26補正）様式23-4／（27緑）様式9-4　②</t>
  </si>
  <si>
    <t>←この日数を様式4-3の研修生ごとの研修日数に使用。</t>
  </si>
  <si>
    <t>↑この日数を様式4-12の指導日数に使用。</t>
  </si>
  <si>
    <t>←この数字を様式4-12の作業種別日数の数字に使用。</t>
  </si>
  <si>
    <t>6</t>
  </si>
  <si>
    <t>7</t>
  </si>
  <si>
    <t>8</t>
  </si>
  <si>
    <t>9</t>
  </si>
  <si>
    <t>（27補正）様式21-1／（28緑）様式9-1</t>
  </si>
  <si>
    <t>（27補正）様式21-4／（28緑）様式9-4　①</t>
  </si>
  <si>
    <t>平成 28 年 3 月</t>
  </si>
  <si>
    <t>平成 28 年　5 月</t>
  </si>
  <si>
    <t>平成 28 年 4 月</t>
  </si>
  <si>
    <t>平成 28 年 6 月</t>
  </si>
  <si>
    <t>平成27年度（補正）／平成28年度　　FW（１年目）研修　記録簿年集計表</t>
  </si>
  <si>
    <t>（27補正）助成額積算計</t>
  </si>
  <si>
    <t>（28緑）助成額積算計</t>
  </si>
  <si>
    <t>（27補正＋28緑）助成額積算計</t>
  </si>
  <si>
    <t>（28緑）下期計</t>
  </si>
  <si>
    <t>（28緑）上期計</t>
  </si>
  <si>
    <t>前年度_3月</t>
  </si>
  <si>
    <t>4月</t>
  </si>
  <si>
    <t>5月</t>
  </si>
  <si>
    <t>6月</t>
  </si>
  <si>
    <t>7月</t>
  </si>
  <si>
    <t>8月</t>
  </si>
  <si>
    <t>9月</t>
  </si>
  <si>
    <t>10月</t>
  </si>
  <si>
    <t>11月</t>
  </si>
  <si>
    <t>12月</t>
  </si>
  <si>
    <t>1月</t>
  </si>
  <si>
    <t>2月</t>
  </si>
  <si>
    <t>3月</t>
  </si>
  <si>
    <t>祝日（平成28年）</t>
  </si>
  <si>
    <t>元日</t>
  </si>
  <si>
    <t>成人の日</t>
  </si>
  <si>
    <t>建国記念の日</t>
  </si>
  <si>
    <t>春分の日</t>
  </si>
  <si>
    <t>振替休日</t>
  </si>
  <si>
    <t>昭和の日</t>
  </si>
  <si>
    <t>憲法記念日</t>
  </si>
  <si>
    <t>みどりの日</t>
  </si>
  <si>
    <t>こどもの日</t>
  </si>
  <si>
    <t>海の日</t>
  </si>
  <si>
    <t>山の日</t>
  </si>
  <si>
    <t>敬老の日</t>
  </si>
  <si>
    <t>秋分の日</t>
  </si>
  <si>
    <t>体育の日</t>
  </si>
  <si>
    <t>文化の日</t>
  </si>
  <si>
    <t>勤労感謝の日</t>
  </si>
  <si>
    <t>天皇誕生日</t>
  </si>
  <si>
    <t>祝日（平成29年）</t>
  </si>
  <si>
    <t>平成 28 年 7 月</t>
  </si>
  <si>
    <t>平成 28 年 8 月</t>
  </si>
  <si>
    <t>平成 28 年 9 月</t>
  </si>
  <si>
    <t>平成 28 年 10 月</t>
  </si>
  <si>
    <t>平成 28 年 11 月</t>
  </si>
  <si>
    <t>平成 28 年 12 月</t>
  </si>
  <si>
    <t>平成 29 年 1 月</t>
  </si>
  <si>
    <t>（27補正）様式21-4／（28緑）様式9-4　②</t>
  </si>
  <si>
    <t>（27補正）様式21-5／（28緑）様式9-5</t>
  </si>
  <si>
    <t>　</t>
  </si>
  <si>
    <t>（27補正）様式21-4／（28緑）様式9-4　①</t>
  </si>
  <si>
    <t>↑この日数を様式19-12の指導日数に使用。</t>
  </si>
  <si>
    <t>←この日数を様式19-3の研修生ごとの研修日数に使用。</t>
  </si>
  <si>
    <t>←この数字を様式19-12の作業種別日数の数字に使用。</t>
  </si>
  <si>
    <t>（27補正）様式21-3／（28緑）様式9-3</t>
  </si>
  <si>
    <t>（27補正）様式21-2／（28緑）様式9-2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</si>
</sst>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0_ "/>
    <numFmt numFmtId="180" formatCode="@&quot;月&quot;"/>
    <numFmt numFmtId="181" formatCode="[$-411]ggge&quot;年&quot;m&quot;月&quot;d&quot;日&quot;\(aaa\)"/>
    <numFmt numFmtId="182" formatCode="#,##0_ ;[Red]\-#,##0\ "/>
    <numFmt numFmtId="183" formatCode="d"/>
  </numFmts>
  <fonts count="83">
    <font>
      <sz val="11"/>
      <color theme="1"/>
      <name val="Calibri"/>
      <family val="3"/>
    </font>
    <font>
      <sz val="11"/>
      <color indexed="8"/>
      <name val="ＭＳ Ｐゴシック"/>
      <family val="3"/>
    </font>
    <font>
      <sz val="11"/>
      <name val="ＭＳ Ｐゴシック"/>
      <family val="3"/>
    </font>
    <font>
      <sz val="14"/>
      <name val="ＭＳ Ｐゴシック"/>
      <family val="3"/>
    </font>
    <font>
      <sz val="6"/>
      <name val="ＭＳ Ｐゴシック"/>
      <family val="3"/>
    </font>
    <font>
      <sz val="12"/>
      <name val="ＭＳ Ｐゴシック"/>
      <family val="3"/>
    </font>
    <font>
      <sz val="28"/>
      <name val="ＭＳ Ｐゴシック"/>
      <family val="3"/>
    </font>
    <font>
      <sz val="22"/>
      <name val="ＭＳ Ｐゴシック"/>
      <family val="3"/>
    </font>
    <font>
      <b/>
      <sz val="22"/>
      <name val="ＭＳ Ｐゴシック"/>
      <family val="3"/>
    </font>
    <font>
      <sz val="26"/>
      <name val="ＭＳ Ｐゴシック"/>
      <family val="3"/>
    </font>
    <font>
      <sz val="12"/>
      <name val="ＭＳ Ｐ明朝"/>
      <family val="1"/>
    </font>
    <font>
      <b/>
      <sz val="11"/>
      <name val="ＭＳ Ｐゴシック"/>
      <family val="3"/>
    </font>
    <font>
      <sz val="11"/>
      <name val="ＭＳ Ｐ明朝"/>
      <family val="1"/>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b/>
      <sz val="24"/>
      <name val="ＭＳ Ｐゴシック"/>
      <family val="3"/>
    </font>
    <font>
      <sz val="12"/>
      <name val="ＭＳ 明朝"/>
      <family val="1"/>
    </font>
    <font>
      <b/>
      <sz val="24"/>
      <name val="ＭＳ 明朝"/>
      <family val="1"/>
    </font>
    <font>
      <b/>
      <sz val="28"/>
      <name val="ＭＳ 明朝"/>
      <family val="1"/>
    </font>
    <font>
      <sz val="10"/>
      <name val="ＭＳ 明朝"/>
      <family val="1"/>
    </font>
    <font>
      <b/>
      <sz val="14"/>
      <name val="ＭＳ 明朝"/>
      <family val="1"/>
    </font>
    <font>
      <sz val="8"/>
      <name val="ＭＳ 明朝"/>
      <family val="1"/>
    </font>
    <font>
      <sz val="11"/>
      <color indexed="8"/>
      <name val="ＭＳ 明朝"/>
      <family val="1"/>
    </font>
    <font>
      <sz val="16"/>
      <name val="ＭＳ Ｐゴシック"/>
      <family val="3"/>
    </font>
    <font>
      <sz val="28"/>
      <name val="ＭＳ Ｐ明朝"/>
      <family val="1"/>
    </font>
    <font>
      <sz val="8"/>
      <name val="ＭＳ Ｐゴシック"/>
      <family val="3"/>
    </font>
    <font>
      <b/>
      <sz val="9"/>
      <name val="ＭＳ Ｐゴシック"/>
      <family val="3"/>
    </font>
    <font>
      <sz val="24"/>
      <name val="ＭＳ Ｐゴシック"/>
      <family val="3"/>
    </font>
    <font>
      <sz val="9"/>
      <name val="ＭＳ 明朝"/>
      <family val="1"/>
    </font>
    <font>
      <b/>
      <i/>
      <sz val="36"/>
      <name val="ＭＳ Ｐゴシック"/>
      <family val="3"/>
    </font>
    <font>
      <sz val="9"/>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23"/>
      <name val="ＭＳ 明朝"/>
      <family val="1"/>
    </font>
    <font>
      <b/>
      <sz val="11"/>
      <color indexed="30"/>
      <name val="ＭＳ Ｐゴシック"/>
      <family val="3"/>
    </font>
    <font>
      <b/>
      <sz val="11"/>
      <color indexed="10"/>
      <name val="ＭＳ Ｐゴシック"/>
      <family val="3"/>
    </font>
    <font>
      <sz val="11"/>
      <color indexed="23"/>
      <name val="ＭＳ Ｐゴシック"/>
      <family val="3"/>
    </font>
    <font>
      <sz val="9"/>
      <color indexed="23"/>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0"/>
      <color theme="0" tint="-0.4999699890613556"/>
      <name val="ＭＳ 明朝"/>
      <family val="1"/>
    </font>
    <font>
      <b/>
      <sz val="11"/>
      <color rgb="FF0070C0"/>
      <name val="ＭＳ Ｐゴシック"/>
      <family val="3"/>
    </font>
    <font>
      <b/>
      <sz val="11"/>
      <color rgb="FFFF0000"/>
      <name val="ＭＳ Ｐゴシック"/>
      <family val="3"/>
    </font>
    <font>
      <sz val="11"/>
      <color theme="0" tint="-0.4999699890613556"/>
      <name val="ＭＳ Ｐゴシック"/>
      <family val="3"/>
    </font>
    <font>
      <sz val="10"/>
      <color theme="1"/>
      <name val="Calibri"/>
      <family val="3"/>
    </font>
    <font>
      <sz val="9"/>
      <color theme="0" tint="-0.4999699890613556"/>
      <name val="ＭＳ 明朝"/>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indexed="9"/>
        <bgColor indexed="64"/>
      </patternFill>
    </fill>
    <fill>
      <patternFill patternType="solid">
        <fgColor rgb="FFFFCCFF"/>
        <bgColor indexed="64"/>
      </patternFill>
    </fill>
    <fill>
      <patternFill patternType="solid">
        <fgColor theme="0" tint="-0.24997000396251678"/>
        <bgColor indexed="64"/>
      </patternFill>
    </fill>
    <fill>
      <patternFill patternType="solid">
        <fgColor rgb="FFCCFF99"/>
        <bgColor indexed="64"/>
      </patternFill>
    </fill>
    <fill>
      <patternFill patternType="solid">
        <fgColor theme="1" tint="0.49998000264167786"/>
        <bgColor indexed="64"/>
      </patternFill>
    </fill>
    <fill>
      <patternFill patternType="solid">
        <fgColor rgb="FFFFFFFF"/>
        <bgColor indexed="64"/>
      </patternFill>
    </fill>
    <fill>
      <patternFill patternType="solid">
        <fgColor indexed="55"/>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style="medium"/>
      <right style="medium"/>
      <top style="medium"/>
      <bottom style="medium"/>
    </border>
    <border>
      <left style="thin"/>
      <right style="thin"/>
      <top>
        <color indexed="63"/>
      </top>
      <bottom style="thin"/>
    </border>
    <border>
      <left style="thin"/>
      <right style="thin"/>
      <top style="thin"/>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medium"/>
      <bottom style="thin"/>
    </border>
    <border>
      <left style="medium"/>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medium"/>
      <right style="medium"/>
      <top style="thin"/>
      <bottom style="hair"/>
    </border>
    <border>
      <left style="thin"/>
      <right style="thin"/>
      <top style="dotted"/>
      <bottom style="dotted"/>
    </border>
    <border>
      <left style="medium"/>
      <right style="medium"/>
      <top style="hair"/>
      <bottom style="hair"/>
    </border>
    <border>
      <left style="thin"/>
      <right style="thin"/>
      <top style="dotted"/>
      <bottom style="thin"/>
    </border>
    <border>
      <left style="medium"/>
      <right style="medium"/>
      <top style="hair"/>
      <bottom style="medium"/>
    </border>
    <border>
      <left style="thin"/>
      <right style="thin"/>
      <top style="thin"/>
      <bottom style="medium"/>
    </border>
    <border>
      <left style="thin"/>
      <right style="medium"/>
      <top style="thin"/>
      <bottom style="hair"/>
    </border>
    <border>
      <left style="thin"/>
      <right style="medium"/>
      <top style="hair"/>
      <bottom style="hair"/>
    </border>
    <border diagonalUp="1">
      <left style="thin"/>
      <right style="thin"/>
      <top style="thin"/>
      <bottom style="medium"/>
      <diagonal style="thin"/>
    </border>
    <border>
      <left style="thin"/>
      <right style="medium"/>
      <top style="thin"/>
      <bottom style="medium"/>
    </border>
    <border>
      <left style="medium"/>
      <right>
        <color indexed="63"/>
      </right>
      <top style="thin"/>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color indexed="63"/>
      </left>
      <right>
        <color indexed="63"/>
      </right>
      <top style="double"/>
      <bottom style="thin"/>
    </border>
    <border>
      <left style="thin"/>
      <right style="thin"/>
      <top style="double"/>
      <bottom style="thin"/>
    </border>
    <border>
      <left>
        <color indexed="63"/>
      </left>
      <right style="thin"/>
      <top>
        <color indexed="63"/>
      </top>
      <bottom>
        <color indexed="63"/>
      </bottom>
    </border>
    <border>
      <left>
        <color indexed="63"/>
      </left>
      <right style="thin"/>
      <top style="double"/>
      <bottom>
        <color indexed="63"/>
      </bottom>
    </border>
    <border>
      <left>
        <color indexed="63"/>
      </left>
      <right style="thin"/>
      <top style="thin"/>
      <bottom style="thin"/>
    </border>
    <border>
      <left>
        <color indexed="63"/>
      </left>
      <right>
        <color indexed="63"/>
      </right>
      <top style="medium"/>
      <bottom>
        <color indexed="63"/>
      </bottom>
    </border>
    <border>
      <left style="thin"/>
      <right style="thin"/>
      <top>
        <color indexed="63"/>
      </top>
      <bottom style="hair"/>
    </border>
    <border>
      <left style="thin"/>
      <right style="thin"/>
      <top style="hair"/>
      <bottom>
        <color indexed="63"/>
      </bottom>
    </border>
    <border>
      <left style="thin"/>
      <right>
        <color indexed="63"/>
      </right>
      <top style="hair"/>
      <bottom style="hair"/>
    </border>
    <border>
      <left style="thin"/>
      <right>
        <color indexed="63"/>
      </right>
      <top style="hair"/>
      <bottom style="thin"/>
    </border>
    <border>
      <left style="medium"/>
      <right>
        <color indexed="63"/>
      </right>
      <top>
        <color indexed="63"/>
      </top>
      <bottom>
        <color indexed="63"/>
      </bottom>
    </border>
    <border>
      <left style="thin"/>
      <right style="medium"/>
      <top style="thin"/>
      <bottom style="thin"/>
    </border>
    <border>
      <left style="thin"/>
      <right style="medium"/>
      <top>
        <color indexed="63"/>
      </top>
      <bottom style="hair"/>
    </border>
    <border>
      <left style="thin"/>
      <right style="medium"/>
      <top style="hair"/>
      <bottom>
        <color indexed="63"/>
      </bottom>
    </border>
    <border>
      <left style="thin"/>
      <right style="medium"/>
      <top style="hair"/>
      <bottom style="thin"/>
    </border>
    <border>
      <left style="thin"/>
      <right style="thin"/>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
      <left style="medium"/>
      <right>
        <color indexed="63"/>
      </right>
      <top>
        <color indexed="63"/>
      </top>
      <bottom style="medium"/>
    </border>
    <border>
      <left>
        <color indexed="63"/>
      </left>
      <right>
        <color indexed="63"/>
      </right>
      <top>
        <color indexed="63"/>
      </top>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style="hair"/>
      <bottom style="thin"/>
    </border>
    <border>
      <left style="thin"/>
      <right style="hair"/>
      <top>
        <color indexed="63"/>
      </top>
      <bottom style="thin"/>
    </border>
    <border>
      <left style="thin"/>
      <right style="hair"/>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thin"/>
      <top style="double"/>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style="medium"/>
      <right style="medium"/>
      <top>
        <color indexed="63"/>
      </top>
      <bottom style="medium"/>
    </border>
    <border diagonalUp="1">
      <left style="medium"/>
      <right style="medium"/>
      <top style="medium"/>
      <bottom style="medium"/>
      <diagonal style="thin"/>
    </border>
    <border>
      <left style="thin"/>
      <right style="medium"/>
      <top style="thin"/>
      <bottom>
        <color indexed="63"/>
      </bottom>
    </border>
    <border diagonalUp="1">
      <left style="thin"/>
      <right style="thin"/>
      <top style="thin"/>
      <bottom style="thin"/>
      <diagonal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2"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0" borderId="4" applyNumberFormat="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16" fillId="0" borderId="0" applyNumberFormat="0" applyFill="0" applyBorder="0" applyAlignment="0" applyProtection="0"/>
    <xf numFmtId="0" fontId="74" fillId="31" borderId="0" applyNumberFormat="0" applyBorder="0" applyAlignment="0" applyProtection="0"/>
  </cellStyleXfs>
  <cellXfs count="855">
    <xf numFmtId="0" fontId="0" fillId="0" borderId="0" xfId="0" applyFont="1" applyAlignment="1">
      <alignment vertical="center"/>
    </xf>
    <xf numFmtId="0" fontId="13" fillId="0" borderId="0" xfId="66" applyFont="1" applyAlignment="1">
      <alignment vertical="center"/>
      <protection/>
    </xf>
    <xf numFmtId="0" fontId="20" fillId="0" borderId="10" xfId="66" applyFont="1" applyBorder="1" applyAlignment="1">
      <alignment horizontal="center" vertical="center"/>
      <protection/>
    </xf>
    <xf numFmtId="0" fontId="20" fillId="0" borderId="11" xfId="66" applyFont="1" applyBorder="1" applyAlignment="1">
      <alignment horizontal="center" vertical="center"/>
      <protection/>
    </xf>
    <xf numFmtId="0" fontId="13" fillId="0" borderId="11" xfId="66" applyFont="1" applyFill="1" applyBorder="1" applyAlignment="1">
      <alignment horizontal="center" vertical="center" shrinkToFit="1"/>
      <protection/>
    </xf>
    <xf numFmtId="0" fontId="13" fillId="0" borderId="11" xfId="66" applyFont="1" applyFill="1" applyBorder="1" applyAlignment="1">
      <alignment vertical="center"/>
      <protection/>
    </xf>
    <xf numFmtId="0" fontId="13" fillId="0" borderId="0" xfId="66" applyFont="1" applyFill="1" applyBorder="1" applyAlignment="1">
      <alignment vertical="center" wrapText="1"/>
      <protection/>
    </xf>
    <xf numFmtId="0" fontId="13" fillId="0" borderId="11" xfId="66" applyFont="1" applyBorder="1" applyAlignment="1">
      <alignment horizontal="center" vertical="center" shrinkToFit="1"/>
      <protection/>
    </xf>
    <xf numFmtId="0" fontId="13" fillId="0" borderId="11" xfId="66" applyFont="1" applyBorder="1" applyAlignment="1">
      <alignment horizontal="center" vertical="center"/>
      <protection/>
    </xf>
    <xf numFmtId="0" fontId="13" fillId="0" borderId="12" xfId="66" applyFont="1" applyBorder="1" applyAlignment="1">
      <alignment horizontal="center" vertical="center" shrinkToFit="1"/>
      <protection/>
    </xf>
    <xf numFmtId="0" fontId="13" fillId="0" borderId="10" xfId="66" applyFont="1" applyBorder="1" applyAlignment="1">
      <alignment horizontal="center" vertical="center"/>
      <protection/>
    </xf>
    <xf numFmtId="0" fontId="20" fillId="0" borderId="13" xfId="66" applyFont="1" applyBorder="1" applyAlignment="1">
      <alignment horizontal="center" vertical="center" shrinkToFit="1"/>
      <protection/>
    </xf>
    <xf numFmtId="0" fontId="13" fillId="0" borderId="13" xfId="66" applyFont="1" applyBorder="1" applyAlignment="1">
      <alignment horizontal="center" vertical="center"/>
      <protection/>
    </xf>
    <xf numFmtId="0" fontId="20" fillId="0" borderId="14" xfId="66" applyFont="1" applyBorder="1" applyAlignment="1">
      <alignment horizontal="center" vertical="center"/>
      <protection/>
    </xf>
    <xf numFmtId="0" fontId="20" fillId="0" borderId="10" xfId="66" applyFont="1" applyBorder="1" applyAlignment="1">
      <alignment horizontal="center" vertical="center" textRotation="255"/>
      <protection/>
    </xf>
    <xf numFmtId="0" fontId="13" fillId="0" borderId="10" xfId="66" applyFont="1" applyBorder="1" applyAlignment="1">
      <alignment horizontal="center" vertical="center" wrapText="1"/>
      <protection/>
    </xf>
    <xf numFmtId="0" fontId="13" fillId="0" borderId="13" xfId="66" applyFont="1" applyBorder="1" applyAlignment="1">
      <alignment horizontal="center" vertical="center" wrapText="1"/>
      <protection/>
    </xf>
    <xf numFmtId="0" fontId="13" fillId="0" borderId="13" xfId="66" applyFont="1" applyBorder="1" applyAlignment="1">
      <alignment horizontal="left" vertical="center"/>
      <protection/>
    </xf>
    <xf numFmtId="0" fontId="20" fillId="0" borderId="0" xfId="66" applyFont="1" applyFill="1" applyBorder="1" applyAlignment="1">
      <alignment horizontal="center" vertical="center"/>
      <protection/>
    </xf>
    <xf numFmtId="0" fontId="20" fillId="32" borderId="15" xfId="66" applyFont="1" applyFill="1" applyBorder="1" applyAlignment="1">
      <alignment vertical="center" shrinkToFit="1"/>
      <protection/>
    </xf>
    <xf numFmtId="0" fontId="20" fillId="0" borderId="16" xfId="66" applyFont="1" applyFill="1" applyBorder="1" applyAlignment="1">
      <alignment horizontal="center" vertical="center" shrinkToFit="1"/>
      <protection/>
    </xf>
    <xf numFmtId="0" fontId="13" fillId="0" borderId="0" xfId="66" applyFont="1" applyFill="1" applyBorder="1" applyAlignment="1">
      <alignment horizontal="center" vertical="center" shrinkToFit="1"/>
      <protection/>
    </xf>
    <xf numFmtId="0" fontId="13" fillId="0" borderId="17" xfId="66" applyFont="1" applyBorder="1" applyAlignment="1">
      <alignment horizontal="center" vertical="center"/>
      <protection/>
    </xf>
    <xf numFmtId="0" fontId="13" fillId="0" borderId="0" xfId="66" applyFont="1" applyBorder="1" applyAlignment="1">
      <alignment vertical="center"/>
      <protection/>
    </xf>
    <xf numFmtId="179" fontId="13" fillId="0" borderId="11" xfId="66" applyNumberFormat="1" applyFont="1" applyBorder="1" applyAlignment="1">
      <alignment horizontal="center" vertical="center"/>
      <protection/>
    </xf>
    <xf numFmtId="0" fontId="13" fillId="0" borderId="0" xfId="66" applyFont="1" applyBorder="1" applyAlignment="1">
      <alignment horizontal="left" vertical="center"/>
      <protection/>
    </xf>
    <xf numFmtId="0" fontId="13" fillId="0" borderId="0" xfId="66" applyFont="1" applyFill="1" applyBorder="1" applyAlignment="1">
      <alignment horizontal="left" vertical="center"/>
      <protection/>
    </xf>
    <xf numFmtId="0" fontId="23" fillId="0" borderId="0" xfId="66" applyFont="1" applyFill="1" applyBorder="1" applyAlignment="1">
      <alignment horizontal="left" vertical="center"/>
      <protection/>
    </xf>
    <xf numFmtId="0" fontId="13" fillId="0" borderId="0" xfId="66" applyFont="1" applyFill="1" applyAlignment="1">
      <alignment vertical="center"/>
      <protection/>
    </xf>
    <xf numFmtId="179" fontId="13" fillId="0" borderId="18" xfId="66" applyNumberFormat="1" applyFont="1" applyBorder="1" applyAlignment="1">
      <alignment horizontal="center" vertical="center"/>
      <protection/>
    </xf>
    <xf numFmtId="0" fontId="13" fillId="0" borderId="18" xfId="66" applyFont="1" applyBorder="1" applyAlignment="1">
      <alignment horizontal="center" vertical="center"/>
      <protection/>
    </xf>
    <xf numFmtId="0" fontId="13" fillId="0" borderId="0" xfId="66" applyFont="1" applyFill="1" applyBorder="1" applyAlignment="1">
      <alignment vertical="center"/>
      <protection/>
    </xf>
    <xf numFmtId="0" fontId="24" fillId="0" borderId="0" xfId="66" applyFont="1" applyFill="1" applyBorder="1" applyAlignment="1">
      <alignment horizontal="center" vertical="center"/>
      <protection/>
    </xf>
    <xf numFmtId="0" fontId="13" fillId="0" borderId="0" xfId="66" applyFont="1" applyFill="1" applyBorder="1" applyAlignment="1">
      <alignment horizontal="center" vertical="center"/>
      <protection/>
    </xf>
    <xf numFmtId="0" fontId="23" fillId="0" borderId="0" xfId="66" applyFont="1" applyBorder="1" applyAlignment="1">
      <alignment horizontal="left" vertical="center"/>
      <protection/>
    </xf>
    <xf numFmtId="0" fontId="13" fillId="0" borderId="19" xfId="66" applyFont="1" applyBorder="1" applyAlignment="1">
      <alignment horizontal="left" vertical="center"/>
      <protection/>
    </xf>
    <xf numFmtId="0" fontId="13" fillId="0" borderId="20" xfId="66" applyFont="1" applyBorder="1" applyAlignment="1">
      <alignment horizontal="left" vertical="center"/>
      <protection/>
    </xf>
    <xf numFmtId="0" fontId="20" fillId="0" borderId="11" xfId="66" applyFont="1" applyBorder="1" applyAlignment="1">
      <alignment horizontal="center" vertical="center" wrapText="1"/>
      <protection/>
    </xf>
    <xf numFmtId="0" fontId="13" fillId="0" borderId="14" xfId="66" applyFont="1" applyBorder="1" applyAlignment="1">
      <alignment horizontal="left" vertical="center" shrinkToFit="1"/>
      <protection/>
    </xf>
    <xf numFmtId="0" fontId="13" fillId="0" borderId="11" xfId="66" applyFont="1" applyBorder="1" applyAlignment="1">
      <alignment horizontal="center" vertical="center" wrapText="1"/>
      <protection/>
    </xf>
    <xf numFmtId="0" fontId="13" fillId="0" borderId="21" xfId="66" applyFont="1" applyBorder="1" applyAlignment="1">
      <alignment horizontal="center" vertical="center"/>
      <protection/>
    </xf>
    <xf numFmtId="0" fontId="13" fillId="0" borderId="11" xfId="66" applyFont="1" applyBorder="1" applyAlignment="1">
      <alignment vertical="center"/>
      <protection/>
    </xf>
    <xf numFmtId="178" fontId="13" fillId="0" borderId="11" xfId="66" applyNumberFormat="1" applyFont="1" applyBorder="1" applyAlignment="1">
      <alignment vertical="center"/>
      <protection/>
    </xf>
    <xf numFmtId="0" fontId="23" fillId="0" borderId="0" xfId="66" applyFont="1" applyBorder="1" applyAlignment="1">
      <alignment horizontal="center" vertical="center" wrapText="1"/>
      <protection/>
    </xf>
    <xf numFmtId="0" fontId="13" fillId="0" borderId="0" xfId="66" applyFont="1" applyBorder="1" applyAlignment="1">
      <alignment horizontal="left" vertical="center" wrapText="1"/>
      <protection/>
    </xf>
    <xf numFmtId="0" fontId="13" fillId="0" borderId="0" xfId="66" applyFont="1" applyBorder="1" applyAlignment="1">
      <alignment horizontal="right" vertical="center"/>
      <protection/>
    </xf>
    <xf numFmtId="0" fontId="13" fillId="0" borderId="0" xfId="66" applyFont="1" applyBorder="1" applyAlignment="1">
      <alignment horizontal="center" vertical="center"/>
      <protection/>
    </xf>
    <xf numFmtId="0" fontId="23" fillId="0" borderId="0" xfId="66" applyFont="1" applyAlignment="1">
      <alignment vertical="center"/>
      <protection/>
    </xf>
    <xf numFmtId="0" fontId="23" fillId="0" borderId="0" xfId="66" applyFont="1" applyFill="1" applyAlignment="1">
      <alignment vertical="center"/>
      <protection/>
    </xf>
    <xf numFmtId="0" fontId="23" fillId="0" borderId="0" xfId="66" applyFont="1" applyBorder="1" applyAlignment="1">
      <alignment horizontal="left" vertical="center" shrinkToFit="1"/>
      <protection/>
    </xf>
    <xf numFmtId="0" fontId="23" fillId="0" borderId="0" xfId="66" applyFont="1" applyBorder="1" applyAlignment="1">
      <alignment vertical="center"/>
      <protection/>
    </xf>
    <xf numFmtId="0" fontId="23" fillId="0" borderId="0" xfId="66" applyFont="1" applyBorder="1" applyAlignment="1">
      <alignment horizontal="center" vertical="center"/>
      <protection/>
    </xf>
    <xf numFmtId="0" fontId="23" fillId="0" borderId="0" xfId="66" applyFont="1" applyFill="1" applyBorder="1" applyAlignment="1">
      <alignment vertical="center"/>
      <protection/>
    </xf>
    <xf numFmtId="0" fontId="20" fillId="0" borderId="17" xfId="66" applyFont="1" applyBorder="1" applyAlignment="1">
      <alignment horizontal="center" vertical="center"/>
      <protection/>
    </xf>
    <xf numFmtId="0" fontId="23" fillId="0" borderId="22" xfId="66" applyFont="1" applyFill="1" applyBorder="1" applyAlignment="1">
      <alignment horizontal="center" vertical="center"/>
      <protection/>
    </xf>
    <xf numFmtId="0" fontId="23" fillId="0" borderId="23" xfId="66" applyFont="1" applyFill="1" applyBorder="1" applyAlignment="1">
      <alignment horizontal="center" vertical="center"/>
      <protection/>
    </xf>
    <xf numFmtId="0" fontId="13" fillId="0" borderId="24" xfId="66" applyFont="1" applyBorder="1" applyAlignment="1">
      <alignment horizontal="center" vertical="center" wrapText="1"/>
      <protection/>
    </xf>
    <xf numFmtId="0" fontId="13" fillId="0" borderId="10" xfId="66" applyFont="1" applyBorder="1" applyAlignment="1">
      <alignment horizontal="left" vertical="center" shrinkToFit="1"/>
      <protection/>
    </xf>
    <xf numFmtId="6" fontId="13" fillId="0" borderId="11" xfId="49" applyNumberFormat="1" applyFont="1" applyBorder="1" applyAlignment="1">
      <alignment horizontal="right" vertical="center"/>
    </xf>
    <xf numFmtId="0" fontId="13" fillId="0" borderId="11" xfId="67" applyFont="1" applyBorder="1" applyAlignment="1">
      <alignment vertical="center"/>
      <protection/>
    </xf>
    <xf numFmtId="0" fontId="26" fillId="0" borderId="11" xfId="67" applyFont="1" applyBorder="1" applyAlignment="1">
      <alignment vertical="center"/>
      <protection/>
    </xf>
    <xf numFmtId="0" fontId="26" fillId="32" borderId="11" xfId="67" applyFont="1" applyFill="1" applyBorder="1" applyAlignment="1">
      <alignment horizontal="center" vertical="center"/>
      <protection/>
    </xf>
    <xf numFmtId="0" fontId="27" fillId="0" borderId="0" xfId="65" applyFont="1" applyAlignment="1">
      <alignment vertical="center"/>
      <protection/>
    </xf>
    <xf numFmtId="0" fontId="12" fillId="0" borderId="0" xfId="67" applyFont="1" applyAlignment="1">
      <alignment vertical="center"/>
      <protection/>
    </xf>
    <xf numFmtId="0" fontId="14" fillId="0" borderId="0" xfId="65" applyFont="1" applyAlignment="1">
      <alignment vertical="center"/>
      <protection/>
    </xf>
    <xf numFmtId="0" fontId="0" fillId="0" borderId="0" xfId="65" applyFont="1" applyAlignment="1">
      <alignment horizontal="right" vertical="center" indent="1"/>
      <protection/>
    </xf>
    <xf numFmtId="0" fontId="0" fillId="0" borderId="11" xfId="65" applyFont="1" applyBorder="1" applyAlignment="1">
      <alignment horizontal="center" vertical="center"/>
      <protection/>
    </xf>
    <xf numFmtId="0" fontId="28" fillId="0" borderId="0" xfId="67" applyFont="1" applyBorder="1" applyAlignment="1">
      <alignment horizontal="center" vertical="center" wrapText="1"/>
      <protection/>
    </xf>
    <xf numFmtId="0" fontId="0" fillId="0" borderId="0" xfId="65" applyFont="1" applyAlignment="1">
      <alignment horizontal="center" vertical="center"/>
      <protection/>
    </xf>
    <xf numFmtId="0" fontId="5" fillId="0" borderId="0" xfId="65" applyFont="1" applyAlignment="1">
      <alignment vertical="center"/>
      <protection/>
    </xf>
    <xf numFmtId="0" fontId="0" fillId="0" borderId="25" xfId="65" applyFont="1" applyFill="1" applyBorder="1" applyAlignment="1">
      <alignment horizontal="center" vertical="center" wrapText="1"/>
      <protection/>
    </xf>
    <xf numFmtId="0" fontId="0" fillId="0" borderId="11" xfId="65" applyFont="1" applyFill="1" applyBorder="1" applyAlignment="1">
      <alignment horizontal="center" vertical="center" wrapText="1"/>
      <protection/>
    </xf>
    <xf numFmtId="0" fontId="0" fillId="0" borderId="17" xfId="65" applyFont="1" applyFill="1" applyBorder="1" applyAlignment="1">
      <alignment horizontal="center" vertical="center" wrapText="1"/>
      <protection/>
    </xf>
    <xf numFmtId="0" fontId="14" fillId="33" borderId="12" xfId="65" applyFont="1" applyFill="1" applyBorder="1" applyAlignment="1">
      <alignment vertical="center" textRotation="255"/>
      <protection/>
    </xf>
    <xf numFmtId="0" fontId="14" fillId="33" borderId="12" xfId="65" applyFont="1" applyFill="1" applyBorder="1" applyAlignment="1">
      <alignment vertical="center" textRotation="255" wrapText="1"/>
      <protection/>
    </xf>
    <xf numFmtId="0" fontId="14" fillId="0" borderId="26" xfId="65" applyFont="1" applyBorder="1" applyAlignment="1">
      <alignment horizontal="center" vertical="center" textRotation="255"/>
      <protection/>
    </xf>
    <xf numFmtId="0" fontId="18" fillId="0" borderId="26" xfId="65" applyFont="1" applyBorder="1" applyAlignment="1">
      <alignment vertical="center" wrapText="1"/>
      <protection/>
    </xf>
    <xf numFmtId="0" fontId="14" fillId="0" borderId="17" xfId="65" applyFont="1" applyBorder="1" applyAlignment="1">
      <alignment horizontal="center" vertical="center" textRotation="255"/>
      <protection/>
    </xf>
    <xf numFmtId="0" fontId="18" fillId="0" borderId="27" xfId="65" applyFont="1" applyBorder="1" applyAlignment="1">
      <alignment vertical="center" wrapText="1"/>
      <protection/>
    </xf>
    <xf numFmtId="0" fontId="14" fillId="0" borderId="12" xfId="65" applyFont="1" applyBorder="1" applyAlignment="1">
      <alignment horizontal="center" vertical="center" textRotation="255"/>
      <protection/>
    </xf>
    <xf numFmtId="0" fontId="14" fillId="0" borderId="27" xfId="65" applyFont="1" applyBorder="1" applyAlignment="1">
      <alignment horizontal="center" vertical="center" textRotation="255"/>
      <protection/>
    </xf>
    <xf numFmtId="0" fontId="0" fillId="0" borderId="25" xfId="65" applyFont="1" applyBorder="1" applyAlignment="1">
      <alignment vertical="center" textRotation="255"/>
      <protection/>
    </xf>
    <xf numFmtId="0" fontId="14" fillId="0" borderId="0" xfId="65" applyFont="1" applyBorder="1" applyAlignment="1">
      <alignment horizontal="left" vertical="center"/>
      <protection/>
    </xf>
    <xf numFmtId="0" fontId="30" fillId="0" borderId="0" xfId="65" applyFont="1" applyBorder="1" applyAlignment="1">
      <alignment horizontal="left" vertical="center"/>
      <protection/>
    </xf>
    <xf numFmtId="0" fontId="14" fillId="0" borderId="0" xfId="65" applyFont="1" applyBorder="1" applyAlignment="1">
      <alignment vertical="center"/>
      <protection/>
    </xf>
    <xf numFmtId="176" fontId="2" fillId="0" borderId="28" xfId="66" applyNumberFormat="1" applyFont="1" applyFill="1" applyBorder="1" applyAlignment="1" applyProtection="1">
      <alignment horizontal="center" vertical="center" shrinkToFit="1"/>
      <protection locked="0"/>
    </xf>
    <xf numFmtId="176" fontId="2" fillId="0" borderId="12" xfId="66" applyNumberFormat="1" applyFont="1" applyFill="1" applyBorder="1" applyAlignment="1" applyProtection="1">
      <alignment horizontal="left" vertical="center" wrapText="1"/>
      <protection locked="0"/>
    </xf>
    <xf numFmtId="176" fontId="2" fillId="0" borderId="28" xfId="66" applyNumberFormat="1" applyFont="1" applyFill="1" applyBorder="1" applyAlignment="1" applyProtection="1">
      <alignment horizontal="left" vertical="center" wrapText="1"/>
      <protection locked="0"/>
    </xf>
    <xf numFmtId="176" fontId="2" fillId="0" borderId="27" xfId="66" applyNumberFormat="1" applyFont="1" applyFill="1" applyBorder="1" applyAlignment="1" applyProtection="1">
      <alignment horizontal="left" vertical="center" wrapText="1"/>
      <protection locked="0"/>
    </xf>
    <xf numFmtId="0" fontId="3" fillId="0" borderId="0" xfId="67" applyFont="1" applyBorder="1" applyAlignment="1" applyProtection="1">
      <alignment vertical="center"/>
      <protection/>
    </xf>
    <xf numFmtId="0" fontId="2" fillId="0" borderId="0" xfId="67" applyFont="1" applyAlignment="1" applyProtection="1">
      <alignment vertical="center"/>
      <protection/>
    </xf>
    <xf numFmtId="0" fontId="3" fillId="0" borderId="0" xfId="67" applyFont="1" applyAlignment="1" applyProtection="1">
      <alignment vertical="center"/>
      <protection/>
    </xf>
    <xf numFmtId="0" fontId="31" fillId="0" borderId="0" xfId="67" applyFont="1" applyAlignment="1" applyProtection="1">
      <alignment horizontal="center" vertical="center"/>
      <protection/>
    </xf>
    <xf numFmtId="0" fontId="5" fillId="0" borderId="11" xfId="67" applyFont="1" applyFill="1" applyBorder="1" applyAlignment="1" applyProtection="1">
      <alignment horizontal="center" vertical="center"/>
      <protection/>
    </xf>
    <xf numFmtId="0" fontId="2" fillId="0" borderId="0" xfId="67" applyFont="1" applyBorder="1" applyAlignment="1" applyProtection="1">
      <alignment vertical="center"/>
      <protection/>
    </xf>
    <xf numFmtId="0" fontId="6" fillId="0" borderId="0" xfId="67" applyFont="1" applyBorder="1" applyAlignment="1" applyProtection="1">
      <alignment horizontal="center" vertical="center"/>
      <protection/>
    </xf>
    <xf numFmtId="0" fontId="7" fillId="0" borderId="0" xfId="67" applyFont="1" applyBorder="1" applyAlignment="1" applyProtection="1">
      <alignment horizontal="center" vertical="center"/>
      <protection/>
    </xf>
    <xf numFmtId="0" fontId="31" fillId="0" borderId="0" xfId="67" applyFont="1" applyBorder="1" applyAlignment="1" applyProtection="1">
      <alignment horizontal="center" vertical="center"/>
      <protection/>
    </xf>
    <xf numFmtId="0" fontId="2" fillId="0" borderId="11" xfId="67" applyFont="1" applyBorder="1" applyAlignment="1" applyProtection="1">
      <alignment horizontal="center" vertical="center"/>
      <protection/>
    </xf>
    <xf numFmtId="0" fontId="2" fillId="0" borderId="10" xfId="67" applyFont="1" applyBorder="1" applyAlignment="1" applyProtection="1">
      <alignment horizontal="center" vertical="center"/>
      <protection/>
    </xf>
    <xf numFmtId="0" fontId="5" fillId="0" borderId="11" xfId="67" applyFont="1" applyBorder="1" applyAlignment="1" applyProtection="1">
      <alignment horizontal="center" vertical="center"/>
      <protection/>
    </xf>
    <xf numFmtId="176" fontId="5" fillId="0" borderId="29" xfId="67" applyNumberFormat="1" applyFont="1" applyBorder="1" applyAlignment="1" applyProtection="1">
      <alignment horizontal="center" vertical="center" wrapText="1"/>
      <protection/>
    </xf>
    <xf numFmtId="176" fontId="2" fillId="0" borderId="30" xfId="67" applyNumberFormat="1" applyFont="1" applyBorder="1" applyAlignment="1" applyProtection="1">
      <alignment horizontal="center" vertical="center"/>
      <protection/>
    </xf>
    <xf numFmtId="176" fontId="2" fillId="0" borderId="31" xfId="67" applyNumberFormat="1" applyFont="1" applyBorder="1" applyAlignment="1" applyProtection="1">
      <alignment horizontal="center" vertical="center"/>
      <protection/>
    </xf>
    <xf numFmtId="176" fontId="11" fillId="0" borderId="11" xfId="67" applyNumberFormat="1" applyFont="1" applyBorder="1" applyAlignment="1" applyProtection="1">
      <alignment horizontal="center" vertical="center"/>
      <protection/>
    </xf>
    <xf numFmtId="176" fontId="11" fillId="34" borderId="11" xfId="67" applyNumberFormat="1" applyFont="1" applyFill="1" applyBorder="1" applyAlignment="1" applyProtection="1">
      <alignment horizontal="center" vertical="center"/>
      <protection/>
    </xf>
    <xf numFmtId="176" fontId="2" fillId="34" borderId="26" xfId="66" applyNumberFormat="1" applyFont="1" applyFill="1" applyBorder="1" applyAlignment="1" applyProtection="1">
      <alignment horizontal="center" vertical="center" wrapText="1"/>
      <protection/>
    </xf>
    <xf numFmtId="176" fontId="2" fillId="34" borderId="28" xfId="66" applyNumberFormat="1" applyFont="1" applyFill="1" applyBorder="1" applyAlignment="1" applyProtection="1">
      <alignment horizontal="center" vertical="center" wrapText="1"/>
      <protection/>
    </xf>
    <xf numFmtId="176" fontId="2" fillId="34" borderId="27" xfId="66" applyNumberFormat="1" applyFont="1" applyFill="1" applyBorder="1" applyAlignment="1" applyProtection="1">
      <alignment horizontal="center" vertical="center" wrapText="1"/>
      <protection/>
    </xf>
    <xf numFmtId="176" fontId="2" fillId="0" borderId="12" xfId="49" applyNumberFormat="1" applyFont="1" applyBorder="1" applyAlignment="1" applyProtection="1">
      <alignment vertical="center"/>
      <protection/>
    </xf>
    <xf numFmtId="176" fontId="2" fillId="0" borderId="0" xfId="49" applyNumberFormat="1" applyFont="1" applyBorder="1" applyAlignment="1" applyProtection="1">
      <alignment vertical="center"/>
      <protection/>
    </xf>
    <xf numFmtId="176" fontId="5" fillId="0" borderId="32" xfId="67" applyNumberFormat="1" applyFont="1" applyBorder="1" applyAlignment="1" applyProtection="1">
      <alignment horizontal="center" vertical="center" wrapText="1"/>
      <protection/>
    </xf>
    <xf numFmtId="177" fontId="2" fillId="0" borderId="33" xfId="67" applyNumberFormat="1" applyFont="1" applyBorder="1" applyAlignment="1" applyProtection="1">
      <alignment vertical="center"/>
      <protection/>
    </xf>
    <xf numFmtId="177" fontId="2" fillId="0" borderId="33" xfId="67" applyNumberFormat="1" applyFont="1" applyFill="1" applyBorder="1" applyAlignment="1" applyProtection="1">
      <alignment vertical="center"/>
      <protection/>
    </xf>
    <xf numFmtId="176" fontId="5" fillId="0" borderId="34" xfId="67" applyNumberFormat="1" applyFont="1" applyBorder="1" applyAlignment="1" applyProtection="1">
      <alignment horizontal="center" vertical="center" wrapText="1"/>
      <protection/>
    </xf>
    <xf numFmtId="177" fontId="2" fillId="0" borderId="35" xfId="67" applyNumberFormat="1" applyFont="1" applyBorder="1" applyAlignment="1" applyProtection="1">
      <alignment vertical="center"/>
      <protection/>
    </xf>
    <xf numFmtId="177" fontId="2" fillId="0" borderId="35" xfId="67" applyNumberFormat="1" applyFont="1" applyFill="1" applyBorder="1" applyAlignment="1" applyProtection="1">
      <alignment vertical="center"/>
      <protection/>
    </xf>
    <xf numFmtId="176" fontId="5" fillId="0" borderId="36" xfId="67" applyNumberFormat="1" applyFont="1" applyBorder="1" applyAlignment="1" applyProtection="1">
      <alignment horizontal="center" vertical="center" wrapText="1"/>
      <protection/>
    </xf>
    <xf numFmtId="177" fontId="2" fillId="0" borderId="37" xfId="67" applyNumberFormat="1" applyFont="1" applyBorder="1" applyAlignment="1" applyProtection="1">
      <alignment vertical="center"/>
      <protection/>
    </xf>
    <xf numFmtId="177" fontId="2" fillId="0" borderId="37" xfId="67" applyNumberFormat="1" applyFont="1" applyFill="1" applyBorder="1" applyAlignment="1" applyProtection="1">
      <alignment vertical="center"/>
      <protection/>
    </xf>
    <xf numFmtId="176" fontId="2" fillId="0" borderId="38" xfId="49" applyNumberFormat="1" applyFont="1" applyBorder="1" applyAlignment="1" applyProtection="1">
      <alignment horizontal="center" vertical="center"/>
      <protection/>
    </xf>
    <xf numFmtId="176" fontId="2" fillId="34" borderId="38" xfId="49" applyNumberFormat="1" applyFont="1" applyFill="1" applyBorder="1" applyAlignment="1" applyProtection="1">
      <alignment horizontal="center" vertical="center"/>
      <protection/>
    </xf>
    <xf numFmtId="176" fontId="2" fillId="34" borderId="26" xfId="67" applyNumberFormat="1" applyFont="1" applyFill="1" applyBorder="1" applyAlignment="1" applyProtection="1">
      <alignment horizontal="center" vertical="center"/>
      <protection/>
    </xf>
    <xf numFmtId="38" fontId="2" fillId="0" borderId="12" xfId="49" applyNumberFormat="1" applyFont="1" applyBorder="1" applyAlignment="1" applyProtection="1">
      <alignment vertical="center"/>
      <protection/>
    </xf>
    <xf numFmtId="38" fontId="2" fillId="35" borderId="39" xfId="67" applyNumberFormat="1" applyFont="1" applyFill="1" applyBorder="1" applyAlignment="1" applyProtection="1">
      <alignment vertical="center"/>
      <protection/>
    </xf>
    <xf numFmtId="176" fontId="2" fillId="34" borderId="28" xfId="67" applyNumberFormat="1" applyFont="1" applyFill="1" applyBorder="1" applyAlignment="1" applyProtection="1">
      <alignment horizontal="center" vertical="center"/>
      <protection/>
    </xf>
    <xf numFmtId="176" fontId="2" fillId="0" borderId="28" xfId="49" applyNumberFormat="1" applyFont="1" applyBorder="1" applyAlignment="1" applyProtection="1">
      <alignment vertical="center"/>
      <protection/>
    </xf>
    <xf numFmtId="38" fontId="2" fillId="0" borderId="28" xfId="49" applyNumberFormat="1" applyFont="1" applyBorder="1" applyAlignment="1" applyProtection="1">
      <alignment vertical="center"/>
      <protection/>
    </xf>
    <xf numFmtId="38" fontId="2" fillId="35" borderId="40" xfId="67" applyNumberFormat="1" applyFont="1" applyFill="1" applyBorder="1" applyAlignment="1" applyProtection="1">
      <alignment vertical="center"/>
      <protection/>
    </xf>
    <xf numFmtId="176" fontId="2" fillId="0" borderId="41" xfId="49" applyNumberFormat="1" applyFont="1" applyBorder="1" applyAlignment="1" applyProtection="1">
      <alignment vertical="center"/>
      <protection/>
    </xf>
    <xf numFmtId="38" fontId="2" fillId="0" borderId="42" xfId="67" applyNumberFormat="1" applyFont="1" applyBorder="1" applyAlignment="1" applyProtection="1">
      <alignment vertical="center"/>
      <protection/>
    </xf>
    <xf numFmtId="0" fontId="75" fillId="0" borderId="11" xfId="67" applyFont="1" applyBorder="1" applyAlignment="1" applyProtection="1">
      <alignment horizontal="center" vertical="center"/>
      <protection/>
    </xf>
    <xf numFmtId="0" fontId="2" fillId="0" borderId="11" xfId="67" applyFont="1" applyFill="1" applyBorder="1" applyAlignment="1" applyProtection="1">
      <alignment vertical="center"/>
      <protection/>
    </xf>
    <xf numFmtId="0" fontId="2" fillId="0" borderId="11" xfId="67" applyFont="1" applyBorder="1" applyAlignment="1" applyProtection="1">
      <alignment vertical="center"/>
      <protection/>
    </xf>
    <xf numFmtId="0" fontId="75" fillId="0" borderId="0" xfId="67" applyFont="1" applyAlignment="1" applyProtection="1">
      <alignment vertical="center"/>
      <protection/>
    </xf>
    <xf numFmtId="0" fontId="75" fillId="0" borderId="11" xfId="67" applyFont="1" applyBorder="1" applyAlignment="1" applyProtection="1">
      <alignment vertical="center"/>
      <protection/>
    </xf>
    <xf numFmtId="176" fontId="2" fillId="0" borderId="26" xfId="66" applyNumberFormat="1" applyFont="1" applyFill="1" applyBorder="1" applyAlignment="1" applyProtection="1">
      <alignment horizontal="center" vertical="center" wrapText="1"/>
      <protection locked="0"/>
    </xf>
    <xf numFmtId="176" fontId="2" fillId="0" borderId="28" xfId="66" applyNumberFormat="1" applyFont="1" applyFill="1" applyBorder="1" applyAlignment="1" applyProtection="1">
      <alignment horizontal="center" vertical="center" wrapText="1"/>
      <protection locked="0"/>
    </xf>
    <xf numFmtId="176" fontId="2" fillId="0" borderId="27" xfId="66" applyNumberFormat="1" applyFont="1" applyFill="1" applyBorder="1" applyAlignment="1" applyProtection="1">
      <alignment horizontal="center" vertical="center" wrapText="1"/>
      <protection locked="0"/>
    </xf>
    <xf numFmtId="176" fontId="2" fillId="0" borderId="26" xfId="67" applyNumberFormat="1" applyFont="1" applyFill="1" applyBorder="1" applyAlignment="1" applyProtection="1">
      <alignment horizontal="center" vertical="center"/>
      <protection locked="0"/>
    </xf>
    <xf numFmtId="176" fontId="2" fillId="0" borderId="28" xfId="67" applyNumberFormat="1" applyFont="1" applyFill="1" applyBorder="1" applyAlignment="1" applyProtection="1">
      <alignment horizontal="center" vertical="center"/>
      <protection locked="0"/>
    </xf>
    <xf numFmtId="0" fontId="2" fillId="0" borderId="11" xfId="67" applyFont="1" applyFill="1" applyBorder="1" applyAlignment="1" applyProtection="1">
      <alignment vertical="center"/>
      <protection locked="0"/>
    </xf>
    <xf numFmtId="0" fontId="9" fillId="0" borderId="0" xfId="67" applyFont="1" applyAlignment="1" applyProtection="1">
      <alignment vertical="center"/>
      <protection/>
    </xf>
    <xf numFmtId="0" fontId="9" fillId="0" borderId="0" xfId="67" applyFont="1" applyAlignment="1" applyProtection="1">
      <alignment horizontal="left" vertical="center"/>
      <protection/>
    </xf>
    <xf numFmtId="176" fontId="2" fillId="0" borderId="38" xfId="49" applyNumberFormat="1" applyFont="1" applyBorder="1" applyAlignment="1" applyProtection="1">
      <alignment horizontal="center" vertical="center" wrapText="1"/>
      <protection/>
    </xf>
    <xf numFmtId="0" fontId="2" fillId="0" borderId="0" xfId="67" applyFont="1" applyAlignment="1" applyProtection="1">
      <alignment vertical="top" wrapText="1"/>
      <protection/>
    </xf>
    <xf numFmtId="0" fontId="2" fillId="0" borderId="0" xfId="67" applyAlignment="1" applyProtection="1">
      <alignment vertical="center"/>
      <protection/>
    </xf>
    <xf numFmtId="0" fontId="2" fillId="0" borderId="0" xfId="67" applyBorder="1" applyAlignment="1" applyProtection="1">
      <alignment vertical="center"/>
      <protection/>
    </xf>
    <xf numFmtId="0" fontId="7" fillId="0" borderId="0" xfId="67" applyFont="1" applyAlignment="1" applyProtection="1">
      <alignment vertical="center"/>
      <protection/>
    </xf>
    <xf numFmtId="0" fontId="2" fillId="0" borderId="0" xfId="67" applyBorder="1" applyAlignment="1" applyProtection="1">
      <alignment horizontal="center" vertical="center"/>
      <protection/>
    </xf>
    <xf numFmtId="0" fontId="5" fillId="0" borderId="12" xfId="67" applyFont="1" applyBorder="1" applyAlignment="1" applyProtection="1">
      <alignment horizontal="center" vertical="center"/>
      <protection/>
    </xf>
    <xf numFmtId="0" fontId="5" fillId="0" borderId="17" xfId="67" applyFont="1" applyBorder="1" applyAlignment="1" applyProtection="1">
      <alignment vertical="center"/>
      <protection/>
    </xf>
    <xf numFmtId="0" fontId="5" fillId="0" borderId="17" xfId="67" applyFont="1" applyBorder="1" applyAlignment="1" applyProtection="1">
      <alignment horizontal="left" vertical="center"/>
      <protection/>
    </xf>
    <xf numFmtId="0" fontId="5" fillId="0" borderId="11" xfId="67" applyFont="1" applyBorder="1" applyAlignment="1" applyProtection="1">
      <alignment horizontal="left" vertical="center"/>
      <protection/>
    </xf>
    <xf numFmtId="0" fontId="10" fillId="0" borderId="0" xfId="67" applyFont="1" applyBorder="1" applyAlignment="1" applyProtection="1">
      <alignment horizontal="center" vertical="center"/>
      <protection/>
    </xf>
    <xf numFmtId="0" fontId="2" fillId="0" borderId="0" xfId="67" applyFill="1" applyBorder="1" applyAlignment="1" applyProtection="1">
      <alignment horizontal="center" vertical="center"/>
      <protection/>
    </xf>
    <xf numFmtId="0" fontId="2" fillId="0" borderId="0" xfId="67" applyBorder="1" applyAlignment="1" applyProtection="1">
      <alignment horizontal="right" vertical="center"/>
      <protection/>
    </xf>
    <xf numFmtId="0" fontId="5" fillId="0" borderId="14" xfId="67" applyFont="1" applyFill="1" applyBorder="1" applyAlignment="1" applyProtection="1">
      <alignment horizontal="center" vertical="center"/>
      <protection/>
    </xf>
    <xf numFmtId="178" fontId="3" fillId="0" borderId="11" xfId="67" applyNumberFormat="1" applyFont="1" applyBorder="1" applyAlignment="1" applyProtection="1">
      <alignment horizontal="right" vertical="center"/>
      <protection locked="0"/>
    </xf>
    <xf numFmtId="0" fontId="76" fillId="36" borderId="11" xfId="67" applyFont="1" applyFill="1" applyBorder="1" applyAlignment="1" applyProtection="1">
      <alignment horizontal="center" vertical="center"/>
      <protection/>
    </xf>
    <xf numFmtId="0" fontId="13" fillId="0" borderId="11" xfId="66" applyFont="1" applyFill="1" applyBorder="1" applyAlignment="1">
      <alignment horizontal="left" vertical="center" shrinkToFit="1"/>
      <protection/>
    </xf>
    <xf numFmtId="0" fontId="13" fillId="0" borderId="11" xfId="66" applyFont="1" applyBorder="1" applyAlignment="1">
      <alignment horizontal="left" vertical="center" shrinkToFit="1"/>
      <protection/>
    </xf>
    <xf numFmtId="0" fontId="23" fillId="0" borderId="43" xfId="66" applyFont="1" applyFill="1" applyBorder="1" applyAlignment="1">
      <alignment horizontal="center" vertical="center"/>
      <protection/>
    </xf>
    <xf numFmtId="0" fontId="23" fillId="0" borderId="44" xfId="66" applyFont="1" applyFill="1" applyBorder="1" applyAlignment="1">
      <alignment horizontal="center" vertical="center"/>
      <protection/>
    </xf>
    <xf numFmtId="0" fontId="23" fillId="0" borderId="45" xfId="66" applyFont="1" applyFill="1" applyBorder="1" applyAlignment="1">
      <alignment horizontal="center" vertical="center"/>
      <protection/>
    </xf>
    <xf numFmtId="0" fontId="23" fillId="0" borderId="46" xfId="66" applyFont="1" applyFill="1" applyBorder="1" applyAlignment="1">
      <alignment horizontal="center" vertical="center"/>
      <protection/>
    </xf>
    <xf numFmtId="0" fontId="13" fillId="0" borderId="21" xfId="66" applyFont="1" applyBorder="1" applyAlignment="1">
      <alignment horizontal="left" vertical="center" shrinkToFit="1"/>
      <protection/>
    </xf>
    <xf numFmtId="0" fontId="13" fillId="0" borderId="12" xfId="66" applyFont="1" applyBorder="1" applyAlignment="1">
      <alignment horizontal="center" vertical="center"/>
      <protection/>
    </xf>
    <xf numFmtId="0" fontId="77" fillId="37" borderId="22" xfId="66" applyFont="1" applyFill="1" applyBorder="1" applyAlignment="1">
      <alignment horizontal="center" vertical="center"/>
      <protection/>
    </xf>
    <xf numFmtId="0" fontId="77" fillId="37" borderId="23" xfId="66" applyFont="1" applyFill="1" applyBorder="1" applyAlignment="1">
      <alignment horizontal="center" vertical="center"/>
      <protection/>
    </xf>
    <xf numFmtId="0" fontId="77" fillId="37" borderId="43" xfId="66" applyFont="1" applyFill="1" applyBorder="1" applyAlignment="1">
      <alignment horizontal="center" vertical="center"/>
      <protection/>
    </xf>
    <xf numFmtId="0" fontId="77" fillId="37" borderId="44" xfId="66" applyFont="1" applyFill="1" applyBorder="1" applyAlignment="1">
      <alignment horizontal="center" vertical="center"/>
      <protection/>
    </xf>
    <xf numFmtId="176" fontId="78" fillId="0" borderId="11" xfId="67" applyNumberFormat="1" applyFont="1" applyBorder="1" applyAlignment="1" applyProtection="1">
      <alignment horizontal="center" vertical="center"/>
      <protection/>
    </xf>
    <xf numFmtId="176" fontId="79" fillId="0" borderId="11" xfId="67" applyNumberFormat="1" applyFont="1" applyBorder="1" applyAlignment="1" applyProtection="1">
      <alignment horizontal="center" vertical="center"/>
      <protection/>
    </xf>
    <xf numFmtId="0" fontId="13" fillId="0" borderId="47" xfId="66" applyFont="1" applyBorder="1" applyAlignment="1">
      <alignment horizontal="left" vertical="center" shrinkToFit="1"/>
      <protection/>
    </xf>
    <xf numFmtId="0" fontId="20" fillId="0" borderId="0" xfId="66" applyFont="1" applyBorder="1" applyAlignment="1">
      <alignment horizontal="left" vertical="center"/>
      <protection/>
    </xf>
    <xf numFmtId="0" fontId="13" fillId="0" borderId="14" xfId="66" applyFont="1" applyBorder="1" applyAlignment="1">
      <alignment horizontal="center" vertical="center" wrapText="1"/>
      <protection/>
    </xf>
    <xf numFmtId="0" fontId="13" fillId="0" borderId="48" xfId="66" applyFont="1" applyBorder="1" applyAlignment="1">
      <alignment horizontal="center" vertical="center" wrapText="1"/>
      <protection/>
    </xf>
    <xf numFmtId="0" fontId="10" fillId="0" borderId="0" xfId="66" applyFont="1" applyBorder="1" applyAlignment="1">
      <alignment vertical="center" shrinkToFit="1"/>
      <protection/>
    </xf>
    <xf numFmtId="0" fontId="23" fillId="0" borderId="48" xfId="66" applyFont="1" applyBorder="1" applyAlignment="1">
      <alignment horizontal="center" vertical="center" wrapText="1"/>
      <protection/>
    </xf>
    <xf numFmtId="0" fontId="23" fillId="0" borderId="11" xfId="66" applyFont="1" applyBorder="1" applyAlignment="1">
      <alignment horizontal="center" vertical="center" wrapText="1"/>
      <protection/>
    </xf>
    <xf numFmtId="0" fontId="23" fillId="0" borderId="18" xfId="66" applyFont="1" applyBorder="1" applyAlignment="1">
      <alignment horizontal="center" vertical="center" wrapText="1"/>
      <protection/>
    </xf>
    <xf numFmtId="0" fontId="23" fillId="0" borderId="49" xfId="66" applyFont="1" applyBorder="1" applyAlignment="1">
      <alignment vertical="center"/>
      <protection/>
    </xf>
    <xf numFmtId="0" fontId="23" fillId="0" borderId="11" xfId="66" applyFont="1" applyBorder="1" applyAlignment="1">
      <alignment horizontal="center" vertical="center"/>
      <protection/>
    </xf>
    <xf numFmtId="0" fontId="23" fillId="0" borderId="0" xfId="66" applyFont="1" applyBorder="1" applyAlignment="1">
      <alignment vertical="center" wrapText="1" shrinkToFit="1"/>
      <protection/>
    </xf>
    <xf numFmtId="0" fontId="13" fillId="0" borderId="49" xfId="66" applyFont="1" applyBorder="1" applyAlignment="1">
      <alignment vertical="center"/>
      <protection/>
    </xf>
    <xf numFmtId="0" fontId="13" fillId="0" borderId="21" xfId="66" applyFont="1" applyBorder="1" applyAlignment="1">
      <alignment horizontal="center" vertical="center" wrapText="1"/>
      <protection/>
    </xf>
    <xf numFmtId="0" fontId="20" fillId="0" borderId="24" xfId="66" applyFont="1" applyBorder="1" applyAlignment="1">
      <alignment horizontal="center" vertical="center"/>
      <protection/>
    </xf>
    <xf numFmtId="0" fontId="23" fillId="0" borderId="50" xfId="66" applyFont="1" applyBorder="1" applyAlignment="1">
      <alignment vertical="center"/>
      <protection/>
    </xf>
    <xf numFmtId="0" fontId="23" fillId="0" borderId="49" xfId="66" applyFont="1" applyFill="1" applyBorder="1" applyAlignment="1">
      <alignment vertical="center"/>
      <protection/>
    </xf>
    <xf numFmtId="0" fontId="23" fillId="0" borderId="0" xfId="66" applyFont="1" applyBorder="1" applyAlignment="1">
      <alignment vertical="top" wrapText="1"/>
      <protection/>
    </xf>
    <xf numFmtId="0" fontId="32" fillId="0" borderId="0" xfId="66" applyFont="1" applyBorder="1" applyAlignment="1">
      <alignment horizontal="right" vertical="center"/>
      <protection/>
    </xf>
    <xf numFmtId="0" fontId="32" fillId="0" borderId="0" xfId="66" applyFont="1" applyFill="1" applyBorder="1" applyAlignment="1">
      <alignment horizontal="right" vertical="center"/>
      <protection/>
    </xf>
    <xf numFmtId="0" fontId="34" fillId="0" borderId="0" xfId="66" applyFont="1" applyBorder="1" applyAlignment="1">
      <alignment horizontal="center" vertical="center" shrinkToFit="1"/>
      <protection/>
    </xf>
    <xf numFmtId="0" fontId="34" fillId="0" borderId="20" xfId="66" applyFont="1" applyBorder="1" applyAlignment="1">
      <alignment horizontal="center" vertical="center" shrinkToFit="1"/>
      <protection/>
    </xf>
    <xf numFmtId="0" fontId="20" fillId="0" borderId="0" xfId="66" applyFont="1" applyBorder="1" applyAlignment="1">
      <alignment horizontal="center" vertical="center" shrinkToFit="1"/>
      <protection/>
    </xf>
    <xf numFmtId="179" fontId="13" fillId="0" borderId="17" xfId="66" applyNumberFormat="1" applyFont="1" applyBorder="1" applyAlignment="1">
      <alignment horizontal="center" vertical="center"/>
      <protection/>
    </xf>
    <xf numFmtId="0" fontId="32" fillId="0" borderId="0" xfId="66" applyFont="1" applyBorder="1" applyAlignment="1">
      <alignment vertical="center"/>
      <protection/>
    </xf>
    <xf numFmtId="0" fontId="32" fillId="0" borderId="0" xfId="66" applyFont="1" applyFill="1" applyBorder="1" applyAlignment="1">
      <alignment vertical="center"/>
      <protection/>
    </xf>
    <xf numFmtId="0" fontId="23" fillId="0" borderId="17" xfId="66" applyFont="1" applyBorder="1" applyAlignment="1">
      <alignment horizontal="center" vertical="center" wrapText="1"/>
      <protection/>
    </xf>
    <xf numFmtId="0" fontId="13" fillId="0" borderId="17" xfId="66" applyFont="1" applyBorder="1" applyAlignment="1">
      <alignment horizontal="left" vertical="center" shrinkToFit="1"/>
      <protection/>
    </xf>
    <xf numFmtId="0" fontId="13" fillId="0" borderId="18" xfId="66" applyFont="1" applyBorder="1" applyAlignment="1">
      <alignment horizontal="left" vertical="center" shrinkToFit="1"/>
      <protection/>
    </xf>
    <xf numFmtId="0" fontId="2" fillId="0" borderId="11" xfId="67" applyBorder="1" applyAlignment="1" applyProtection="1">
      <alignment horizontal="center" vertical="center"/>
      <protection/>
    </xf>
    <xf numFmtId="176" fontId="11" fillId="0" borderId="30" xfId="67" applyNumberFormat="1" applyFont="1" applyFill="1" applyBorder="1" applyAlignment="1" applyProtection="1">
      <alignment vertical="center"/>
      <protection/>
    </xf>
    <xf numFmtId="0" fontId="5" fillId="0" borderId="51" xfId="67" applyFont="1" applyBorder="1" applyAlignment="1" applyProtection="1">
      <alignment horizontal="left" vertical="center"/>
      <protection/>
    </xf>
    <xf numFmtId="0" fontId="5" fillId="38" borderId="16" xfId="67" applyFont="1" applyFill="1" applyBorder="1" applyAlignment="1" applyProtection="1">
      <alignment horizontal="center" vertical="center"/>
      <protection/>
    </xf>
    <xf numFmtId="176" fontId="79" fillId="0" borderId="30" xfId="67" applyNumberFormat="1" applyFont="1" applyFill="1" applyBorder="1" applyAlignment="1" applyProtection="1">
      <alignment vertical="center"/>
      <protection/>
    </xf>
    <xf numFmtId="0" fontId="20" fillId="0" borderId="12" xfId="66" applyFont="1" applyBorder="1" applyAlignment="1">
      <alignment horizontal="center" vertical="center"/>
      <protection/>
    </xf>
    <xf numFmtId="0" fontId="22" fillId="0" borderId="0" xfId="66" applyFont="1" applyFill="1" applyBorder="1" applyAlignment="1">
      <alignment horizontal="center" vertical="center" wrapText="1"/>
      <protection/>
    </xf>
    <xf numFmtId="0" fontId="13" fillId="0" borderId="0" xfId="66" applyFont="1" applyBorder="1" applyAlignment="1">
      <alignment vertical="center" wrapText="1" shrinkToFit="1"/>
      <protection/>
    </xf>
    <xf numFmtId="0" fontId="13" fillId="0" borderId="20" xfId="66" applyFont="1" applyBorder="1" applyAlignment="1">
      <alignment horizontal="center" vertical="center" wrapText="1" shrinkToFit="1"/>
      <protection/>
    </xf>
    <xf numFmtId="0" fontId="23" fillId="0" borderId="11" xfId="66" applyFont="1" applyBorder="1" applyAlignment="1">
      <alignment horizontal="center" vertical="center" shrinkToFit="1"/>
      <protection/>
    </xf>
    <xf numFmtId="0" fontId="13" fillId="0" borderId="52" xfId="66" applyFont="1" applyBorder="1" applyAlignment="1">
      <alignment vertical="center" wrapText="1" shrinkToFit="1"/>
      <protection/>
    </xf>
    <xf numFmtId="0" fontId="23" fillId="0" borderId="0" xfId="66" applyFont="1" applyBorder="1" applyAlignment="1">
      <alignment vertical="center" shrinkToFit="1"/>
      <protection/>
    </xf>
    <xf numFmtId="0" fontId="23" fillId="0" borderId="48" xfId="66" applyFont="1" applyBorder="1" applyAlignment="1">
      <alignment horizontal="center" vertical="center" shrinkToFit="1"/>
      <protection/>
    </xf>
    <xf numFmtId="0" fontId="13" fillId="0" borderId="52" xfId="66" applyFont="1" applyBorder="1" applyAlignment="1">
      <alignment vertical="center" textRotation="255" wrapText="1"/>
      <protection/>
    </xf>
    <xf numFmtId="0" fontId="13" fillId="0" borderId="0" xfId="66" applyFont="1" applyBorder="1" applyAlignment="1">
      <alignment vertical="center" textRotation="255" wrapText="1"/>
      <protection/>
    </xf>
    <xf numFmtId="0" fontId="13" fillId="0" borderId="20" xfId="66" applyFont="1" applyBorder="1" applyAlignment="1">
      <alignment horizontal="left" vertical="center" shrinkToFit="1"/>
      <protection/>
    </xf>
    <xf numFmtId="0" fontId="13" fillId="0" borderId="20" xfId="66" applyFont="1" applyBorder="1" applyAlignment="1">
      <alignment vertical="center"/>
      <protection/>
    </xf>
    <xf numFmtId="0" fontId="13" fillId="0" borderId="20" xfId="66" applyFont="1" applyBorder="1" applyAlignment="1">
      <alignment horizontal="center" vertical="center" textRotation="255"/>
      <protection/>
    </xf>
    <xf numFmtId="0" fontId="20" fillId="0" borderId="0" xfId="66" applyFont="1" applyBorder="1" applyAlignment="1">
      <alignment horizontal="center" vertical="center" textRotation="255"/>
      <protection/>
    </xf>
    <xf numFmtId="0" fontId="13" fillId="0" borderId="20" xfId="66" applyFont="1" applyBorder="1" applyAlignment="1">
      <alignment horizontal="center" vertical="center" wrapText="1"/>
      <protection/>
    </xf>
    <xf numFmtId="0" fontId="23" fillId="0" borderId="10" xfId="66" applyFont="1" applyBorder="1" applyAlignment="1">
      <alignment horizontal="center" vertical="center" textRotation="255" wrapText="1" shrinkToFit="1"/>
      <protection/>
    </xf>
    <xf numFmtId="0" fontId="13" fillId="0" borderId="20" xfId="66" applyFont="1" applyBorder="1" applyAlignment="1">
      <alignment horizontal="center" vertical="center"/>
      <protection/>
    </xf>
    <xf numFmtId="0" fontId="23" fillId="0" borderId="10" xfId="66" applyFont="1" applyBorder="1" applyAlignment="1">
      <alignment horizontal="center" vertical="center" wrapText="1"/>
      <protection/>
    </xf>
    <xf numFmtId="179" fontId="13" fillId="0" borderId="10" xfId="66" applyNumberFormat="1" applyFont="1" applyBorder="1" applyAlignment="1">
      <alignment horizontal="center" vertical="center"/>
      <protection/>
    </xf>
    <xf numFmtId="0" fontId="13" fillId="0" borderId="10" xfId="66" applyFont="1" applyBorder="1" applyAlignment="1">
      <alignment horizontal="left" vertical="top" wrapText="1"/>
      <protection/>
    </xf>
    <xf numFmtId="0" fontId="13" fillId="0" borderId="49" xfId="66" applyFont="1" applyBorder="1" applyAlignment="1">
      <alignment horizontal="left" vertical="center"/>
      <protection/>
    </xf>
    <xf numFmtId="0" fontId="13" fillId="0" borderId="25" xfId="66" applyFont="1" applyBorder="1" applyAlignment="1">
      <alignment vertical="center"/>
      <protection/>
    </xf>
    <xf numFmtId="0" fontId="2" fillId="0" borderId="52" xfId="67" applyFont="1" applyBorder="1" applyAlignment="1" applyProtection="1">
      <alignment vertical="top" wrapText="1"/>
      <protection/>
    </xf>
    <xf numFmtId="176" fontId="2" fillId="0" borderId="53" xfId="66" applyNumberFormat="1" applyFont="1" applyFill="1" applyBorder="1" applyAlignment="1" applyProtection="1">
      <alignment horizontal="center" vertical="center" wrapText="1"/>
      <protection locked="0"/>
    </xf>
    <xf numFmtId="176" fontId="2" fillId="34" borderId="53" xfId="66" applyNumberFormat="1" applyFont="1" applyFill="1" applyBorder="1" applyAlignment="1" applyProtection="1">
      <alignment horizontal="center" vertical="center" wrapText="1"/>
      <protection/>
    </xf>
    <xf numFmtId="176" fontId="2" fillId="0" borderId="54" xfId="66" applyNumberFormat="1" applyFont="1" applyFill="1" applyBorder="1" applyAlignment="1" applyProtection="1">
      <alignment horizontal="center" vertical="center" wrapText="1"/>
      <protection locked="0"/>
    </xf>
    <xf numFmtId="176" fontId="2" fillId="34" borderId="54" xfId="66" applyNumberFormat="1" applyFont="1" applyFill="1" applyBorder="1" applyAlignment="1" applyProtection="1">
      <alignment horizontal="center" vertical="center" wrapText="1"/>
      <protection/>
    </xf>
    <xf numFmtId="176" fontId="2" fillId="0" borderId="26" xfId="66" applyNumberFormat="1" applyFont="1" applyFill="1" applyBorder="1" applyAlignment="1" applyProtection="1">
      <alignment horizontal="left" vertical="center" wrapText="1"/>
      <protection locked="0"/>
    </xf>
    <xf numFmtId="176" fontId="5" fillId="0" borderId="26" xfId="67" applyNumberFormat="1" applyFont="1" applyBorder="1" applyAlignment="1" applyProtection="1">
      <alignment horizontal="center" vertical="center" wrapText="1"/>
      <protection/>
    </xf>
    <xf numFmtId="176" fontId="5" fillId="0" borderId="28" xfId="67" applyNumberFormat="1" applyFont="1" applyBorder="1" applyAlignment="1" applyProtection="1">
      <alignment horizontal="center" vertical="center" wrapText="1"/>
      <protection/>
    </xf>
    <xf numFmtId="176" fontId="5" fillId="0" borderId="55" xfId="67" applyNumberFormat="1" applyFont="1" applyBorder="1" applyAlignment="1" applyProtection="1">
      <alignment horizontal="center" vertical="center" wrapText="1"/>
      <protection/>
    </xf>
    <xf numFmtId="176" fontId="5" fillId="0" borderId="56" xfId="67" applyNumberFormat="1" applyFont="1" applyBorder="1" applyAlignment="1" applyProtection="1">
      <alignment horizontal="center" vertical="center" wrapText="1"/>
      <protection/>
    </xf>
    <xf numFmtId="0" fontId="2" fillId="0" borderId="0" xfId="67" applyFont="1" applyBorder="1" applyAlignment="1" applyProtection="1">
      <alignment vertical="top" wrapText="1"/>
      <protection/>
    </xf>
    <xf numFmtId="176" fontId="2" fillId="0" borderId="57" xfId="49" applyNumberFormat="1" applyFont="1" applyBorder="1" applyAlignment="1" applyProtection="1">
      <alignment vertical="center"/>
      <protection/>
    </xf>
    <xf numFmtId="176" fontId="2" fillId="0" borderId="26" xfId="66" applyNumberFormat="1" applyFont="1" applyFill="1" applyBorder="1" applyAlignment="1" applyProtection="1">
      <alignment horizontal="center" vertical="center" shrinkToFit="1"/>
      <protection locked="0"/>
    </xf>
    <xf numFmtId="176" fontId="2" fillId="0" borderId="27" xfId="66" applyNumberFormat="1" applyFont="1" applyFill="1" applyBorder="1" applyAlignment="1" applyProtection="1">
      <alignment horizontal="center" vertical="center" shrinkToFit="1"/>
      <protection locked="0"/>
    </xf>
    <xf numFmtId="176" fontId="11" fillId="0" borderId="58" xfId="67" applyNumberFormat="1" applyFont="1" applyFill="1" applyBorder="1" applyAlignment="1" applyProtection="1">
      <alignment horizontal="center" vertical="center"/>
      <protection/>
    </xf>
    <xf numFmtId="176" fontId="2" fillId="0" borderId="39" xfId="66" applyNumberFormat="1" applyFont="1" applyFill="1" applyBorder="1" applyAlignment="1" applyProtection="1">
      <alignment horizontal="center" vertical="center" wrapText="1"/>
      <protection locked="0"/>
    </xf>
    <xf numFmtId="176" fontId="2" fillId="0" borderId="59" xfId="66" applyNumberFormat="1" applyFont="1" applyFill="1" applyBorder="1" applyAlignment="1" applyProtection="1">
      <alignment horizontal="center" vertical="center" wrapText="1"/>
      <protection locked="0"/>
    </xf>
    <xf numFmtId="176" fontId="2" fillId="0" borderId="40" xfId="66" applyNumberFormat="1" applyFont="1" applyFill="1" applyBorder="1" applyAlignment="1" applyProtection="1">
      <alignment horizontal="center" vertical="center" wrapText="1"/>
      <protection locked="0"/>
    </xf>
    <xf numFmtId="176" fontId="2" fillId="0" borderId="60" xfId="66" applyNumberFormat="1" applyFont="1" applyFill="1" applyBorder="1" applyAlignment="1" applyProtection="1">
      <alignment horizontal="center" vertical="center" wrapText="1"/>
      <protection locked="0"/>
    </xf>
    <xf numFmtId="176" fontId="2" fillId="0" borderId="61" xfId="66" applyNumberFormat="1" applyFont="1" applyFill="1" applyBorder="1" applyAlignment="1" applyProtection="1">
      <alignment horizontal="center" vertical="center" wrapText="1"/>
      <protection locked="0"/>
    </xf>
    <xf numFmtId="176" fontId="2" fillId="0" borderId="62" xfId="66" applyNumberFormat="1" applyFont="1" applyFill="1" applyBorder="1" applyAlignment="1" applyProtection="1">
      <alignment horizontal="center" vertical="center" wrapText="1"/>
      <protection/>
    </xf>
    <xf numFmtId="176" fontId="11" fillId="34" borderId="58" xfId="67" applyNumberFormat="1" applyFont="1" applyFill="1" applyBorder="1" applyAlignment="1" applyProtection="1">
      <alignment horizontal="center" vertical="center"/>
      <protection/>
    </xf>
    <xf numFmtId="176" fontId="2" fillId="34" borderId="39" xfId="66" applyNumberFormat="1" applyFont="1" applyFill="1" applyBorder="1" applyAlignment="1" applyProtection="1">
      <alignment horizontal="center" vertical="center" wrapText="1"/>
      <protection/>
    </xf>
    <xf numFmtId="176" fontId="2" fillId="34" borderId="59" xfId="66" applyNumberFormat="1" applyFont="1" applyFill="1" applyBorder="1" applyAlignment="1" applyProtection="1">
      <alignment horizontal="center" vertical="center" wrapText="1"/>
      <protection/>
    </xf>
    <xf numFmtId="176" fontId="2" fillId="34" borderId="40" xfId="66" applyNumberFormat="1" applyFont="1" applyFill="1" applyBorder="1" applyAlignment="1" applyProtection="1">
      <alignment horizontal="center" vertical="center" wrapText="1"/>
      <protection/>
    </xf>
    <xf numFmtId="176" fontId="2" fillId="34" borderId="60" xfId="66" applyNumberFormat="1" applyFont="1" applyFill="1" applyBorder="1" applyAlignment="1" applyProtection="1">
      <alignment horizontal="center" vertical="center" wrapText="1"/>
      <protection/>
    </xf>
    <xf numFmtId="176" fontId="2" fillId="34" borderId="61" xfId="66" applyNumberFormat="1" applyFont="1" applyFill="1" applyBorder="1" applyAlignment="1" applyProtection="1">
      <alignment horizontal="center" vertical="center" wrapText="1"/>
      <protection/>
    </xf>
    <xf numFmtId="176" fontId="2" fillId="34" borderId="62" xfId="66" applyNumberFormat="1" applyFont="1" applyFill="1" applyBorder="1" applyAlignment="1" applyProtection="1">
      <alignment horizontal="center" vertical="center" wrapText="1"/>
      <protection/>
    </xf>
    <xf numFmtId="176" fontId="79" fillId="0" borderId="58" xfId="67" applyNumberFormat="1" applyFont="1" applyFill="1" applyBorder="1" applyAlignment="1" applyProtection="1">
      <alignment horizontal="center" vertical="center"/>
      <protection/>
    </xf>
    <xf numFmtId="177" fontId="2" fillId="0" borderId="63" xfId="67" applyNumberFormat="1" applyFont="1" applyBorder="1" applyAlignment="1" applyProtection="1">
      <alignment vertical="center"/>
      <protection/>
    </xf>
    <xf numFmtId="177" fontId="2" fillId="0" borderId="64" xfId="67" applyNumberFormat="1" applyFont="1" applyBorder="1" applyAlignment="1" applyProtection="1">
      <alignment vertical="center"/>
      <protection/>
    </xf>
    <xf numFmtId="177" fontId="2" fillId="0" borderId="65" xfId="67" applyNumberFormat="1" applyFont="1" applyBorder="1" applyAlignment="1" applyProtection="1">
      <alignment vertical="center"/>
      <protection/>
    </xf>
    <xf numFmtId="176" fontId="2" fillId="0" borderId="42" xfId="49" applyNumberFormat="1" applyFont="1" applyFill="1" applyBorder="1" applyAlignment="1" applyProtection="1">
      <alignment horizontal="center" vertical="center"/>
      <protection/>
    </xf>
    <xf numFmtId="176" fontId="2" fillId="34" borderId="42" xfId="49" applyNumberFormat="1" applyFont="1" applyFill="1" applyBorder="1" applyAlignment="1" applyProtection="1">
      <alignment horizontal="center" vertical="center"/>
      <protection/>
    </xf>
    <xf numFmtId="176" fontId="2" fillId="0" borderId="42" xfId="49" applyNumberFormat="1" applyFont="1" applyBorder="1" applyAlignment="1" applyProtection="1">
      <alignment horizontal="center" vertical="center"/>
      <protection/>
    </xf>
    <xf numFmtId="176" fontId="2" fillId="0" borderId="29" xfId="67" applyNumberFormat="1" applyFont="1" applyBorder="1" applyAlignment="1" applyProtection="1">
      <alignment horizontal="center" vertical="center"/>
      <protection/>
    </xf>
    <xf numFmtId="176" fontId="2" fillId="0" borderId="15" xfId="49" applyNumberFormat="1" applyFont="1" applyBorder="1" applyAlignment="1" applyProtection="1">
      <alignment vertical="center"/>
      <protection/>
    </xf>
    <xf numFmtId="176" fontId="2" fillId="0" borderId="52" xfId="49" applyNumberFormat="1" applyFont="1" applyBorder="1" applyAlignment="1" applyProtection="1">
      <alignment vertical="center"/>
      <protection/>
    </xf>
    <xf numFmtId="176" fontId="2" fillId="0" borderId="66" xfId="49" applyNumberFormat="1" applyFont="1" applyBorder="1" applyAlignment="1" applyProtection="1">
      <alignment vertical="center"/>
      <protection/>
    </xf>
    <xf numFmtId="176" fontId="14" fillId="0" borderId="67" xfId="49" applyNumberFormat="1" applyFont="1" applyBorder="1" applyAlignment="1" applyProtection="1">
      <alignment vertical="center" wrapText="1"/>
      <protection/>
    </xf>
    <xf numFmtId="176" fontId="2" fillId="0" borderId="67" xfId="49" applyNumberFormat="1" applyFont="1" applyBorder="1" applyAlignment="1" applyProtection="1">
      <alignment vertical="center"/>
      <protection/>
    </xf>
    <xf numFmtId="176" fontId="5" fillId="0" borderId="14" xfId="67" applyNumberFormat="1" applyFont="1" applyFill="1" applyBorder="1" applyAlignment="1" applyProtection="1">
      <alignment vertical="center"/>
      <protection/>
    </xf>
    <xf numFmtId="176" fontId="5" fillId="0" borderId="11" xfId="67" applyNumberFormat="1" applyFont="1" applyFill="1" applyBorder="1" applyAlignment="1" applyProtection="1">
      <alignment vertical="center"/>
      <protection/>
    </xf>
    <xf numFmtId="176" fontId="5" fillId="38" borderId="16" xfId="67" applyNumberFormat="1" applyFont="1" applyFill="1" applyBorder="1" applyAlignment="1" applyProtection="1">
      <alignment vertical="center"/>
      <protection/>
    </xf>
    <xf numFmtId="176" fontId="5" fillId="36" borderId="16" xfId="67" applyNumberFormat="1" applyFont="1" applyFill="1" applyBorder="1" applyAlignment="1" applyProtection="1">
      <alignment vertical="center"/>
      <protection/>
    </xf>
    <xf numFmtId="0" fontId="25" fillId="0" borderId="0" xfId="66" applyFont="1" applyBorder="1" applyAlignment="1">
      <alignment horizontal="right" vertical="center"/>
      <protection/>
    </xf>
    <xf numFmtId="0" fontId="25" fillId="0" borderId="0" xfId="66" applyFont="1" applyBorder="1" applyAlignment="1">
      <alignment horizontal="left" vertical="center"/>
      <protection/>
    </xf>
    <xf numFmtId="0" fontId="25" fillId="0" borderId="0" xfId="66" applyFont="1" applyBorder="1" applyAlignment="1">
      <alignment horizontal="right" vertical="center" wrapText="1"/>
      <protection/>
    </xf>
    <xf numFmtId="0" fontId="25" fillId="0" borderId="0" xfId="66" applyFont="1" applyFill="1" applyBorder="1" applyAlignment="1">
      <alignment horizontal="left" vertical="center"/>
      <protection/>
    </xf>
    <xf numFmtId="0" fontId="25" fillId="0" borderId="0" xfId="66" applyFont="1" applyFill="1" applyBorder="1" applyAlignment="1">
      <alignment horizontal="right" vertical="center"/>
      <protection/>
    </xf>
    <xf numFmtId="0" fontId="25" fillId="0" borderId="0" xfId="66" applyFont="1" applyAlignment="1">
      <alignment vertical="center"/>
      <protection/>
    </xf>
    <xf numFmtId="0" fontId="75" fillId="0" borderId="11" xfId="67" applyFont="1" applyBorder="1" applyAlignment="1" applyProtection="1">
      <alignment horizontal="center" vertical="center"/>
      <protection/>
    </xf>
    <xf numFmtId="0" fontId="5" fillId="0" borderId="19" xfId="67" applyFont="1" applyBorder="1" applyAlignment="1" applyProtection="1">
      <alignment horizontal="center" vertical="center" wrapText="1"/>
      <protection/>
    </xf>
    <xf numFmtId="0" fontId="5" fillId="0" borderId="21" xfId="67" applyFont="1" applyBorder="1" applyAlignment="1" applyProtection="1">
      <alignment horizontal="center" vertical="center" wrapText="1"/>
      <protection/>
    </xf>
    <xf numFmtId="176" fontId="2" fillId="0" borderId="26" xfId="66" applyNumberFormat="1" applyFont="1" applyFill="1" applyBorder="1" applyAlignment="1" applyProtection="1">
      <alignment horizontal="left" vertical="center" wrapText="1"/>
      <protection/>
    </xf>
    <xf numFmtId="176" fontId="2" fillId="0" borderId="26" xfId="66" applyNumberFormat="1" applyFont="1" applyFill="1" applyBorder="1" applyAlignment="1" applyProtection="1">
      <alignment horizontal="center" vertical="center" wrapText="1"/>
      <protection/>
    </xf>
    <xf numFmtId="176" fontId="2" fillId="0" borderId="39" xfId="66" applyNumberFormat="1" applyFont="1" applyFill="1" applyBorder="1" applyAlignment="1" applyProtection="1">
      <alignment horizontal="center" vertical="center" wrapText="1"/>
      <protection/>
    </xf>
    <xf numFmtId="176" fontId="2" fillId="0" borderId="28" xfId="66" applyNumberFormat="1" applyFont="1" applyFill="1" applyBorder="1" applyAlignment="1" applyProtection="1">
      <alignment horizontal="left" vertical="center" wrapText="1"/>
      <protection/>
    </xf>
    <xf numFmtId="176" fontId="2" fillId="0" borderId="53" xfId="66" applyNumberFormat="1" applyFont="1" applyFill="1" applyBorder="1" applyAlignment="1" applyProtection="1">
      <alignment horizontal="center" vertical="center" wrapText="1"/>
      <protection/>
    </xf>
    <xf numFmtId="176" fontId="2" fillId="0" borderId="59" xfId="66" applyNumberFormat="1" applyFont="1" applyFill="1" applyBorder="1" applyAlignment="1" applyProtection="1">
      <alignment horizontal="center" vertical="center" wrapText="1"/>
      <protection/>
    </xf>
    <xf numFmtId="176" fontId="2" fillId="0" borderId="28" xfId="66" applyNumberFormat="1" applyFont="1" applyFill="1" applyBorder="1" applyAlignment="1" applyProtection="1">
      <alignment horizontal="center" vertical="center" wrapText="1"/>
      <protection/>
    </xf>
    <xf numFmtId="176" fontId="2" fillId="0" borderId="40" xfId="66" applyNumberFormat="1" applyFont="1" applyFill="1" applyBorder="1" applyAlignment="1" applyProtection="1">
      <alignment horizontal="center" vertical="center" wrapText="1"/>
      <protection/>
    </xf>
    <xf numFmtId="176" fontId="2" fillId="0" borderId="54" xfId="66" applyNumberFormat="1" applyFont="1" applyFill="1" applyBorder="1" applyAlignment="1" applyProtection="1">
      <alignment horizontal="center" vertical="center" wrapText="1"/>
      <protection/>
    </xf>
    <xf numFmtId="176" fontId="2" fillId="0" borderId="60" xfId="66" applyNumberFormat="1" applyFont="1" applyFill="1" applyBorder="1" applyAlignment="1" applyProtection="1">
      <alignment horizontal="center" vertical="center" wrapText="1"/>
      <protection/>
    </xf>
    <xf numFmtId="176" fontId="2" fillId="0" borderId="27" xfId="66" applyNumberFormat="1" applyFont="1" applyFill="1" applyBorder="1" applyAlignment="1" applyProtection="1">
      <alignment horizontal="left" vertical="center" wrapText="1"/>
      <protection/>
    </xf>
    <xf numFmtId="176" fontId="2" fillId="0" borderId="27" xfId="66" applyNumberFormat="1" applyFont="1" applyFill="1" applyBorder="1" applyAlignment="1" applyProtection="1">
      <alignment horizontal="center" vertical="center" wrapText="1"/>
      <protection/>
    </xf>
    <xf numFmtId="176" fontId="2" fillId="0" borderId="61" xfId="66" applyNumberFormat="1" applyFont="1" applyFill="1" applyBorder="1" applyAlignment="1" applyProtection="1">
      <alignment horizontal="center" vertical="center" wrapText="1"/>
      <protection/>
    </xf>
    <xf numFmtId="176" fontId="2" fillId="0" borderId="12" xfId="66" applyNumberFormat="1" applyFont="1" applyFill="1" applyBorder="1" applyAlignment="1" applyProtection="1">
      <alignment horizontal="left" vertical="center" wrapText="1"/>
      <protection/>
    </xf>
    <xf numFmtId="176" fontId="2" fillId="0" borderId="26" xfId="66" applyNumberFormat="1" applyFont="1" applyFill="1" applyBorder="1" applyAlignment="1" applyProtection="1">
      <alignment horizontal="center" vertical="center" shrinkToFit="1"/>
      <protection/>
    </xf>
    <xf numFmtId="176" fontId="2" fillId="0" borderId="26" xfId="67" applyNumberFormat="1" applyFont="1" applyFill="1" applyBorder="1" applyAlignment="1" applyProtection="1">
      <alignment horizontal="center" vertical="center"/>
      <protection/>
    </xf>
    <xf numFmtId="176" fontId="2" fillId="0" borderId="28" xfId="66" applyNumberFormat="1" applyFont="1" applyFill="1" applyBorder="1" applyAlignment="1" applyProtection="1">
      <alignment horizontal="center" vertical="center" shrinkToFit="1"/>
      <protection/>
    </xf>
    <xf numFmtId="176" fontId="2" fillId="0" borderId="28" xfId="67" applyNumberFormat="1" applyFont="1" applyFill="1" applyBorder="1" applyAlignment="1" applyProtection="1">
      <alignment horizontal="center" vertical="center"/>
      <protection/>
    </xf>
    <xf numFmtId="176" fontId="2" fillId="0" borderId="27" xfId="66" applyNumberFormat="1" applyFont="1" applyFill="1" applyBorder="1" applyAlignment="1" applyProtection="1">
      <alignment horizontal="center" vertical="center" shrinkToFit="1"/>
      <protection/>
    </xf>
    <xf numFmtId="0" fontId="5" fillId="36" borderId="16" xfId="67" applyFont="1" applyFill="1" applyBorder="1" applyAlignment="1" applyProtection="1">
      <alignment horizontal="center" vertical="center"/>
      <protection/>
    </xf>
    <xf numFmtId="0" fontId="5" fillId="30" borderId="16" xfId="67" applyFont="1" applyFill="1" applyBorder="1" applyAlignment="1" applyProtection="1">
      <alignment horizontal="center" vertical="center"/>
      <protection/>
    </xf>
    <xf numFmtId="176" fontId="5" fillId="30" borderId="16" xfId="67" applyNumberFormat="1" applyFont="1" applyFill="1" applyBorder="1" applyAlignment="1" applyProtection="1">
      <alignment vertical="center"/>
      <protection/>
    </xf>
    <xf numFmtId="176" fontId="11" fillId="37" borderId="11" xfId="67" applyNumberFormat="1" applyFont="1" applyFill="1" applyBorder="1" applyAlignment="1" applyProtection="1">
      <alignment horizontal="center" vertical="center"/>
      <protection/>
    </xf>
    <xf numFmtId="176" fontId="78" fillId="37" borderId="11" xfId="67" applyNumberFormat="1" applyFont="1" applyFill="1" applyBorder="1" applyAlignment="1" applyProtection="1">
      <alignment horizontal="center" vertical="center"/>
      <protection/>
    </xf>
    <xf numFmtId="176" fontId="79" fillId="37" borderId="11" xfId="67" applyNumberFormat="1" applyFont="1" applyFill="1" applyBorder="1" applyAlignment="1" applyProtection="1">
      <alignment horizontal="center" vertical="center"/>
      <protection/>
    </xf>
    <xf numFmtId="176" fontId="2" fillId="37" borderId="62" xfId="66" applyNumberFormat="1" applyFont="1" applyFill="1" applyBorder="1" applyAlignment="1" applyProtection="1">
      <alignment horizontal="center" vertical="center" wrapText="1"/>
      <protection/>
    </xf>
    <xf numFmtId="176" fontId="2" fillId="37" borderId="38" xfId="49" applyNumberFormat="1" applyFont="1" applyFill="1" applyBorder="1" applyAlignment="1" applyProtection="1">
      <alignment horizontal="center" vertical="center"/>
      <protection/>
    </xf>
    <xf numFmtId="176" fontId="2" fillId="37" borderId="26" xfId="66" applyNumberFormat="1" applyFont="1" applyFill="1" applyBorder="1" applyAlignment="1" applyProtection="1">
      <alignment horizontal="center" vertical="center" wrapText="1"/>
      <protection/>
    </xf>
    <xf numFmtId="176" fontId="2" fillId="37" borderId="53" xfId="66" applyNumberFormat="1" applyFont="1" applyFill="1" applyBorder="1" applyAlignment="1" applyProtection="1">
      <alignment horizontal="center" vertical="center" wrapText="1"/>
      <protection/>
    </xf>
    <xf numFmtId="176" fontId="2" fillId="37" borderId="28" xfId="66" applyNumberFormat="1" applyFont="1" applyFill="1" applyBorder="1" applyAlignment="1" applyProtection="1">
      <alignment horizontal="center" vertical="center" wrapText="1"/>
      <protection/>
    </xf>
    <xf numFmtId="176" fontId="2" fillId="37" borderId="54" xfId="66" applyNumberFormat="1" applyFont="1" applyFill="1" applyBorder="1" applyAlignment="1" applyProtection="1">
      <alignment horizontal="center" vertical="center" wrapText="1"/>
      <protection/>
    </xf>
    <xf numFmtId="176" fontId="2" fillId="37" borderId="27" xfId="66" applyNumberFormat="1" applyFont="1" applyFill="1" applyBorder="1" applyAlignment="1" applyProtection="1">
      <alignment horizontal="center" vertical="center" wrapText="1"/>
      <protection/>
    </xf>
    <xf numFmtId="176" fontId="2" fillId="37" borderId="26" xfId="67" applyNumberFormat="1" applyFont="1" applyFill="1" applyBorder="1" applyAlignment="1" applyProtection="1">
      <alignment horizontal="center" vertical="center"/>
      <protection/>
    </xf>
    <xf numFmtId="176" fontId="2" fillId="37" borderId="28" xfId="67" applyNumberFormat="1" applyFont="1" applyFill="1" applyBorder="1" applyAlignment="1" applyProtection="1">
      <alignment horizontal="center" vertical="center"/>
      <protection/>
    </xf>
    <xf numFmtId="176" fontId="5" fillId="0" borderId="68" xfId="67" applyNumberFormat="1" applyFont="1" applyFill="1" applyBorder="1" applyAlignment="1" applyProtection="1">
      <alignment horizontal="center" vertical="center"/>
      <protection/>
    </xf>
    <xf numFmtId="176" fontId="5" fillId="0" borderId="69" xfId="67" applyNumberFormat="1" applyFont="1" applyFill="1" applyBorder="1" applyAlignment="1" applyProtection="1">
      <alignment horizontal="center" vertical="center"/>
      <protection/>
    </xf>
    <xf numFmtId="176" fontId="5" fillId="0" borderId="70" xfId="67" applyNumberFormat="1" applyFont="1" applyFill="1" applyBorder="1" applyAlignment="1" applyProtection="1">
      <alignment horizontal="center" vertical="center"/>
      <protection/>
    </xf>
    <xf numFmtId="0" fontId="5" fillId="39" borderId="11" xfId="67" applyFont="1" applyFill="1" applyBorder="1" applyAlignment="1" applyProtection="1">
      <alignment horizontal="center" vertical="center"/>
      <protection/>
    </xf>
    <xf numFmtId="0" fontId="5" fillId="39" borderId="14" xfId="67" applyFont="1" applyFill="1" applyBorder="1" applyAlignment="1" applyProtection="1">
      <alignment horizontal="center" vertical="center"/>
      <protection/>
    </xf>
    <xf numFmtId="176" fontId="5" fillId="39" borderId="14" xfId="67" applyNumberFormat="1" applyFont="1" applyFill="1" applyBorder="1" applyAlignment="1" applyProtection="1">
      <alignment vertical="center"/>
      <protection/>
    </xf>
    <xf numFmtId="0" fontId="0" fillId="0" borderId="0" xfId="0" applyNumberFormat="1" applyFill="1" applyBorder="1" applyAlignment="1">
      <alignment horizontal="center" vertical="center" shrinkToFit="1"/>
    </xf>
    <xf numFmtId="0" fontId="0" fillId="0" borderId="11" xfId="0" applyBorder="1" applyAlignment="1">
      <alignment horizontal="center" vertical="center" shrinkToFit="1"/>
    </xf>
    <xf numFmtId="14" fontId="0" fillId="0" borderId="11" xfId="0" applyNumberFormat="1" applyBorder="1" applyAlignment="1">
      <alignment horizontal="center" vertical="center" shrinkToFit="1"/>
    </xf>
    <xf numFmtId="0" fontId="0" fillId="0" borderId="13" xfId="0" applyBorder="1" applyAlignment="1">
      <alignment horizontal="center" vertical="center" shrinkToFit="1"/>
    </xf>
    <xf numFmtId="14" fontId="0" fillId="0" borderId="13" xfId="0" applyNumberFormat="1" applyBorder="1" applyAlignment="1">
      <alignment horizontal="center" vertical="center" shrinkToFit="1"/>
    </xf>
    <xf numFmtId="14" fontId="0" fillId="0" borderId="0" xfId="0" applyNumberFormat="1"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center" vertical="center" shrinkToFit="1"/>
    </xf>
    <xf numFmtId="0" fontId="0" fillId="0" borderId="0" xfId="0" applyNumberFormat="1" applyBorder="1" applyAlignment="1">
      <alignment horizontal="center" vertical="center" shrinkToFit="1"/>
    </xf>
    <xf numFmtId="0" fontId="0" fillId="0" borderId="20" xfId="0" applyBorder="1" applyAlignment="1">
      <alignment vertical="center"/>
    </xf>
    <xf numFmtId="14" fontId="0" fillId="0" borderId="20"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vertical="center"/>
    </xf>
    <xf numFmtId="0" fontId="0" fillId="0" borderId="11" xfId="0" applyBorder="1" applyAlignment="1">
      <alignment vertical="center" shrinkToFit="1"/>
    </xf>
    <xf numFmtId="0" fontId="0" fillId="40" borderId="71" xfId="0" applyFill="1" applyBorder="1" applyAlignment="1">
      <alignment horizontal="center" vertical="center" shrinkToFit="1"/>
    </xf>
    <xf numFmtId="0" fontId="0" fillId="0" borderId="71" xfId="0" applyFill="1" applyBorder="1" applyAlignment="1">
      <alignment horizontal="center" vertical="center" shrinkToFit="1"/>
    </xf>
    <xf numFmtId="0" fontId="0" fillId="40" borderId="71" xfId="0" applyFill="1" applyBorder="1" applyAlignment="1">
      <alignment vertical="center" shrinkToFit="1"/>
    </xf>
    <xf numFmtId="183" fontId="11" fillId="0" borderId="11" xfId="67" applyNumberFormat="1" applyFont="1" applyBorder="1" applyAlignment="1" applyProtection="1">
      <alignment horizontal="center" vertical="center"/>
      <protection/>
    </xf>
    <xf numFmtId="183" fontId="11" fillId="34" borderId="58" xfId="67" applyNumberFormat="1" applyFont="1" applyFill="1" applyBorder="1" applyAlignment="1" applyProtection="1">
      <alignment horizontal="center" vertical="center"/>
      <protection/>
    </xf>
    <xf numFmtId="183" fontId="79" fillId="0" borderId="11" xfId="67" applyNumberFormat="1" applyFont="1" applyBorder="1" applyAlignment="1" applyProtection="1">
      <alignment horizontal="center" vertical="center"/>
      <protection/>
    </xf>
    <xf numFmtId="183" fontId="11" fillId="34" borderId="11" xfId="67" applyNumberFormat="1" applyFont="1" applyFill="1" applyBorder="1" applyAlignment="1" applyProtection="1">
      <alignment horizontal="center" vertical="center"/>
      <protection/>
    </xf>
    <xf numFmtId="3" fontId="2" fillId="0" borderId="11" xfId="67" applyNumberFormat="1" applyFont="1" applyBorder="1" applyAlignment="1" applyProtection="1">
      <alignment vertical="center"/>
      <protection locked="0"/>
    </xf>
    <xf numFmtId="176" fontId="80" fillId="34" borderId="40" xfId="66" applyNumberFormat="1" applyFont="1" applyFill="1" applyBorder="1" applyAlignment="1" applyProtection="1">
      <alignment horizontal="center" vertical="center" wrapText="1"/>
      <protection/>
    </xf>
    <xf numFmtId="176" fontId="80" fillId="34" borderId="39" xfId="66" applyNumberFormat="1" applyFont="1" applyFill="1" applyBorder="1" applyAlignment="1" applyProtection="1">
      <alignment horizontal="center" vertical="center" wrapText="1"/>
      <protection/>
    </xf>
    <xf numFmtId="176" fontId="80" fillId="34" borderId="59" xfId="66" applyNumberFormat="1" applyFont="1" applyFill="1" applyBorder="1" applyAlignment="1" applyProtection="1">
      <alignment horizontal="center" vertical="center" wrapText="1"/>
      <protection/>
    </xf>
    <xf numFmtId="176" fontId="80" fillId="34" borderId="53" xfId="66" applyNumberFormat="1" applyFont="1" applyFill="1" applyBorder="1" applyAlignment="1" applyProtection="1">
      <alignment horizontal="center" vertical="center" wrapText="1"/>
      <protection/>
    </xf>
    <xf numFmtId="176" fontId="80" fillId="34" borderId="42" xfId="49" applyNumberFormat="1" applyFont="1" applyFill="1" applyBorder="1" applyAlignment="1" applyProtection="1">
      <alignment horizontal="center" vertical="center"/>
      <protection/>
    </xf>
    <xf numFmtId="0" fontId="75" fillId="0" borderId="11" xfId="67" applyFont="1" applyBorder="1" applyAlignment="1" applyProtection="1">
      <alignment horizontal="center" vertical="center"/>
      <protection/>
    </xf>
    <xf numFmtId="0" fontId="14" fillId="0" borderId="21" xfId="65" applyFont="1" applyBorder="1" applyAlignment="1">
      <alignment horizontal="left" vertical="top" wrapText="1"/>
      <protection/>
    </xf>
    <xf numFmtId="0" fontId="14" fillId="0" borderId="13" xfId="65" applyFont="1" applyBorder="1" applyAlignment="1">
      <alignment horizontal="left" vertical="top" wrapText="1"/>
      <protection/>
    </xf>
    <xf numFmtId="0" fontId="14" fillId="0" borderId="72" xfId="65" applyFont="1" applyBorder="1" applyAlignment="1">
      <alignment horizontal="left" vertical="top" wrapText="1"/>
      <protection/>
    </xf>
    <xf numFmtId="0" fontId="14" fillId="0" borderId="24" xfId="65" applyFont="1" applyBorder="1" applyAlignment="1">
      <alignment horizontal="left" vertical="top" wrapText="1"/>
      <protection/>
    </xf>
    <xf numFmtId="0" fontId="14" fillId="0" borderId="20" xfId="65" applyFont="1" applyBorder="1" applyAlignment="1">
      <alignment horizontal="left" vertical="top" wrapText="1"/>
      <protection/>
    </xf>
    <xf numFmtId="0" fontId="14" fillId="0" borderId="73" xfId="65" applyFont="1" applyBorder="1" applyAlignment="1">
      <alignment horizontal="left" vertical="top" wrapText="1"/>
      <protection/>
    </xf>
    <xf numFmtId="0" fontId="0" fillId="0" borderId="74" xfId="65" applyFont="1" applyBorder="1" applyAlignment="1">
      <alignment horizontal="left" vertical="center" wrapText="1"/>
      <protection/>
    </xf>
    <xf numFmtId="0" fontId="0" fillId="0" borderId="75" xfId="65" applyFont="1" applyBorder="1" applyAlignment="1">
      <alignment horizontal="left" vertical="center" wrapText="1"/>
      <protection/>
    </xf>
    <xf numFmtId="0" fontId="0" fillId="0" borderId="76" xfId="65" applyFont="1" applyBorder="1" applyAlignment="1">
      <alignment horizontal="left" vertical="center" wrapText="1"/>
      <protection/>
    </xf>
    <xf numFmtId="0" fontId="18" fillId="0" borderId="11" xfId="65" applyFont="1" applyBorder="1" applyAlignment="1">
      <alignment vertical="center" wrapText="1"/>
      <protection/>
    </xf>
    <xf numFmtId="0" fontId="14" fillId="0" borderId="56" xfId="65" applyFont="1" applyBorder="1" applyAlignment="1">
      <alignment horizontal="center" vertical="center"/>
      <protection/>
    </xf>
    <xf numFmtId="0" fontId="14" fillId="0" borderId="77" xfId="65" applyFont="1" applyBorder="1" applyAlignment="1">
      <alignment horizontal="center" vertical="center"/>
      <protection/>
    </xf>
    <xf numFmtId="0" fontId="0" fillId="0" borderId="56" xfId="65" applyFont="1" applyBorder="1" applyAlignment="1">
      <alignment horizontal="left" vertical="center" wrapText="1"/>
      <protection/>
    </xf>
    <xf numFmtId="0" fontId="0" fillId="0" borderId="78" xfId="65" applyFont="1" applyBorder="1" applyAlignment="1">
      <alignment horizontal="left" vertical="center" wrapText="1"/>
      <protection/>
    </xf>
    <xf numFmtId="0" fontId="0" fillId="0" borderId="77" xfId="65" applyFont="1" applyBorder="1" applyAlignment="1">
      <alignment horizontal="left" vertical="center" wrapText="1"/>
      <protection/>
    </xf>
    <xf numFmtId="176" fontId="5" fillId="0" borderId="11" xfId="65" applyNumberFormat="1" applyFont="1" applyBorder="1" applyAlignment="1">
      <alignment horizontal="center" vertical="center"/>
      <protection/>
    </xf>
    <xf numFmtId="0" fontId="0" fillId="0" borderId="12" xfId="65" applyFont="1" applyBorder="1" applyAlignment="1">
      <alignment horizontal="center" vertical="center"/>
      <protection/>
    </xf>
    <xf numFmtId="0" fontId="0" fillId="0" borderId="17" xfId="65" applyFont="1" applyBorder="1" applyAlignment="1">
      <alignment horizontal="center" vertical="center"/>
      <protection/>
    </xf>
    <xf numFmtId="0" fontId="14" fillId="0" borderId="74" xfId="65" applyFont="1" applyBorder="1" applyAlignment="1">
      <alignment horizontal="center" vertical="center"/>
      <protection/>
    </xf>
    <xf numFmtId="0" fontId="14" fillId="0" borderId="76" xfId="65" applyFont="1" applyBorder="1" applyAlignment="1">
      <alignment horizontal="center" vertical="center"/>
      <protection/>
    </xf>
    <xf numFmtId="0" fontId="0" fillId="0" borderId="17" xfId="65" applyFont="1" applyBorder="1" applyAlignment="1">
      <alignment horizontal="center" vertical="top" textRotation="255"/>
      <protection/>
    </xf>
    <xf numFmtId="0" fontId="0" fillId="0" borderId="11" xfId="65" applyFont="1" applyBorder="1" applyAlignment="1">
      <alignment horizontal="center" vertical="top" textRotation="255"/>
      <protection/>
    </xf>
    <xf numFmtId="0" fontId="81" fillId="0" borderId="11" xfId="65" applyFont="1" applyBorder="1" applyAlignment="1">
      <alignment vertical="center" wrapText="1"/>
      <protection/>
    </xf>
    <xf numFmtId="0" fontId="0" fillId="0" borderId="11" xfId="65" applyFont="1" applyBorder="1" applyAlignment="1">
      <alignment horizontal="center" textRotation="255"/>
      <protection/>
    </xf>
    <xf numFmtId="0" fontId="0" fillId="0" borderId="12" xfId="65" applyFont="1" applyBorder="1" applyAlignment="1">
      <alignment horizontal="center" textRotation="255"/>
      <protection/>
    </xf>
    <xf numFmtId="0" fontId="14" fillId="33" borderId="14" xfId="65" applyFont="1" applyFill="1" applyBorder="1" applyAlignment="1">
      <alignment horizontal="center" vertical="center"/>
      <protection/>
    </xf>
    <xf numFmtId="0" fontId="14" fillId="33" borderId="10" xfId="65" applyFont="1" applyFill="1" applyBorder="1" applyAlignment="1">
      <alignment horizontal="center" vertical="center"/>
      <protection/>
    </xf>
    <xf numFmtId="0" fontId="2" fillId="33" borderId="21" xfId="65" applyFont="1" applyFill="1" applyBorder="1" applyAlignment="1">
      <alignment horizontal="center" vertical="center"/>
      <protection/>
    </xf>
    <xf numFmtId="0" fontId="2" fillId="33" borderId="13" xfId="65" applyFont="1" applyFill="1" applyBorder="1" applyAlignment="1">
      <alignment horizontal="center" vertical="center"/>
      <protection/>
    </xf>
    <xf numFmtId="0" fontId="2" fillId="33" borderId="72" xfId="65" applyFont="1" applyFill="1" applyBorder="1" applyAlignment="1">
      <alignment horizontal="center" vertical="center"/>
      <protection/>
    </xf>
    <xf numFmtId="0" fontId="2" fillId="33" borderId="24" xfId="65" applyFont="1" applyFill="1" applyBorder="1" applyAlignment="1">
      <alignment horizontal="center" vertical="center"/>
      <protection/>
    </xf>
    <xf numFmtId="0" fontId="2" fillId="33" borderId="20" xfId="65" applyFont="1" applyFill="1" applyBorder="1" applyAlignment="1">
      <alignment horizontal="center" vertical="center"/>
      <protection/>
    </xf>
    <xf numFmtId="0" fontId="2" fillId="33" borderId="73" xfId="65" applyFont="1" applyFill="1" applyBorder="1" applyAlignment="1">
      <alignment horizontal="center" vertical="center"/>
      <protection/>
    </xf>
    <xf numFmtId="0" fontId="2" fillId="33" borderId="12" xfId="65" applyFont="1" applyFill="1" applyBorder="1" applyAlignment="1">
      <alignment horizontal="center" vertical="center"/>
      <protection/>
    </xf>
    <xf numFmtId="0" fontId="2" fillId="33" borderId="17" xfId="65" applyFont="1" applyFill="1" applyBorder="1" applyAlignment="1">
      <alignment horizontal="center" vertical="center"/>
      <protection/>
    </xf>
    <xf numFmtId="0" fontId="2" fillId="33" borderId="11" xfId="65" applyFont="1" applyFill="1" applyBorder="1" applyAlignment="1">
      <alignment horizontal="center" vertical="center" wrapText="1"/>
      <protection/>
    </xf>
    <xf numFmtId="0" fontId="2" fillId="33" borderId="11" xfId="65" applyFont="1" applyFill="1" applyBorder="1" applyAlignment="1">
      <alignment/>
      <protection/>
    </xf>
    <xf numFmtId="0" fontId="2" fillId="33" borderId="12" xfId="65" applyFont="1" applyFill="1" applyBorder="1" applyAlignment="1">
      <alignment/>
      <protection/>
    </xf>
    <xf numFmtId="0" fontId="14" fillId="33" borderId="12" xfId="65" applyFont="1" applyFill="1" applyBorder="1" applyAlignment="1">
      <alignment horizontal="center" vertical="center"/>
      <protection/>
    </xf>
    <xf numFmtId="0" fontId="14" fillId="33" borderId="14" xfId="65" applyFont="1" applyFill="1" applyBorder="1" applyAlignment="1">
      <alignment horizontal="center" vertical="center" textRotation="255" wrapText="1"/>
      <protection/>
    </xf>
    <xf numFmtId="0" fontId="14" fillId="33" borderId="51" xfId="65" applyFont="1" applyFill="1" applyBorder="1" applyAlignment="1">
      <alignment horizontal="center" vertical="center" textRotation="255" wrapText="1"/>
      <protection/>
    </xf>
    <xf numFmtId="0" fontId="0" fillId="33" borderId="19" xfId="65" applyFont="1" applyFill="1" applyBorder="1" applyAlignment="1">
      <alignment horizontal="center" vertical="center" wrapText="1"/>
      <protection/>
    </xf>
    <xf numFmtId="0" fontId="0" fillId="33" borderId="49" xfId="65" applyFont="1" applyFill="1" applyBorder="1" applyAlignment="1">
      <alignment horizontal="center" vertical="center" wrapText="1"/>
      <protection/>
    </xf>
    <xf numFmtId="0" fontId="0" fillId="33" borderId="24" xfId="65" applyFont="1" applyFill="1" applyBorder="1" applyAlignment="1">
      <alignment horizontal="center" vertical="center" wrapText="1"/>
      <protection/>
    </xf>
    <xf numFmtId="0" fontId="0" fillId="33" borderId="73" xfId="65" applyFont="1" applyFill="1" applyBorder="1" applyAlignment="1">
      <alignment horizontal="center" vertical="center" wrapText="1"/>
      <protection/>
    </xf>
    <xf numFmtId="0" fontId="0" fillId="0" borderId="24" xfId="65" applyFont="1" applyFill="1" applyBorder="1" applyAlignment="1">
      <alignment horizontal="center" vertical="center" wrapText="1"/>
      <protection/>
    </xf>
    <xf numFmtId="0" fontId="0" fillId="0" borderId="73" xfId="65" applyFont="1" applyFill="1" applyBorder="1" applyAlignment="1">
      <alignment horizontal="center" vertical="center" wrapText="1"/>
      <protection/>
    </xf>
    <xf numFmtId="0" fontId="11" fillId="0" borderId="17" xfId="65" applyNumberFormat="1" applyFont="1" applyBorder="1" applyAlignment="1">
      <alignment horizontal="center" vertical="center" wrapText="1"/>
      <protection/>
    </xf>
    <xf numFmtId="0" fontId="11" fillId="0" borderId="79" xfId="65" applyNumberFormat="1" applyFont="1" applyBorder="1" applyAlignment="1">
      <alignment horizontal="center" vertical="center" wrapText="1"/>
      <protection/>
    </xf>
    <xf numFmtId="0" fontId="11" fillId="0" borderId="17" xfId="65" applyFont="1" applyBorder="1" applyAlignment="1">
      <alignment horizontal="left" vertical="center" wrapText="1"/>
      <protection/>
    </xf>
    <xf numFmtId="0" fontId="0" fillId="0" borderId="14" xfId="65" applyFont="1" applyFill="1" applyBorder="1" applyAlignment="1">
      <alignment horizontal="center" vertical="center" wrapText="1"/>
      <protection/>
    </xf>
    <xf numFmtId="0" fontId="0" fillId="0" borderId="51" xfId="65" applyFont="1" applyFill="1" applyBorder="1" applyAlignment="1">
      <alignment horizontal="center" vertical="center" wrapText="1"/>
      <protection/>
    </xf>
    <xf numFmtId="0" fontId="11" fillId="0" borderId="11" xfId="65" applyNumberFormat="1" applyFont="1" applyBorder="1" applyAlignment="1">
      <alignment horizontal="center" vertical="center"/>
      <protection/>
    </xf>
    <xf numFmtId="0" fontId="11" fillId="0" borderId="80" xfId="65" applyNumberFormat="1" applyFont="1" applyBorder="1" applyAlignment="1">
      <alignment horizontal="center" vertical="center"/>
      <protection/>
    </xf>
    <xf numFmtId="0" fontId="11" fillId="0" borderId="14" xfId="65" applyFont="1" applyBorder="1" applyAlignment="1">
      <alignment horizontal="left" vertical="center" wrapText="1"/>
      <protection/>
    </xf>
    <xf numFmtId="0" fontId="11" fillId="0" borderId="10" xfId="65" applyFont="1" applyBorder="1" applyAlignment="1">
      <alignment horizontal="left" vertical="center" wrapText="1"/>
      <protection/>
    </xf>
    <xf numFmtId="0" fontId="11" fillId="0" borderId="51" xfId="65" applyFont="1" applyBorder="1" applyAlignment="1">
      <alignment horizontal="left" vertical="center" wrapText="1"/>
      <protection/>
    </xf>
    <xf numFmtId="0" fontId="11" fillId="0" borderId="14" xfId="65" applyFont="1" applyFill="1" applyBorder="1" applyAlignment="1">
      <alignment horizontal="left" vertical="center" wrapText="1"/>
      <protection/>
    </xf>
    <xf numFmtId="0" fontId="11" fillId="0" borderId="10" xfId="65" applyFont="1" applyFill="1" applyBorder="1" applyAlignment="1">
      <alignment horizontal="left" vertical="center" wrapText="1"/>
      <protection/>
    </xf>
    <xf numFmtId="0" fontId="11" fillId="0" borderId="51" xfId="65" applyFont="1" applyFill="1" applyBorder="1" applyAlignment="1">
      <alignment horizontal="left" vertical="center" wrapText="1"/>
      <protection/>
    </xf>
    <xf numFmtId="0" fontId="5" fillId="0" borderId="11" xfId="68" applyFont="1" applyBorder="1" applyAlignment="1">
      <alignment horizontal="center" vertical="center"/>
      <protection/>
    </xf>
    <xf numFmtId="0" fontId="33" fillId="0" borderId="0" xfId="68" applyFont="1" applyAlignment="1">
      <alignment horizontal="center"/>
      <protection/>
    </xf>
    <xf numFmtId="0" fontId="19" fillId="0" borderId="0" xfId="68" applyFont="1" applyAlignment="1">
      <alignment horizontal="center" vertical="top"/>
      <protection/>
    </xf>
    <xf numFmtId="0" fontId="14" fillId="33" borderId="81" xfId="65" applyFont="1" applyFill="1" applyBorder="1" applyAlignment="1">
      <alignment horizontal="center" vertical="center"/>
      <protection/>
    </xf>
    <xf numFmtId="0" fontId="14" fillId="33" borderId="82" xfId="65" applyFont="1" applyFill="1" applyBorder="1" applyAlignment="1">
      <alignment horizontal="center" vertical="center"/>
      <protection/>
    </xf>
    <xf numFmtId="0" fontId="14" fillId="33" borderId="83" xfId="65" applyFont="1" applyFill="1" applyBorder="1" applyAlignment="1">
      <alignment horizontal="center" vertical="center"/>
      <protection/>
    </xf>
    <xf numFmtId="0" fontId="14" fillId="33" borderId="84" xfId="65" applyFont="1" applyFill="1" applyBorder="1" applyAlignment="1">
      <alignment horizontal="center" vertical="center"/>
      <protection/>
    </xf>
    <xf numFmtId="0" fontId="14" fillId="33" borderId="21" xfId="65" applyFont="1" applyFill="1" applyBorder="1" applyAlignment="1">
      <alignment horizontal="center" vertical="center"/>
      <protection/>
    </xf>
    <xf numFmtId="0" fontId="14" fillId="33" borderId="72" xfId="65" applyFont="1" applyFill="1" applyBorder="1" applyAlignment="1">
      <alignment horizontal="center" vertical="center"/>
      <protection/>
    </xf>
    <xf numFmtId="0" fontId="14" fillId="33" borderId="85" xfId="65" applyFont="1" applyFill="1" applyBorder="1" applyAlignment="1">
      <alignment horizontal="center" vertical="center"/>
      <protection/>
    </xf>
    <xf numFmtId="0" fontId="14" fillId="33" borderId="86" xfId="65" applyFont="1" applyFill="1" applyBorder="1" applyAlignment="1">
      <alignment horizontal="center" vertical="center"/>
      <protection/>
    </xf>
    <xf numFmtId="0" fontId="29" fillId="33" borderId="12" xfId="65" applyFont="1" applyFill="1" applyBorder="1" applyAlignment="1">
      <alignment horizontal="center" vertical="center" textRotation="255"/>
      <protection/>
    </xf>
    <xf numFmtId="0" fontId="29" fillId="33" borderId="87" xfId="65" applyFont="1" applyFill="1" applyBorder="1" applyAlignment="1">
      <alignment horizontal="center" vertical="center" textRotation="255"/>
      <protection/>
    </xf>
    <xf numFmtId="0" fontId="14" fillId="33" borderId="13" xfId="65" applyFont="1" applyFill="1" applyBorder="1" applyAlignment="1">
      <alignment horizontal="center" vertical="center"/>
      <protection/>
    </xf>
    <xf numFmtId="0" fontId="14" fillId="33" borderId="88" xfId="65" applyFont="1" applyFill="1" applyBorder="1" applyAlignment="1">
      <alignment horizontal="center" vertical="center"/>
      <protection/>
    </xf>
    <xf numFmtId="0" fontId="2" fillId="33" borderId="85" xfId="65" applyFont="1" applyFill="1" applyBorder="1" applyAlignment="1">
      <alignment horizontal="center" vertical="center"/>
      <protection/>
    </xf>
    <xf numFmtId="0" fontId="2" fillId="33" borderId="88" xfId="65" applyFont="1" applyFill="1" applyBorder="1" applyAlignment="1">
      <alignment horizontal="center" vertical="center"/>
      <protection/>
    </xf>
    <xf numFmtId="0" fontId="2" fillId="33" borderId="86" xfId="65" applyFont="1" applyFill="1" applyBorder="1" applyAlignment="1">
      <alignment horizontal="center" vertical="center"/>
      <protection/>
    </xf>
    <xf numFmtId="6" fontId="13" fillId="0" borderId="14" xfId="66" applyNumberFormat="1" applyFont="1" applyBorder="1" applyAlignment="1">
      <alignment vertical="center"/>
      <protection/>
    </xf>
    <xf numFmtId="6" fontId="13" fillId="0" borderId="51" xfId="66" applyNumberFormat="1" applyFont="1" applyBorder="1" applyAlignment="1">
      <alignment vertical="center"/>
      <protection/>
    </xf>
    <xf numFmtId="0" fontId="23" fillId="0" borderId="48" xfId="66" applyFont="1" applyBorder="1" applyAlignment="1">
      <alignment horizontal="center" vertical="center" textRotation="255" wrapText="1" shrinkToFit="1"/>
      <protection/>
    </xf>
    <xf numFmtId="0" fontId="23" fillId="0" borderId="11" xfId="66" applyFont="1" applyBorder="1" applyAlignment="1">
      <alignment horizontal="center" vertical="center" textRotation="255" wrapText="1" shrinkToFit="1"/>
      <protection/>
    </xf>
    <xf numFmtId="0" fontId="23" fillId="0" borderId="89" xfId="66" applyFont="1" applyBorder="1" applyAlignment="1">
      <alignment horizontal="center" vertical="center" wrapText="1" shrinkToFit="1"/>
      <protection/>
    </xf>
    <xf numFmtId="0" fontId="23" fillId="0" borderId="90" xfId="66" applyFont="1" applyBorder="1" applyAlignment="1">
      <alignment horizontal="center" vertical="center" wrapText="1" shrinkToFit="1"/>
      <protection/>
    </xf>
    <xf numFmtId="0" fontId="23" fillId="0" borderId="50" xfId="66" applyFont="1" applyBorder="1" applyAlignment="1">
      <alignment horizontal="center" vertical="center" wrapText="1" shrinkToFit="1"/>
      <protection/>
    </xf>
    <xf numFmtId="0" fontId="23" fillId="0" borderId="19" xfId="66" applyFont="1" applyBorder="1" applyAlignment="1">
      <alignment horizontal="center" vertical="center" wrapText="1" shrinkToFit="1"/>
      <protection/>
    </xf>
    <xf numFmtId="0" fontId="23" fillId="0" borderId="0" xfId="66" applyFont="1" applyBorder="1" applyAlignment="1">
      <alignment horizontal="center" vertical="center" wrapText="1" shrinkToFit="1"/>
      <protection/>
    </xf>
    <xf numFmtId="0" fontId="23" fillId="0" borderId="49" xfId="66" applyFont="1" applyBorder="1" applyAlignment="1">
      <alignment horizontal="center" vertical="center" wrapText="1" shrinkToFit="1"/>
      <protection/>
    </xf>
    <xf numFmtId="0" fontId="23" fillId="0" borderId="24" xfId="66" applyFont="1" applyBorder="1" applyAlignment="1">
      <alignment horizontal="center" vertical="center" wrapText="1" shrinkToFit="1"/>
      <protection/>
    </xf>
    <xf numFmtId="0" fontId="23" fillId="0" borderId="20" xfId="66" applyFont="1" applyBorder="1" applyAlignment="1">
      <alignment horizontal="center" vertical="center" wrapText="1" shrinkToFit="1"/>
      <protection/>
    </xf>
    <xf numFmtId="0" fontId="23" fillId="0" borderId="73" xfId="66" applyFont="1" applyBorder="1" applyAlignment="1">
      <alignment horizontal="center" vertical="center" wrapText="1" shrinkToFit="1"/>
      <protection/>
    </xf>
    <xf numFmtId="0" fontId="13" fillId="0" borderId="21" xfId="66" applyFont="1" applyBorder="1" applyAlignment="1">
      <alignment horizontal="center" vertical="center" wrapText="1" shrinkToFit="1"/>
      <protection/>
    </xf>
    <xf numFmtId="0" fontId="13" fillId="0" borderId="13" xfId="66" applyFont="1" applyBorder="1" applyAlignment="1">
      <alignment horizontal="center" vertical="center" wrapText="1" shrinkToFit="1"/>
      <protection/>
    </xf>
    <xf numFmtId="0" fontId="13" fillId="0" borderId="72" xfId="66" applyFont="1" applyBorder="1" applyAlignment="1">
      <alignment horizontal="center" vertical="center" wrapText="1" shrinkToFit="1"/>
      <protection/>
    </xf>
    <xf numFmtId="0" fontId="13" fillId="0" borderId="19" xfId="66" applyFont="1" applyBorder="1" applyAlignment="1">
      <alignment horizontal="center" vertical="center" wrapText="1" shrinkToFit="1"/>
      <protection/>
    </xf>
    <xf numFmtId="0" fontId="13" fillId="0" borderId="0" xfId="66" applyFont="1" applyBorder="1" applyAlignment="1">
      <alignment horizontal="center" vertical="center" wrapText="1" shrinkToFit="1"/>
      <protection/>
    </xf>
    <xf numFmtId="0" fontId="13" fillId="0" borderId="49" xfId="66" applyFont="1" applyBorder="1" applyAlignment="1">
      <alignment horizontal="center" vertical="center" wrapText="1" shrinkToFit="1"/>
      <protection/>
    </xf>
    <xf numFmtId="0" fontId="13" fillId="0" borderId="24" xfId="66" applyFont="1" applyBorder="1" applyAlignment="1">
      <alignment horizontal="center" vertical="center" wrapText="1" shrinkToFit="1"/>
      <protection/>
    </xf>
    <xf numFmtId="0" fontId="13" fillId="0" borderId="20" xfId="66" applyFont="1" applyBorder="1" applyAlignment="1">
      <alignment horizontal="center" vertical="center" wrapText="1" shrinkToFit="1"/>
      <protection/>
    </xf>
    <xf numFmtId="0" fontId="13" fillId="0" borderId="73" xfId="66" applyFont="1" applyBorder="1" applyAlignment="1">
      <alignment horizontal="center" vertical="center" wrapText="1" shrinkToFit="1"/>
      <protection/>
    </xf>
    <xf numFmtId="0" fontId="13" fillId="0" borderId="14" xfId="66" applyFont="1" applyBorder="1" applyAlignment="1">
      <alignment horizontal="left" vertical="center" shrinkToFit="1"/>
      <protection/>
    </xf>
    <xf numFmtId="0" fontId="13" fillId="0" borderId="10" xfId="66" applyFont="1" applyBorder="1" applyAlignment="1">
      <alignment horizontal="left" vertical="center" shrinkToFit="1"/>
      <protection/>
    </xf>
    <xf numFmtId="0" fontId="13" fillId="0" borderId="51" xfId="66" applyFont="1" applyBorder="1" applyAlignment="1">
      <alignment horizontal="left" vertical="center" shrinkToFit="1"/>
      <protection/>
    </xf>
    <xf numFmtId="0" fontId="20" fillId="0" borderId="14" xfId="66" applyFont="1" applyBorder="1" applyAlignment="1">
      <alignment horizontal="center" vertical="center"/>
      <protection/>
    </xf>
    <xf numFmtId="0" fontId="20" fillId="0" borderId="10" xfId="66" applyFont="1" applyBorder="1" applyAlignment="1">
      <alignment horizontal="center" vertical="center"/>
      <protection/>
    </xf>
    <xf numFmtId="0" fontId="20" fillId="0" borderId="51" xfId="66" applyFont="1" applyBorder="1" applyAlignment="1">
      <alignment horizontal="center" vertical="center"/>
      <protection/>
    </xf>
    <xf numFmtId="5" fontId="13" fillId="0" borderId="14" xfId="66" applyNumberFormat="1" applyFont="1" applyBorder="1" applyAlignment="1">
      <alignment horizontal="right" vertical="center"/>
      <protection/>
    </xf>
    <xf numFmtId="5" fontId="13" fillId="0" borderId="10" xfId="66" applyNumberFormat="1" applyFont="1" applyBorder="1" applyAlignment="1">
      <alignment horizontal="right" vertical="center"/>
      <protection/>
    </xf>
    <xf numFmtId="5" fontId="13" fillId="0" borderId="51" xfId="66" applyNumberFormat="1" applyFont="1" applyBorder="1" applyAlignment="1">
      <alignment horizontal="right" vertical="center"/>
      <protection/>
    </xf>
    <xf numFmtId="0" fontId="20" fillId="0" borderId="48" xfId="66" applyFont="1" applyBorder="1" applyAlignment="1">
      <alignment horizontal="center" vertical="center" textRotation="255"/>
      <protection/>
    </xf>
    <xf numFmtId="0" fontId="20" fillId="0" borderId="11" xfId="66" applyFont="1" applyBorder="1" applyAlignment="1">
      <alignment horizontal="center" vertical="center" textRotation="255"/>
      <protection/>
    </xf>
    <xf numFmtId="0" fontId="20" fillId="0" borderId="12" xfId="66" applyFont="1" applyBorder="1" applyAlignment="1">
      <alignment horizontal="center" vertical="center" textRotation="255"/>
      <protection/>
    </xf>
    <xf numFmtId="0" fontId="20" fillId="0" borderId="25" xfId="66" applyFont="1" applyBorder="1" applyAlignment="1">
      <alignment horizontal="center" vertical="center" textRotation="255"/>
      <protection/>
    </xf>
    <xf numFmtId="0" fontId="13" fillId="0" borderId="14" xfId="66" applyFont="1" applyBorder="1" applyAlignment="1">
      <alignment vertical="center" shrinkToFit="1"/>
      <protection/>
    </xf>
    <xf numFmtId="0" fontId="13" fillId="0" borderId="10" xfId="66" applyFont="1" applyBorder="1" applyAlignment="1">
      <alignment vertical="center" shrinkToFit="1"/>
      <protection/>
    </xf>
    <xf numFmtId="0" fontId="13" fillId="0" borderId="51" xfId="66" applyFont="1" applyBorder="1" applyAlignment="1">
      <alignment vertical="center" shrinkToFit="1"/>
      <protection/>
    </xf>
    <xf numFmtId="0" fontId="13" fillId="0" borderId="21" xfId="66" applyFont="1" applyBorder="1" applyAlignment="1">
      <alignment vertical="center" shrinkToFit="1"/>
      <protection/>
    </xf>
    <xf numFmtId="0" fontId="13" fillId="0" borderId="13" xfId="66" applyFont="1" applyBorder="1" applyAlignment="1">
      <alignment vertical="center" shrinkToFit="1"/>
      <protection/>
    </xf>
    <xf numFmtId="0" fontId="13" fillId="0" borderId="72" xfId="66" applyFont="1" applyBorder="1" applyAlignment="1">
      <alignment vertical="center" shrinkToFit="1"/>
      <protection/>
    </xf>
    <xf numFmtId="0" fontId="20" fillId="0" borderId="11" xfId="66" applyFont="1" applyBorder="1" applyAlignment="1">
      <alignment horizontal="center" vertical="center" wrapText="1"/>
      <protection/>
    </xf>
    <xf numFmtId="0" fontId="20" fillId="0" borderId="24" xfId="66" applyFont="1" applyBorder="1" applyAlignment="1">
      <alignment horizontal="center" vertical="center"/>
      <protection/>
    </xf>
    <xf numFmtId="0" fontId="20" fillId="0" borderId="20" xfId="66" applyFont="1" applyBorder="1" applyAlignment="1">
      <alignment horizontal="center" vertical="center"/>
      <protection/>
    </xf>
    <xf numFmtId="0" fontId="23" fillId="0" borderId="21" xfId="66" applyFont="1" applyFill="1" applyBorder="1" applyAlignment="1">
      <alignment horizontal="distributed" vertical="center" indent="1"/>
      <protection/>
    </xf>
    <xf numFmtId="0" fontId="23" fillId="0" borderId="91" xfId="66" applyFont="1" applyFill="1" applyBorder="1" applyAlignment="1">
      <alignment horizontal="distributed" vertical="center" indent="1"/>
      <protection/>
    </xf>
    <xf numFmtId="0" fontId="32" fillId="0" borderId="14" xfId="66" applyFont="1" applyFill="1" applyBorder="1" applyAlignment="1">
      <alignment horizontal="center" vertical="center" shrinkToFit="1"/>
      <protection/>
    </xf>
    <xf numFmtId="0" fontId="32" fillId="0" borderId="92" xfId="66" applyFont="1" applyFill="1" applyBorder="1" applyAlignment="1">
      <alignment horizontal="center" vertical="center" shrinkToFit="1"/>
      <protection/>
    </xf>
    <xf numFmtId="0" fontId="23" fillId="0" borderId="14" xfId="66" applyFont="1" applyFill="1" applyBorder="1" applyAlignment="1">
      <alignment horizontal="center" vertical="center" shrinkToFit="1"/>
      <protection/>
    </xf>
    <xf numFmtId="0" fontId="23" fillId="0" borderId="92" xfId="66" applyFont="1" applyFill="1" applyBorder="1" applyAlignment="1">
      <alignment horizontal="center" vertical="center" shrinkToFit="1"/>
      <protection/>
    </xf>
    <xf numFmtId="0" fontId="23" fillId="0" borderId="93" xfId="66" applyFont="1" applyFill="1" applyBorder="1" applyAlignment="1">
      <alignment horizontal="distributed" vertical="center" indent="1" shrinkToFit="1"/>
      <protection/>
    </xf>
    <xf numFmtId="0" fontId="23" fillId="0" borderId="94" xfId="66" applyFont="1" applyFill="1" applyBorder="1" applyAlignment="1">
      <alignment horizontal="distributed" vertical="center" indent="1" shrinkToFit="1"/>
      <protection/>
    </xf>
    <xf numFmtId="0" fontId="13" fillId="0" borderId="11" xfId="66" applyFont="1" applyBorder="1" applyAlignment="1">
      <alignment horizontal="center" vertical="center" shrinkToFit="1"/>
      <protection/>
    </xf>
    <xf numFmtId="0" fontId="13" fillId="0" borderId="24" xfId="66" applyFont="1" applyBorder="1" applyAlignment="1">
      <alignment horizontal="center" vertical="center" shrinkToFit="1"/>
      <protection/>
    </xf>
    <xf numFmtId="0" fontId="13" fillId="0" borderId="73" xfId="66" applyFont="1" applyBorder="1" applyAlignment="1">
      <alignment horizontal="center" vertical="center" shrinkToFit="1"/>
      <protection/>
    </xf>
    <xf numFmtId="0" fontId="20" fillId="0" borderId="21" xfId="66" applyFont="1" applyFill="1" applyBorder="1" applyAlignment="1">
      <alignment horizontal="center" vertical="center"/>
      <protection/>
    </xf>
    <xf numFmtId="0" fontId="20" fillId="0" borderId="13" xfId="66" applyFont="1" applyFill="1" applyBorder="1" applyAlignment="1">
      <alignment horizontal="center" vertical="center"/>
      <protection/>
    </xf>
    <xf numFmtId="0" fontId="20" fillId="0" borderId="72" xfId="66" applyFont="1" applyFill="1" applyBorder="1" applyAlignment="1">
      <alignment horizontal="center" vertical="center"/>
      <protection/>
    </xf>
    <xf numFmtId="0" fontId="23" fillId="0" borderId="14" xfId="66" applyFont="1" applyFill="1" applyBorder="1" applyAlignment="1">
      <alignment horizontal="distributed" vertical="center" indent="1"/>
      <protection/>
    </xf>
    <xf numFmtId="0" fontId="23" fillId="0" borderId="92" xfId="66" applyFont="1" applyFill="1" applyBorder="1" applyAlignment="1">
      <alignment horizontal="distributed" vertical="center" indent="1"/>
      <protection/>
    </xf>
    <xf numFmtId="0" fontId="20" fillId="0" borderId="21" xfId="66" applyFont="1" applyFill="1" applyBorder="1" applyAlignment="1">
      <alignment horizontal="center" vertical="center" wrapText="1"/>
      <protection/>
    </xf>
    <xf numFmtId="0" fontId="20" fillId="0" borderId="13" xfId="66" applyFont="1" applyFill="1" applyBorder="1" applyAlignment="1">
      <alignment horizontal="center" vertical="center" wrapText="1"/>
      <protection/>
    </xf>
    <xf numFmtId="0" fontId="20" fillId="0" borderId="19" xfId="66" applyFont="1" applyFill="1" applyBorder="1" applyAlignment="1">
      <alignment horizontal="center" vertical="center" wrapText="1"/>
      <protection/>
    </xf>
    <xf numFmtId="0" fontId="20" fillId="0" borderId="0" xfId="66" applyFont="1" applyFill="1" applyBorder="1" applyAlignment="1">
      <alignment horizontal="center" vertical="center" wrapText="1"/>
      <protection/>
    </xf>
    <xf numFmtId="0" fontId="21" fillId="0" borderId="21" xfId="66" applyFont="1" applyBorder="1" applyAlignment="1">
      <alignment horizontal="center" vertical="center" shrinkToFit="1"/>
      <protection/>
    </xf>
    <xf numFmtId="0" fontId="21" fillId="0" borderId="13" xfId="66" applyFont="1" applyBorder="1" applyAlignment="1">
      <alignment horizontal="center" vertical="center" shrinkToFit="1"/>
      <protection/>
    </xf>
    <xf numFmtId="0" fontId="21" fillId="0" borderId="72" xfId="66" applyFont="1" applyBorder="1" applyAlignment="1">
      <alignment horizontal="center" vertical="center" shrinkToFit="1"/>
      <protection/>
    </xf>
    <xf numFmtId="0" fontId="21" fillId="0" borderId="24" xfId="66" applyFont="1" applyBorder="1" applyAlignment="1">
      <alignment horizontal="center" vertical="center" shrinkToFit="1"/>
      <protection/>
    </xf>
    <xf numFmtId="0" fontId="21" fillId="0" borderId="20" xfId="66" applyFont="1" applyBorder="1" applyAlignment="1">
      <alignment horizontal="center" vertical="center" shrinkToFit="1"/>
      <protection/>
    </xf>
    <xf numFmtId="0" fontId="21" fillId="0" borderId="73" xfId="66" applyFont="1" applyBorder="1" applyAlignment="1">
      <alignment horizontal="center" vertical="center" shrinkToFit="1"/>
      <protection/>
    </xf>
    <xf numFmtId="0" fontId="13" fillId="0" borderId="14" xfId="66" applyFont="1" applyFill="1" applyBorder="1" applyAlignment="1">
      <alignment horizontal="center" vertical="center" shrinkToFit="1"/>
      <protection/>
    </xf>
    <xf numFmtId="0" fontId="13" fillId="0" borderId="51" xfId="66" applyFont="1" applyFill="1" applyBorder="1" applyAlignment="1">
      <alignment horizontal="center" vertical="center" shrinkToFit="1"/>
      <protection/>
    </xf>
    <xf numFmtId="0" fontId="13" fillId="0" borderId="10" xfId="66" applyFont="1" applyFill="1" applyBorder="1" applyAlignment="1">
      <alignment horizontal="center" vertical="center" shrinkToFit="1"/>
      <protection/>
    </xf>
    <xf numFmtId="181" fontId="24" fillId="0" borderId="11" xfId="66" applyNumberFormat="1" applyFont="1" applyBorder="1" applyAlignment="1">
      <alignment horizontal="center" vertical="center" shrinkToFit="1"/>
      <protection/>
    </xf>
    <xf numFmtId="0" fontId="20" fillId="0" borderId="12" xfId="66" applyFont="1" applyBorder="1" applyAlignment="1">
      <alignment horizontal="center" vertical="center"/>
      <protection/>
    </xf>
    <xf numFmtId="0" fontId="20" fillId="0" borderId="25" xfId="66" applyFont="1" applyBorder="1" applyAlignment="1">
      <alignment horizontal="center" vertical="center"/>
      <protection/>
    </xf>
    <xf numFmtId="0" fontId="20" fillId="32" borderId="95" xfId="66" applyFont="1" applyFill="1" applyBorder="1" applyAlignment="1">
      <alignment horizontal="center" vertical="center" wrapText="1"/>
      <protection/>
    </xf>
    <xf numFmtId="0" fontId="20" fillId="32" borderId="96" xfId="66" applyFont="1" applyFill="1" applyBorder="1" applyAlignment="1">
      <alignment horizontal="center" vertical="center" wrapText="1"/>
      <protection/>
    </xf>
    <xf numFmtId="0" fontId="23" fillId="0" borderId="10" xfId="66" applyFont="1" applyFill="1" applyBorder="1" applyAlignment="1">
      <alignment horizontal="center" vertical="top" wrapText="1"/>
      <protection/>
    </xf>
    <xf numFmtId="0" fontId="23" fillId="0" borderId="51" xfId="66" applyFont="1" applyFill="1" applyBorder="1" applyAlignment="1">
      <alignment horizontal="center" vertical="top" wrapText="1"/>
      <protection/>
    </xf>
    <xf numFmtId="0" fontId="20" fillId="0" borderId="19" xfId="66" applyFont="1" applyBorder="1" applyAlignment="1">
      <alignment horizontal="left" vertical="center"/>
      <protection/>
    </xf>
    <xf numFmtId="0" fontId="20" fillId="0" borderId="49" xfId="66" applyFont="1" applyBorder="1" applyAlignment="1">
      <alignment horizontal="left" vertical="center"/>
      <protection/>
    </xf>
    <xf numFmtId="0" fontId="13" fillId="0" borderId="14" xfId="66" applyFont="1" applyBorder="1" applyAlignment="1">
      <alignment horizontal="center" vertical="center"/>
      <protection/>
    </xf>
    <xf numFmtId="0" fontId="13" fillId="0" borderId="51" xfId="66" applyFont="1" applyBorder="1" applyAlignment="1">
      <alignment horizontal="center" vertical="center"/>
      <protection/>
    </xf>
    <xf numFmtId="0" fontId="22" fillId="0" borderId="0" xfId="66" applyFont="1" applyFill="1" applyBorder="1" applyAlignment="1">
      <alignment horizontal="center" vertical="center" wrapText="1"/>
      <protection/>
    </xf>
    <xf numFmtId="0" fontId="22" fillId="0" borderId="20" xfId="66" applyFont="1" applyFill="1" applyBorder="1" applyAlignment="1">
      <alignment horizontal="center" vertical="center" wrapText="1"/>
      <protection/>
    </xf>
    <xf numFmtId="0" fontId="23" fillId="0" borderId="14" xfId="66" applyFont="1" applyFill="1" applyBorder="1" applyAlignment="1">
      <alignment horizontal="center" vertical="top" wrapText="1"/>
      <protection/>
    </xf>
    <xf numFmtId="0" fontId="13" fillId="0" borderId="11" xfId="66" applyFont="1" applyBorder="1" applyAlignment="1">
      <alignment horizontal="center" vertical="center" wrapText="1"/>
      <protection/>
    </xf>
    <xf numFmtId="0" fontId="13" fillId="0" borderId="12" xfId="66" applyFont="1" applyFill="1" applyBorder="1" applyAlignment="1">
      <alignment horizontal="center" vertical="center" wrapText="1"/>
      <protection/>
    </xf>
    <xf numFmtId="0" fontId="13" fillId="0" borderId="25" xfId="66" applyFont="1" applyFill="1" applyBorder="1" applyAlignment="1">
      <alignment horizontal="center" vertical="center" wrapText="1"/>
      <protection/>
    </xf>
    <xf numFmtId="0" fontId="13" fillId="0" borderId="14" xfId="66" applyFont="1" applyBorder="1" applyAlignment="1">
      <alignment horizontal="center" vertical="center" wrapText="1" shrinkToFit="1"/>
      <protection/>
    </xf>
    <xf numFmtId="0" fontId="13" fillId="0" borderId="51" xfId="66" applyFont="1" applyBorder="1" applyAlignment="1">
      <alignment horizontal="center" vertical="center" wrapText="1" shrinkToFit="1"/>
      <protection/>
    </xf>
    <xf numFmtId="0" fontId="23" fillId="0" borderId="97" xfId="66" applyFont="1" applyFill="1" applyBorder="1" applyAlignment="1">
      <alignment horizontal="distributed" vertical="center" indent="1"/>
      <protection/>
    </xf>
    <xf numFmtId="0" fontId="23" fillId="0" borderId="98" xfId="66" applyFont="1" applyFill="1" applyBorder="1" applyAlignment="1">
      <alignment horizontal="distributed" vertical="center" indent="1"/>
      <protection/>
    </xf>
    <xf numFmtId="0" fontId="20" fillId="0" borderId="43" xfId="66" applyFont="1" applyFill="1" applyBorder="1" applyAlignment="1">
      <alignment horizontal="center" vertical="center" shrinkToFit="1"/>
      <protection/>
    </xf>
    <xf numFmtId="0" fontId="20" fillId="0" borderId="13" xfId="66" applyFont="1" applyFill="1" applyBorder="1" applyAlignment="1">
      <alignment horizontal="center" vertical="center" shrinkToFit="1"/>
      <protection/>
    </xf>
    <xf numFmtId="0" fontId="20" fillId="0" borderId="72" xfId="66" applyFont="1" applyFill="1" applyBorder="1" applyAlignment="1">
      <alignment horizontal="center" vertical="center" shrinkToFit="1"/>
      <protection/>
    </xf>
    <xf numFmtId="0" fontId="20" fillId="0" borderId="21" xfId="66" applyFont="1" applyBorder="1" applyAlignment="1">
      <alignment horizontal="right" vertical="center"/>
      <protection/>
    </xf>
    <xf numFmtId="0" fontId="20" fillId="0" borderId="72" xfId="66" applyFont="1" applyBorder="1" applyAlignment="1">
      <alignment horizontal="right" vertical="center"/>
      <protection/>
    </xf>
    <xf numFmtId="0" fontId="23" fillId="0" borderId="24" xfId="66" applyFont="1" applyFill="1" applyBorder="1" applyAlignment="1">
      <alignment horizontal="distributed" vertical="center" indent="1" shrinkToFit="1"/>
      <protection/>
    </xf>
    <xf numFmtId="0" fontId="23" fillId="0" borderId="99" xfId="66" applyFont="1" applyFill="1" applyBorder="1" applyAlignment="1">
      <alignment horizontal="distributed" vertical="center" indent="1" shrinkToFit="1"/>
      <protection/>
    </xf>
    <xf numFmtId="182" fontId="13" fillId="0" borderId="14" xfId="66" applyNumberFormat="1" applyFont="1" applyBorder="1" applyAlignment="1">
      <alignment vertical="center"/>
      <protection/>
    </xf>
    <xf numFmtId="182" fontId="13" fillId="0" borderId="51" xfId="66" applyNumberFormat="1" applyFont="1" applyBorder="1" applyAlignment="1">
      <alignment vertical="center"/>
      <protection/>
    </xf>
    <xf numFmtId="0" fontId="13" fillId="0" borderId="100" xfId="66" applyFont="1" applyBorder="1" applyAlignment="1">
      <alignment horizontal="center" vertical="center" textRotation="255"/>
      <protection/>
    </xf>
    <xf numFmtId="0" fontId="13" fillId="0" borderId="25" xfId="66" applyFont="1" applyBorder="1" applyAlignment="1">
      <alignment horizontal="center" vertical="center" textRotation="255"/>
      <protection/>
    </xf>
    <xf numFmtId="0" fontId="13" fillId="0" borderId="17" xfId="66" applyFont="1" applyBorder="1" applyAlignment="1">
      <alignment horizontal="center" vertical="center" textRotation="255"/>
      <protection/>
    </xf>
    <xf numFmtId="0" fontId="23" fillId="0" borderId="12" xfId="66" applyFont="1" applyBorder="1" applyAlignment="1">
      <alignment horizontal="center" vertical="center" shrinkToFit="1"/>
      <protection/>
    </xf>
    <xf numFmtId="0" fontId="23" fillId="0" borderId="25" xfId="66" applyFont="1" applyBorder="1" applyAlignment="1">
      <alignment horizontal="center" vertical="center" shrinkToFit="1"/>
      <protection/>
    </xf>
    <xf numFmtId="0" fontId="23" fillId="0" borderId="17" xfId="66" applyFont="1" applyBorder="1" applyAlignment="1">
      <alignment horizontal="center" vertical="center" shrinkToFit="1"/>
      <protection/>
    </xf>
    <xf numFmtId="0" fontId="13" fillId="0" borderId="12" xfId="66" applyFont="1" applyBorder="1" applyAlignment="1">
      <alignment horizontal="center" vertical="center"/>
      <protection/>
    </xf>
    <xf numFmtId="0" fontId="13" fillId="0" borderId="25" xfId="66" applyFont="1" applyBorder="1" applyAlignment="1">
      <alignment horizontal="center" vertical="center"/>
      <protection/>
    </xf>
    <xf numFmtId="0" fontId="13" fillId="0" borderId="17" xfId="66" applyFont="1" applyBorder="1" applyAlignment="1">
      <alignment horizontal="center" vertical="center"/>
      <protection/>
    </xf>
    <xf numFmtId="0" fontId="34" fillId="0" borderId="14" xfId="66" applyFont="1" applyBorder="1" applyAlignment="1">
      <alignment horizontal="center" vertical="center" shrinkToFit="1"/>
      <protection/>
    </xf>
    <xf numFmtId="0" fontId="34" fillId="0" borderId="10" xfId="66" applyFont="1" applyBorder="1" applyAlignment="1">
      <alignment horizontal="center" vertical="center" shrinkToFit="1"/>
      <protection/>
    </xf>
    <xf numFmtId="0" fontId="34" fillId="0" borderId="51" xfId="66" applyFont="1" applyBorder="1" applyAlignment="1">
      <alignment horizontal="center" vertical="center" shrinkToFit="1"/>
      <protection/>
    </xf>
    <xf numFmtId="0" fontId="13" fillId="0" borderId="21" xfId="66" applyFont="1" applyBorder="1" applyAlignment="1">
      <alignment horizontal="left" vertical="center" shrinkToFit="1"/>
      <protection/>
    </xf>
    <xf numFmtId="0" fontId="13" fillId="0" borderId="13" xfId="66" applyFont="1" applyBorder="1" applyAlignment="1">
      <alignment horizontal="left" vertical="center" shrinkToFit="1"/>
      <protection/>
    </xf>
    <xf numFmtId="0" fontId="13" fillId="0" borderId="72" xfId="66" applyFont="1" applyBorder="1" applyAlignment="1">
      <alignment horizontal="left" vertical="center" shrinkToFit="1"/>
      <protection/>
    </xf>
    <xf numFmtId="0" fontId="13" fillId="0" borderId="21" xfId="66" applyFont="1" applyBorder="1" applyAlignment="1">
      <alignment horizontal="center" vertical="center" shrinkToFit="1"/>
      <protection/>
    </xf>
    <xf numFmtId="0" fontId="13" fillId="0" borderId="72" xfId="66" applyFont="1" applyBorder="1" applyAlignment="1">
      <alignment horizontal="center" vertical="center" shrinkToFit="1"/>
      <protection/>
    </xf>
    <xf numFmtId="0" fontId="13" fillId="0" borderId="21" xfId="66" applyFont="1" applyBorder="1" applyAlignment="1">
      <alignment horizontal="center" vertical="center"/>
      <protection/>
    </xf>
    <xf numFmtId="0" fontId="13" fillId="0" borderId="13" xfId="66" applyFont="1" applyBorder="1" applyAlignment="1">
      <alignment horizontal="center" vertical="center"/>
      <protection/>
    </xf>
    <xf numFmtId="0" fontId="13" fillId="0" borderId="72" xfId="66" applyFont="1" applyBorder="1" applyAlignment="1">
      <alignment horizontal="center" vertical="center"/>
      <protection/>
    </xf>
    <xf numFmtId="0" fontId="13" fillId="0" borderId="24" xfId="66" applyFont="1" applyBorder="1" applyAlignment="1">
      <alignment horizontal="center" vertical="center"/>
      <protection/>
    </xf>
    <xf numFmtId="0" fontId="13" fillId="0" borderId="20" xfId="66" applyFont="1" applyBorder="1" applyAlignment="1">
      <alignment horizontal="center" vertical="center"/>
      <protection/>
    </xf>
    <xf numFmtId="0" fontId="13" fillId="0" borderId="73" xfId="66" applyFont="1" applyBorder="1" applyAlignment="1">
      <alignment horizontal="center" vertical="center"/>
      <protection/>
    </xf>
    <xf numFmtId="0" fontId="13" fillId="0" borderId="11" xfId="66" applyFont="1" applyBorder="1" applyAlignment="1">
      <alignment horizontal="left" vertical="center" shrinkToFit="1"/>
      <protection/>
    </xf>
    <xf numFmtId="0" fontId="77" fillId="37" borderId="14" xfId="66" applyFont="1" applyFill="1" applyBorder="1" applyAlignment="1">
      <alignment horizontal="distributed" vertical="center" indent="1"/>
      <protection/>
    </xf>
    <xf numFmtId="0" fontId="77" fillId="37" borderId="92" xfId="66" applyFont="1" applyFill="1" applyBorder="1" applyAlignment="1">
      <alignment horizontal="distributed" vertical="center" indent="1"/>
      <protection/>
    </xf>
    <xf numFmtId="0" fontId="77" fillId="37" borderId="97" xfId="66" applyFont="1" applyFill="1" applyBorder="1" applyAlignment="1">
      <alignment horizontal="distributed" vertical="center" indent="1"/>
      <protection/>
    </xf>
    <xf numFmtId="0" fontId="77" fillId="37" borderId="98" xfId="66" applyFont="1" applyFill="1" applyBorder="1" applyAlignment="1">
      <alignment horizontal="distributed" vertical="center" indent="1"/>
      <protection/>
    </xf>
    <xf numFmtId="0" fontId="20" fillId="32" borderId="101" xfId="66" applyFont="1" applyFill="1" applyBorder="1" applyAlignment="1">
      <alignment horizontal="center" vertical="center" wrapText="1"/>
      <protection/>
    </xf>
    <xf numFmtId="0" fontId="20" fillId="32" borderId="102" xfId="66" applyFont="1" applyFill="1" applyBorder="1" applyAlignment="1">
      <alignment horizontal="center" vertical="center" wrapText="1"/>
      <protection/>
    </xf>
    <xf numFmtId="0" fontId="13" fillId="0" borderId="17" xfId="66" applyFont="1" applyBorder="1" applyAlignment="1">
      <alignment horizontal="center" vertical="center" shrinkToFit="1"/>
      <protection/>
    </xf>
    <xf numFmtId="0" fontId="2" fillId="0" borderId="10" xfId="68" applyBorder="1">
      <alignment vertical="center"/>
      <protection/>
    </xf>
    <xf numFmtId="0" fontId="2" fillId="0" borderId="51" xfId="68" applyBorder="1">
      <alignment vertical="center"/>
      <protection/>
    </xf>
    <xf numFmtId="0" fontId="13" fillId="0" borderId="25" xfId="66" applyFont="1" applyFill="1" applyBorder="1" applyAlignment="1">
      <alignment horizontal="center" vertical="center"/>
      <protection/>
    </xf>
    <xf numFmtId="0" fontId="13" fillId="0" borderId="11" xfId="66" applyFont="1" applyFill="1" applyBorder="1" applyAlignment="1">
      <alignment horizontal="center" vertical="center" shrinkToFit="1"/>
      <protection/>
    </xf>
    <xf numFmtId="0" fontId="13" fillId="0" borderId="14" xfId="66" applyFont="1" applyBorder="1" applyAlignment="1">
      <alignment horizontal="center" vertical="center" shrinkToFit="1"/>
      <protection/>
    </xf>
    <xf numFmtId="0" fontId="13" fillId="0" borderId="10" xfId="66" applyFont="1" applyBorder="1" applyAlignment="1">
      <alignment horizontal="center" vertical="center" shrinkToFit="1"/>
      <protection/>
    </xf>
    <xf numFmtId="0" fontId="13" fillId="0" borderId="51" xfId="66" applyFont="1" applyBorder="1" applyAlignment="1">
      <alignment horizontal="center" vertical="center" shrinkToFit="1"/>
      <protection/>
    </xf>
    <xf numFmtId="0" fontId="23" fillId="0" borderId="11" xfId="66" applyFont="1" applyFill="1" applyBorder="1" applyAlignment="1">
      <alignment horizontal="center" vertical="top" wrapText="1"/>
      <protection/>
    </xf>
    <xf numFmtId="0" fontId="82" fillId="37" borderId="14" xfId="66" applyFont="1" applyFill="1" applyBorder="1" applyAlignment="1">
      <alignment horizontal="center" vertical="center" shrinkToFit="1"/>
      <protection/>
    </xf>
    <xf numFmtId="0" fontId="82" fillId="37" borderId="92" xfId="66" applyFont="1" applyFill="1" applyBorder="1" applyAlignment="1">
      <alignment horizontal="center" vertical="center" shrinkToFit="1"/>
      <protection/>
    </xf>
    <xf numFmtId="0" fontId="13" fillId="0" borderId="14" xfId="66" applyFont="1" applyFill="1" applyBorder="1" applyAlignment="1">
      <alignment horizontal="left" vertical="center" shrinkToFit="1"/>
      <protection/>
    </xf>
    <xf numFmtId="0" fontId="2" fillId="0" borderId="10" xfId="68" applyBorder="1" applyAlignment="1">
      <alignment horizontal="left" vertical="center" shrinkToFit="1"/>
      <protection/>
    </xf>
    <xf numFmtId="0" fontId="2" fillId="0" borderId="51" xfId="68" applyBorder="1" applyAlignment="1">
      <alignment horizontal="left" vertical="center" shrinkToFit="1"/>
      <protection/>
    </xf>
    <xf numFmtId="0" fontId="13" fillId="0" borderId="21" xfId="66" applyFont="1" applyBorder="1" applyAlignment="1">
      <alignment horizontal="left" vertical="top" wrapText="1"/>
      <protection/>
    </xf>
    <xf numFmtId="0" fontId="13" fillId="0" borderId="13" xfId="66" applyFont="1" applyBorder="1" applyAlignment="1">
      <alignment horizontal="left" vertical="top" wrapText="1"/>
      <protection/>
    </xf>
    <xf numFmtId="0" fontId="13" fillId="0" borderId="72" xfId="66" applyFont="1" applyBorder="1" applyAlignment="1">
      <alignment horizontal="left" vertical="top" wrapText="1"/>
      <protection/>
    </xf>
    <xf numFmtId="0" fontId="13" fillId="0" borderId="19" xfId="66" applyFont="1" applyBorder="1" applyAlignment="1">
      <alignment horizontal="left" vertical="top" wrapText="1"/>
      <protection/>
    </xf>
    <xf numFmtId="0" fontId="13" fillId="0" borderId="0" xfId="66" applyFont="1" applyBorder="1" applyAlignment="1">
      <alignment horizontal="left" vertical="top" wrapText="1"/>
      <protection/>
    </xf>
    <xf numFmtId="0" fontId="13" fillId="0" borderId="49" xfId="66" applyFont="1" applyBorder="1" applyAlignment="1">
      <alignment horizontal="left" vertical="top" wrapText="1"/>
      <protection/>
    </xf>
    <xf numFmtId="0" fontId="13" fillId="0" borderId="24" xfId="66" applyFont="1" applyBorder="1" applyAlignment="1">
      <alignment horizontal="left" vertical="top" wrapText="1"/>
      <protection/>
    </xf>
    <xf numFmtId="0" fontId="13" fillId="0" borderId="20" xfId="66" applyFont="1" applyBorder="1" applyAlignment="1">
      <alignment horizontal="left" vertical="top" wrapText="1"/>
      <protection/>
    </xf>
    <xf numFmtId="0" fontId="13" fillId="0" borderId="73" xfId="66" applyFont="1" applyBorder="1" applyAlignment="1">
      <alignment horizontal="left" vertical="top" wrapText="1"/>
      <protection/>
    </xf>
    <xf numFmtId="0" fontId="77" fillId="37" borderId="14" xfId="66" applyFont="1" applyFill="1" applyBorder="1" applyAlignment="1">
      <alignment horizontal="center" vertical="center" shrinkToFit="1"/>
      <protection/>
    </xf>
    <xf numFmtId="0" fontId="77" fillId="37" borderId="92" xfId="66" applyFont="1" applyFill="1" applyBorder="1" applyAlignment="1">
      <alignment horizontal="center" vertical="center" shrinkToFit="1"/>
      <protection/>
    </xf>
    <xf numFmtId="0" fontId="13" fillId="0" borderId="17" xfId="66" applyFont="1" applyBorder="1" applyAlignment="1">
      <alignment horizontal="left" vertical="center" shrinkToFit="1"/>
      <protection/>
    </xf>
    <xf numFmtId="181" fontId="24" fillId="0" borderId="14" xfId="66" applyNumberFormat="1" applyFont="1" applyBorder="1" applyAlignment="1">
      <alignment horizontal="center" vertical="center" shrinkToFit="1"/>
      <protection/>
    </xf>
    <xf numFmtId="181" fontId="24" fillId="0" borderId="10" xfId="66" applyNumberFormat="1" applyFont="1" applyBorder="1" applyAlignment="1">
      <alignment horizontal="center" vertical="center" shrinkToFit="1"/>
      <protection/>
    </xf>
    <xf numFmtId="181" fontId="24" fillId="0" borderId="51" xfId="66" applyNumberFormat="1" applyFont="1" applyBorder="1" applyAlignment="1">
      <alignment horizontal="center" vertical="center" shrinkToFit="1"/>
      <protection/>
    </xf>
    <xf numFmtId="0" fontId="13" fillId="0" borderId="18" xfId="66" applyFont="1" applyBorder="1" applyAlignment="1">
      <alignment horizontal="left" vertical="center" shrinkToFit="1"/>
      <protection/>
    </xf>
    <xf numFmtId="0" fontId="20" fillId="0" borderId="11" xfId="66" applyFont="1" applyBorder="1" applyAlignment="1">
      <alignment horizontal="center" vertical="center"/>
      <protection/>
    </xf>
    <xf numFmtId="0" fontId="20" fillId="0" borderId="21" xfId="66" applyFont="1" applyBorder="1" applyAlignment="1">
      <alignment horizontal="center" vertical="center" wrapText="1"/>
      <protection/>
    </xf>
    <xf numFmtId="0" fontId="20" fillId="0" borderId="72" xfId="66" applyFont="1" applyBorder="1" applyAlignment="1">
      <alignment horizontal="center" vertical="center" wrapText="1"/>
      <protection/>
    </xf>
    <xf numFmtId="0" fontId="20" fillId="0" borderId="19" xfId="66" applyFont="1" applyBorder="1" applyAlignment="1">
      <alignment horizontal="center" vertical="center" wrapText="1"/>
      <protection/>
    </xf>
    <xf numFmtId="0" fontId="20" fillId="0" borderId="49" xfId="66" applyFont="1" applyBorder="1" applyAlignment="1">
      <alignment horizontal="center" vertical="center" wrapText="1"/>
      <protection/>
    </xf>
    <xf numFmtId="0" fontId="20" fillId="0" borderId="24" xfId="66" applyFont="1" applyBorder="1" applyAlignment="1">
      <alignment horizontal="center" vertical="center" wrapText="1"/>
      <protection/>
    </xf>
    <xf numFmtId="0" fontId="20" fillId="0" borderId="73" xfId="66" applyFont="1" applyBorder="1" applyAlignment="1">
      <alignment horizontal="center" vertical="center" wrapText="1"/>
      <protection/>
    </xf>
    <xf numFmtId="0" fontId="20" fillId="0" borderId="21" xfId="66" applyFont="1" applyBorder="1" applyAlignment="1">
      <alignment horizontal="center" vertical="center"/>
      <protection/>
    </xf>
    <xf numFmtId="0" fontId="20" fillId="0" borderId="19" xfId="66" applyFont="1" applyBorder="1" applyAlignment="1">
      <alignment horizontal="center" vertical="center"/>
      <protection/>
    </xf>
    <xf numFmtId="0" fontId="20" fillId="0" borderId="12" xfId="66" applyFont="1" applyFill="1" applyBorder="1" applyAlignment="1">
      <alignment horizontal="center" vertical="center" wrapText="1"/>
      <protection/>
    </xf>
    <xf numFmtId="0" fontId="23" fillId="0" borderId="14" xfId="66" applyFont="1" applyBorder="1" applyAlignment="1">
      <alignment horizontal="center" vertical="center" wrapText="1" shrinkToFit="1"/>
      <protection/>
    </xf>
    <xf numFmtId="0" fontId="23" fillId="0" borderId="51" xfId="66" applyFont="1" applyBorder="1" applyAlignment="1">
      <alignment horizontal="center" vertical="center" wrapText="1" shrinkToFit="1"/>
      <protection/>
    </xf>
    <xf numFmtId="0" fontId="20" fillId="0" borderId="21" xfId="66" applyFont="1" applyBorder="1" applyAlignment="1">
      <alignment horizontal="center" vertical="center" textRotation="255" wrapText="1"/>
      <protection/>
    </xf>
    <xf numFmtId="0" fontId="20" fillId="0" borderId="72" xfId="66" applyFont="1" applyBorder="1" applyAlignment="1">
      <alignment horizontal="center" vertical="center" textRotation="255" wrapText="1"/>
      <protection/>
    </xf>
    <xf numFmtId="0" fontId="20" fillId="0" borderId="19" xfId="66" applyFont="1" applyBorder="1" applyAlignment="1">
      <alignment horizontal="center" vertical="center" textRotation="255" wrapText="1"/>
      <protection/>
    </xf>
    <xf numFmtId="0" fontId="20" fillId="0" borderId="49" xfId="66" applyFont="1" applyBorder="1" applyAlignment="1">
      <alignment horizontal="center" vertical="center" textRotation="255" wrapText="1"/>
      <protection/>
    </xf>
    <xf numFmtId="0" fontId="13" fillId="0" borderId="11" xfId="66" applyFont="1" applyFill="1" applyBorder="1" applyAlignment="1">
      <alignment horizontal="left" vertical="center" shrinkToFit="1"/>
      <protection/>
    </xf>
    <xf numFmtId="0" fontId="20" fillId="0" borderId="14" xfId="66" applyFont="1" applyBorder="1" applyAlignment="1">
      <alignment horizontal="center" vertical="center" wrapText="1"/>
      <protection/>
    </xf>
    <xf numFmtId="0" fontId="20" fillId="0" borderId="10" xfId="66" applyFont="1" applyBorder="1" applyAlignment="1">
      <alignment horizontal="center" vertical="center" wrapText="1"/>
      <protection/>
    </xf>
    <xf numFmtId="0" fontId="20" fillId="0" borderId="51" xfId="66" applyFont="1" applyBorder="1" applyAlignment="1">
      <alignment horizontal="center" vertical="center" wrapText="1"/>
      <protection/>
    </xf>
    <xf numFmtId="0" fontId="13" fillId="0" borderId="10" xfId="66" applyFont="1" applyFill="1" applyBorder="1" applyAlignment="1">
      <alignment horizontal="left" vertical="center" shrinkToFit="1"/>
      <protection/>
    </xf>
    <xf numFmtId="0" fontId="13" fillId="0" borderId="51" xfId="66" applyFont="1" applyFill="1" applyBorder="1" applyAlignment="1">
      <alignment horizontal="left" vertical="center" shrinkToFit="1"/>
      <protection/>
    </xf>
    <xf numFmtId="6" fontId="13" fillId="0" borderId="14" xfId="49" applyNumberFormat="1" applyFont="1" applyBorder="1" applyAlignment="1">
      <alignment horizontal="right" vertical="center"/>
    </xf>
    <xf numFmtId="6" fontId="13" fillId="0" borderId="10" xfId="49" applyNumberFormat="1" applyFont="1" applyBorder="1" applyAlignment="1">
      <alignment horizontal="right" vertical="center"/>
    </xf>
    <xf numFmtId="6" fontId="13" fillId="0" borderId="51" xfId="49" applyNumberFormat="1" applyFont="1" applyBorder="1" applyAlignment="1">
      <alignment horizontal="right" vertical="center"/>
    </xf>
    <xf numFmtId="0" fontId="13" fillId="0" borderId="19" xfId="66" applyFont="1" applyBorder="1" applyAlignment="1">
      <alignment horizontal="left" vertical="center" shrinkToFit="1"/>
      <protection/>
    </xf>
    <xf numFmtId="0" fontId="13" fillId="0" borderId="0" xfId="66" applyFont="1" applyAlignment="1">
      <alignment horizontal="left" vertical="center" shrinkToFit="1"/>
      <protection/>
    </xf>
    <xf numFmtId="0" fontId="23" fillId="0" borderId="14" xfId="66" applyFont="1" applyFill="1" applyBorder="1" applyAlignment="1">
      <alignment horizontal="distributed" vertical="center" indent="1" shrinkToFit="1"/>
      <protection/>
    </xf>
    <xf numFmtId="0" fontId="23" fillId="0" borderId="92" xfId="66" applyFont="1" applyFill="1" applyBorder="1" applyAlignment="1">
      <alignment horizontal="distributed" vertical="center" indent="1" shrinkToFit="1"/>
      <protection/>
    </xf>
    <xf numFmtId="0" fontId="35" fillId="0" borderId="11" xfId="66" applyFont="1" applyBorder="1" applyAlignment="1">
      <alignment horizontal="center" vertical="center" shrinkToFit="1"/>
      <protection/>
    </xf>
    <xf numFmtId="0" fontId="20" fillId="0" borderId="18" xfId="66" applyFont="1" applyBorder="1" applyAlignment="1">
      <alignment horizontal="center" vertical="center" textRotation="255"/>
      <protection/>
    </xf>
    <xf numFmtId="0" fontId="20" fillId="0" borderId="17" xfId="66" applyFont="1" applyBorder="1" applyAlignment="1">
      <alignment horizontal="center" vertical="center" textRotation="255"/>
      <protection/>
    </xf>
    <xf numFmtId="176" fontId="2" fillId="0" borderId="11" xfId="49" applyNumberFormat="1" applyFont="1" applyBorder="1" applyAlignment="1" applyProtection="1">
      <alignment vertical="center"/>
      <protection/>
    </xf>
    <xf numFmtId="176" fontId="2" fillId="0" borderId="38" xfId="49" applyNumberFormat="1" applyFont="1" applyBorder="1" applyAlignment="1" applyProtection="1">
      <alignment vertical="center"/>
      <protection/>
    </xf>
    <xf numFmtId="176" fontId="2" fillId="0" borderId="58" xfId="49" applyNumberFormat="1" applyFont="1" applyBorder="1" applyAlignment="1" applyProtection="1">
      <alignment vertical="center"/>
      <protection/>
    </xf>
    <xf numFmtId="176" fontId="2" fillId="0" borderId="42" xfId="49" applyNumberFormat="1" applyFont="1" applyBorder="1" applyAlignment="1" applyProtection="1">
      <alignment vertical="center"/>
      <protection/>
    </xf>
    <xf numFmtId="176" fontId="2" fillId="0" borderId="52" xfId="49" applyNumberFormat="1" applyFont="1" applyBorder="1" applyAlignment="1" applyProtection="1">
      <alignment horizontal="center" vertical="top" wrapText="1"/>
      <protection/>
    </xf>
    <xf numFmtId="176" fontId="2" fillId="0" borderId="0" xfId="49" applyNumberFormat="1" applyFont="1" applyBorder="1" applyAlignment="1" applyProtection="1">
      <alignment horizontal="center" vertical="top" wrapText="1"/>
      <protection/>
    </xf>
    <xf numFmtId="176" fontId="2" fillId="36" borderId="103" xfId="67" applyNumberFormat="1" applyFont="1" applyFill="1" applyBorder="1" applyAlignment="1" applyProtection="1">
      <alignment horizontal="center" vertical="center"/>
      <protection/>
    </xf>
    <xf numFmtId="176" fontId="2" fillId="36" borderId="104" xfId="67" applyNumberFormat="1" applyFont="1" applyFill="1" applyBorder="1" applyAlignment="1" applyProtection="1">
      <alignment horizontal="center" vertical="center"/>
      <protection/>
    </xf>
    <xf numFmtId="176" fontId="2" fillId="36" borderId="45" xfId="67" applyNumberFormat="1" applyFont="1" applyFill="1" applyBorder="1" applyAlignment="1" applyProtection="1">
      <alignment horizontal="center" vertical="center"/>
      <protection/>
    </xf>
    <xf numFmtId="176" fontId="2" fillId="0" borderId="21" xfId="67" applyNumberFormat="1" applyFont="1" applyBorder="1" applyAlignment="1" applyProtection="1">
      <alignment vertical="center"/>
      <protection/>
    </xf>
    <xf numFmtId="176" fontId="2" fillId="0" borderId="72" xfId="67" applyNumberFormat="1" applyFont="1" applyBorder="1" applyAlignment="1" applyProtection="1">
      <alignment vertical="center"/>
      <protection/>
    </xf>
    <xf numFmtId="176" fontId="2" fillId="0" borderId="19" xfId="67" applyNumberFormat="1" applyFont="1" applyBorder="1" applyAlignment="1" applyProtection="1">
      <alignment vertical="center"/>
      <protection/>
    </xf>
    <xf numFmtId="176" fontId="2" fillId="0" borderId="49" xfId="67" applyNumberFormat="1" applyFont="1" applyBorder="1" applyAlignment="1" applyProtection="1">
      <alignment vertical="center"/>
      <protection/>
    </xf>
    <xf numFmtId="176" fontId="2" fillId="0" borderId="24" xfId="67" applyNumberFormat="1" applyFont="1" applyBorder="1" applyAlignment="1" applyProtection="1">
      <alignment vertical="center"/>
      <protection/>
    </xf>
    <xf numFmtId="176" fontId="2" fillId="0" borderId="73" xfId="67" applyNumberFormat="1" applyFont="1" applyBorder="1" applyAlignment="1" applyProtection="1">
      <alignment vertical="center"/>
      <protection/>
    </xf>
    <xf numFmtId="176" fontId="2" fillId="0" borderId="12" xfId="67" applyNumberFormat="1" applyFont="1" applyBorder="1" applyAlignment="1" applyProtection="1">
      <alignment vertical="center"/>
      <protection/>
    </xf>
    <xf numFmtId="176" fontId="2" fillId="0" borderId="25" xfId="67" applyNumberFormat="1" applyFont="1" applyBorder="1" applyAlignment="1" applyProtection="1">
      <alignment vertical="center"/>
      <protection/>
    </xf>
    <xf numFmtId="176" fontId="2" fillId="0" borderId="17" xfId="67" applyNumberFormat="1" applyFont="1" applyBorder="1" applyAlignment="1" applyProtection="1">
      <alignment vertical="center"/>
      <protection/>
    </xf>
    <xf numFmtId="176" fontId="2" fillId="0" borderId="91" xfId="67" applyNumberFormat="1" applyFont="1" applyBorder="1" applyAlignment="1" applyProtection="1">
      <alignment vertical="center"/>
      <protection/>
    </xf>
    <xf numFmtId="176" fontId="2" fillId="0" borderId="105" xfId="67" applyNumberFormat="1" applyFont="1" applyBorder="1" applyAlignment="1" applyProtection="1">
      <alignment vertical="center"/>
      <protection/>
    </xf>
    <xf numFmtId="176" fontId="2" fillId="0" borderId="99" xfId="67" applyNumberFormat="1" applyFont="1" applyBorder="1" applyAlignment="1" applyProtection="1">
      <alignment vertical="center"/>
      <protection/>
    </xf>
    <xf numFmtId="176" fontId="2" fillId="36" borderId="44" xfId="49" applyNumberFormat="1" applyFont="1" applyFill="1" applyBorder="1" applyAlignment="1" applyProtection="1">
      <alignment horizontal="center" vertical="center"/>
      <protection/>
    </xf>
    <xf numFmtId="176" fontId="2" fillId="36" borderId="46" xfId="49" applyNumberFormat="1" applyFont="1" applyFill="1" applyBorder="1" applyAlignment="1" applyProtection="1">
      <alignment horizontal="center" vertical="center"/>
      <protection/>
    </xf>
    <xf numFmtId="176" fontId="2" fillId="36" borderId="11" xfId="49" applyNumberFormat="1" applyFont="1" applyFill="1" applyBorder="1" applyAlignment="1" applyProtection="1">
      <alignment horizontal="center" vertical="center"/>
      <protection/>
    </xf>
    <xf numFmtId="176" fontId="2" fillId="0" borderId="11" xfId="67" applyNumberFormat="1" applyFont="1" applyBorder="1" applyAlignment="1" applyProtection="1">
      <alignment vertical="center"/>
      <protection/>
    </xf>
    <xf numFmtId="176" fontId="14" fillId="36" borderId="11" xfId="49" applyNumberFormat="1" applyFont="1" applyFill="1" applyBorder="1" applyAlignment="1" applyProtection="1">
      <alignment horizontal="center" vertical="center" wrapText="1"/>
      <protection/>
    </xf>
    <xf numFmtId="176" fontId="14" fillId="36" borderId="38" xfId="49" applyNumberFormat="1" applyFont="1" applyFill="1" applyBorder="1" applyAlignment="1" applyProtection="1">
      <alignment horizontal="center" vertical="center" wrapText="1"/>
      <protection/>
    </xf>
    <xf numFmtId="176" fontId="2" fillId="0" borderId="30" xfId="67" applyNumberFormat="1" applyFont="1" applyBorder="1" applyAlignment="1" applyProtection="1">
      <alignment horizontal="center" vertical="center"/>
      <protection/>
    </xf>
    <xf numFmtId="176" fontId="2" fillId="0" borderId="31" xfId="67" applyNumberFormat="1" applyFont="1" applyBorder="1" applyAlignment="1" applyProtection="1">
      <alignment horizontal="center" vertical="center"/>
      <protection/>
    </xf>
    <xf numFmtId="0" fontId="2" fillId="0" borderId="54" xfId="67" applyFont="1" applyBorder="1" applyAlignment="1" applyProtection="1">
      <alignment vertical="center"/>
      <protection/>
    </xf>
    <xf numFmtId="0" fontId="2" fillId="0" borderId="53" xfId="67" applyFont="1" applyBorder="1" applyAlignment="1" applyProtection="1">
      <alignment vertical="center"/>
      <protection/>
    </xf>
    <xf numFmtId="0" fontId="2" fillId="0" borderId="17" xfId="67" applyFont="1" applyBorder="1" applyAlignment="1" applyProtection="1">
      <alignment vertical="center"/>
      <protection/>
    </xf>
    <xf numFmtId="0" fontId="2" fillId="0" borderId="21" xfId="67" applyFont="1" applyBorder="1" applyAlignment="1" applyProtection="1">
      <alignment horizontal="center" vertical="center"/>
      <protection/>
    </xf>
    <xf numFmtId="0" fontId="2" fillId="0" borderId="72" xfId="67" applyFont="1" applyBorder="1" applyAlignment="1" applyProtection="1">
      <alignment horizontal="center" vertical="center"/>
      <protection/>
    </xf>
    <xf numFmtId="0" fontId="2" fillId="0" borderId="24" xfId="67" applyFont="1" applyBorder="1" applyAlignment="1" applyProtection="1">
      <alignment horizontal="center" vertical="center"/>
      <protection/>
    </xf>
    <xf numFmtId="0" fontId="2" fillId="0" borderId="73" xfId="67" applyFont="1" applyBorder="1" applyAlignment="1" applyProtection="1">
      <alignment horizontal="center" vertical="center"/>
      <protection/>
    </xf>
    <xf numFmtId="0" fontId="2" fillId="0" borderId="26" xfId="67" applyFont="1" applyBorder="1" applyAlignment="1" applyProtection="1">
      <alignment horizontal="center" vertical="center"/>
      <protection/>
    </xf>
    <xf numFmtId="0" fontId="2" fillId="0" borderId="28" xfId="67" applyFont="1" applyBorder="1" applyAlignment="1" applyProtection="1">
      <alignment horizontal="center" vertical="center"/>
      <protection/>
    </xf>
    <xf numFmtId="0" fontId="2" fillId="0" borderId="28" xfId="67" applyFont="1" applyBorder="1" applyAlignment="1" applyProtection="1">
      <alignment horizontal="left" vertical="center" shrinkToFit="1"/>
      <protection/>
    </xf>
    <xf numFmtId="0" fontId="2" fillId="0" borderId="27" xfId="67" applyFont="1" applyBorder="1" applyAlignment="1" applyProtection="1">
      <alignment horizontal="left" vertical="center" shrinkToFit="1"/>
      <protection/>
    </xf>
    <xf numFmtId="3" fontId="2" fillId="0" borderId="12" xfId="67" applyNumberFormat="1" applyFont="1" applyBorder="1" applyAlignment="1" applyProtection="1">
      <alignment vertical="center"/>
      <protection/>
    </xf>
    <xf numFmtId="3" fontId="2" fillId="0" borderId="17" xfId="67" applyNumberFormat="1" applyFont="1" applyBorder="1" applyAlignment="1" applyProtection="1">
      <alignment vertical="center"/>
      <protection/>
    </xf>
    <xf numFmtId="3" fontId="2" fillId="0" borderId="28" xfId="67" applyNumberFormat="1" applyFont="1" applyBorder="1" applyAlignment="1" applyProtection="1">
      <alignment vertical="center"/>
      <protection/>
    </xf>
    <xf numFmtId="3" fontId="2" fillId="0" borderId="27" xfId="67" applyNumberFormat="1" applyFont="1" applyBorder="1" applyAlignment="1" applyProtection="1">
      <alignment vertical="center"/>
      <protection/>
    </xf>
    <xf numFmtId="3" fontId="2" fillId="0" borderId="54" xfId="67" applyNumberFormat="1" applyFont="1" applyBorder="1" applyAlignment="1" applyProtection="1">
      <alignment vertical="center"/>
      <protection/>
    </xf>
    <xf numFmtId="3" fontId="2" fillId="0" borderId="53" xfId="67" applyNumberFormat="1" applyFont="1" applyBorder="1" applyAlignment="1" applyProtection="1">
      <alignment vertical="center"/>
      <protection/>
    </xf>
    <xf numFmtId="3" fontId="2" fillId="0" borderId="26" xfId="67" applyNumberFormat="1" applyFont="1" applyBorder="1" applyAlignment="1" applyProtection="1">
      <alignment vertical="center"/>
      <protection/>
    </xf>
    <xf numFmtId="176" fontId="79" fillId="0" borderId="106" xfId="67" applyNumberFormat="1" applyFont="1" applyBorder="1" applyAlignment="1" applyProtection="1">
      <alignment horizontal="center" vertical="center"/>
      <protection/>
    </xf>
    <xf numFmtId="176" fontId="79" fillId="0" borderId="25" xfId="67" applyNumberFormat="1" applyFont="1" applyBorder="1" applyAlignment="1" applyProtection="1">
      <alignment horizontal="center" vertical="center"/>
      <protection/>
    </xf>
    <xf numFmtId="176" fontId="79" fillId="0" borderId="17" xfId="67" applyNumberFormat="1" applyFont="1" applyBorder="1" applyAlignment="1" applyProtection="1">
      <alignment horizontal="center" vertical="center"/>
      <protection/>
    </xf>
    <xf numFmtId="176" fontId="11" fillId="0" borderId="106" xfId="67" applyNumberFormat="1" applyFont="1" applyBorder="1" applyAlignment="1" applyProtection="1">
      <alignment horizontal="center" vertical="center"/>
      <protection/>
    </xf>
    <xf numFmtId="176" fontId="11" fillId="0" borderId="25" xfId="67" applyNumberFormat="1" applyFont="1" applyBorder="1" applyAlignment="1" applyProtection="1">
      <alignment horizontal="center" vertical="center"/>
      <protection/>
    </xf>
    <xf numFmtId="176" fontId="11" fillId="0" borderId="17" xfId="67" applyNumberFormat="1" applyFont="1" applyBorder="1" applyAlignment="1" applyProtection="1">
      <alignment horizontal="center" vertical="center"/>
      <protection/>
    </xf>
    <xf numFmtId="0" fontId="29" fillId="36" borderId="107" xfId="67" applyFont="1" applyFill="1" applyBorder="1" applyAlignment="1" applyProtection="1">
      <alignment horizontal="center" vertical="center" wrapText="1"/>
      <protection/>
    </xf>
    <xf numFmtId="0" fontId="29" fillId="36" borderId="108" xfId="67" applyFont="1" applyFill="1" applyBorder="1" applyAlignment="1" applyProtection="1">
      <alignment horizontal="center" vertical="center" wrapText="1"/>
      <protection/>
    </xf>
    <xf numFmtId="0" fontId="29" fillId="36" borderId="109" xfId="67" applyFont="1" applyFill="1" applyBorder="1" applyAlignment="1" applyProtection="1">
      <alignment horizontal="center" vertical="center" wrapText="1"/>
      <protection/>
    </xf>
    <xf numFmtId="176" fontId="11" fillId="0" borderId="110" xfId="66" applyNumberFormat="1" applyFont="1" applyFill="1" applyBorder="1" applyAlignment="1" applyProtection="1">
      <alignment horizontal="center" vertical="center" wrapText="1"/>
      <protection/>
    </xf>
    <xf numFmtId="176" fontId="11" fillId="0" borderId="111" xfId="66" applyNumberFormat="1" applyFont="1" applyFill="1" applyBorder="1" applyAlignment="1" applyProtection="1">
      <alignment horizontal="center" vertical="center" wrapText="1"/>
      <protection/>
    </xf>
    <xf numFmtId="176" fontId="11" fillId="0" borderId="112" xfId="66" applyNumberFormat="1" applyFont="1" applyFill="1" applyBorder="1" applyAlignment="1" applyProtection="1">
      <alignment horizontal="center" vertical="center" wrapText="1"/>
      <protection/>
    </xf>
    <xf numFmtId="0" fontId="29" fillId="0" borderId="102" xfId="67" applyFont="1" applyBorder="1" applyAlignment="1" applyProtection="1">
      <alignment horizontal="center" vertical="center" wrapText="1"/>
      <protection/>
    </xf>
    <xf numFmtId="0" fontId="29" fillId="0" borderId="105" xfId="67" applyFont="1" applyBorder="1" applyAlignment="1" applyProtection="1">
      <alignment horizontal="center" vertical="center" wrapText="1"/>
      <protection/>
    </xf>
    <xf numFmtId="0" fontId="29" fillId="0" borderId="99" xfId="67" applyFont="1" applyBorder="1" applyAlignment="1" applyProtection="1">
      <alignment horizontal="center" vertical="center" wrapText="1"/>
      <protection/>
    </xf>
    <xf numFmtId="176" fontId="2" fillId="0" borderId="57" xfId="49" applyNumberFormat="1" applyFont="1" applyBorder="1" applyAlignment="1" applyProtection="1">
      <alignment vertical="center" wrapText="1"/>
      <protection/>
    </xf>
    <xf numFmtId="176" fontId="2" fillId="0" borderId="0" xfId="49" applyNumberFormat="1" applyFont="1" applyBorder="1" applyAlignment="1" applyProtection="1">
      <alignment vertical="center" wrapText="1"/>
      <protection/>
    </xf>
    <xf numFmtId="0" fontId="29" fillId="0" borderId="107" xfId="67" applyFont="1" applyBorder="1" applyAlignment="1" applyProtection="1">
      <alignment horizontal="center" vertical="center" wrapText="1"/>
      <protection/>
    </xf>
    <xf numFmtId="0" fontId="29" fillId="0" borderId="108" xfId="67" applyFont="1" applyBorder="1" applyAlignment="1" applyProtection="1">
      <alignment horizontal="center" vertical="center" wrapText="1"/>
      <protection/>
    </xf>
    <xf numFmtId="0" fontId="29" fillId="0" borderId="109" xfId="67" applyFont="1" applyBorder="1" applyAlignment="1" applyProtection="1">
      <alignment horizontal="center" vertical="center" wrapText="1"/>
      <protection/>
    </xf>
    <xf numFmtId="176" fontId="78" fillId="0" borderId="106" xfId="67" applyNumberFormat="1" applyFont="1" applyBorder="1" applyAlignment="1" applyProtection="1">
      <alignment horizontal="center" vertical="center"/>
      <protection/>
    </xf>
    <xf numFmtId="176" fontId="78" fillId="0" borderId="25" xfId="67" applyNumberFormat="1" applyFont="1" applyBorder="1" applyAlignment="1" applyProtection="1">
      <alignment horizontal="center" vertical="center"/>
      <protection/>
    </xf>
    <xf numFmtId="176" fontId="78" fillId="0" borderId="17" xfId="67" applyNumberFormat="1" applyFont="1" applyBorder="1" applyAlignment="1" applyProtection="1">
      <alignment horizontal="center" vertical="center"/>
      <protection/>
    </xf>
    <xf numFmtId="0" fontId="5" fillId="0" borderId="11" xfId="67" applyFont="1" applyFill="1" applyBorder="1" applyAlignment="1" applyProtection="1">
      <alignment horizontal="center" vertical="center"/>
      <protection/>
    </xf>
    <xf numFmtId="0" fontId="2" fillId="0" borderId="11" xfId="67" applyFont="1" applyBorder="1" applyAlignment="1" applyProtection="1">
      <alignment horizontal="center" vertical="center"/>
      <protection/>
    </xf>
    <xf numFmtId="0" fontId="8" fillId="0" borderId="0" xfId="67" applyFont="1" applyBorder="1" applyAlignment="1" applyProtection="1">
      <alignment horizontal="center" vertical="center"/>
      <protection/>
    </xf>
    <xf numFmtId="0" fontId="9" fillId="0" borderId="0" xfId="67" applyFont="1" applyBorder="1" applyAlignment="1" applyProtection="1">
      <alignment vertical="center"/>
      <protection/>
    </xf>
    <xf numFmtId="0" fontId="5" fillId="0" borderId="11" xfId="67" applyFont="1" applyBorder="1" applyAlignment="1" applyProtection="1">
      <alignment horizontal="center" vertical="center" wrapText="1"/>
      <protection/>
    </xf>
    <xf numFmtId="0" fontId="5" fillId="0" borderId="14" xfId="67" applyFont="1" applyBorder="1" applyAlignment="1" applyProtection="1">
      <alignment horizontal="center" vertical="center" shrinkToFit="1"/>
      <protection/>
    </xf>
    <xf numFmtId="0" fontId="5" fillId="0" borderId="10" xfId="67" applyFont="1" applyBorder="1" applyAlignment="1" applyProtection="1">
      <alignment horizontal="center" vertical="center" shrinkToFit="1"/>
      <protection/>
    </xf>
    <xf numFmtId="0" fontId="5" fillId="0" borderId="51" xfId="67" applyFont="1" applyBorder="1" applyAlignment="1" applyProtection="1">
      <alignment horizontal="center" vertical="center" shrinkToFit="1"/>
      <protection/>
    </xf>
    <xf numFmtId="0" fontId="3" fillId="0" borderId="14" xfId="66" applyFont="1" applyBorder="1" applyAlignment="1" applyProtection="1">
      <alignment horizontal="center" vertical="center" shrinkToFit="1"/>
      <protection/>
    </xf>
    <xf numFmtId="0" fontId="3" fillId="0" borderId="10" xfId="66" applyFont="1" applyBorder="1" applyAlignment="1" applyProtection="1">
      <alignment horizontal="center" vertical="center" shrinkToFit="1"/>
      <protection/>
    </xf>
    <xf numFmtId="0" fontId="3" fillId="0" borderId="51" xfId="66" applyFont="1" applyBorder="1" applyAlignment="1" applyProtection="1">
      <alignment horizontal="center" vertical="center" shrinkToFit="1"/>
      <protection/>
    </xf>
    <xf numFmtId="0" fontId="2" fillId="0" borderId="12" xfId="67" applyFont="1" applyBorder="1" applyAlignment="1" applyProtection="1">
      <alignment horizontal="center" vertical="center" wrapText="1"/>
      <protection/>
    </xf>
    <xf numFmtId="0" fontId="2" fillId="0" borderId="17" xfId="67" applyFont="1" applyBorder="1" applyAlignment="1" applyProtection="1">
      <alignment horizontal="center" vertical="center"/>
      <protection/>
    </xf>
    <xf numFmtId="176" fontId="5" fillId="0" borderId="113" xfId="67" applyNumberFormat="1" applyFont="1" applyBorder="1" applyAlignment="1" applyProtection="1">
      <alignment horizontal="center" vertical="center" wrapText="1"/>
      <protection/>
    </xf>
    <xf numFmtId="176" fontId="5" fillId="0" borderId="104" xfId="67" applyNumberFormat="1" applyFont="1" applyBorder="1" applyAlignment="1" applyProtection="1">
      <alignment horizontal="center" vertical="center" wrapText="1"/>
      <protection/>
    </xf>
    <xf numFmtId="176" fontId="5" fillId="0" borderId="45" xfId="67" applyNumberFormat="1" applyFont="1" applyBorder="1" applyAlignment="1" applyProtection="1">
      <alignment horizontal="center" vertical="center" wrapText="1"/>
      <protection/>
    </xf>
    <xf numFmtId="176" fontId="5" fillId="0" borderId="101" xfId="67" applyNumberFormat="1" applyFont="1" applyBorder="1" applyAlignment="1" applyProtection="1">
      <alignment horizontal="center" vertical="center"/>
      <protection/>
    </xf>
    <xf numFmtId="176" fontId="5" fillId="0" borderId="114" xfId="67" applyNumberFormat="1" applyFont="1" applyBorder="1" applyAlignment="1" applyProtection="1">
      <alignment horizontal="center" vertical="center"/>
      <protection/>
    </xf>
    <xf numFmtId="176" fontId="5" fillId="0" borderId="19" xfId="67" applyNumberFormat="1" applyFont="1" applyBorder="1" applyAlignment="1" applyProtection="1">
      <alignment horizontal="center" vertical="center"/>
      <protection/>
    </xf>
    <xf numFmtId="176" fontId="5" fillId="0" borderId="49" xfId="67" applyNumberFormat="1" applyFont="1" applyBorder="1" applyAlignment="1" applyProtection="1">
      <alignment horizontal="center" vertical="center"/>
      <protection/>
    </xf>
    <xf numFmtId="176" fontId="5" fillId="0" borderId="24" xfId="67" applyNumberFormat="1" applyFont="1" applyBorder="1" applyAlignment="1" applyProtection="1">
      <alignment horizontal="center" vertical="center"/>
      <protection/>
    </xf>
    <xf numFmtId="176" fontId="5" fillId="0" borderId="73" xfId="67" applyNumberFormat="1" applyFont="1" applyBorder="1" applyAlignment="1" applyProtection="1">
      <alignment horizontal="center" vertical="center"/>
      <protection/>
    </xf>
    <xf numFmtId="176" fontId="5" fillId="0" borderId="93" xfId="67" applyNumberFormat="1" applyFont="1" applyBorder="1" applyAlignment="1" applyProtection="1">
      <alignment horizontal="center" vertical="center" wrapText="1"/>
      <protection/>
    </xf>
    <xf numFmtId="176" fontId="5" fillId="0" borderId="115" xfId="67" applyNumberFormat="1" applyFont="1" applyBorder="1" applyAlignment="1" applyProtection="1">
      <alignment horizontal="center" vertical="center" wrapText="1"/>
      <protection/>
    </xf>
    <xf numFmtId="0" fontId="14" fillId="0" borderId="67" xfId="67" applyFont="1" applyBorder="1" applyAlignment="1" applyProtection="1">
      <alignment horizontal="left" vertical="center"/>
      <protection/>
    </xf>
    <xf numFmtId="176" fontId="5" fillId="0" borderId="30" xfId="67" applyNumberFormat="1" applyFont="1" applyBorder="1" applyAlignment="1" applyProtection="1">
      <alignment horizontal="center" vertical="center"/>
      <protection/>
    </xf>
    <xf numFmtId="176" fontId="5" fillId="0" borderId="103" xfId="67" applyNumberFormat="1" applyFont="1" applyBorder="1" applyAlignment="1" applyProtection="1">
      <alignment horizontal="center" vertical="center" textRotation="255" wrapText="1"/>
      <protection/>
    </xf>
    <xf numFmtId="176" fontId="5" fillId="0" borderId="104" xfId="67" applyNumberFormat="1" applyFont="1" applyBorder="1" applyAlignment="1" applyProtection="1">
      <alignment horizontal="center" vertical="center" textRotation="255" wrapText="1"/>
      <protection/>
    </xf>
    <xf numFmtId="176" fontId="5" fillId="0" borderId="116" xfId="67" applyNumberFormat="1" applyFont="1" applyBorder="1" applyAlignment="1" applyProtection="1">
      <alignment horizontal="center" vertical="center" textRotation="255" wrapText="1"/>
      <protection/>
    </xf>
    <xf numFmtId="176" fontId="5" fillId="0" borderId="29" xfId="67" applyNumberFormat="1" applyFont="1" applyBorder="1" applyAlignment="1" applyProtection="1">
      <alignment horizontal="center" vertical="center" wrapText="1"/>
      <protection/>
    </xf>
    <xf numFmtId="176" fontId="5" fillId="0" borderId="44" xfId="67" applyNumberFormat="1" applyFont="1" applyBorder="1" applyAlignment="1" applyProtection="1">
      <alignment horizontal="center" vertical="center" wrapText="1"/>
      <protection/>
    </xf>
    <xf numFmtId="176" fontId="5" fillId="0" borderId="11" xfId="67" applyNumberFormat="1" applyFont="1" applyBorder="1" applyAlignment="1" applyProtection="1">
      <alignment horizontal="center" vertical="center"/>
      <protection/>
    </xf>
    <xf numFmtId="176" fontId="5" fillId="0" borderId="117" xfId="67" applyNumberFormat="1" applyFont="1" applyBorder="1" applyAlignment="1" applyProtection="1">
      <alignment horizontal="center" vertical="center"/>
      <protection/>
    </xf>
    <xf numFmtId="176" fontId="5" fillId="0" borderId="118" xfId="67" applyNumberFormat="1" applyFont="1" applyBorder="1" applyAlignment="1" applyProtection="1">
      <alignment horizontal="center" vertical="center"/>
      <protection/>
    </xf>
    <xf numFmtId="0" fontId="75" fillId="0" borderId="11" xfId="67" applyFont="1" applyBorder="1" applyAlignment="1" applyProtection="1">
      <alignment horizontal="center" vertical="center"/>
      <protection/>
    </xf>
    <xf numFmtId="0" fontId="75" fillId="0" borderId="10" xfId="67" applyFont="1" applyBorder="1" applyAlignment="1" applyProtection="1">
      <alignment horizontal="center" vertical="center"/>
      <protection/>
    </xf>
    <xf numFmtId="0" fontId="75" fillId="0" borderId="51" xfId="67" applyFont="1" applyBorder="1" applyAlignment="1" applyProtection="1">
      <alignment horizontal="center" vertical="center"/>
      <protection/>
    </xf>
    <xf numFmtId="177" fontId="75" fillId="0" borderId="14" xfId="67" applyNumberFormat="1" applyFont="1" applyFill="1" applyBorder="1" applyAlignment="1" applyProtection="1">
      <alignment horizontal="center" vertical="center"/>
      <protection/>
    </xf>
    <xf numFmtId="177" fontId="75" fillId="0" borderId="10" xfId="67" applyNumberFormat="1" applyFont="1" applyFill="1" applyBorder="1" applyAlignment="1" applyProtection="1">
      <alignment horizontal="center" vertical="center"/>
      <protection/>
    </xf>
    <xf numFmtId="177" fontId="75" fillId="0" borderId="51" xfId="67" applyNumberFormat="1" applyFont="1" applyFill="1" applyBorder="1" applyAlignment="1" applyProtection="1">
      <alignment horizontal="center" vertical="center"/>
      <protection/>
    </xf>
    <xf numFmtId="177" fontId="75" fillId="0" borderId="11" xfId="67" applyNumberFormat="1" applyFont="1" applyBorder="1" applyAlignment="1" applyProtection="1">
      <alignment horizontal="center" vertical="center"/>
      <protection/>
    </xf>
    <xf numFmtId="176" fontId="75" fillId="0" borderId="30" xfId="67" applyNumberFormat="1" applyFont="1" applyBorder="1" applyAlignment="1" applyProtection="1">
      <alignment horizontal="center" vertical="center"/>
      <protection/>
    </xf>
    <xf numFmtId="176" fontId="2" fillId="41" borderId="93" xfId="67" applyNumberFormat="1" applyFont="1" applyFill="1" applyBorder="1" applyAlignment="1" applyProtection="1">
      <alignment horizontal="center" vertical="center"/>
      <protection/>
    </xf>
    <xf numFmtId="176" fontId="2" fillId="41" borderId="119" xfId="67" applyNumberFormat="1" applyFont="1" applyFill="1" applyBorder="1" applyAlignment="1" applyProtection="1">
      <alignment horizontal="center" vertical="center"/>
      <protection/>
    </xf>
    <xf numFmtId="176" fontId="2" fillId="41" borderId="115" xfId="67" applyNumberFormat="1" applyFont="1" applyFill="1" applyBorder="1" applyAlignment="1" applyProtection="1">
      <alignment horizontal="center" vertical="center"/>
      <protection/>
    </xf>
    <xf numFmtId="38" fontId="2" fillId="0" borderId="11" xfId="67" applyNumberFormat="1" applyFont="1" applyBorder="1" applyAlignment="1" applyProtection="1">
      <alignment vertical="center"/>
      <protection/>
    </xf>
    <xf numFmtId="0" fontId="2" fillId="0" borderId="11" xfId="67" applyFont="1" applyBorder="1" applyAlignment="1" applyProtection="1">
      <alignment horizontal="left" vertical="center" shrinkToFit="1"/>
      <protection/>
    </xf>
    <xf numFmtId="0" fontId="2" fillId="0" borderId="12" xfId="67" applyFont="1" applyBorder="1" applyAlignment="1" applyProtection="1">
      <alignment horizontal="left" vertical="center" shrinkToFit="1"/>
      <protection/>
    </xf>
    <xf numFmtId="0" fontId="2" fillId="0" borderId="53" xfId="67" applyFont="1" applyBorder="1" applyAlignment="1" applyProtection="1">
      <alignment horizontal="left" vertical="center" shrinkToFit="1"/>
      <protection/>
    </xf>
    <xf numFmtId="0" fontId="2" fillId="0" borderId="12" xfId="67" applyFont="1" applyBorder="1" applyAlignment="1" applyProtection="1">
      <alignment horizontal="center" vertical="center"/>
      <protection/>
    </xf>
    <xf numFmtId="0" fontId="2" fillId="0" borderId="27" xfId="67" applyFont="1" applyBorder="1" applyAlignment="1" applyProtection="1">
      <alignment horizontal="center" vertical="center"/>
      <protection/>
    </xf>
    <xf numFmtId="0" fontId="9" fillId="0" borderId="0" xfId="67" applyFont="1" applyAlignment="1" applyProtection="1">
      <alignment horizontal="left" vertical="center"/>
      <protection/>
    </xf>
    <xf numFmtId="0" fontId="8" fillId="0" borderId="0" xfId="67" applyFont="1" applyAlignment="1" applyProtection="1">
      <alignment horizontal="center" vertical="center"/>
      <protection/>
    </xf>
    <xf numFmtId="0" fontId="3" fillId="0" borderId="14" xfId="67" applyFont="1" applyBorder="1" applyAlignment="1" applyProtection="1">
      <alignment horizontal="center" vertical="center"/>
      <protection/>
    </xf>
    <xf numFmtId="0" fontId="3" fillId="0" borderId="10" xfId="67" applyFont="1" applyBorder="1" applyAlignment="1" applyProtection="1">
      <alignment horizontal="center" vertical="center"/>
      <protection/>
    </xf>
    <xf numFmtId="0" fontId="3" fillId="0" borderId="51" xfId="67" applyFont="1" applyBorder="1" applyAlignment="1" applyProtection="1">
      <alignment horizontal="center" vertical="center"/>
      <protection/>
    </xf>
    <xf numFmtId="0" fontId="18" fillId="0" borderId="12" xfId="67" applyFont="1" applyBorder="1" applyAlignment="1" applyProtection="1">
      <alignment horizontal="center" vertical="center" wrapText="1"/>
      <protection/>
    </xf>
    <xf numFmtId="0" fontId="18" fillId="0" borderId="17" xfId="67" applyFont="1" applyBorder="1" applyAlignment="1" applyProtection="1">
      <alignment horizontal="center" vertical="center" wrapText="1"/>
      <protection/>
    </xf>
    <xf numFmtId="0" fontId="2" fillId="0" borderId="14" xfId="67" applyFont="1" applyBorder="1" applyAlignment="1" applyProtection="1">
      <alignment horizontal="center" vertical="center" shrinkToFit="1"/>
      <protection/>
    </xf>
    <xf numFmtId="0" fontId="2" fillId="0" borderId="51" xfId="67" applyFont="1" applyBorder="1" applyAlignment="1" applyProtection="1">
      <alignment horizontal="center" vertical="center" shrinkToFit="1"/>
      <protection/>
    </xf>
    <xf numFmtId="176" fontId="11" fillId="34" borderId="110" xfId="67" applyNumberFormat="1" applyFont="1" applyFill="1" applyBorder="1" applyAlignment="1" applyProtection="1">
      <alignment horizontal="center" vertical="center"/>
      <protection/>
    </xf>
    <xf numFmtId="176" fontId="11" fillId="34" borderId="111" xfId="67" applyNumberFormat="1" applyFont="1" applyFill="1" applyBorder="1" applyAlignment="1" applyProtection="1">
      <alignment horizontal="center" vertical="center"/>
      <protection/>
    </xf>
    <xf numFmtId="176" fontId="11" fillId="34" borderId="112" xfId="67" applyNumberFormat="1" applyFont="1" applyFill="1" applyBorder="1" applyAlignment="1" applyProtection="1">
      <alignment horizontal="center" vertical="center"/>
      <protection/>
    </xf>
    <xf numFmtId="0" fontId="2" fillId="0" borderId="17" xfId="67" applyFont="1" applyBorder="1" applyAlignment="1" applyProtection="1">
      <alignment horizontal="center" vertical="center" wrapText="1"/>
      <protection/>
    </xf>
    <xf numFmtId="0" fontId="2" fillId="0" borderId="28" xfId="67" applyFont="1" applyBorder="1" applyAlignment="1" applyProtection="1">
      <alignment horizontal="left" vertical="center" shrinkToFit="1"/>
      <protection locked="0"/>
    </xf>
    <xf numFmtId="0" fontId="2" fillId="0" borderId="27" xfId="67" applyFont="1" applyBorder="1" applyAlignment="1" applyProtection="1">
      <alignment horizontal="left" vertical="center" shrinkToFit="1"/>
      <protection locked="0"/>
    </xf>
    <xf numFmtId="0" fontId="2" fillId="0" borderId="11" xfId="67" applyFont="1" applyBorder="1" applyAlignment="1" applyProtection="1">
      <alignment horizontal="left" vertical="center" shrinkToFit="1"/>
      <protection locked="0"/>
    </xf>
    <xf numFmtId="3" fontId="2" fillId="0" borderId="28" xfId="67" applyNumberFormat="1" applyFont="1" applyBorder="1" applyAlignment="1" applyProtection="1">
      <alignment vertical="center"/>
      <protection locked="0"/>
    </xf>
    <xf numFmtId="3" fontId="2" fillId="0" borderId="27" xfId="67" applyNumberFormat="1" applyFont="1" applyBorder="1" applyAlignment="1" applyProtection="1">
      <alignment vertical="center"/>
      <protection locked="0"/>
    </xf>
    <xf numFmtId="3" fontId="2" fillId="0" borderId="54" xfId="67" applyNumberFormat="1" applyFont="1" applyBorder="1" applyAlignment="1" applyProtection="1">
      <alignment vertical="center"/>
      <protection locked="0"/>
    </xf>
    <xf numFmtId="3" fontId="2" fillId="0" borderId="53" xfId="67" applyNumberFormat="1" applyFont="1" applyBorder="1" applyAlignment="1" applyProtection="1">
      <alignment vertical="center"/>
      <protection locked="0"/>
    </xf>
    <xf numFmtId="3" fontId="2" fillId="0" borderId="26" xfId="67" applyNumberFormat="1" applyFont="1" applyBorder="1" applyAlignment="1" applyProtection="1">
      <alignment vertical="center"/>
      <protection locked="0"/>
    </xf>
    <xf numFmtId="0" fontId="2" fillId="0" borderId="53" xfId="67" applyFont="1" applyBorder="1" applyAlignment="1" applyProtection="1">
      <alignment horizontal="left" vertical="center" shrinkToFit="1"/>
      <protection locked="0"/>
    </xf>
    <xf numFmtId="176" fontId="79" fillId="0" borderId="110" xfId="67" applyNumberFormat="1" applyFont="1" applyFill="1" applyBorder="1" applyAlignment="1" applyProtection="1">
      <alignment horizontal="center" vertical="center"/>
      <protection/>
    </xf>
    <xf numFmtId="176" fontId="79" fillId="0" borderId="111" xfId="67" applyNumberFormat="1" applyFont="1" applyFill="1" applyBorder="1" applyAlignment="1" applyProtection="1">
      <alignment horizontal="center" vertical="center"/>
      <protection/>
    </xf>
    <xf numFmtId="176" fontId="79" fillId="0" borderId="112" xfId="67" applyNumberFormat="1" applyFont="1" applyFill="1" applyBorder="1" applyAlignment="1" applyProtection="1">
      <alignment horizontal="center" vertical="center"/>
      <protection/>
    </xf>
    <xf numFmtId="0" fontId="5" fillId="0" borderId="14" xfId="67" applyFont="1" applyBorder="1" applyAlignment="1" applyProtection="1">
      <alignment horizontal="center" vertical="center" shrinkToFit="1"/>
      <protection locked="0"/>
    </xf>
    <xf numFmtId="0" fontId="5" fillId="0" borderId="10" xfId="67" applyFont="1" applyBorder="1" applyAlignment="1" applyProtection="1">
      <alignment horizontal="center" vertical="center" shrinkToFit="1"/>
      <protection locked="0"/>
    </xf>
    <xf numFmtId="0" fontId="5" fillId="0" borderId="51" xfId="67" applyFont="1" applyBorder="1" applyAlignment="1" applyProtection="1">
      <alignment horizontal="center" vertical="center" shrinkToFit="1"/>
      <protection locked="0"/>
    </xf>
    <xf numFmtId="0" fontId="2" fillId="0" borderId="11" xfId="67" applyFont="1" applyBorder="1" applyAlignment="1" applyProtection="1">
      <alignment horizontal="center" vertical="center"/>
      <protection locked="0"/>
    </xf>
    <xf numFmtId="0" fontId="3" fillId="0" borderId="14" xfId="66" applyFont="1" applyBorder="1" applyAlignment="1">
      <alignment horizontal="center" vertical="center" shrinkToFit="1"/>
      <protection/>
    </xf>
    <xf numFmtId="0" fontId="3" fillId="0" borderId="10" xfId="66" applyFont="1" applyBorder="1" applyAlignment="1">
      <alignment horizontal="center" vertical="center" shrinkToFit="1"/>
      <protection/>
    </xf>
    <xf numFmtId="0" fontId="3" fillId="0" borderId="51" xfId="66" applyFont="1" applyBorder="1" applyAlignment="1">
      <alignment horizontal="center" vertical="center" shrinkToFit="1"/>
      <protection/>
    </xf>
    <xf numFmtId="3" fontId="2" fillId="0" borderId="12" xfId="67" applyNumberFormat="1" applyFont="1" applyBorder="1" applyAlignment="1" applyProtection="1">
      <alignment vertical="center"/>
      <protection locked="0"/>
    </xf>
    <xf numFmtId="3" fontId="2" fillId="0" borderId="17" xfId="67" applyNumberFormat="1" applyFont="1" applyBorder="1" applyAlignment="1" applyProtection="1">
      <alignment vertical="center"/>
      <protection locked="0"/>
    </xf>
    <xf numFmtId="183" fontId="11" fillId="0" borderId="106" xfId="67" applyNumberFormat="1" applyFont="1" applyBorder="1" applyAlignment="1" applyProtection="1">
      <alignment horizontal="center" vertical="center"/>
      <protection/>
    </xf>
    <xf numFmtId="183" fontId="11" fillId="0" borderId="25" xfId="67" applyNumberFormat="1" applyFont="1" applyBorder="1" applyAlignment="1" applyProtection="1">
      <alignment horizontal="center" vertical="center"/>
      <protection/>
    </xf>
    <xf numFmtId="183" fontId="11" fillId="0" borderId="17" xfId="67" applyNumberFormat="1" applyFont="1" applyBorder="1" applyAlignment="1" applyProtection="1">
      <alignment horizontal="center" vertical="center"/>
      <protection/>
    </xf>
    <xf numFmtId="183" fontId="11" fillId="34" borderId="110" xfId="66" applyNumberFormat="1" applyFont="1" applyFill="1" applyBorder="1" applyAlignment="1" applyProtection="1">
      <alignment horizontal="center" vertical="center" wrapText="1"/>
      <protection/>
    </xf>
    <xf numFmtId="183" fontId="11" fillId="34" borderId="111" xfId="66" applyNumberFormat="1" applyFont="1" applyFill="1" applyBorder="1" applyAlignment="1" applyProtection="1">
      <alignment horizontal="center" vertical="center" wrapText="1"/>
      <protection/>
    </xf>
    <xf numFmtId="183" fontId="11" fillId="34" borderId="112" xfId="66" applyNumberFormat="1" applyFont="1" applyFill="1" applyBorder="1" applyAlignment="1" applyProtection="1">
      <alignment horizontal="center" vertical="center" wrapText="1"/>
      <protection/>
    </xf>
    <xf numFmtId="183" fontId="11" fillId="0" borderId="110" xfId="66" applyNumberFormat="1" applyFont="1" applyFill="1" applyBorder="1" applyAlignment="1" applyProtection="1">
      <alignment horizontal="center" vertical="center"/>
      <protection/>
    </xf>
    <xf numFmtId="183" fontId="11" fillId="0" borderId="111" xfId="66" applyNumberFormat="1" applyFont="1" applyFill="1" applyBorder="1" applyAlignment="1" applyProtection="1">
      <alignment horizontal="center" vertical="center"/>
      <protection/>
    </xf>
    <xf numFmtId="183" fontId="11" fillId="0" borderId="112" xfId="66" applyNumberFormat="1" applyFont="1" applyFill="1" applyBorder="1" applyAlignment="1" applyProtection="1">
      <alignment horizontal="center" vertical="center"/>
      <protection/>
    </xf>
    <xf numFmtId="183" fontId="79" fillId="0" borderId="106" xfId="67" applyNumberFormat="1" applyFont="1" applyBorder="1" applyAlignment="1" applyProtection="1">
      <alignment horizontal="center" vertical="center"/>
      <protection/>
    </xf>
    <xf numFmtId="183" fontId="79" fillId="0" borderId="25" xfId="67" applyNumberFormat="1" applyFont="1" applyBorder="1" applyAlignment="1" applyProtection="1">
      <alignment horizontal="center" vertical="center"/>
      <protection/>
    </xf>
    <xf numFmtId="183" fontId="79" fillId="0" borderId="17" xfId="67" applyNumberFormat="1" applyFont="1" applyBorder="1" applyAlignment="1" applyProtection="1">
      <alignment horizontal="center" vertical="center"/>
      <protection/>
    </xf>
    <xf numFmtId="183" fontId="11" fillId="39" borderId="110" xfId="66" applyNumberFormat="1" applyFont="1" applyFill="1" applyBorder="1" applyAlignment="1" applyProtection="1">
      <alignment horizontal="center" vertical="center"/>
      <protection/>
    </xf>
    <xf numFmtId="183" fontId="11" fillId="39" borderId="111" xfId="66" applyNumberFormat="1" applyFont="1" applyFill="1" applyBorder="1" applyAlignment="1" applyProtection="1">
      <alignment horizontal="center" vertical="center"/>
      <protection/>
    </xf>
    <xf numFmtId="183" fontId="11" fillId="39" borderId="112" xfId="66" applyNumberFormat="1" applyFont="1" applyFill="1" applyBorder="1" applyAlignment="1" applyProtection="1">
      <alignment horizontal="center" vertical="center"/>
      <protection/>
    </xf>
    <xf numFmtId="183" fontId="11" fillId="34" borderId="110" xfId="66" applyNumberFormat="1" applyFont="1" applyFill="1" applyBorder="1" applyAlignment="1" applyProtection="1">
      <alignment horizontal="center" vertical="center"/>
      <protection/>
    </xf>
    <xf numFmtId="183" fontId="11" fillId="34" borderId="111" xfId="66" applyNumberFormat="1" applyFont="1" applyFill="1" applyBorder="1" applyAlignment="1" applyProtection="1">
      <alignment horizontal="center" vertical="center"/>
      <protection/>
    </xf>
    <xf numFmtId="183" fontId="11" fillId="34" borderId="112" xfId="66" applyNumberFormat="1" applyFont="1" applyFill="1" applyBorder="1" applyAlignment="1" applyProtection="1">
      <alignment horizontal="center" vertical="center"/>
      <protection/>
    </xf>
    <xf numFmtId="0" fontId="18" fillId="0" borderId="51" xfId="67" applyFont="1" applyBorder="1" applyAlignment="1" applyProtection="1">
      <alignment horizontal="left" vertical="center" wrapText="1"/>
      <protection locked="0"/>
    </xf>
    <xf numFmtId="0" fontId="18" fillId="0" borderId="11" xfId="67" applyFont="1" applyBorder="1" applyAlignment="1" applyProtection="1">
      <alignment horizontal="left" vertical="center" wrapText="1"/>
      <protection locked="0"/>
    </xf>
    <xf numFmtId="176" fontId="5" fillId="36" borderId="107" xfId="67" applyNumberFormat="1" applyFont="1" applyFill="1" applyBorder="1" applyAlignment="1" applyProtection="1">
      <alignment vertical="center"/>
      <protection/>
    </xf>
    <xf numFmtId="176" fontId="5" fillId="36" borderId="120" xfId="67" applyNumberFormat="1" applyFont="1" applyFill="1" applyBorder="1" applyAlignment="1" applyProtection="1">
      <alignment vertical="center"/>
      <protection/>
    </xf>
    <xf numFmtId="0" fontId="2" fillId="0" borderId="11" xfId="67" applyBorder="1" applyAlignment="1" applyProtection="1">
      <alignment horizontal="center" vertical="center"/>
      <protection locked="0"/>
    </xf>
    <xf numFmtId="0" fontId="5" fillId="0" borderId="12" xfId="67" applyFont="1" applyBorder="1" applyAlignment="1" applyProtection="1">
      <alignment horizontal="center" vertical="center" wrapText="1"/>
      <protection/>
    </xf>
    <xf numFmtId="0" fontId="5" fillId="0" borderId="25" xfId="67" applyFont="1" applyBorder="1" applyAlignment="1" applyProtection="1">
      <alignment horizontal="center" vertical="center" wrapText="1"/>
      <protection/>
    </xf>
    <xf numFmtId="180" fontId="5" fillId="0" borderId="14" xfId="67" applyNumberFormat="1" applyFont="1" applyFill="1" applyBorder="1" applyAlignment="1" applyProtection="1">
      <alignment horizontal="center" vertical="center"/>
      <protection/>
    </xf>
    <xf numFmtId="180" fontId="5" fillId="0" borderId="51" xfId="67" applyNumberFormat="1" applyFont="1" applyFill="1" applyBorder="1" applyAlignment="1" applyProtection="1">
      <alignment horizontal="center" vertical="center"/>
      <protection/>
    </xf>
    <xf numFmtId="0" fontId="5" fillId="0" borderId="14" xfId="67" applyFont="1" applyBorder="1" applyAlignment="1" applyProtection="1">
      <alignment horizontal="center" vertical="center" wrapText="1"/>
      <protection/>
    </xf>
    <xf numFmtId="0" fontId="5" fillId="0" borderId="51" xfId="67" applyFont="1" applyBorder="1" applyAlignment="1" applyProtection="1">
      <alignment horizontal="center" vertical="center" wrapText="1"/>
      <protection/>
    </xf>
    <xf numFmtId="176" fontId="5" fillId="0" borderId="68" xfId="67" applyNumberFormat="1" applyFont="1" applyFill="1" applyBorder="1" applyAlignment="1" applyProtection="1">
      <alignment vertical="center"/>
      <protection/>
    </xf>
    <xf numFmtId="176" fontId="5" fillId="0" borderId="69" xfId="67" applyNumberFormat="1" applyFont="1" applyFill="1" applyBorder="1" applyAlignment="1" applyProtection="1">
      <alignment vertical="center"/>
      <protection/>
    </xf>
    <xf numFmtId="176" fontId="5" fillId="0" borderId="70" xfId="67" applyNumberFormat="1" applyFont="1" applyFill="1" applyBorder="1" applyAlignment="1" applyProtection="1">
      <alignment vertical="center"/>
      <protection/>
    </xf>
    <xf numFmtId="176" fontId="5" fillId="0" borderId="68" xfId="67" applyNumberFormat="1" applyFont="1" applyFill="1" applyBorder="1" applyAlignment="1" applyProtection="1">
      <alignment horizontal="center" vertical="center"/>
      <protection/>
    </xf>
    <xf numFmtId="176" fontId="5" fillId="0" borderId="69" xfId="67" applyNumberFormat="1" applyFont="1" applyFill="1" applyBorder="1" applyAlignment="1" applyProtection="1">
      <alignment horizontal="center" vertical="center"/>
      <protection/>
    </xf>
    <xf numFmtId="176" fontId="5" fillId="0" borderId="70" xfId="67" applyNumberFormat="1" applyFont="1" applyFill="1" applyBorder="1" applyAlignment="1" applyProtection="1">
      <alignment horizontal="center" vertical="center"/>
      <protection/>
    </xf>
    <xf numFmtId="0" fontId="2" fillId="0" borderId="11" xfId="67" applyBorder="1" applyAlignment="1" applyProtection="1">
      <alignment horizontal="center" vertical="center"/>
      <protection/>
    </xf>
    <xf numFmtId="0" fontId="0" fillId="0" borderId="11" xfId="0" applyBorder="1" applyAlignment="1">
      <alignment vertical="center"/>
    </xf>
    <xf numFmtId="180" fontId="5" fillId="0" borderId="14" xfId="67" applyNumberFormat="1" applyFont="1" applyBorder="1" applyAlignment="1" applyProtection="1">
      <alignment horizontal="center" vertical="center"/>
      <protection/>
    </xf>
    <xf numFmtId="180" fontId="5" fillId="0" borderId="51" xfId="67" applyNumberFormat="1" applyFont="1" applyBorder="1" applyAlignment="1" applyProtection="1">
      <alignment horizontal="center" vertical="center"/>
      <protection/>
    </xf>
    <xf numFmtId="0" fontId="19" fillId="0" borderId="0" xfId="67" applyFont="1" applyAlignment="1" applyProtection="1">
      <alignment horizontal="center" vertical="center" wrapText="1"/>
      <protection/>
    </xf>
    <xf numFmtId="0" fontId="19" fillId="0" borderId="0" xfId="67" applyFont="1" applyAlignment="1" applyProtection="1">
      <alignment horizontal="center" vertical="center"/>
      <protection/>
    </xf>
    <xf numFmtId="180" fontId="5" fillId="39" borderId="14" xfId="67" applyNumberFormat="1" applyFont="1" applyFill="1" applyBorder="1" applyAlignment="1" applyProtection="1">
      <alignment horizontal="center" vertical="center"/>
      <protection/>
    </xf>
    <xf numFmtId="180" fontId="5" fillId="39" borderId="10" xfId="67" applyNumberFormat="1" applyFont="1" applyFill="1" applyBorder="1" applyAlignment="1" applyProtection="1">
      <alignment horizontal="center" vertical="center"/>
      <protection/>
    </xf>
    <xf numFmtId="0" fontId="5" fillId="0" borderId="11" xfId="67" applyFont="1" applyBorder="1" applyAlignment="1" applyProtection="1">
      <alignment horizontal="center" vertical="center"/>
      <protection/>
    </xf>
    <xf numFmtId="0" fontId="2" fillId="0" borderId="14" xfId="67" applyBorder="1" applyAlignment="1" applyProtection="1">
      <alignment horizontal="center" vertical="center"/>
      <protection locked="0"/>
    </xf>
    <xf numFmtId="0" fontId="2" fillId="0" borderId="10" xfId="67" applyBorder="1" applyAlignment="1" applyProtection="1">
      <alignment horizontal="center" vertical="center"/>
      <protection locked="0"/>
    </xf>
    <xf numFmtId="0" fontId="5" fillId="30" borderId="16" xfId="67" applyFont="1" applyFill="1" applyBorder="1" applyAlignment="1" applyProtection="1">
      <alignment horizontal="center" vertical="center"/>
      <protection/>
    </xf>
    <xf numFmtId="176" fontId="5" fillId="30" borderId="121" xfId="67" applyNumberFormat="1" applyFont="1" applyFill="1" applyBorder="1" applyAlignment="1" applyProtection="1">
      <alignment vertical="center"/>
      <protection/>
    </xf>
    <xf numFmtId="0" fontId="5" fillId="0" borderId="51" xfId="67" applyFont="1" applyBorder="1" applyAlignment="1" applyProtection="1">
      <alignment horizontal="center" vertical="center"/>
      <protection/>
    </xf>
    <xf numFmtId="0" fontId="5" fillId="0" borderId="21" xfId="67" applyFont="1" applyBorder="1" applyAlignment="1" applyProtection="1">
      <alignment horizontal="center" vertical="center" wrapText="1"/>
      <protection/>
    </xf>
    <xf numFmtId="0" fontId="5" fillId="0" borderId="19" xfId="67" applyFont="1" applyBorder="1" applyAlignment="1" applyProtection="1">
      <alignment horizontal="center" vertical="center" wrapText="1"/>
      <protection/>
    </xf>
    <xf numFmtId="0" fontId="5" fillId="38" borderId="16" xfId="67" applyFont="1" applyFill="1" applyBorder="1" applyAlignment="1" applyProtection="1">
      <alignment horizontal="center" vertical="center"/>
      <protection/>
    </xf>
    <xf numFmtId="0" fontId="3" fillId="0" borderId="11" xfId="67" applyFont="1" applyBorder="1" applyAlignment="1" applyProtection="1">
      <alignment horizontal="center" vertical="center"/>
      <protection/>
    </xf>
    <xf numFmtId="176" fontId="5" fillId="39" borderId="68" xfId="67" applyNumberFormat="1" applyFont="1" applyFill="1" applyBorder="1" applyAlignment="1" applyProtection="1">
      <alignment vertical="center"/>
      <protection/>
    </xf>
    <xf numFmtId="176" fontId="5" fillId="39" borderId="69" xfId="67" applyNumberFormat="1" applyFont="1" applyFill="1" applyBorder="1" applyAlignment="1" applyProtection="1">
      <alignment vertical="center"/>
      <protection/>
    </xf>
    <xf numFmtId="176" fontId="5" fillId="39" borderId="70" xfId="67" applyNumberFormat="1" applyFont="1" applyFill="1" applyBorder="1" applyAlignment="1" applyProtection="1">
      <alignment vertical="center"/>
      <protection/>
    </xf>
    <xf numFmtId="0" fontId="2" fillId="0" borderId="14" xfId="67" applyFont="1" applyBorder="1" applyAlignment="1" applyProtection="1">
      <alignment horizontal="center" vertical="center"/>
      <protection/>
    </xf>
    <xf numFmtId="0" fontId="2" fillId="0" borderId="51" xfId="67" applyFont="1" applyBorder="1" applyAlignment="1" applyProtection="1">
      <alignment horizontal="center" vertical="center"/>
      <protection/>
    </xf>
    <xf numFmtId="176" fontId="5" fillId="39" borderId="21" xfId="67" applyNumberFormat="1" applyFont="1" applyFill="1" applyBorder="1" applyAlignment="1" applyProtection="1">
      <alignment vertical="center"/>
      <protection/>
    </xf>
    <xf numFmtId="176" fontId="5" fillId="39" borderId="24" xfId="67" applyNumberFormat="1" applyFont="1" applyFill="1" applyBorder="1" applyAlignment="1" applyProtection="1">
      <alignment vertical="center"/>
      <protection/>
    </xf>
    <xf numFmtId="176" fontId="5" fillId="0" borderId="12" xfId="67" applyNumberFormat="1" applyFont="1" applyFill="1" applyBorder="1" applyAlignment="1" applyProtection="1">
      <alignment vertical="center"/>
      <protection/>
    </xf>
    <xf numFmtId="176" fontId="5" fillId="0" borderId="17" xfId="67" applyNumberFormat="1" applyFont="1" applyFill="1" applyBorder="1" applyAlignment="1" applyProtection="1">
      <alignment vertical="center"/>
      <protection/>
    </xf>
    <xf numFmtId="0" fontId="5" fillId="0" borderId="17" xfId="67" applyFont="1" applyBorder="1" applyAlignment="1" applyProtection="1">
      <alignment horizontal="center" vertical="center" wrapText="1"/>
      <protection/>
    </xf>
    <xf numFmtId="0" fontId="17" fillId="0" borderId="14" xfId="67" applyFont="1" applyBorder="1" applyAlignment="1" applyProtection="1">
      <alignment horizontal="center" vertical="center"/>
      <protection/>
    </xf>
    <xf numFmtId="0" fontId="17" fillId="0" borderId="51" xfId="67" applyFont="1" applyBorder="1" applyAlignment="1" applyProtection="1">
      <alignment horizontal="center" vertical="center"/>
      <protection/>
    </xf>
    <xf numFmtId="176" fontId="5" fillId="0" borderId="122" xfId="67" applyNumberFormat="1" applyFont="1" applyFill="1" applyBorder="1" applyAlignment="1" applyProtection="1">
      <alignment vertical="center"/>
      <protection/>
    </xf>
    <xf numFmtId="176" fontId="5" fillId="0" borderId="112" xfId="67" applyNumberFormat="1" applyFont="1" applyFill="1" applyBorder="1" applyAlignment="1" applyProtection="1">
      <alignment vertical="center"/>
      <protection/>
    </xf>
    <xf numFmtId="176" fontId="5" fillId="38" borderId="107" xfId="67" applyNumberFormat="1" applyFont="1" applyFill="1" applyBorder="1" applyAlignment="1" applyProtection="1">
      <alignment vertical="center"/>
      <protection/>
    </xf>
    <xf numFmtId="176" fontId="5" fillId="38" borderId="120" xfId="67" applyNumberFormat="1" applyFont="1" applyFill="1" applyBorder="1" applyAlignment="1" applyProtection="1">
      <alignment vertical="center"/>
      <protection/>
    </xf>
    <xf numFmtId="0" fontId="5" fillId="0" borderId="14" xfId="67" applyFont="1" applyFill="1" applyBorder="1" applyAlignment="1" applyProtection="1">
      <alignment horizontal="center" vertical="center"/>
      <protection/>
    </xf>
    <xf numFmtId="176" fontId="5" fillId="30" borderId="107" xfId="67" applyNumberFormat="1" applyFont="1" applyFill="1" applyBorder="1" applyAlignment="1" applyProtection="1">
      <alignment vertical="center"/>
      <protection/>
    </xf>
    <xf numFmtId="176" fontId="5" fillId="30" borderId="120" xfId="67" applyNumberFormat="1" applyFont="1" applyFill="1" applyBorder="1" applyAlignment="1" applyProtection="1">
      <alignment vertical="center"/>
      <protection/>
    </xf>
    <xf numFmtId="176" fontId="5" fillId="36" borderId="121" xfId="67" applyNumberFormat="1" applyFont="1" applyFill="1" applyBorder="1" applyAlignment="1" applyProtection="1">
      <alignment vertical="center"/>
      <protection/>
    </xf>
    <xf numFmtId="0" fontId="2" fillId="36" borderId="16" xfId="67" applyFont="1" applyFill="1" applyBorder="1" applyAlignment="1" applyProtection="1">
      <alignment horizontal="center" vertical="center"/>
      <protection/>
    </xf>
    <xf numFmtId="176" fontId="5" fillId="38" borderId="121" xfId="67" applyNumberFormat="1" applyFont="1" applyFill="1" applyBorder="1" applyAlignment="1" applyProtection="1">
      <alignment vertical="center"/>
      <protection/>
    </xf>
    <xf numFmtId="176" fontId="5" fillId="0" borderId="123" xfId="67" applyNumberFormat="1" applyFont="1" applyFill="1" applyBorder="1" applyAlignment="1" applyProtection="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3研修記録簿・集計表（●）" xfId="66"/>
    <cellStyle name="標準_■12参考 様式" xfId="67"/>
    <cellStyle name="標準_18：●内規（別紙１２）FW研修記録簿・日誌（月集計表修正）" xfId="68"/>
    <cellStyle name="Followed Hyperlink" xfId="69"/>
    <cellStyle name="良い" xfId="70"/>
  </cellStyles>
  <dxfs count="199">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FF0000"/>
      </font>
    </dxf>
    <dxf>
      <font>
        <color rgb="FF0070C0"/>
      </font>
    </dxf>
    <dxf>
      <font>
        <color rgb="FF0070C0"/>
      </font>
    </dxf>
    <dxf>
      <font>
        <color rgb="FFFF000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FF0000"/>
      </font>
    </dxf>
    <dxf>
      <font>
        <color rgb="FF0070C0"/>
      </font>
    </dxf>
    <dxf>
      <font>
        <color rgb="FFFF0000"/>
      </font>
    </dxf>
    <dxf>
      <font>
        <color rgb="FF0070C0"/>
      </font>
    </dxf>
    <dxf>
      <font>
        <color rgb="FF0070C0"/>
      </font>
    </dxf>
    <dxf>
      <font>
        <color rgb="FFFF000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FF0000"/>
      </font>
    </dxf>
    <dxf>
      <font>
        <color rgb="FF0070C0"/>
      </font>
    </dxf>
    <dxf>
      <font>
        <color rgb="FFFF0000"/>
      </font>
    </dxf>
    <dxf>
      <font>
        <color rgb="FF0070C0"/>
      </font>
    </dxf>
    <dxf>
      <font>
        <color rgb="FF0070C0"/>
      </font>
    </dxf>
    <dxf>
      <font>
        <color rgb="FFFF000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FF0000"/>
      </font>
    </dxf>
    <dxf>
      <font>
        <color rgb="FF0070C0"/>
      </font>
    </dxf>
    <dxf>
      <font>
        <color rgb="FFFF0000"/>
      </font>
    </dxf>
    <dxf>
      <font>
        <color rgb="FF0070C0"/>
      </font>
    </dxf>
    <dxf>
      <font>
        <color rgb="FF0070C0"/>
      </font>
    </dxf>
    <dxf>
      <font>
        <color rgb="FFFF000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FF0000"/>
      </font>
    </dxf>
    <dxf>
      <font>
        <color rgb="FF0070C0"/>
      </font>
    </dxf>
    <dxf>
      <font>
        <color rgb="FFFF0000"/>
      </font>
    </dxf>
    <dxf>
      <font>
        <color rgb="FF0070C0"/>
      </font>
    </dxf>
    <dxf>
      <font>
        <color rgb="FF0070C0"/>
      </font>
    </dxf>
    <dxf>
      <font>
        <color rgb="FFFF000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FF0000"/>
      </font>
    </dxf>
    <dxf>
      <font>
        <color rgb="FF0070C0"/>
      </font>
    </dxf>
    <dxf>
      <font>
        <color rgb="FFFF0000"/>
      </font>
    </dxf>
    <dxf>
      <font>
        <color rgb="FF0070C0"/>
      </font>
    </dxf>
    <dxf>
      <font>
        <color rgb="FF0070C0"/>
      </font>
    </dxf>
    <dxf>
      <font>
        <color rgb="FFFF000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FF0000"/>
      </font>
    </dxf>
    <dxf>
      <font>
        <color rgb="FF0070C0"/>
      </font>
    </dxf>
    <dxf>
      <font>
        <color rgb="FF0070C0"/>
      </font>
    </dxf>
    <dxf>
      <font>
        <color rgb="FFFF0000"/>
      </font>
    </dxf>
    <dxf>
      <font>
        <color rgb="FFFF0000"/>
      </font>
    </dxf>
    <dxf>
      <font>
        <color rgb="FF0070C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0070C0"/>
      </font>
    </dxf>
    <dxf>
      <font>
        <color rgb="FFFF0000"/>
      </font>
    </dxf>
    <dxf>
      <font>
        <color rgb="FFFF0000"/>
      </font>
    </dxf>
    <dxf>
      <font>
        <color rgb="FF0070C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rgb="FF0070C0"/>
      </font>
    </dxf>
    <dxf>
      <font>
        <color rgb="FFFF0000"/>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CCFFFF"/>
        </patternFill>
      </fill>
    </dxf>
    <dxf>
      <fill>
        <patternFill>
          <bgColor rgb="FFCCFFFF"/>
        </patternFill>
      </fill>
    </dxf>
    <dxf>
      <font>
        <color rgb="FFFF0000"/>
      </font>
      <border/>
    </dxf>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0</xdr:row>
      <xdr:rowOff>57150</xdr:rowOff>
    </xdr:from>
    <xdr:to>
      <xdr:col>11</xdr:col>
      <xdr:colOff>1666875</xdr:colOff>
      <xdr:row>1</xdr:row>
      <xdr:rowOff>552450</xdr:rowOff>
    </xdr:to>
    <xdr:pic>
      <xdr:nvPicPr>
        <xdr:cNvPr id="1" name="Picture 2"/>
        <xdr:cNvPicPr preferRelativeResize="1">
          <a:picLocks noChangeAspect="1"/>
        </xdr:cNvPicPr>
      </xdr:nvPicPr>
      <xdr:blipFill>
        <a:blip r:embed="rId1"/>
        <a:stretch>
          <a:fillRect/>
        </a:stretch>
      </xdr:blipFill>
      <xdr:spPr>
        <a:xfrm>
          <a:off x="5362575" y="57150"/>
          <a:ext cx="18002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152400</xdr:colOff>
      <xdr:row>25</xdr:row>
      <xdr:rowOff>95250</xdr:rowOff>
    </xdr:from>
    <xdr:to>
      <xdr:col>15</xdr:col>
      <xdr:colOff>333375</xdr:colOff>
      <xdr:row>28</xdr:row>
      <xdr:rowOff>104775</xdr:rowOff>
    </xdr:to>
    <xdr:pic>
      <xdr:nvPicPr>
        <xdr:cNvPr id="1" name="Picture 2"/>
        <xdr:cNvPicPr preferRelativeResize="1">
          <a:picLocks noChangeAspect="1"/>
        </xdr:cNvPicPr>
      </xdr:nvPicPr>
      <xdr:blipFill>
        <a:blip r:embed="rId1"/>
        <a:stretch>
          <a:fillRect/>
        </a:stretch>
      </xdr:blipFill>
      <xdr:spPr>
        <a:xfrm>
          <a:off x="5391150" y="5534025"/>
          <a:ext cx="676275" cy="638175"/>
        </a:xfrm>
        <a:prstGeom prst="rect">
          <a:avLst/>
        </a:prstGeom>
        <a:noFill/>
        <a:ln w="9525" cmpd="sng">
          <a:noFill/>
        </a:ln>
      </xdr:spPr>
    </xdr:pic>
    <xdr:clientData/>
  </xdr:twoCellAnchor>
  <xdr:twoCellAnchor>
    <xdr:from>
      <xdr:col>0</xdr:col>
      <xdr:colOff>9525</xdr:colOff>
      <xdr:row>9</xdr:row>
      <xdr:rowOff>9525</xdr:rowOff>
    </xdr:from>
    <xdr:to>
      <xdr:col>2</xdr:col>
      <xdr:colOff>9525</xdr:colOff>
      <xdr:row>11</xdr:row>
      <xdr:rowOff>0</xdr:rowOff>
    </xdr:to>
    <xdr:sp>
      <xdr:nvSpPr>
        <xdr:cNvPr id="2" name="Line 1"/>
        <xdr:cNvSpPr>
          <a:spLocks/>
        </xdr:cNvSpPr>
      </xdr:nvSpPr>
      <xdr:spPr>
        <a:xfrm>
          <a:off x="9525" y="2095500"/>
          <a:ext cx="6477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2</xdr:col>
      <xdr:colOff>9525</xdr:colOff>
      <xdr:row>11</xdr:row>
      <xdr:rowOff>9525</xdr:rowOff>
    </xdr:to>
    <xdr:sp>
      <xdr:nvSpPr>
        <xdr:cNvPr id="1" name="Line 1"/>
        <xdr:cNvSpPr>
          <a:spLocks/>
        </xdr:cNvSpPr>
      </xdr:nvSpPr>
      <xdr:spPr>
        <a:xfrm>
          <a:off x="9525" y="2009775"/>
          <a:ext cx="647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12</xdr:col>
      <xdr:colOff>180975</xdr:colOff>
      <xdr:row>58</xdr:row>
      <xdr:rowOff>104775</xdr:rowOff>
    </xdr:from>
    <xdr:to>
      <xdr:col>13</xdr:col>
      <xdr:colOff>361950</xdr:colOff>
      <xdr:row>62</xdr:row>
      <xdr:rowOff>133350</xdr:rowOff>
    </xdr:to>
    <xdr:pic>
      <xdr:nvPicPr>
        <xdr:cNvPr id="2" name="Picture 2"/>
        <xdr:cNvPicPr preferRelativeResize="1">
          <a:picLocks noChangeAspect="1"/>
        </xdr:cNvPicPr>
      </xdr:nvPicPr>
      <xdr:blipFill>
        <a:blip r:embed="rId1"/>
        <a:stretch>
          <a:fillRect/>
        </a:stretch>
      </xdr:blipFill>
      <xdr:spPr>
        <a:xfrm>
          <a:off x="5400675" y="10772775"/>
          <a:ext cx="6762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00sosiki\02&#32068;&#32340;&#37096;\04&#25285;&#12356;&#25163;&#32946;&#25104;&#65319;\90&#25285;&#12356;&#25163;&#65319;&#20491;&#20154;\&#30000;&#37032;\&#30476;&#21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福島変更分"/>
      <sheetName val="3岩手変更分"/>
      <sheetName val="1北海道"/>
      <sheetName val="2青森"/>
      <sheetName val="3岩手"/>
      <sheetName val="4宮城"/>
      <sheetName val="5秋田"/>
      <sheetName val="6山形"/>
      <sheetName val="7-1福島"/>
      <sheetName val="7-2福島（磐林協）"/>
      <sheetName val="8茨城"/>
      <sheetName val="9栃木"/>
      <sheetName val="10群馬"/>
      <sheetName val="11埼玉（なし）"/>
      <sheetName val="12千葉"/>
      <sheetName val="13東京"/>
      <sheetName val="15新潟"/>
      <sheetName val="16富山"/>
      <sheetName val="17石川"/>
      <sheetName val="18福井"/>
      <sheetName val="19山梨"/>
      <sheetName val="20長野"/>
      <sheetName val="10　群馬"/>
      <sheetName val="Sheet1"/>
      <sheetName val="21岐阜"/>
      <sheetName val="22静岡"/>
      <sheetName val="23愛知"/>
      <sheetName val="24三重"/>
      <sheetName val="25滋賀"/>
      <sheetName val="26京都"/>
      <sheetName val="27大阪"/>
      <sheetName val="28兵庫"/>
      <sheetName val="29奈良"/>
      <sheetName val="30 和歌山"/>
      <sheetName val="31鳥取"/>
      <sheetName val="32島根"/>
      <sheetName val="33岡山"/>
      <sheetName val="34 広島"/>
      <sheetName val="35山口"/>
      <sheetName val="36徳島"/>
      <sheetName val="37香川"/>
      <sheetName val="38愛媛"/>
      <sheetName val="39-1高知"/>
      <sheetName val="39-2高知（素生協）"/>
      <sheetName val="40福岡"/>
      <sheetName val="41佐賀"/>
      <sheetName val="42長崎"/>
      <sheetName val="43熊本"/>
      <sheetName val="44大分"/>
      <sheetName val="45宮崎"/>
      <sheetName val="46鹿児島"/>
      <sheetName val="47沖縄（なし）"/>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showGridLines="0" tabSelected="1" view="pageBreakPreview" zoomScale="85" zoomScaleSheetLayoutView="85" workbookViewId="0" topLeftCell="A1">
      <selection activeCell="A1" sqref="A1:H1"/>
    </sheetView>
  </sheetViews>
  <sheetFormatPr defaultColWidth="9.140625" defaultRowHeight="15" customHeight="1"/>
  <cols>
    <col min="1" max="1" width="3.57421875" style="64" customWidth="1"/>
    <col min="2" max="4" width="5.57421875" style="64" customWidth="1"/>
    <col min="5" max="5" width="3.57421875" style="64" customWidth="1"/>
    <col min="6" max="6" width="4.00390625" style="64" customWidth="1"/>
    <col min="7" max="7" width="3.7109375" style="64" customWidth="1"/>
    <col min="8" max="8" width="5.57421875" style="64" customWidth="1"/>
    <col min="9" max="9" width="12.57421875" style="64" customWidth="1"/>
    <col min="10" max="10" width="28.7109375" style="64" customWidth="1"/>
    <col min="11" max="11" width="4.00390625" style="64" customWidth="1"/>
    <col min="12" max="12" width="26.421875" style="64" customWidth="1"/>
    <col min="13" max="16384" width="9.00390625" style="64" customWidth="1"/>
  </cols>
  <sheetData>
    <row r="1" spans="1:12" s="63" customFormat="1" ht="17.25" customHeight="1">
      <c r="A1" s="411" t="s">
        <v>334</v>
      </c>
      <c r="B1" s="411"/>
      <c r="C1" s="411"/>
      <c r="D1" s="411"/>
      <c r="E1" s="411"/>
      <c r="F1" s="411"/>
      <c r="G1" s="411"/>
      <c r="H1" s="411"/>
      <c r="I1" s="62"/>
      <c r="J1" s="62"/>
      <c r="K1" s="62"/>
      <c r="L1" s="62"/>
    </row>
    <row r="2" spans="1:12" s="63" customFormat="1" ht="48.75" customHeight="1">
      <c r="A2" s="62"/>
      <c r="B2" s="412" t="s">
        <v>212</v>
      </c>
      <c r="C2" s="412"/>
      <c r="D2" s="412"/>
      <c r="E2" s="412"/>
      <c r="F2" s="412"/>
      <c r="G2" s="412"/>
      <c r="H2" s="412"/>
      <c r="I2" s="412"/>
      <c r="J2" s="412"/>
      <c r="K2" s="64"/>
      <c r="L2" s="64"/>
    </row>
    <row r="3" spans="1:13" s="63" customFormat="1" ht="18" customHeight="1">
      <c r="A3" s="64"/>
      <c r="B3" s="64"/>
      <c r="C3" s="64"/>
      <c r="D3" s="64"/>
      <c r="E3" s="64"/>
      <c r="F3" s="64"/>
      <c r="G3" s="413" t="s">
        <v>239</v>
      </c>
      <c r="H3" s="413"/>
      <c r="I3" s="413"/>
      <c r="J3" s="64"/>
      <c r="K3" s="65" t="s">
        <v>173</v>
      </c>
      <c r="L3" s="66"/>
      <c r="M3" s="67"/>
    </row>
    <row r="4" spans="1:13" s="63" customFormat="1" ht="4.5" customHeight="1">
      <c r="A4" s="64"/>
      <c r="B4" s="64"/>
      <c r="C4" s="64"/>
      <c r="D4" s="64"/>
      <c r="E4" s="64"/>
      <c r="F4" s="64"/>
      <c r="G4" s="413"/>
      <c r="H4" s="413"/>
      <c r="I4" s="413"/>
      <c r="J4" s="64"/>
      <c r="K4" s="65"/>
      <c r="L4" s="68"/>
      <c r="M4" s="64"/>
    </row>
    <row r="5" spans="1:12" ht="18" customHeight="1">
      <c r="A5" s="69"/>
      <c r="B5" s="69" t="s">
        <v>213</v>
      </c>
      <c r="C5" s="69"/>
      <c r="D5" s="69"/>
      <c r="E5" s="69"/>
      <c r="G5" s="413"/>
      <c r="H5" s="413"/>
      <c r="I5" s="413"/>
      <c r="K5" s="65" t="s">
        <v>214</v>
      </c>
      <c r="L5" s="66"/>
    </row>
    <row r="6" ht="3.75" customHeight="1"/>
    <row r="7" spans="1:12" ht="18" customHeight="1">
      <c r="A7" s="414"/>
      <c r="B7" s="415"/>
      <c r="C7" s="418" t="s">
        <v>215</v>
      </c>
      <c r="D7" s="419"/>
      <c r="E7" s="422" t="s">
        <v>216</v>
      </c>
      <c r="F7" s="418" t="s">
        <v>217</v>
      </c>
      <c r="G7" s="424"/>
      <c r="H7" s="378" t="s">
        <v>218</v>
      </c>
      <c r="I7" s="379"/>
      <c r="J7" s="379"/>
      <c r="K7" s="379"/>
      <c r="L7" s="380"/>
    </row>
    <row r="8" spans="1:12" ht="18" customHeight="1" thickBot="1">
      <c r="A8" s="416"/>
      <c r="B8" s="417"/>
      <c r="C8" s="420"/>
      <c r="D8" s="421"/>
      <c r="E8" s="423"/>
      <c r="F8" s="420"/>
      <c r="G8" s="425"/>
      <c r="H8" s="426"/>
      <c r="I8" s="427"/>
      <c r="J8" s="427"/>
      <c r="K8" s="427"/>
      <c r="L8" s="428"/>
    </row>
    <row r="9" spans="1:12" ht="45" customHeight="1" thickTop="1">
      <c r="A9" s="392" t="s">
        <v>219</v>
      </c>
      <c r="B9" s="393"/>
      <c r="C9" s="396"/>
      <c r="D9" s="397"/>
      <c r="E9" s="70"/>
      <c r="F9" s="398"/>
      <c r="G9" s="399"/>
      <c r="H9" s="400"/>
      <c r="I9" s="400"/>
      <c r="J9" s="400"/>
      <c r="K9" s="400"/>
      <c r="L9" s="400"/>
    </row>
    <row r="10" spans="1:12" ht="45" customHeight="1">
      <c r="A10" s="392"/>
      <c r="B10" s="393"/>
      <c r="C10" s="401"/>
      <c r="D10" s="402"/>
      <c r="E10" s="71"/>
      <c r="F10" s="403"/>
      <c r="G10" s="404"/>
      <c r="H10" s="405"/>
      <c r="I10" s="406"/>
      <c r="J10" s="406"/>
      <c r="K10" s="406"/>
      <c r="L10" s="407"/>
    </row>
    <row r="11" spans="1:12" ht="45" customHeight="1">
      <c r="A11" s="394"/>
      <c r="B11" s="395"/>
      <c r="C11" s="401"/>
      <c r="D11" s="402"/>
      <c r="E11" s="72"/>
      <c r="F11" s="403"/>
      <c r="G11" s="404"/>
      <c r="H11" s="408"/>
      <c r="I11" s="409"/>
      <c r="J11" s="409"/>
      <c r="K11" s="409"/>
      <c r="L11" s="410"/>
    </row>
    <row r="12" ht="5.25" customHeight="1"/>
    <row r="13" spans="1:12" ht="30" customHeight="1">
      <c r="A13" s="376" t="s">
        <v>220</v>
      </c>
      <c r="B13" s="377"/>
      <c r="C13" s="377"/>
      <c r="D13" s="377"/>
      <c r="E13" s="377"/>
      <c r="F13" s="377"/>
      <c r="G13" s="378" t="s">
        <v>131</v>
      </c>
      <c r="H13" s="379"/>
      <c r="I13" s="380"/>
      <c r="J13" s="384" t="s">
        <v>221</v>
      </c>
      <c r="K13" s="386" t="s">
        <v>222</v>
      </c>
      <c r="L13" s="387"/>
    </row>
    <row r="14" spans="1:12" ht="30" customHeight="1">
      <c r="A14" s="389" t="s">
        <v>223</v>
      </c>
      <c r="B14" s="389"/>
      <c r="C14" s="73" t="s">
        <v>224</v>
      </c>
      <c r="D14" s="74" t="s">
        <v>225</v>
      </c>
      <c r="E14" s="390" t="s">
        <v>226</v>
      </c>
      <c r="F14" s="391"/>
      <c r="G14" s="381"/>
      <c r="H14" s="382"/>
      <c r="I14" s="383"/>
      <c r="J14" s="385"/>
      <c r="K14" s="388"/>
      <c r="L14" s="388"/>
    </row>
    <row r="15" spans="1:12" ht="39" customHeight="1">
      <c r="A15" s="374" t="s">
        <v>227</v>
      </c>
      <c r="B15" s="366"/>
      <c r="C15" s="367" t="s">
        <v>228</v>
      </c>
      <c r="D15" s="75" t="s">
        <v>229</v>
      </c>
      <c r="E15" s="369"/>
      <c r="F15" s="370"/>
      <c r="G15" s="357"/>
      <c r="H15" s="358"/>
      <c r="I15" s="359"/>
      <c r="J15" s="76"/>
      <c r="K15" s="360"/>
      <c r="L15" s="373"/>
    </row>
    <row r="16" spans="1:12" ht="39" customHeight="1">
      <c r="A16" s="374"/>
      <c r="B16" s="366"/>
      <c r="C16" s="368"/>
      <c r="D16" s="77" t="s">
        <v>230</v>
      </c>
      <c r="E16" s="361"/>
      <c r="F16" s="362"/>
      <c r="G16" s="363"/>
      <c r="H16" s="364"/>
      <c r="I16" s="365"/>
      <c r="J16" s="78"/>
      <c r="K16" s="373"/>
      <c r="L16" s="373"/>
    </row>
    <row r="17" spans="1:12" ht="39" customHeight="1">
      <c r="A17" s="374"/>
      <c r="B17" s="366"/>
      <c r="C17" s="367" t="s">
        <v>231</v>
      </c>
      <c r="D17" s="79" t="s">
        <v>229</v>
      </c>
      <c r="E17" s="369"/>
      <c r="F17" s="370"/>
      <c r="G17" s="357"/>
      <c r="H17" s="358"/>
      <c r="I17" s="359"/>
      <c r="J17" s="76"/>
      <c r="K17" s="360"/>
      <c r="L17" s="373"/>
    </row>
    <row r="18" spans="1:12" ht="39" customHeight="1">
      <c r="A18" s="374"/>
      <c r="B18" s="366"/>
      <c r="C18" s="368"/>
      <c r="D18" s="80" t="s">
        <v>230</v>
      </c>
      <c r="E18" s="361"/>
      <c r="F18" s="362"/>
      <c r="G18" s="363"/>
      <c r="H18" s="364"/>
      <c r="I18" s="365"/>
      <c r="J18" s="78"/>
      <c r="K18" s="373"/>
      <c r="L18" s="373"/>
    </row>
    <row r="19" spans="1:12" ht="39" customHeight="1">
      <c r="A19" s="375"/>
      <c r="B19" s="366"/>
      <c r="C19" s="367" t="s">
        <v>232</v>
      </c>
      <c r="D19" s="75" t="s">
        <v>229</v>
      </c>
      <c r="E19" s="369"/>
      <c r="F19" s="370"/>
      <c r="G19" s="357"/>
      <c r="H19" s="358"/>
      <c r="I19" s="359"/>
      <c r="J19" s="76"/>
      <c r="K19" s="360"/>
      <c r="L19" s="373"/>
    </row>
    <row r="20" spans="1:12" ht="39" customHeight="1">
      <c r="A20" s="81"/>
      <c r="B20" s="366"/>
      <c r="C20" s="368"/>
      <c r="D20" s="77" t="s">
        <v>230</v>
      </c>
      <c r="E20" s="361"/>
      <c r="F20" s="362"/>
      <c r="G20" s="363"/>
      <c r="H20" s="364"/>
      <c r="I20" s="365"/>
      <c r="J20" s="78"/>
      <c r="K20" s="373"/>
      <c r="L20" s="373"/>
    </row>
    <row r="21" spans="1:12" ht="39" customHeight="1">
      <c r="A21" s="371" t="s">
        <v>233</v>
      </c>
      <c r="B21" s="366"/>
      <c r="C21" s="367" t="s">
        <v>234</v>
      </c>
      <c r="D21" s="79" t="s">
        <v>229</v>
      </c>
      <c r="E21" s="369"/>
      <c r="F21" s="370"/>
      <c r="G21" s="357"/>
      <c r="H21" s="358"/>
      <c r="I21" s="359"/>
      <c r="J21" s="76"/>
      <c r="K21" s="360"/>
      <c r="L21" s="360"/>
    </row>
    <row r="22" spans="1:12" ht="39" customHeight="1">
      <c r="A22" s="372"/>
      <c r="B22" s="366"/>
      <c r="C22" s="368"/>
      <c r="D22" s="80" t="s">
        <v>230</v>
      </c>
      <c r="E22" s="361"/>
      <c r="F22" s="362"/>
      <c r="G22" s="363"/>
      <c r="H22" s="364"/>
      <c r="I22" s="365"/>
      <c r="J22" s="78"/>
      <c r="K22" s="360"/>
      <c r="L22" s="360"/>
    </row>
    <row r="23" spans="1:12" ht="39" customHeight="1">
      <c r="A23" s="372"/>
      <c r="B23" s="366"/>
      <c r="C23" s="367" t="s">
        <v>235</v>
      </c>
      <c r="D23" s="75" t="s">
        <v>229</v>
      </c>
      <c r="E23" s="369"/>
      <c r="F23" s="370"/>
      <c r="G23" s="357"/>
      <c r="H23" s="358"/>
      <c r="I23" s="359"/>
      <c r="J23" s="76"/>
      <c r="K23" s="360"/>
      <c r="L23" s="360"/>
    </row>
    <row r="24" spans="1:12" ht="39" customHeight="1">
      <c r="A24" s="372"/>
      <c r="B24" s="366"/>
      <c r="C24" s="368"/>
      <c r="D24" s="77" t="s">
        <v>230</v>
      </c>
      <c r="E24" s="361"/>
      <c r="F24" s="362"/>
      <c r="G24" s="363"/>
      <c r="H24" s="364"/>
      <c r="I24" s="365"/>
      <c r="J24" s="78"/>
      <c r="K24" s="360"/>
      <c r="L24" s="360"/>
    </row>
    <row r="25" spans="1:12" ht="39" customHeight="1">
      <c r="A25" s="372"/>
      <c r="B25" s="366"/>
      <c r="C25" s="367" t="s">
        <v>236</v>
      </c>
      <c r="D25" s="79" t="s">
        <v>229</v>
      </c>
      <c r="E25" s="369"/>
      <c r="F25" s="370"/>
      <c r="G25" s="357"/>
      <c r="H25" s="358"/>
      <c r="I25" s="359"/>
      <c r="J25" s="76"/>
      <c r="K25" s="360"/>
      <c r="L25" s="360"/>
    </row>
    <row r="26" spans="1:12" ht="39" customHeight="1">
      <c r="A26" s="372"/>
      <c r="B26" s="366"/>
      <c r="C26" s="368"/>
      <c r="D26" s="80" t="s">
        <v>230</v>
      </c>
      <c r="E26" s="361"/>
      <c r="F26" s="362"/>
      <c r="G26" s="363"/>
      <c r="H26" s="364"/>
      <c r="I26" s="365"/>
      <c r="J26" s="78"/>
      <c r="K26" s="360"/>
      <c r="L26" s="360"/>
    </row>
    <row r="27" spans="1:12" ht="39" customHeight="1">
      <c r="A27" s="372"/>
      <c r="B27" s="366"/>
      <c r="C27" s="367" t="s">
        <v>237</v>
      </c>
      <c r="D27" s="75" t="s">
        <v>229</v>
      </c>
      <c r="E27" s="369"/>
      <c r="F27" s="370"/>
      <c r="G27" s="357"/>
      <c r="H27" s="358"/>
      <c r="I27" s="359"/>
      <c r="J27" s="76"/>
      <c r="K27" s="360"/>
      <c r="L27" s="360"/>
    </row>
    <row r="28" spans="1:12" ht="39" customHeight="1">
      <c r="A28" s="372"/>
      <c r="B28" s="366"/>
      <c r="C28" s="368"/>
      <c r="D28" s="77" t="s">
        <v>230</v>
      </c>
      <c r="E28" s="361"/>
      <c r="F28" s="362"/>
      <c r="G28" s="363"/>
      <c r="H28" s="364"/>
      <c r="I28" s="365"/>
      <c r="J28" s="78"/>
      <c r="K28" s="360"/>
      <c r="L28" s="360"/>
    </row>
    <row r="29" ht="5.25" customHeight="1"/>
    <row r="30" spans="1:12" ht="15.75" customHeight="1">
      <c r="A30" s="351" t="s">
        <v>238</v>
      </c>
      <c r="B30" s="352"/>
      <c r="C30" s="352"/>
      <c r="D30" s="352"/>
      <c r="E30" s="352"/>
      <c r="F30" s="352"/>
      <c r="G30" s="352"/>
      <c r="H30" s="352"/>
      <c r="I30" s="352"/>
      <c r="J30" s="352"/>
      <c r="K30" s="352"/>
      <c r="L30" s="353"/>
    </row>
    <row r="31" spans="1:12" ht="69.75" customHeight="1">
      <c r="A31" s="354"/>
      <c r="B31" s="355"/>
      <c r="C31" s="355"/>
      <c r="D31" s="355"/>
      <c r="E31" s="355"/>
      <c r="F31" s="355"/>
      <c r="G31" s="355"/>
      <c r="H31" s="355"/>
      <c r="I31" s="355"/>
      <c r="J31" s="355"/>
      <c r="K31" s="355"/>
      <c r="L31" s="356"/>
    </row>
    <row r="32" spans="1:12" ht="15.75" customHeight="1">
      <c r="A32" s="82"/>
      <c r="B32" s="82"/>
      <c r="C32" s="82"/>
      <c r="D32" s="82"/>
      <c r="E32" s="82"/>
      <c r="F32" s="83"/>
      <c r="G32" s="83"/>
      <c r="H32" s="83"/>
      <c r="I32" s="83"/>
      <c r="J32" s="83"/>
      <c r="K32" s="83"/>
      <c r="L32" s="83"/>
    </row>
    <row r="33" spans="1:12" ht="21" customHeight="1">
      <c r="A33" s="84"/>
      <c r="B33" s="84"/>
      <c r="C33" s="84"/>
      <c r="D33" s="84"/>
      <c r="E33" s="84"/>
      <c r="F33" s="84"/>
      <c r="G33" s="84"/>
      <c r="H33" s="84"/>
      <c r="I33" s="84"/>
      <c r="J33" s="84"/>
      <c r="K33" s="84"/>
      <c r="L33" s="84"/>
    </row>
    <row r="34" ht="8.25" customHeight="1"/>
    <row r="36" ht="72" customHeight="1"/>
  </sheetData>
  <sheetProtection/>
  <mergeCells count="77">
    <mergeCell ref="A1:H1"/>
    <mergeCell ref="B2:J2"/>
    <mergeCell ref="G3:I5"/>
    <mergeCell ref="A7:B8"/>
    <mergeCell ref="C7:D8"/>
    <mergeCell ref="E7:E8"/>
    <mergeCell ref="F7:G8"/>
    <mergeCell ref="H7:L8"/>
    <mergeCell ref="A9:B11"/>
    <mergeCell ref="C9:D9"/>
    <mergeCell ref="F9:G9"/>
    <mergeCell ref="H9:L9"/>
    <mergeCell ref="C10:D10"/>
    <mergeCell ref="F10:G10"/>
    <mergeCell ref="H10:L10"/>
    <mergeCell ref="C11:D11"/>
    <mergeCell ref="F11:G11"/>
    <mergeCell ref="H11:L11"/>
    <mergeCell ref="A13:F13"/>
    <mergeCell ref="G13:I14"/>
    <mergeCell ref="J13:J14"/>
    <mergeCell ref="K13:L14"/>
    <mergeCell ref="A14:B14"/>
    <mergeCell ref="E14:F14"/>
    <mergeCell ref="A15:A19"/>
    <mergeCell ref="B15:B16"/>
    <mergeCell ref="C15:C16"/>
    <mergeCell ref="E15:F15"/>
    <mergeCell ref="G15:I15"/>
    <mergeCell ref="K15:L16"/>
    <mergeCell ref="E16:F16"/>
    <mergeCell ref="G16:I16"/>
    <mergeCell ref="B17:B18"/>
    <mergeCell ref="C17:C18"/>
    <mergeCell ref="E17:F17"/>
    <mergeCell ref="G17:I17"/>
    <mergeCell ref="K17:L18"/>
    <mergeCell ref="E18:F18"/>
    <mergeCell ref="G18:I18"/>
    <mergeCell ref="B19:B20"/>
    <mergeCell ref="C19:C20"/>
    <mergeCell ref="E19:F19"/>
    <mergeCell ref="G19:I19"/>
    <mergeCell ref="K19:L20"/>
    <mergeCell ref="E20:F20"/>
    <mergeCell ref="G20:I20"/>
    <mergeCell ref="A21:A28"/>
    <mergeCell ref="B21:B22"/>
    <mergeCell ref="C21:C22"/>
    <mergeCell ref="E21:F21"/>
    <mergeCell ref="G21:I21"/>
    <mergeCell ref="B25:B26"/>
    <mergeCell ref="C25:C26"/>
    <mergeCell ref="E25:F25"/>
    <mergeCell ref="B23:B24"/>
    <mergeCell ref="C23:C24"/>
    <mergeCell ref="E23:F23"/>
    <mergeCell ref="G23:I23"/>
    <mergeCell ref="K23:L24"/>
    <mergeCell ref="E24:F24"/>
    <mergeCell ref="G24:I24"/>
    <mergeCell ref="K27:L28"/>
    <mergeCell ref="E28:F28"/>
    <mergeCell ref="K21:L22"/>
    <mergeCell ref="E22:F22"/>
    <mergeCell ref="G22:I22"/>
    <mergeCell ref="G28:I28"/>
    <mergeCell ref="A30:L30"/>
    <mergeCell ref="A31:L31"/>
    <mergeCell ref="G25:I25"/>
    <mergeCell ref="K25:L26"/>
    <mergeCell ref="E26:F26"/>
    <mergeCell ref="G26:I26"/>
    <mergeCell ref="B27:B28"/>
    <mergeCell ref="C27:C28"/>
    <mergeCell ref="E27:F27"/>
    <mergeCell ref="G27:I27"/>
  </mergeCells>
  <conditionalFormatting sqref="A20">
    <cfRule type="expression" priority="4" dxfId="195" stopIfTrue="1">
      <formula>$A$20=""</formula>
    </cfRule>
  </conditionalFormatting>
  <conditionalFormatting sqref="A5">
    <cfRule type="expression" priority="3" dxfId="195" stopIfTrue="1">
      <formula>$A$5=""</formula>
    </cfRule>
  </conditionalFormatting>
  <conditionalFormatting sqref="L3">
    <cfRule type="expression" priority="2" dxfId="0" stopIfTrue="1">
      <formula>$L$3=""</formula>
    </cfRule>
  </conditionalFormatting>
  <conditionalFormatting sqref="L5">
    <cfRule type="expression" priority="1" dxfId="0" stopIfTrue="1">
      <formula>$L$5=""</formula>
    </cfRule>
  </conditionalFormatting>
  <dataValidations count="1">
    <dataValidation type="custom" allowBlank="1" showInputMessage="1" showErrorMessage="1" sqref="B17:B28">
      <formula1>B17=B15+1</formula1>
    </dataValidation>
  </dataValidations>
  <printOptions/>
  <pageMargins left="0.5905511811023623" right="0.3937007874015748" top="0.7874015748031497" bottom="0.3937007874015748" header="0.31496062992125984" footer="0.31496062992125984"/>
  <pageSetup fitToHeight="1" fitToWidth="1" horizontalDpi="600" verticalDpi="600" orientation="portrait" paperSize="9" scale="84" r:id="rId2"/>
  <drawing r:id="rId1"/>
</worksheet>
</file>

<file path=xl/worksheets/sheet10.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74" t="s">
        <v>388</v>
      </c>
      <c r="B1" s="775"/>
      <c r="C1" s="775"/>
      <c r="D1" s="775"/>
      <c r="E1" s="775"/>
      <c r="F1" s="775"/>
      <c r="G1" s="775"/>
      <c r="H1" s="776"/>
      <c r="J1" s="91"/>
      <c r="AH1" s="92"/>
      <c r="AI1" s="92"/>
      <c r="AM1" s="694" t="s">
        <v>0</v>
      </c>
      <c r="AN1" s="694"/>
      <c r="AQ1" s="747" t="s">
        <v>385</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380</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9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770"/>
      <c r="AD5" s="771"/>
      <c r="AE5" s="771"/>
      <c r="AF5" s="771"/>
      <c r="AG5" s="771"/>
      <c r="AH5" s="772"/>
      <c r="AI5" s="100" t="s">
        <v>2</v>
      </c>
      <c r="AJ5" s="773"/>
      <c r="AK5" s="773"/>
      <c r="AL5" s="773"/>
      <c r="AM5" s="773"/>
      <c r="AN5" s="773"/>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340">
        <f>'日付'!B8</f>
        <v>42614</v>
      </c>
      <c r="E8" s="340">
        <f>'日付'!C8</f>
        <v>42615</v>
      </c>
      <c r="F8" s="340">
        <f>'日付'!D8</f>
        <v>42616</v>
      </c>
      <c r="G8" s="340">
        <f>'日付'!E8</f>
        <v>42617</v>
      </c>
      <c r="H8" s="340">
        <f>'日付'!F8</f>
        <v>42618</v>
      </c>
      <c r="I8" s="340">
        <f>'日付'!G8</f>
        <v>42619</v>
      </c>
      <c r="J8" s="340">
        <f>'日付'!H8</f>
        <v>42620</v>
      </c>
      <c r="K8" s="340">
        <f>'日付'!I8</f>
        <v>42621</v>
      </c>
      <c r="L8" s="340">
        <f>'日付'!J8</f>
        <v>42622</v>
      </c>
      <c r="M8" s="340">
        <f>'日付'!K8</f>
        <v>42623</v>
      </c>
      <c r="N8" s="340">
        <f>'日付'!L8</f>
        <v>42624</v>
      </c>
      <c r="O8" s="340">
        <f>'日付'!M8</f>
        <v>42625</v>
      </c>
      <c r="P8" s="340">
        <f>'日付'!N8</f>
        <v>42626</v>
      </c>
      <c r="Q8" s="340">
        <f>'日付'!O8</f>
        <v>42627</v>
      </c>
      <c r="R8" s="340">
        <f>'日付'!P8</f>
        <v>42628</v>
      </c>
      <c r="S8" s="340">
        <f>'日付'!Q8</f>
        <v>42629</v>
      </c>
      <c r="T8" s="340">
        <f>'日付'!R8</f>
        <v>42630</v>
      </c>
      <c r="U8" s="340">
        <f>'日付'!S8</f>
        <v>42631</v>
      </c>
      <c r="V8" s="342">
        <f>'日付'!T8</f>
        <v>42632</v>
      </c>
      <c r="W8" s="340">
        <f>'日付'!U8</f>
        <v>42633</v>
      </c>
      <c r="X8" s="340">
        <f>'日付'!V8</f>
        <v>42634</v>
      </c>
      <c r="Y8" s="342">
        <f>'日付'!W8</f>
        <v>42635</v>
      </c>
      <c r="Z8" s="340">
        <f>'日付'!X8</f>
        <v>42636</v>
      </c>
      <c r="AA8" s="340">
        <f>'日付'!Y8</f>
        <v>42637</v>
      </c>
      <c r="AB8" s="340">
        <f>'日付'!Z8</f>
        <v>42638</v>
      </c>
      <c r="AC8" s="340">
        <f>'日付'!AA8</f>
        <v>42639</v>
      </c>
      <c r="AD8" s="340">
        <f>'日付'!AB8</f>
        <v>42640</v>
      </c>
      <c r="AE8" s="340">
        <f>'日付'!AC8</f>
        <v>42641</v>
      </c>
      <c r="AF8" s="340">
        <f>'日付'!AD8</f>
        <v>42642</v>
      </c>
      <c r="AG8" s="340">
        <f>'日付'!AE8</f>
        <v>42643</v>
      </c>
      <c r="AH8" s="343"/>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34"/>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346" t="s">
        <v>11</v>
      </c>
      <c r="AI9" s="631"/>
      <c r="AJ9" s="635"/>
      <c r="AK9" s="636"/>
      <c r="AL9" s="640"/>
      <c r="AM9" s="635"/>
      <c r="AN9" s="643"/>
      <c r="AP9" s="660">
        <v>1</v>
      </c>
      <c r="AQ9" s="639">
        <f>IF(C24="","",C24)</f>
      </c>
      <c r="AR9" s="765"/>
      <c r="AS9" s="670">
        <f>IF(90000&lt;=AR9,90000,AR9)</f>
        <v>0</v>
      </c>
      <c r="AT9" s="765"/>
      <c r="AU9" s="670">
        <f>IF(10000&lt;=AT9,10000,AT9)</f>
        <v>0</v>
      </c>
      <c r="AV9" s="765"/>
      <c r="AW9" s="670">
        <f>IF(20000&lt;=AV9,20000,AV9)</f>
        <v>0</v>
      </c>
      <c r="AX9" s="765"/>
      <c r="AY9" s="765"/>
      <c r="AZ9" s="765"/>
      <c r="BA9" s="777"/>
      <c r="BB9" s="766"/>
    </row>
    <row r="10" spans="1:54" ht="16.5" customHeight="1">
      <c r="A10" s="721"/>
      <c r="B10" s="236">
        <v>2</v>
      </c>
      <c r="C10" s="8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347"/>
      <c r="AI10" s="632"/>
      <c r="AJ10" s="637"/>
      <c r="AK10" s="638"/>
      <c r="AL10" s="641"/>
      <c r="AM10" s="637"/>
      <c r="AN10" s="644"/>
      <c r="AP10" s="661"/>
      <c r="AQ10" s="654"/>
      <c r="AR10" s="761"/>
      <c r="AS10" s="666"/>
      <c r="AT10" s="761"/>
      <c r="AU10" s="666"/>
      <c r="AV10" s="761"/>
      <c r="AW10" s="666"/>
      <c r="AX10" s="761"/>
      <c r="AY10" s="761"/>
      <c r="AZ10" s="761"/>
      <c r="BA10" s="764"/>
      <c r="BB10" s="758"/>
    </row>
    <row r="11" spans="1:54" ht="16.5" customHeight="1">
      <c r="A11" s="721"/>
      <c r="B11" s="236">
        <v>3</v>
      </c>
      <c r="C11" s="87"/>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348"/>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761"/>
      <c r="AS11" s="668">
        <f>IF(90000&lt;=AR11,90000,AR11)</f>
        <v>0</v>
      </c>
      <c r="AT11" s="761"/>
      <c r="AU11" s="668">
        <f>IF(10000&lt;=AT11,10000,AT11)</f>
        <v>0</v>
      </c>
      <c r="AV11" s="761"/>
      <c r="AW11" s="668">
        <f>IF(20000&lt;=AV11,20000,AV11)</f>
        <v>0</v>
      </c>
      <c r="AX11" s="761"/>
      <c r="AY11" s="761"/>
      <c r="AZ11" s="761"/>
      <c r="BA11" s="763"/>
      <c r="BB11" s="758"/>
    </row>
    <row r="12" spans="1:54" ht="16.5" customHeight="1">
      <c r="A12" s="721"/>
      <c r="B12" s="236">
        <v>4</v>
      </c>
      <c r="C12" s="8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345" t="s">
        <v>10</v>
      </c>
      <c r="AI12" s="645"/>
      <c r="AJ12" s="647"/>
      <c r="AK12" s="648"/>
      <c r="AL12" s="624"/>
      <c r="AM12" s="624"/>
      <c r="AN12" s="626"/>
      <c r="AP12" s="661"/>
      <c r="AQ12" s="654"/>
      <c r="AR12" s="761"/>
      <c r="AS12" s="669"/>
      <c r="AT12" s="761"/>
      <c r="AU12" s="669"/>
      <c r="AV12" s="761"/>
      <c r="AW12" s="669"/>
      <c r="AX12" s="761"/>
      <c r="AY12" s="761"/>
      <c r="AZ12" s="761"/>
      <c r="BA12" s="764"/>
      <c r="BB12" s="758"/>
    </row>
    <row r="13" spans="1:54" ht="16.5" customHeight="1">
      <c r="A13" s="721"/>
      <c r="B13" s="236">
        <v>5</v>
      </c>
      <c r="C13" s="8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253"/>
      <c r="AI13" s="645"/>
      <c r="AJ13" s="647"/>
      <c r="AK13" s="648"/>
      <c r="AL13" s="624"/>
      <c r="AM13" s="624"/>
      <c r="AN13" s="626"/>
      <c r="AP13" s="661">
        <v>3</v>
      </c>
      <c r="AQ13" s="653">
        <f>IF(C26="","",C26)</f>
      </c>
      <c r="AR13" s="761"/>
      <c r="AS13" s="668">
        <f>IF(90000&lt;=AR13,90000,AR13)</f>
        <v>0</v>
      </c>
      <c r="AT13" s="761"/>
      <c r="AU13" s="668">
        <f>IF(10000&lt;=AT13,10000,AT13)</f>
        <v>0</v>
      </c>
      <c r="AV13" s="761"/>
      <c r="AW13" s="668">
        <f>IF(20000&lt;=AV13,20000,AV13)</f>
        <v>0</v>
      </c>
      <c r="AX13" s="761"/>
      <c r="AY13" s="761"/>
      <c r="AZ13" s="761"/>
      <c r="BA13" s="763"/>
      <c r="BB13" s="758"/>
    </row>
    <row r="14" spans="1:54" ht="16.5" customHeight="1">
      <c r="A14" s="721"/>
      <c r="B14" s="236">
        <v>6</v>
      </c>
      <c r="C14" s="8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253"/>
      <c r="AI14" s="645"/>
      <c r="AJ14" s="649" t="s">
        <v>287</v>
      </c>
      <c r="AK14" s="624">
        <f>IF(COUNTIF($D$19:$AH$19,"複")=0,0,COUNTIF($D$19:$AH$19,"複"))</f>
        <v>0</v>
      </c>
      <c r="AL14" s="624"/>
      <c r="AM14" s="624"/>
      <c r="AN14" s="626"/>
      <c r="AP14" s="661"/>
      <c r="AQ14" s="654"/>
      <c r="AR14" s="761"/>
      <c r="AS14" s="669"/>
      <c r="AT14" s="761"/>
      <c r="AU14" s="669"/>
      <c r="AV14" s="761"/>
      <c r="AW14" s="669"/>
      <c r="AX14" s="761"/>
      <c r="AY14" s="761"/>
      <c r="AZ14" s="761"/>
      <c r="BA14" s="764"/>
      <c r="BB14" s="758"/>
    </row>
    <row r="15" spans="1:54" ht="16.5" customHeight="1">
      <c r="A15" s="721"/>
      <c r="B15" s="236">
        <v>7</v>
      </c>
      <c r="C15" s="8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t="s">
        <v>11</v>
      </c>
      <c r="AB15" s="137"/>
      <c r="AC15" s="137"/>
      <c r="AD15" s="137"/>
      <c r="AE15" s="137"/>
      <c r="AF15" s="137"/>
      <c r="AG15" s="137" t="s">
        <v>10</v>
      </c>
      <c r="AH15" s="253" t="s">
        <v>10</v>
      </c>
      <c r="AI15" s="645"/>
      <c r="AJ15" s="649"/>
      <c r="AK15" s="624"/>
      <c r="AL15" s="624"/>
      <c r="AM15" s="624"/>
      <c r="AN15" s="626"/>
      <c r="AP15" s="661">
        <v>4</v>
      </c>
      <c r="AQ15" s="653">
        <f>IF(C27="","",C27)</f>
      </c>
      <c r="AR15" s="761"/>
      <c r="AS15" s="668">
        <f>IF(90000&lt;=AR15,90000,AR15)</f>
        <v>0</v>
      </c>
      <c r="AT15" s="761"/>
      <c r="AU15" s="668">
        <f>IF(10000&lt;=AT15,10000,AT15)</f>
        <v>0</v>
      </c>
      <c r="AV15" s="761"/>
      <c r="AW15" s="668">
        <f>IF(20000&lt;=AV15,20000,AV15)</f>
        <v>0</v>
      </c>
      <c r="AX15" s="761"/>
      <c r="AY15" s="761"/>
      <c r="AZ15" s="761"/>
      <c r="BA15" s="763"/>
      <c r="BB15" s="758"/>
    </row>
    <row r="16" spans="1:54" ht="17.25" customHeight="1" thickBot="1">
      <c r="A16" s="721"/>
      <c r="B16" s="236">
        <v>8</v>
      </c>
      <c r="C16" s="8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t="s">
        <v>10</v>
      </c>
      <c r="AH16" s="253" t="s">
        <v>10</v>
      </c>
      <c r="AI16" s="646"/>
      <c r="AJ16" s="650"/>
      <c r="AK16" s="625"/>
      <c r="AL16" s="625"/>
      <c r="AM16" s="625"/>
      <c r="AN16" s="627"/>
      <c r="AP16" s="661"/>
      <c r="AQ16" s="654"/>
      <c r="AR16" s="761"/>
      <c r="AS16" s="669"/>
      <c r="AT16" s="761"/>
      <c r="AU16" s="669"/>
      <c r="AV16" s="761"/>
      <c r="AW16" s="669"/>
      <c r="AX16" s="761"/>
      <c r="AY16" s="761"/>
      <c r="AZ16" s="761"/>
      <c r="BA16" s="764"/>
      <c r="BB16" s="758"/>
    </row>
    <row r="17" spans="1:54" ht="17.25" customHeight="1">
      <c r="A17" s="721"/>
      <c r="B17" s="237">
        <v>9</v>
      </c>
      <c r="C17" s="87"/>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54"/>
      <c r="AI17" s="265"/>
      <c r="AJ17" s="628" t="s">
        <v>328</v>
      </c>
      <c r="AK17" s="628"/>
      <c r="AL17" s="628"/>
      <c r="AM17" s="628"/>
      <c r="AN17" s="266"/>
      <c r="AP17" s="661">
        <v>5</v>
      </c>
      <c r="AQ17" s="653">
        <f>IF(C28="","",C28)</f>
      </c>
      <c r="AR17" s="761"/>
      <c r="AS17" s="668">
        <f>IF(90000&lt;=AR17,90000,AR17)</f>
        <v>0</v>
      </c>
      <c r="AT17" s="761"/>
      <c r="AU17" s="668">
        <f>IF(10000&lt;=AT17,10000,AT17)</f>
        <v>0</v>
      </c>
      <c r="AV17" s="761"/>
      <c r="AW17" s="668">
        <f>IF(20000&lt;=AV17,20000,AV17)</f>
        <v>0</v>
      </c>
      <c r="AX17" s="761"/>
      <c r="AY17" s="761"/>
      <c r="AZ17" s="761"/>
      <c r="BA17" s="763"/>
      <c r="BB17" s="758"/>
    </row>
    <row r="18" spans="1:54" ht="16.5" customHeight="1">
      <c r="A18" s="721"/>
      <c r="B18" s="238">
        <v>10</v>
      </c>
      <c r="C18" s="88"/>
      <c r="D18" s="138" t="s">
        <v>11</v>
      </c>
      <c r="E18" s="138" t="s">
        <v>10</v>
      </c>
      <c r="F18" s="138" t="s">
        <v>10</v>
      </c>
      <c r="G18" s="138" t="s">
        <v>10</v>
      </c>
      <c r="H18" s="138" t="s">
        <v>10</v>
      </c>
      <c r="I18" s="138" t="s">
        <v>10</v>
      </c>
      <c r="J18" s="138" t="s">
        <v>10</v>
      </c>
      <c r="K18" s="138" t="s">
        <v>10</v>
      </c>
      <c r="L18" s="138" t="s">
        <v>10</v>
      </c>
      <c r="M18" s="138" t="s">
        <v>10</v>
      </c>
      <c r="N18" s="138" t="s">
        <v>10</v>
      </c>
      <c r="O18" s="138" t="s">
        <v>10</v>
      </c>
      <c r="P18" s="138" t="s">
        <v>10</v>
      </c>
      <c r="Q18" s="138" t="s">
        <v>10</v>
      </c>
      <c r="R18" s="138" t="s">
        <v>10</v>
      </c>
      <c r="S18" s="138" t="s">
        <v>10</v>
      </c>
      <c r="T18" s="138" t="s">
        <v>10</v>
      </c>
      <c r="U18" s="138" t="s">
        <v>10</v>
      </c>
      <c r="V18" s="138" t="s">
        <v>10</v>
      </c>
      <c r="W18" s="138" t="s">
        <v>10</v>
      </c>
      <c r="X18" s="138" t="s">
        <v>10</v>
      </c>
      <c r="Y18" s="138" t="s">
        <v>10</v>
      </c>
      <c r="Z18" s="138" t="s">
        <v>10</v>
      </c>
      <c r="AA18" s="138" t="s">
        <v>10</v>
      </c>
      <c r="AB18" s="138" t="s">
        <v>10</v>
      </c>
      <c r="AC18" s="138" t="s">
        <v>11</v>
      </c>
      <c r="AD18" s="138"/>
      <c r="AE18" s="138"/>
      <c r="AF18" s="138"/>
      <c r="AG18" s="138" t="s">
        <v>10</v>
      </c>
      <c r="AH18" s="255" t="s">
        <v>10</v>
      </c>
      <c r="AI18" s="240"/>
      <c r="AJ18" s="629"/>
      <c r="AK18" s="629"/>
      <c r="AL18" s="629"/>
      <c r="AM18" s="629"/>
      <c r="AN18" s="110"/>
      <c r="AP18" s="661"/>
      <c r="AQ18" s="654"/>
      <c r="AR18" s="761"/>
      <c r="AS18" s="669"/>
      <c r="AT18" s="761"/>
      <c r="AU18" s="669"/>
      <c r="AV18" s="761"/>
      <c r="AW18" s="669"/>
      <c r="AX18" s="761"/>
      <c r="AY18" s="761"/>
      <c r="AZ18" s="761"/>
      <c r="BA18" s="764"/>
      <c r="BB18" s="758"/>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56">
        <f t="shared" si="0"/>
      </c>
      <c r="AI19" s="267"/>
      <c r="AJ19" s="268"/>
      <c r="AK19" s="269"/>
      <c r="AL19" s="269"/>
      <c r="AM19" s="110"/>
      <c r="AN19" s="110"/>
      <c r="AP19" s="661">
        <v>6</v>
      </c>
      <c r="AQ19" s="653">
        <f>IF(C29="","",C29)</f>
      </c>
      <c r="AR19" s="761"/>
      <c r="AS19" s="668">
        <f>IF(90000&lt;=AR19,90000,AR19)</f>
        <v>0</v>
      </c>
      <c r="AT19" s="761"/>
      <c r="AU19" s="668">
        <f>IF(10000&lt;=AT19,10000,AT19)</f>
        <v>0</v>
      </c>
      <c r="AV19" s="761"/>
      <c r="AW19" s="668">
        <f>IF(20000&lt;=AV19,20000,AV19)</f>
        <v>0</v>
      </c>
      <c r="AX19" s="761"/>
      <c r="AY19" s="761"/>
      <c r="AZ19" s="761"/>
      <c r="BA19" s="763"/>
      <c r="BB19" s="758"/>
    </row>
    <row r="20" spans="1:54" ht="15.75" customHeight="1">
      <c r="A20" s="707" t="s">
        <v>3</v>
      </c>
      <c r="B20" s="710" t="s">
        <v>4</v>
      </c>
      <c r="C20" s="711"/>
      <c r="D20" s="779">
        <f>D8</f>
        <v>42614</v>
      </c>
      <c r="E20" s="779">
        <f aca="true" t="shared" si="1" ref="E20:AG20">E8</f>
        <v>42615</v>
      </c>
      <c r="F20" s="779">
        <f t="shared" si="1"/>
        <v>42616</v>
      </c>
      <c r="G20" s="779">
        <f t="shared" si="1"/>
        <v>42617</v>
      </c>
      <c r="H20" s="779">
        <f t="shared" si="1"/>
        <v>42618</v>
      </c>
      <c r="I20" s="779">
        <f t="shared" si="1"/>
        <v>42619</v>
      </c>
      <c r="J20" s="779">
        <f t="shared" si="1"/>
        <v>42620</v>
      </c>
      <c r="K20" s="779">
        <f t="shared" si="1"/>
        <v>42621</v>
      </c>
      <c r="L20" s="779">
        <f t="shared" si="1"/>
        <v>42622</v>
      </c>
      <c r="M20" s="779">
        <f t="shared" si="1"/>
        <v>42623</v>
      </c>
      <c r="N20" s="779">
        <f t="shared" si="1"/>
        <v>42624</v>
      </c>
      <c r="O20" s="779">
        <f t="shared" si="1"/>
        <v>42625</v>
      </c>
      <c r="P20" s="779">
        <f t="shared" si="1"/>
        <v>42626</v>
      </c>
      <c r="Q20" s="779">
        <f t="shared" si="1"/>
        <v>42627</v>
      </c>
      <c r="R20" s="779">
        <f t="shared" si="1"/>
        <v>42628</v>
      </c>
      <c r="S20" s="779">
        <f t="shared" si="1"/>
        <v>42629</v>
      </c>
      <c r="T20" s="779">
        <f t="shared" si="1"/>
        <v>42630</v>
      </c>
      <c r="U20" s="779">
        <f t="shared" si="1"/>
        <v>42631</v>
      </c>
      <c r="V20" s="788">
        <f t="shared" si="1"/>
        <v>42632</v>
      </c>
      <c r="W20" s="779">
        <f t="shared" si="1"/>
        <v>42633</v>
      </c>
      <c r="X20" s="779">
        <f t="shared" si="1"/>
        <v>42634</v>
      </c>
      <c r="Y20" s="788">
        <f t="shared" si="1"/>
        <v>42635</v>
      </c>
      <c r="Z20" s="779">
        <f t="shared" si="1"/>
        <v>42636</v>
      </c>
      <c r="AA20" s="779">
        <f t="shared" si="1"/>
        <v>42637</v>
      </c>
      <c r="AB20" s="779">
        <f t="shared" si="1"/>
        <v>42638</v>
      </c>
      <c r="AC20" s="779">
        <f t="shared" si="1"/>
        <v>42639</v>
      </c>
      <c r="AD20" s="779">
        <f t="shared" si="1"/>
        <v>42640</v>
      </c>
      <c r="AE20" s="779">
        <f t="shared" si="1"/>
        <v>42641</v>
      </c>
      <c r="AF20" s="779">
        <f t="shared" si="1"/>
        <v>42642</v>
      </c>
      <c r="AG20" s="779">
        <f t="shared" si="1"/>
        <v>42643</v>
      </c>
      <c r="AH20" s="791"/>
      <c r="AI20" s="683" t="s">
        <v>71</v>
      </c>
      <c r="AJ20" s="688" t="s">
        <v>72</v>
      </c>
      <c r="AK20" s="677" t="s">
        <v>192</v>
      </c>
      <c r="AL20" s="677" t="s">
        <v>193</v>
      </c>
      <c r="AM20" s="110"/>
      <c r="AN20" s="110"/>
      <c r="AP20" s="661"/>
      <c r="AQ20" s="654"/>
      <c r="AR20" s="761"/>
      <c r="AS20" s="669"/>
      <c r="AT20" s="761"/>
      <c r="AU20" s="669"/>
      <c r="AV20" s="761"/>
      <c r="AW20" s="669"/>
      <c r="AX20" s="761"/>
      <c r="AY20" s="761"/>
      <c r="AZ20" s="761"/>
      <c r="BA20" s="764"/>
      <c r="BB20" s="758"/>
    </row>
    <row r="21" spans="1:54" ht="15.75" customHeight="1">
      <c r="A21" s="708"/>
      <c r="B21" s="712"/>
      <c r="C21" s="713"/>
      <c r="D21" s="780" t="str">
        <f>'日付'!B18</f>
        <v>成人の日</v>
      </c>
      <c r="E21" s="780" t="str">
        <f>'日付'!C18</f>
        <v>建国記念の日</v>
      </c>
      <c r="F21" s="780"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0" t="str">
        <f>'日付'!J18</f>
        <v>海の日</v>
      </c>
      <c r="M21" s="780" t="str">
        <f>'日付'!K18</f>
        <v>山の日</v>
      </c>
      <c r="N21" s="780"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0">
        <f>'日付'!S18</f>
        <v>0</v>
      </c>
      <c r="V21" s="789">
        <f>'日付'!T18</f>
        <v>0</v>
      </c>
      <c r="W21" s="780">
        <f>'日付'!U18</f>
        <v>0</v>
      </c>
      <c r="X21" s="780">
        <f>'日付'!V18</f>
        <v>0</v>
      </c>
      <c r="Y21" s="789">
        <f>'日付'!W18</f>
        <v>0</v>
      </c>
      <c r="Z21" s="780">
        <f>'日付'!X18</f>
        <v>0</v>
      </c>
      <c r="AA21" s="780">
        <f>'日付'!Y18</f>
        <v>0</v>
      </c>
      <c r="AB21" s="780">
        <f>'日付'!Z18</f>
        <v>0</v>
      </c>
      <c r="AC21" s="780">
        <f>'日付'!AA18</f>
        <v>0</v>
      </c>
      <c r="AD21" s="780">
        <f>'日付'!AB18</f>
        <v>0</v>
      </c>
      <c r="AE21" s="780">
        <f>'日付'!AC18</f>
        <v>0</v>
      </c>
      <c r="AF21" s="780">
        <f>'日付'!AD18</f>
        <v>0</v>
      </c>
      <c r="AG21" s="780">
        <f>'日付'!AE18</f>
        <v>0</v>
      </c>
      <c r="AH21" s="792"/>
      <c r="AI21" s="684"/>
      <c r="AJ21" s="689"/>
      <c r="AK21" s="678"/>
      <c r="AL21" s="678"/>
      <c r="AM21" s="110"/>
      <c r="AN21" s="110"/>
      <c r="AP21" s="661">
        <v>7</v>
      </c>
      <c r="AQ21" s="653">
        <f>IF(C30="","",C30)</f>
      </c>
      <c r="AR21" s="761"/>
      <c r="AS21" s="668">
        <f>IF(90000&lt;=AR21,90000,AR21)</f>
        <v>0</v>
      </c>
      <c r="AT21" s="761"/>
      <c r="AU21" s="668">
        <f>IF(10000&lt;=AT21,10000,AT21)</f>
        <v>0</v>
      </c>
      <c r="AV21" s="761"/>
      <c r="AW21" s="668">
        <f>IF(20000&lt;=AV21,20000,AV21)</f>
        <v>0</v>
      </c>
      <c r="AX21" s="761"/>
      <c r="AY21" s="761"/>
      <c r="AZ21" s="761"/>
      <c r="BA21" s="763"/>
      <c r="BB21" s="758"/>
    </row>
    <row r="22" spans="1:54" ht="15.75" customHeight="1">
      <c r="A22" s="708"/>
      <c r="B22" s="712"/>
      <c r="C22" s="713"/>
      <c r="D22" s="780">
        <f>'日付'!B19</f>
        <v>42380</v>
      </c>
      <c r="E22" s="780">
        <f>'日付'!C19</f>
        <v>42411</v>
      </c>
      <c r="F22" s="780">
        <f>'日付'!D19</f>
        <v>42449</v>
      </c>
      <c r="G22" s="780">
        <f>'日付'!E19</f>
        <v>42450</v>
      </c>
      <c r="H22" s="780">
        <f>'日付'!F19</f>
        <v>42489</v>
      </c>
      <c r="I22" s="780">
        <f>'日付'!G19</f>
        <v>42493</v>
      </c>
      <c r="J22" s="780">
        <f>'日付'!H19</f>
        <v>42494</v>
      </c>
      <c r="K22" s="780">
        <f>'日付'!I19</f>
        <v>42495</v>
      </c>
      <c r="L22" s="780">
        <f>'日付'!J19</f>
        <v>42569</v>
      </c>
      <c r="M22" s="780">
        <f>'日付'!K19</f>
        <v>42593</v>
      </c>
      <c r="N22" s="780">
        <f>'日付'!L19</f>
        <v>42632</v>
      </c>
      <c r="O22" s="780">
        <f>'日付'!M19</f>
        <v>42635</v>
      </c>
      <c r="P22" s="780">
        <f>'日付'!N19</f>
        <v>42653</v>
      </c>
      <c r="Q22" s="780">
        <f>'日付'!O19</f>
        <v>42677</v>
      </c>
      <c r="R22" s="780">
        <f>'日付'!P19</f>
        <v>42697</v>
      </c>
      <c r="S22" s="780">
        <f>'日付'!Q19</f>
        <v>42727</v>
      </c>
      <c r="T22" s="780">
        <f>'日付'!R19</f>
        <v>0</v>
      </c>
      <c r="U22" s="780">
        <f>'日付'!S19</f>
        <v>0</v>
      </c>
      <c r="V22" s="789">
        <f>'日付'!T19</f>
        <v>0</v>
      </c>
      <c r="W22" s="780">
        <f>'日付'!U19</f>
        <v>0</v>
      </c>
      <c r="X22" s="780">
        <f>'日付'!V19</f>
        <v>0</v>
      </c>
      <c r="Y22" s="789">
        <f>'日付'!W19</f>
        <v>0</v>
      </c>
      <c r="Z22" s="780">
        <f>'日付'!X19</f>
        <v>0</v>
      </c>
      <c r="AA22" s="780">
        <f>'日付'!Y19</f>
        <v>0</v>
      </c>
      <c r="AB22" s="780">
        <f>'日付'!Z19</f>
        <v>0</v>
      </c>
      <c r="AC22" s="780">
        <f>'日付'!AA19</f>
        <v>0</v>
      </c>
      <c r="AD22" s="780">
        <f>'日付'!AB19</f>
        <v>0</v>
      </c>
      <c r="AE22" s="780">
        <f>'日付'!AC19</f>
        <v>0</v>
      </c>
      <c r="AF22" s="780">
        <f>'日付'!AD19</f>
        <v>0</v>
      </c>
      <c r="AG22" s="780">
        <f>'日付'!AE19</f>
        <v>0</v>
      </c>
      <c r="AH22" s="792"/>
      <c r="AI22" s="684"/>
      <c r="AJ22" s="689"/>
      <c r="AK22" s="678"/>
      <c r="AL22" s="678"/>
      <c r="AM22" s="686" t="s">
        <v>327</v>
      </c>
      <c r="AN22" s="687"/>
      <c r="AP22" s="661"/>
      <c r="AQ22" s="654"/>
      <c r="AR22" s="761"/>
      <c r="AS22" s="669"/>
      <c r="AT22" s="761"/>
      <c r="AU22" s="669"/>
      <c r="AV22" s="761"/>
      <c r="AW22" s="669"/>
      <c r="AX22" s="761"/>
      <c r="AY22" s="761"/>
      <c r="AZ22" s="761"/>
      <c r="BA22" s="764"/>
      <c r="BB22" s="758"/>
    </row>
    <row r="23" spans="1:54" ht="15.75" customHeight="1">
      <c r="A23" s="709"/>
      <c r="B23" s="714"/>
      <c r="C23" s="715"/>
      <c r="D23" s="781">
        <f>'日付'!B20</f>
        <v>0</v>
      </c>
      <c r="E23" s="781">
        <f>'日付'!C20</f>
        <v>0</v>
      </c>
      <c r="F23" s="781">
        <f>'日付'!D20</f>
        <v>0</v>
      </c>
      <c r="G23" s="781">
        <f>'日付'!E20</f>
        <v>0</v>
      </c>
      <c r="H23" s="781">
        <f>'日付'!F20</f>
        <v>0</v>
      </c>
      <c r="I23" s="781">
        <f>'日付'!G20</f>
        <v>0</v>
      </c>
      <c r="J23" s="781">
        <f>'日付'!H20</f>
        <v>0</v>
      </c>
      <c r="K23" s="781">
        <f>'日付'!I20</f>
        <v>0</v>
      </c>
      <c r="L23" s="781">
        <f>'日付'!J20</f>
        <v>0</v>
      </c>
      <c r="M23" s="781">
        <f>'日付'!K20</f>
        <v>0</v>
      </c>
      <c r="N23" s="781">
        <f>'日付'!L20</f>
        <v>0</v>
      </c>
      <c r="O23" s="781">
        <f>'日付'!M20</f>
        <v>0</v>
      </c>
      <c r="P23" s="781">
        <f>'日付'!N20</f>
        <v>0</v>
      </c>
      <c r="Q23" s="781">
        <f>'日付'!O20</f>
        <v>0</v>
      </c>
      <c r="R23" s="781">
        <f>'日付'!P20</f>
        <v>0</v>
      </c>
      <c r="S23" s="781">
        <f>'日付'!Q20</f>
        <v>0</v>
      </c>
      <c r="T23" s="781">
        <f>'日付'!R20</f>
        <v>0</v>
      </c>
      <c r="U23" s="781">
        <f>'日付'!S20</f>
        <v>0</v>
      </c>
      <c r="V23" s="790">
        <f>'日付'!T20</f>
        <v>0</v>
      </c>
      <c r="W23" s="781">
        <f>'日付'!U20</f>
        <v>0</v>
      </c>
      <c r="X23" s="781">
        <f>'日付'!V20</f>
        <v>0</v>
      </c>
      <c r="Y23" s="790">
        <f>'日付'!W20</f>
        <v>0</v>
      </c>
      <c r="Z23" s="781">
        <f>'日付'!X20</f>
        <v>0</v>
      </c>
      <c r="AA23" s="781">
        <f>'日付'!Y20</f>
        <v>0</v>
      </c>
      <c r="AB23" s="781">
        <f>'日付'!Z20</f>
        <v>0</v>
      </c>
      <c r="AC23" s="781">
        <f>'日付'!AA20</f>
        <v>0</v>
      </c>
      <c r="AD23" s="781">
        <f>'日付'!AB20</f>
        <v>0</v>
      </c>
      <c r="AE23" s="781">
        <f>'日付'!AC20</f>
        <v>0</v>
      </c>
      <c r="AF23" s="781">
        <f>'日付'!AD20</f>
        <v>0</v>
      </c>
      <c r="AG23" s="781">
        <f>'日付'!AE20</f>
        <v>0</v>
      </c>
      <c r="AH23" s="793"/>
      <c r="AI23" s="685"/>
      <c r="AJ23" s="690"/>
      <c r="AK23" s="679"/>
      <c r="AL23" s="679"/>
      <c r="AM23" s="686"/>
      <c r="AN23" s="687"/>
      <c r="AP23" s="661">
        <v>8</v>
      </c>
      <c r="AQ23" s="653">
        <f>IF(C31="","",C31)</f>
      </c>
      <c r="AR23" s="761"/>
      <c r="AS23" s="668">
        <f>IF(90000&lt;=AR23,90000,AR23)</f>
        <v>0</v>
      </c>
      <c r="AT23" s="761"/>
      <c r="AU23" s="668">
        <f>IF(10000&lt;=AT23,10000,AT23)</f>
        <v>0</v>
      </c>
      <c r="AV23" s="761"/>
      <c r="AW23" s="668">
        <f>IF(20000&lt;=AV23,20000,AV23)</f>
        <v>0</v>
      </c>
      <c r="AX23" s="761"/>
      <c r="AY23" s="761"/>
      <c r="AZ23" s="761"/>
      <c r="BA23" s="763"/>
      <c r="BB23" s="758"/>
    </row>
    <row r="24" spans="1:54" ht="16.5" customHeight="1">
      <c r="A24" s="720" t="s">
        <v>13</v>
      </c>
      <c r="B24" s="111">
        <v>1</v>
      </c>
      <c r="C24" s="8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251"/>
      <c r="AI24" s="258">
        <f>COUNTA(D24:AH24)-COUNTIF(D24:AH24,"集")-COUNTIF(D24:AH24,"休")-COUNTIF(D24:AH24,"外")</f>
        <v>0</v>
      </c>
      <c r="AJ24" s="112">
        <f aca="true" t="shared" si="2" ref="AJ24:AJ43">COUNTIF(D24:AH24,"集")</f>
        <v>0</v>
      </c>
      <c r="AK24" s="112">
        <f>AI24+'【8月】FW（１年目）月集計表'!AK24</f>
        <v>0</v>
      </c>
      <c r="AL24" s="112">
        <f>AJ24+'【8月】FW（１年目）月集計表'!AL24</f>
        <v>0</v>
      </c>
      <c r="AM24" s="686"/>
      <c r="AN24" s="687"/>
      <c r="AP24" s="661"/>
      <c r="AQ24" s="654"/>
      <c r="AR24" s="761"/>
      <c r="AS24" s="669"/>
      <c r="AT24" s="761"/>
      <c r="AU24" s="669"/>
      <c r="AV24" s="761"/>
      <c r="AW24" s="669"/>
      <c r="AX24" s="761"/>
      <c r="AY24" s="761"/>
      <c r="AZ24" s="761"/>
      <c r="BA24" s="764"/>
      <c r="BB24" s="758"/>
    </row>
    <row r="25" spans="1:54" ht="16.5" customHeight="1">
      <c r="A25" s="721"/>
      <c r="B25" s="114">
        <v>2</v>
      </c>
      <c r="C25" s="8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253"/>
      <c r="AI25" s="259">
        <f aca="true" t="shared" si="3" ref="AI25:AI43">COUNTA(D25:AH25)-COUNTIF(D25:AH25,"集")-COUNTIF(D25:AH25,"休")-COUNTIF(D25:AH25,"外")</f>
        <v>0</v>
      </c>
      <c r="AJ25" s="115">
        <f t="shared" si="2"/>
        <v>0</v>
      </c>
      <c r="AK25" s="115">
        <f>AI25+'【8月】FW（１年目）月集計表'!AK25</f>
        <v>0</v>
      </c>
      <c r="AL25" s="115">
        <f>AJ25+'【8月】FW（１年目）月集計表'!AL25</f>
        <v>0</v>
      </c>
      <c r="AM25" s="686"/>
      <c r="AN25" s="687"/>
      <c r="AP25" s="661">
        <v>9</v>
      </c>
      <c r="AQ25" s="653">
        <f>IF(C32="","",C32)</f>
      </c>
      <c r="AR25" s="761"/>
      <c r="AS25" s="668">
        <f>IF(90000&lt;=AR25,90000,AR25)</f>
        <v>0</v>
      </c>
      <c r="AT25" s="761"/>
      <c r="AU25" s="668">
        <f>IF(10000&lt;=AT25,10000,AT25)</f>
        <v>0</v>
      </c>
      <c r="AV25" s="761"/>
      <c r="AW25" s="668">
        <f>IF(20000&lt;=AV25,20000,AV25)</f>
        <v>0</v>
      </c>
      <c r="AX25" s="761"/>
      <c r="AY25" s="761"/>
      <c r="AZ25" s="761"/>
      <c r="BA25" s="763"/>
      <c r="BB25" s="758"/>
    </row>
    <row r="26" spans="1:54" ht="16.5" customHeight="1">
      <c r="A26" s="721"/>
      <c r="B26" s="114">
        <v>3</v>
      </c>
      <c r="C26" s="8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53"/>
      <c r="AI26" s="259">
        <f t="shared" si="3"/>
        <v>0</v>
      </c>
      <c r="AJ26" s="115">
        <f t="shared" si="2"/>
        <v>0</v>
      </c>
      <c r="AK26" s="115">
        <f>AI26+'【8月】FW（１年目）月集計表'!AK26</f>
        <v>0</v>
      </c>
      <c r="AL26" s="115">
        <f>AJ26+'【8月】FW（１年目）月集計表'!AL26</f>
        <v>0</v>
      </c>
      <c r="AP26" s="661"/>
      <c r="AQ26" s="654"/>
      <c r="AR26" s="761"/>
      <c r="AS26" s="669"/>
      <c r="AT26" s="761"/>
      <c r="AU26" s="669"/>
      <c r="AV26" s="761"/>
      <c r="AW26" s="669"/>
      <c r="AX26" s="761"/>
      <c r="AY26" s="761"/>
      <c r="AZ26" s="761"/>
      <c r="BA26" s="764"/>
      <c r="BB26" s="758"/>
    </row>
    <row r="27" spans="1:54" ht="16.5" customHeight="1">
      <c r="A27" s="721"/>
      <c r="B27" s="114">
        <v>4</v>
      </c>
      <c r="C27" s="8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253"/>
      <c r="AI27" s="259">
        <f t="shared" si="3"/>
        <v>0</v>
      </c>
      <c r="AJ27" s="115">
        <f t="shared" si="2"/>
        <v>0</v>
      </c>
      <c r="AK27" s="115">
        <f>AI27+'【8月】FW（１年目）月集計表'!AK27</f>
        <v>0</v>
      </c>
      <c r="AL27" s="115">
        <f>AJ27+'【8月】FW（１年目）月集計表'!AL27</f>
        <v>0</v>
      </c>
      <c r="AP27" s="661">
        <v>10</v>
      </c>
      <c r="AQ27" s="653">
        <f>IF(C33="","",C33)</f>
      </c>
      <c r="AR27" s="761"/>
      <c r="AS27" s="668">
        <f>IF(90000&lt;=AR27,90000,AR27)</f>
        <v>0</v>
      </c>
      <c r="AT27" s="761"/>
      <c r="AU27" s="668">
        <f>IF(10000&lt;=AT27,10000,AT27)</f>
        <v>0</v>
      </c>
      <c r="AV27" s="761"/>
      <c r="AW27" s="668">
        <f>IF(20000&lt;=AV27,20000,AV27)</f>
        <v>0</v>
      </c>
      <c r="AX27" s="761"/>
      <c r="AY27" s="761"/>
      <c r="AZ27" s="761"/>
      <c r="BA27" s="763"/>
      <c r="BB27" s="758"/>
    </row>
    <row r="28" spans="1:54" ht="16.5" customHeight="1">
      <c r="A28" s="721"/>
      <c r="B28" s="114">
        <v>5</v>
      </c>
      <c r="C28" s="8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253"/>
      <c r="AI28" s="259">
        <f t="shared" si="3"/>
        <v>0</v>
      </c>
      <c r="AJ28" s="115">
        <f t="shared" si="2"/>
        <v>0</v>
      </c>
      <c r="AK28" s="115">
        <f>AI28+'【8月】FW（１年目）月集計表'!AK28</f>
        <v>0</v>
      </c>
      <c r="AL28" s="115">
        <f>AJ28+'【8月】FW（１年目）月集計表'!AL28</f>
        <v>0</v>
      </c>
      <c r="AP28" s="661"/>
      <c r="AQ28" s="654"/>
      <c r="AR28" s="761"/>
      <c r="AS28" s="669"/>
      <c r="AT28" s="761"/>
      <c r="AU28" s="669"/>
      <c r="AV28" s="761"/>
      <c r="AW28" s="669"/>
      <c r="AX28" s="761"/>
      <c r="AY28" s="761"/>
      <c r="AZ28" s="761"/>
      <c r="BA28" s="764"/>
      <c r="BB28" s="758"/>
    </row>
    <row r="29" spans="1:54" ht="16.5" customHeight="1">
      <c r="A29" s="721"/>
      <c r="B29" s="114">
        <v>6</v>
      </c>
      <c r="C29" s="8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253"/>
      <c r="AI29" s="259">
        <f t="shared" si="3"/>
        <v>0</v>
      </c>
      <c r="AJ29" s="115">
        <f t="shared" si="2"/>
        <v>0</v>
      </c>
      <c r="AK29" s="115">
        <f>AI29+'【8月】FW（１年目）月集計表'!AK29</f>
        <v>0</v>
      </c>
      <c r="AL29" s="115">
        <f>AJ29+'【8月】FW（１年目）月集計表'!AL29</f>
        <v>0</v>
      </c>
      <c r="AP29" s="661">
        <v>11</v>
      </c>
      <c r="AQ29" s="653">
        <f>IF(C34="","",C34)</f>
      </c>
      <c r="AR29" s="761"/>
      <c r="AS29" s="668">
        <f>IF(90000&lt;=AR29,90000,AR29)</f>
        <v>0</v>
      </c>
      <c r="AT29" s="761"/>
      <c r="AU29" s="668">
        <f>IF(10000&lt;=AT29,10000,AT29)</f>
        <v>0</v>
      </c>
      <c r="AV29" s="761"/>
      <c r="AW29" s="668">
        <f>IF(20000&lt;=AV29,20000,AV29)</f>
        <v>0</v>
      </c>
      <c r="AX29" s="761"/>
      <c r="AY29" s="761"/>
      <c r="AZ29" s="761"/>
      <c r="BA29" s="763"/>
      <c r="BB29" s="758"/>
    </row>
    <row r="30" spans="1:54" ht="16.5" customHeight="1">
      <c r="A30" s="721"/>
      <c r="B30" s="114">
        <v>7</v>
      </c>
      <c r="C30" s="8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53"/>
      <c r="AI30" s="259">
        <f t="shared" si="3"/>
        <v>0</v>
      </c>
      <c r="AJ30" s="115">
        <f t="shared" si="2"/>
        <v>0</v>
      </c>
      <c r="AK30" s="115">
        <f>AI30+'【8月】FW（１年目）月集計表'!AK30</f>
        <v>0</v>
      </c>
      <c r="AL30" s="115">
        <f>AJ30+'【8月】FW（１年目）月集計表'!AL30</f>
        <v>0</v>
      </c>
      <c r="AP30" s="661"/>
      <c r="AQ30" s="654"/>
      <c r="AR30" s="761"/>
      <c r="AS30" s="669"/>
      <c r="AT30" s="761"/>
      <c r="AU30" s="669"/>
      <c r="AV30" s="761"/>
      <c r="AW30" s="669"/>
      <c r="AX30" s="761"/>
      <c r="AY30" s="761"/>
      <c r="AZ30" s="761"/>
      <c r="BA30" s="764"/>
      <c r="BB30" s="758"/>
    </row>
    <row r="31" spans="1:54" ht="16.5" customHeight="1">
      <c r="A31" s="721"/>
      <c r="B31" s="114">
        <v>8</v>
      </c>
      <c r="C31" s="8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253"/>
      <c r="AI31" s="259">
        <f t="shared" si="3"/>
        <v>0</v>
      </c>
      <c r="AJ31" s="115">
        <f t="shared" si="2"/>
        <v>0</v>
      </c>
      <c r="AK31" s="115">
        <f>AI31+'【8月】FW（１年目）月集計表'!AK31</f>
        <v>0</v>
      </c>
      <c r="AL31" s="115">
        <f>AJ31+'【8月】FW（１年目）月集計表'!AL31</f>
        <v>0</v>
      </c>
      <c r="AP31" s="661">
        <v>12</v>
      </c>
      <c r="AQ31" s="653">
        <f>IF(C35="","",C35)</f>
      </c>
      <c r="AR31" s="761"/>
      <c r="AS31" s="668">
        <f>IF(90000&lt;=AR31,90000,AR31)</f>
        <v>0</v>
      </c>
      <c r="AT31" s="761"/>
      <c r="AU31" s="668">
        <f>IF(10000&lt;=AT31,10000,AT31)</f>
        <v>0</v>
      </c>
      <c r="AV31" s="761"/>
      <c r="AW31" s="668">
        <f>IF(20000&lt;=AV31,20000,AV31)</f>
        <v>0</v>
      </c>
      <c r="AX31" s="761"/>
      <c r="AY31" s="761"/>
      <c r="AZ31" s="761"/>
      <c r="BA31" s="763"/>
      <c r="BB31" s="758"/>
    </row>
    <row r="32" spans="1:54" ht="16.5" customHeight="1">
      <c r="A32" s="721"/>
      <c r="B32" s="114">
        <v>9</v>
      </c>
      <c r="C32" s="8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253"/>
      <c r="AI32" s="259">
        <f t="shared" si="3"/>
        <v>0</v>
      </c>
      <c r="AJ32" s="115">
        <f t="shared" si="2"/>
        <v>0</v>
      </c>
      <c r="AK32" s="115">
        <f>AI32+'【8月】FW（１年目）月集計表'!AK32</f>
        <v>0</v>
      </c>
      <c r="AL32" s="115">
        <f>AJ32+'【8月】FW（１年目）月集計表'!AL32</f>
        <v>0</v>
      </c>
      <c r="AP32" s="661"/>
      <c r="AQ32" s="654"/>
      <c r="AR32" s="761"/>
      <c r="AS32" s="669"/>
      <c r="AT32" s="761"/>
      <c r="AU32" s="669"/>
      <c r="AV32" s="761"/>
      <c r="AW32" s="669"/>
      <c r="AX32" s="761"/>
      <c r="AY32" s="761"/>
      <c r="AZ32" s="761"/>
      <c r="BA32" s="764"/>
      <c r="BB32" s="758"/>
    </row>
    <row r="33" spans="1:54" ht="16.5" customHeight="1">
      <c r="A33" s="721"/>
      <c r="B33" s="114">
        <v>10</v>
      </c>
      <c r="C33" s="8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253"/>
      <c r="AI33" s="259">
        <f t="shared" si="3"/>
        <v>0</v>
      </c>
      <c r="AJ33" s="115">
        <f t="shared" si="2"/>
        <v>0</v>
      </c>
      <c r="AK33" s="115">
        <f>AI33+'【8月】FW（１年目）月集計表'!AK33</f>
        <v>0</v>
      </c>
      <c r="AL33" s="115">
        <f>AJ33+'【8月】FW（１年目）月集計表'!AL33</f>
        <v>0</v>
      </c>
      <c r="AP33" s="661">
        <v>13</v>
      </c>
      <c r="AQ33" s="653">
        <f>IF(C36="","",C36)</f>
      </c>
      <c r="AR33" s="761"/>
      <c r="AS33" s="668">
        <f>IF(90000&lt;=AR33,90000,AR33)</f>
        <v>0</v>
      </c>
      <c r="AT33" s="761"/>
      <c r="AU33" s="668">
        <f>IF(10000&lt;=AT33,10000,AT33)</f>
        <v>0</v>
      </c>
      <c r="AV33" s="761"/>
      <c r="AW33" s="668">
        <f>IF(20000&lt;=AV33,20000,AV33)</f>
        <v>0</v>
      </c>
      <c r="AX33" s="761"/>
      <c r="AY33" s="761"/>
      <c r="AZ33" s="761"/>
      <c r="BA33" s="763"/>
      <c r="BB33" s="758"/>
    </row>
    <row r="34" spans="1:54" ht="16.5" customHeight="1">
      <c r="A34" s="721"/>
      <c r="B34" s="114">
        <v>11</v>
      </c>
      <c r="C34" s="8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53"/>
      <c r="AI34" s="259">
        <f t="shared" si="3"/>
        <v>0</v>
      </c>
      <c r="AJ34" s="115">
        <f t="shared" si="2"/>
        <v>0</v>
      </c>
      <c r="AK34" s="115">
        <f>AI34+'【8月】FW（１年目）月集計表'!AK34</f>
        <v>0</v>
      </c>
      <c r="AL34" s="115">
        <f>AJ34+'【8月】FW（１年目）月集計表'!AL34</f>
        <v>0</v>
      </c>
      <c r="AP34" s="661"/>
      <c r="AQ34" s="654"/>
      <c r="AR34" s="761"/>
      <c r="AS34" s="669"/>
      <c r="AT34" s="761"/>
      <c r="AU34" s="669"/>
      <c r="AV34" s="761"/>
      <c r="AW34" s="669"/>
      <c r="AX34" s="761"/>
      <c r="AY34" s="761"/>
      <c r="AZ34" s="761"/>
      <c r="BA34" s="764"/>
      <c r="BB34" s="758"/>
    </row>
    <row r="35" spans="1:54" ht="16.5" customHeight="1">
      <c r="A35" s="721"/>
      <c r="B35" s="114">
        <v>12</v>
      </c>
      <c r="C35" s="8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253"/>
      <c r="AI35" s="259">
        <f t="shared" si="3"/>
        <v>0</v>
      </c>
      <c r="AJ35" s="115">
        <f t="shared" si="2"/>
        <v>0</v>
      </c>
      <c r="AK35" s="115">
        <f>AI35+'【8月】FW（１年目）月集計表'!AK35</f>
        <v>0</v>
      </c>
      <c r="AL35" s="115">
        <f>AJ35+'【8月】FW（１年目）月集計表'!AL35</f>
        <v>0</v>
      </c>
      <c r="AP35" s="661">
        <v>14</v>
      </c>
      <c r="AQ35" s="653">
        <f>IF(C37="","",C37)</f>
      </c>
      <c r="AR35" s="761"/>
      <c r="AS35" s="668">
        <f>IF(90000&lt;=AR35,90000,AR35)</f>
        <v>0</v>
      </c>
      <c r="AT35" s="761"/>
      <c r="AU35" s="668">
        <f>IF(10000&lt;=AT35,10000,AT35)</f>
        <v>0</v>
      </c>
      <c r="AV35" s="761"/>
      <c r="AW35" s="668">
        <f>IF(20000&lt;=AV35,20000,AV35)</f>
        <v>0</v>
      </c>
      <c r="AX35" s="761"/>
      <c r="AY35" s="761"/>
      <c r="AZ35" s="761"/>
      <c r="BA35" s="763"/>
      <c r="BB35" s="758"/>
    </row>
    <row r="36" spans="1:54" ht="16.5" customHeight="1">
      <c r="A36" s="721"/>
      <c r="B36" s="114">
        <v>13</v>
      </c>
      <c r="C36" s="8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53"/>
      <c r="AI36" s="259">
        <f t="shared" si="3"/>
        <v>0</v>
      </c>
      <c r="AJ36" s="115">
        <f t="shared" si="2"/>
        <v>0</v>
      </c>
      <c r="AK36" s="115">
        <f>AI36+'【8月】FW（１年目）月集計表'!AK36</f>
        <v>0</v>
      </c>
      <c r="AL36" s="115">
        <f>AJ36+'【8月】FW（１年目）月集計表'!AL36</f>
        <v>0</v>
      </c>
      <c r="AP36" s="661"/>
      <c r="AQ36" s="654"/>
      <c r="AR36" s="761"/>
      <c r="AS36" s="669"/>
      <c r="AT36" s="761"/>
      <c r="AU36" s="669"/>
      <c r="AV36" s="761"/>
      <c r="AW36" s="669"/>
      <c r="AX36" s="761"/>
      <c r="AY36" s="761"/>
      <c r="AZ36" s="761"/>
      <c r="BA36" s="764"/>
      <c r="BB36" s="758"/>
    </row>
    <row r="37" spans="1:54" ht="16.5" customHeight="1">
      <c r="A37" s="721"/>
      <c r="B37" s="114">
        <v>14</v>
      </c>
      <c r="C37" s="8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253"/>
      <c r="AI37" s="259">
        <f t="shared" si="3"/>
        <v>0</v>
      </c>
      <c r="AJ37" s="115">
        <f t="shared" si="2"/>
        <v>0</v>
      </c>
      <c r="AK37" s="115">
        <f>AI37+'【8月】FW（１年目）月集計表'!AK37</f>
        <v>0</v>
      </c>
      <c r="AL37" s="115">
        <f>AJ37+'【8月】FW（１年目）月集計表'!AL37</f>
        <v>0</v>
      </c>
      <c r="AP37" s="661">
        <v>15</v>
      </c>
      <c r="AQ37" s="653">
        <f>IF(C38="","",C38)</f>
      </c>
      <c r="AR37" s="761"/>
      <c r="AS37" s="668">
        <f>IF(90000&lt;=AR37,90000,AR37)</f>
        <v>0</v>
      </c>
      <c r="AT37" s="761"/>
      <c r="AU37" s="668">
        <f>IF(10000&lt;=AT37,10000,AT37)</f>
        <v>0</v>
      </c>
      <c r="AV37" s="761"/>
      <c r="AW37" s="668">
        <f>IF(20000&lt;=AV37,20000,AV37)</f>
        <v>0</v>
      </c>
      <c r="AX37" s="761"/>
      <c r="AY37" s="761"/>
      <c r="AZ37" s="761"/>
      <c r="BA37" s="763"/>
      <c r="BB37" s="758"/>
    </row>
    <row r="38" spans="1:54" ht="16.5" customHeight="1">
      <c r="A38" s="721"/>
      <c r="B38" s="114">
        <v>15</v>
      </c>
      <c r="C38" s="8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253"/>
      <c r="AI38" s="259">
        <f t="shared" si="3"/>
        <v>0</v>
      </c>
      <c r="AJ38" s="115">
        <f t="shared" si="2"/>
        <v>0</v>
      </c>
      <c r="AK38" s="115">
        <f>AI38+'【8月】FW（１年目）月集計表'!AK38</f>
        <v>0</v>
      </c>
      <c r="AL38" s="115">
        <f>AJ38+'【8月】FW（１年目）月集計表'!AL38</f>
        <v>0</v>
      </c>
      <c r="AP38" s="661"/>
      <c r="AQ38" s="654"/>
      <c r="AR38" s="761"/>
      <c r="AS38" s="669"/>
      <c r="AT38" s="761"/>
      <c r="AU38" s="669"/>
      <c r="AV38" s="761"/>
      <c r="AW38" s="669"/>
      <c r="AX38" s="761"/>
      <c r="AY38" s="761"/>
      <c r="AZ38" s="761"/>
      <c r="BA38" s="764"/>
      <c r="BB38" s="758"/>
    </row>
    <row r="39" spans="1:54" ht="16.5" customHeight="1">
      <c r="A39" s="721"/>
      <c r="B39" s="114">
        <v>16</v>
      </c>
      <c r="C39" s="8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253"/>
      <c r="AI39" s="259">
        <f t="shared" si="3"/>
        <v>0</v>
      </c>
      <c r="AJ39" s="115">
        <f t="shared" si="2"/>
        <v>0</v>
      </c>
      <c r="AK39" s="115">
        <f>AI39+'【8月】FW（１年目）月集計表'!AK39</f>
        <v>0</v>
      </c>
      <c r="AL39" s="115">
        <f>AJ39+'【8月】FW（１年目）月集計表'!AL39</f>
        <v>0</v>
      </c>
      <c r="AP39" s="661">
        <v>16</v>
      </c>
      <c r="AQ39" s="653">
        <f>IF(C39="","",C39)</f>
      </c>
      <c r="AR39" s="761"/>
      <c r="AS39" s="668">
        <f>IF(90000&lt;=AR39,90000,AR39)</f>
        <v>0</v>
      </c>
      <c r="AT39" s="761"/>
      <c r="AU39" s="668">
        <f>IF(10000&lt;=AT39,10000,AT39)</f>
        <v>0</v>
      </c>
      <c r="AV39" s="761"/>
      <c r="AW39" s="668">
        <f>IF(20000&lt;=AV39,20000,AV39)</f>
        <v>0</v>
      </c>
      <c r="AX39" s="761"/>
      <c r="AY39" s="761"/>
      <c r="AZ39" s="761"/>
      <c r="BA39" s="763"/>
      <c r="BB39" s="758"/>
    </row>
    <row r="40" spans="1:54" ht="16.5" customHeight="1">
      <c r="A40" s="721"/>
      <c r="B40" s="114">
        <v>17</v>
      </c>
      <c r="C40" s="8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253"/>
      <c r="AI40" s="259">
        <f t="shared" si="3"/>
        <v>0</v>
      </c>
      <c r="AJ40" s="115">
        <f t="shared" si="2"/>
        <v>0</v>
      </c>
      <c r="AK40" s="115">
        <f>AI40+'【8月】FW（１年目）月集計表'!AK40</f>
        <v>0</v>
      </c>
      <c r="AL40" s="115">
        <f>AJ40+'【8月】FW（１年目）月集計表'!AL40</f>
        <v>0</v>
      </c>
      <c r="AP40" s="661"/>
      <c r="AQ40" s="654"/>
      <c r="AR40" s="761"/>
      <c r="AS40" s="669"/>
      <c r="AT40" s="761"/>
      <c r="AU40" s="669"/>
      <c r="AV40" s="761"/>
      <c r="AW40" s="669"/>
      <c r="AX40" s="761"/>
      <c r="AY40" s="761"/>
      <c r="AZ40" s="761"/>
      <c r="BA40" s="764"/>
      <c r="BB40" s="758"/>
    </row>
    <row r="41" spans="1:54" ht="16.5" customHeight="1">
      <c r="A41" s="721"/>
      <c r="B41" s="114">
        <v>18</v>
      </c>
      <c r="C41" s="8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53"/>
      <c r="AI41" s="259">
        <f t="shared" si="3"/>
        <v>0</v>
      </c>
      <c r="AJ41" s="115">
        <f t="shared" si="2"/>
        <v>0</v>
      </c>
      <c r="AK41" s="115">
        <f>AI41+'【8月】FW（１年目）月集計表'!AK41</f>
        <v>0</v>
      </c>
      <c r="AL41" s="115">
        <f>AJ41+'【8月】FW（１年目）月集計表'!AL41</f>
        <v>0</v>
      </c>
      <c r="AP41" s="661">
        <v>17</v>
      </c>
      <c r="AQ41" s="653">
        <f>IF(C40="","",C40)</f>
      </c>
      <c r="AR41" s="761"/>
      <c r="AS41" s="668">
        <f>IF(90000&lt;=AR41,90000,AR41)</f>
        <v>0</v>
      </c>
      <c r="AT41" s="761"/>
      <c r="AU41" s="668">
        <f>IF(10000&lt;=AT41,10000,AT41)</f>
        <v>0</v>
      </c>
      <c r="AV41" s="761"/>
      <c r="AW41" s="668">
        <f>IF(20000&lt;=AV41,20000,AV41)</f>
        <v>0</v>
      </c>
      <c r="AX41" s="761"/>
      <c r="AY41" s="761"/>
      <c r="AZ41" s="761"/>
      <c r="BA41" s="763"/>
      <c r="BB41" s="758"/>
    </row>
    <row r="42" spans="1:54" ht="16.5" customHeight="1">
      <c r="A42" s="721"/>
      <c r="B42" s="114">
        <v>19</v>
      </c>
      <c r="C42" s="8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253"/>
      <c r="AI42" s="259">
        <f t="shared" si="3"/>
        <v>0</v>
      </c>
      <c r="AJ42" s="115">
        <f t="shared" si="2"/>
        <v>0</v>
      </c>
      <c r="AK42" s="115">
        <f>AI42+'【8月】FW（１年目）月集計表'!AK42</f>
        <v>0</v>
      </c>
      <c r="AL42" s="115">
        <f>AJ42+'【8月】FW（１年目）月集計表'!AL42</f>
        <v>0</v>
      </c>
      <c r="AP42" s="661"/>
      <c r="AQ42" s="654"/>
      <c r="AR42" s="761"/>
      <c r="AS42" s="669"/>
      <c r="AT42" s="761"/>
      <c r="AU42" s="669"/>
      <c r="AV42" s="761"/>
      <c r="AW42" s="669"/>
      <c r="AX42" s="761"/>
      <c r="AY42" s="761"/>
      <c r="AZ42" s="761"/>
      <c r="BA42" s="764"/>
      <c r="BB42" s="758"/>
    </row>
    <row r="43" spans="1:54" ht="16.5" customHeight="1" thickBot="1">
      <c r="A43" s="721"/>
      <c r="B43" s="117">
        <v>20</v>
      </c>
      <c r="C43" s="8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255"/>
      <c r="AI43" s="260">
        <f t="shared" si="3"/>
        <v>0</v>
      </c>
      <c r="AJ43" s="118">
        <f t="shared" si="2"/>
        <v>0</v>
      </c>
      <c r="AK43" s="118">
        <f>AI43+'【8月】FW（１年目）月集計表'!AK43</f>
        <v>0</v>
      </c>
      <c r="AL43" s="118">
        <f>AJ43+'【8月】FW（１年目）月集計表'!AL43</f>
        <v>0</v>
      </c>
      <c r="AP43" s="661">
        <v>18</v>
      </c>
      <c r="AQ43" s="653">
        <f>IF(C41="","",C41)</f>
      </c>
      <c r="AR43" s="761"/>
      <c r="AS43" s="668">
        <f>IF(90000&lt;=AR43,90000,AR43)</f>
        <v>0</v>
      </c>
      <c r="AT43" s="761"/>
      <c r="AU43" s="668">
        <f>IF(10000&lt;=AT43,10000,AT43)</f>
        <v>0</v>
      </c>
      <c r="AV43" s="761"/>
      <c r="AW43" s="668">
        <f>IF(20000&lt;=AV43,20000,AV43)</f>
        <v>0</v>
      </c>
      <c r="AX43" s="761"/>
      <c r="AY43" s="761"/>
      <c r="AZ43" s="761"/>
      <c r="BA43" s="763"/>
      <c r="BB43" s="758"/>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120">
        <f t="shared" si="4"/>
        <v>0</v>
      </c>
      <c r="T44" s="120">
        <f t="shared" si="4"/>
        <v>0</v>
      </c>
      <c r="U44" s="120">
        <f t="shared" si="4"/>
        <v>0</v>
      </c>
      <c r="V44" s="120">
        <f t="shared" si="4"/>
        <v>0</v>
      </c>
      <c r="W44" s="120">
        <f t="shared" si="4"/>
        <v>0</v>
      </c>
      <c r="X44" s="120">
        <f t="shared" si="4"/>
        <v>0</v>
      </c>
      <c r="Y44" s="120">
        <f t="shared" si="4"/>
        <v>0</v>
      </c>
      <c r="Z44" s="120">
        <f t="shared" si="4"/>
        <v>0</v>
      </c>
      <c r="AA44" s="120">
        <f t="shared" si="4"/>
        <v>0</v>
      </c>
      <c r="AB44" s="120">
        <f t="shared" si="4"/>
        <v>0</v>
      </c>
      <c r="AC44" s="120">
        <f t="shared" si="4"/>
        <v>0</v>
      </c>
      <c r="AD44" s="120">
        <f t="shared" si="4"/>
        <v>0</v>
      </c>
      <c r="AE44" s="120">
        <f t="shared" si="4"/>
        <v>0</v>
      </c>
      <c r="AF44" s="120">
        <f t="shared" si="4"/>
        <v>0</v>
      </c>
      <c r="AG44" s="120">
        <f t="shared" si="4"/>
        <v>0</v>
      </c>
      <c r="AH44" s="349">
        <f t="shared" si="4"/>
        <v>0</v>
      </c>
      <c r="AI44" s="718" t="s">
        <v>15</v>
      </c>
      <c r="AJ44" s="718"/>
      <c r="AK44" s="718"/>
      <c r="AP44" s="661"/>
      <c r="AQ44" s="654"/>
      <c r="AR44" s="761"/>
      <c r="AS44" s="669"/>
      <c r="AT44" s="761"/>
      <c r="AU44" s="669"/>
      <c r="AV44" s="761"/>
      <c r="AW44" s="669"/>
      <c r="AX44" s="761"/>
      <c r="AY44" s="761"/>
      <c r="AZ44" s="761"/>
      <c r="BA44" s="764"/>
      <c r="BB44" s="758"/>
    </row>
    <row r="45" spans="1:54" ht="18" customHeight="1">
      <c r="A45" s="101" t="s">
        <v>3</v>
      </c>
      <c r="B45" s="719" t="s">
        <v>16</v>
      </c>
      <c r="C45" s="719"/>
      <c r="D45" s="340">
        <f>D8</f>
        <v>42614</v>
      </c>
      <c r="E45" s="340">
        <f aca="true" t="shared" si="5" ref="E45:AG45">E8</f>
        <v>42615</v>
      </c>
      <c r="F45" s="340">
        <f t="shared" si="5"/>
        <v>42616</v>
      </c>
      <c r="G45" s="340">
        <f t="shared" si="5"/>
        <v>42617</v>
      </c>
      <c r="H45" s="340">
        <f t="shared" si="5"/>
        <v>42618</v>
      </c>
      <c r="I45" s="340">
        <f t="shared" si="5"/>
        <v>42619</v>
      </c>
      <c r="J45" s="340">
        <f t="shared" si="5"/>
        <v>42620</v>
      </c>
      <c r="K45" s="340">
        <f t="shared" si="5"/>
        <v>42621</v>
      </c>
      <c r="L45" s="340">
        <f t="shared" si="5"/>
        <v>42622</v>
      </c>
      <c r="M45" s="340">
        <f t="shared" si="5"/>
        <v>42623</v>
      </c>
      <c r="N45" s="340">
        <f t="shared" si="5"/>
        <v>42624</v>
      </c>
      <c r="O45" s="340">
        <f t="shared" si="5"/>
        <v>42625</v>
      </c>
      <c r="P45" s="340">
        <f t="shared" si="5"/>
        <v>42626</v>
      </c>
      <c r="Q45" s="340">
        <f t="shared" si="5"/>
        <v>42627</v>
      </c>
      <c r="R45" s="340">
        <f t="shared" si="5"/>
        <v>42628</v>
      </c>
      <c r="S45" s="340">
        <f t="shared" si="5"/>
        <v>42629</v>
      </c>
      <c r="T45" s="340">
        <f t="shared" si="5"/>
        <v>42630</v>
      </c>
      <c r="U45" s="340">
        <f t="shared" si="5"/>
        <v>42631</v>
      </c>
      <c r="V45" s="342">
        <f t="shared" si="5"/>
        <v>42632</v>
      </c>
      <c r="W45" s="340">
        <f t="shared" si="5"/>
        <v>42633</v>
      </c>
      <c r="X45" s="340">
        <f t="shared" si="5"/>
        <v>42634</v>
      </c>
      <c r="Y45" s="342">
        <f t="shared" si="5"/>
        <v>42635</v>
      </c>
      <c r="Z45" s="340">
        <f t="shared" si="5"/>
        <v>42636</v>
      </c>
      <c r="AA45" s="340">
        <f t="shared" si="5"/>
        <v>42637</v>
      </c>
      <c r="AB45" s="340">
        <f t="shared" si="5"/>
        <v>42638</v>
      </c>
      <c r="AC45" s="340">
        <f t="shared" si="5"/>
        <v>42639</v>
      </c>
      <c r="AD45" s="340">
        <f t="shared" si="5"/>
        <v>42640</v>
      </c>
      <c r="AE45" s="340">
        <f t="shared" si="5"/>
        <v>42641</v>
      </c>
      <c r="AF45" s="340">
        <f t="shared" si="5"/>
        <v>42642</v>
      </c>
      <c r="AG45" s="340">
        <f t="shared" si="5"/>
        <v>42643</v>
      </c>
      <c r="AH45" s="343"/>
      <c r="AI45" s="102" t="s">
        <v>118</v>
      </c>
      <c r="AJ45" s="102" t="s">
        <v>8</v>
      </c>
      <c r="AK45" s="103" t="s">
        <v>240</v>
      </c>
      <c r="AL45" s="240"/>
      <c r="AM45" s="110"/>
      <c r="AN45" s="110"/>
      <c r="AP45" s="661">
        <v>19</v>
      </c>
      <c r="AQ45" s="653">
        <f>IF(C42="","",C42)</f>
      </c>
      <c r="AR45" s="761"/>
      <c r="AS45" s="668">
        <f>IF(90000&lt;=AR45,90000,AR45)</f>
        <v>0</v>
      </c>
      <c r="AT45" s="761"/>
      <c r="AU45" s="668">
        <f>IF(10000&lt;=AT45,10000,AT45)</f>
        <v>0</v>
      </c>
      <c r="AV45" s="761"/>
      <c r="AW45" s="668">
        <f>IF(20000&lt;=AV45,20000,AV45)</f>
        <v>0</v>
      </c>
      <c r="AX45" s="761"/>
      <c r="AY45" s="761"/>
      <c r="AZ45" s="761"/>
      <c r="BA45" s="763"/>
      <c r="BB45" s="758"/>
    </row>
    <row r="46" spans="1:54" ht="16.5" customHeight="1">
      <c r="A46" s="720" t="s">
        <v>17</v>
      </c>
      <c r="B46" s="111">
        <v>1</v>
      </c>
      <c r="C46" s="24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22"/>
      <c r="AI46" s="109">
        <f>SUM(D46:AH46)</f>
        <v>0</v>
      </c>
      <c r="AJ46" s="123">
        <f>IF(C46="","",VLOOKUP($C46,$C$62:$D$74,2,))</f>
      </c>
      <c r="AK46" s="124">
        <f>IF(AJ46="","",AJ46*AI46)</f>
      </c>
      <c r="AL46" s="240"/>
      <c r="AM46" s="110"/>
      <c r="AN46" s="110"/>
      <c r="AP46" s="661"/>
      <c r="AQ46" s="654"/>
      <c r="AR46" s="761"/>
      <c r="AS46" s="669"/>
      <c r="AT46" s="761"/>
      <c r="AU46" s="669"/>
      <c r="AV46" s="761"/>
      <c r="AW46" s="669"/>
      <c r="AX46" s="761"/>
      <c r="AY46" s="761"/>
      <c r="AZ46" s="761"/>
      <c r="BA46" s="764"/>
      <c r="BB46" s="758"/>
    </row>
    <row r="47" spans="1:54" ht="16.5" customHeight="1">
      <c r="A47" s="721"/>
      <c r="B47" s="114">
        <v>2</v>
      </c>
      <c r="C47" s="85"/>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25"/>
      <c r="AI47" s="126">
        <f>SUM(D47:AH47)</f>
        <v>0</v>
      </c>
      <c r="AJ47" s="127">
        <f>IF(C47="","",VLOOKUP($C47,$C$62:$D$74,2,))</f>
      </c>
      <c r="AK47" s="128">
        <f>IF(AJ47="","",AJ47*AI47)</f>
      </c>
      <c r="AL47" s="240"/>
      <c r="AM47" s="110"/>
      <c r="AN47" s="110"/>
      <c r="AP47" s="661">
        <v>20</v>
      </c>
      <c r="AQ47" s="653">
        <f>IF(C43="","",C43)</f>
      </c>
      <c r="AR47" s="761"/>
      <c r="AS47" s="668">
        <f>IF(90000&lt;=AR47,90000,AR47)</f>
        <v>0</v>
      </c>
      <c r="AT47" s="761"/>
      <c r="AU47" s="668">
        <f>IF(10000&lt;=AT47,10000,AT47)</f>
        <v>0</v>
      </c>
      <c r="AV47" s="761"/>
      <c r="AW47" s="668">
        <f>IF(20000&lt;=AV47,20000,AV47)</f>
        <v>0</v>
      </c>
      <c r="AX47" s="761"/>
      <c r="AY47" s="761"/>
      <c r="AZ47" s="761"/>
      <c r="BA47" s="763"/>
      <c r="BB47" s="758"/>
    </row>
    <row r="48" spans="1:54" ht="16.5" customHeight="1">
      <c r="A48" s="721"/>
      <c r="B48" s="114">
        <v>3</v>
      </c>
      <c r="C48" s="85"/>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25"/>
      <c r="AI48" s="126">
        <f>SUM(D48:AH48)</f>
        <v>0</v>
      </c>
      <c r="AJ48" s="127">
        <f>IF(C48="","",VLOOKUP($C48,$C$62:$D$74,2,))</f>
      </c>
      <c r="AK48" s="128">
        <f>IF(AJ48="","",AJ48*AI48)</f>
      </c>
      <c r="AL48" s="240"/>
      <c r="AM48" s="110"/>
      <c r="AN48" s="110"/>
      <c r="AP48" s="744"/>
      <c r="AQ48" s="655"/>
      <c r="AR48" s="762"/>
      <c r="AS48" s="665"/>
      <c r="AT48" s="762"/>
      <c r="AU48" s="665"/>
      <c r="AV48" s="762"/>
      <c r="AW48" s="665"/>
      <c r="AX48" s="762"/>
      <c r="AY48" s="762"/>
      <c r="AZ48" s="762"/>
      <c r="BA48" s="778"/>
      <c r="BB48" s="759"/>
    </row>
    <row r="49" spans="1:54" ht="16.5" customHeight="1">
      <c r="A49" s="721"/>
      <c r="B49" s="114">
        <v>4</v>
      </c>
      <c r="C49" s="85"/>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25"/>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60"/>
    </row>
    <row r="50" spans="1:54" ht="16.5" customHeight="1">
      <c r="A50" s="721"/>
      <c r="B50" s="117">
        <v>5</v>
      </c>
      <c r="C50" s="242"/>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25"/>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6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131" t="s">
        <v>20</v>
      </c>
      <c r="D53" s="98" t="s">
        <v>21</v>
      </c>
      <c r="E53" s="98" t="s">
        <v>22</v>
      </c>
      <c r="F53" s="98" t="s">
        <v>23</v>
      </c>
      <c r="G53" s="98" t="s">
        <v>24</v>
      </c>
      <c r="H53" s="98" t="s">
        <v>25</v>
      </c>
      <c r="I53" s="98" t="s">
        <v>26</v>
      </c>
      <c r="J53" s="98" t="s">
        <v>27</v>
      </c>
      <c r="K53" s="98" t="s">
        <v>28</v>
      </c>
      <c r="L53" s="98" t="s">
        <v>29</v>
      </c>
      <c r="M53" s="98" t="s">
        <v>98</v>
      </c>
      <c r="N53" s="98" t="s">
        <v>106</v>
      </c>
      <c r="O53" s="98" t="s">
        <v>267</v>
      </c>
      <c r="P53" s="98" t="s">
        <v>269</v>
      </c>
      <c r="Q53" s="98" t="s">
        <v>30</v>
      </c>
      <c r="R53" s="98" t="s">
        <v>31</v>
      </c>
      <c r="S53" s="98" t="s">
        <v>32</v>
      </c>
      <c r="T53" s="728" t="s">
        <v>273</v>
      </c>
      <c r="U53" s="729"/>
      <c r="V53" s="730"/>
      <c r="AL53" s="145"/>
      <c r="AM53" s="145"/>
      <c r="AN53" s="145"/>
    </row>
    <row r="54" spans="1:40" ht="15" customHeight="1">
      <c r="A54" s="728"/>
      <c r="B54" s="695"/>
      <c r="C54" s="131" t="s">
        <v>33</v>
      </c>
      <c r="D54" s="141"/>
      <c r="E54" s="141"/>
      <c r="F54" s="141"/>
      <c r="G54" s="141"/>
      <c r="H54" s="141"/>
      <c r="I54" s="141"/>
      <c r="J54" s="141"/>
      <c r="K54" s="141"/>
      <c r="L54" s="141"/>
      <c r="M54" s="141"/>
      <c r="N54" s="141"/>
      <c r="O54" s="141"/>
      <c r="P54" s="141"/>
      <c r="Q54" s="141"/>
      <c r="R54" s="141"/>
      <c r="S54" s="141"/>
      <c r="T54" s="731">
        <f>SUM(D54:P54)</f>
        <v>0</v>
      </c>
      <c r="U54" s="732"/>
      <c r="V54" s="733"/>
      <c r="AL54" s="145"/>
      <c r="AM54" s="145"/>
      <c r="AN54" s="145"/>
    </row>
    <row r="55" spans="1:40" ht="15" customHeight="1">
      <c r="A55" s="728"/>
      <c r="B55" s="695"/>
      <c r="C55" s="131"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D55+'【8月】FW（１年目）月集計表'!D56</f>
        <v>0</v>
      </c>
      <c r="E56" s="133">
        <f>E55+'【8月】FW（１年目）月集計表'!E56</f>
        <v>0</v>
      </c>
      <c r="F56" s="133">
        <f>F55+'【8月】FW（１年目）月集計表'!F56</f>
        <v>0</v>
      </c>
      <c r="G56" s="133">
        <f>G55+'【8月】FW（１年目）月集計表'!G56</f>
        <v>0</v>
      </c>
      <c r="H56" s="133">
        <f>H55+'【8月】FW（１年目）月集計表'!H56</f>
        <v>0</v>
      </c>
      <c r="I56" s="133">
        <f>I55+'【8月】FW（１年目）月集計表'!I56</f>
        <v>0</v>
      </c>
      <c r="J56" s="133">
        <f>J55+'【8月】FW（１年目）月集計表'!J56</f>
        <v>0</v>
      </c>
      <c r="K56" s="133">
        <f>K55+'【8月】FW（１年目）月集計表'!K56</f>
        <v>0</v>
      </c>
      <c r="L56" s="133">
        <f>L55+'【8月】FW（１年目）月集計表'!L56</f>
        <v>0</v>
      </c>
      <c r="M56" s="133">
        <f>M55+'【8月】FW（１年目）月集計表'!M56</f>
        <v>0</v>
      </c>
      <c r="N56" s="133">
        <f>N55+'【8月】FW（１年目）月集計表'!N56</f>
        <v>0</v>
      </c>
      <c r="O56" s="133">
        <f>O55+'【8月】FW（１年目）月集計表'!O56</f>
        <v>0</v>
      </c>
      <c r="P56" s="133">
        <f>P55+'【8月】FW（１年目）月集計表'!P56</f>
        <v>0</v>
      </c>
      <c r="Q56" s="133">
        <f>Q55+'【8月】FW（１年目）月集計表'!Q56</f>
        <v>0</v>
      </c>
      <c r="R56" s="133">
        <f>R55+'【8月】FW（１年目）月集計表'!R56</f>
        <v>0</v>
      </c>
      <c r="S56" s="133">
        <f>S55+'【8月】FW（１年目）月集計表'!S56</f>
        <v>0</v>
      </c>
      <c r="T56" s="734">
        <f>SUM(D56:P56)</f>
        <v>0</v>
      </c>
      <c r="U56" s="734"/>
      <c r="V56" s="734"/>
      <c r="W56" s="90" t="s">
        <v>329</v>
      </c>
      <c r="AL56" s="145"/>
      <c r="AM56" s="145"/>
      <c r="AN56" s="145"/>
    </row>
    <row r="59" spans="3:9" ht="13.5" hidden="1">
      <c r="C59" s="134" t="s">
        <v>34</v>
      </c>
      <c r="I59" s="134" t="s">
        <v>35</v>
      </c>
    </row>
    <row r="60" ht="13.5" hidden="1"/>
    <row r="61" spans="3:10" ht="13.5" hidden="1">
      <c r="C61" s="131"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108</v>
      </c>
      <c r="J71" s="134" t="s">
        <v>105</v>
      </c>
      <c r="S71" s="134"/>
      <c r="T71" s="134"/>
    </row>
    <row r="72" spans="3:20" ht="13.5" hidden="1">
      <c r="C72" s="135" t="s">
        <v>320</v>
      </c>
      <c r="D72" s="739">
        <v>9800</v>
      </c>
      <c r="E72" s="739"/>
      <c r="I72" s="134" t="s">
        <v>109</v>
      </c>
      <c r="J72" s="134" t="s">
        <v>111</v>
      </c>
      <c r="S72" s="134"/>
      <c r="T72" s="134"/>
    </row>
    <row r="73" spans="3:20" ht="13.5" hidden="1">
      <c r="C73" s="135" t="s">
        <v>191</v>
      </c>
      <c r="D73" s="739">
        <v>1300</v>
      </c>
      <c r="E73" s="739"/>
      <c r="I73" s="134" t="s">
        <v>262</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7" ref="D85:F100">IF(COUNTIF(D$24:D$43,$C85)=0,"",COUNTIF(D$24:D$43,$C85)/COUNTIF(D$24:D$43,$C85))</f>
      </c>
      <c r="E85" s="133">
        <f t="shared" si="7"/>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hidden="1">
      <c r="C86" s="98" t="s">
        <v>22</v>
      </c>
      <c r="D86" s="133">
        <f t="shared" si="7"/>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hidden="1">
      <c r="C94" s="98" t="s">
        <v>96</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hidden="1">
      <c r="C95" s="98" t="s">
        <v>102</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hidden="1">
      <c r="C96" s="98" t="s">
        <v>267</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hidden="1">
      <c r="C97" s="98" t="s">
        <v>269</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45:BA46"/>
    <mergeCell ref="BA47:BA48"/>
    <mergeCell ref="BA49:BA50"/>
    <mergeCell ref="BA27:BA28"/>
    <mergeCell ref="BA29:BA30"/>
    <mergeCell ref="BA31:BA32"/>
    <mergeCell ref="BA33:BA34"/>
    <mergeCell ref="BA35:BA36"/>
    <mergeCell ref="BA37:BA38"/>
    <mergeCell ref="BA43:BA44"/>
    <mergeCell ref="BA3:BB3"/>
    <mergeCell ref="BA5:BB5"/>
    <mergeCell ref="BA9:BA10"/>
    <mergeCell ref="BA11:BA12"/>
    <mergeCell ref="BA13:BA14"/>
    <mergeCell ref="AS3:AX5"/>
    <mergeCell ref="AV7:AV8"/>
    <mergeCell ref="AS9:AS10"/>
    <mergeCell ref="AV13:AV14"/>
    <mergeCell ref="BB7:BB8"/>
    <mergeCell ref="AP3:AR5"/>
    <mergeCell ref="AY31:AY32"/>
    <mergeCell ref="AY33:AY34"/>
    <mergeCell ref="AQ1:AS1"/>
    <mergeCell ref="BA7:BA8"/>
    <mergeCell ref="BA15:BA16"/>
    <mergeCell ref="BA17:BA18"/>
    <mergeCell ref="BA19:BA20"/>
    <mergeCell ref="BA21:BA22"/>
    <mergeCell ref="AU7:AU8"/>
    <mergeCell ref="AY45:AY46"/>
    <mergeCell ref="AY23:AY24"/>
    <mergeCell ref="AY27:AY28"/>
    <mergeCell ref="AY37:AY38"/>
    <mergeCell ref="AY39:AY40"/>
    <mergeCell ref="AY29:AY30"/>
    <mergeCell ref="AY25:AY26"/>
    <mergeCell ref="AY41:AY42"/>
    <mergeCell ref="AY43:AY44"/>
    <mergeCell ref="AP37:AP38"/>
    <mergeCell ref="AY7:AY8"/>
    <mergeCell ref="AY9:AY10"/>
    <mergeCell ref="AY11:AY12"/>
    <mergeCell ref="AY13:AY14"/>
    <mergeCell ref="AY15:AY16"/>
    <mergeCell ref="AY17:AY18"/>
    <mergeCell ref="AP33:AP34"/>
    <mergeCell ref="AP35:AP36"/>
    <mergeCell ref="AT7:AT8"/>
    <mergeCell ref="AP39:AP40"/>
    <mergeCell ref="D66:E66"/>
    <mergeCell ref="D65:E65"/>
    <mergeCell ref="D61:E61"/>
    <mergeCell ref="D62:E62"/>
    <mergeCell ref="D63:E63"/>
    <mergeCell ref="D64:E64"/>
    <mergeCell ref="AP49:AQ50"/>
    <mergeCell ref="AP41:AP42"/>
    <mergeCell ref="AP43:AP44"/>
    <mergeCell ref="D69:E69"/>
    <mergeCell ref="D70:E70"/>
    <mergeCell ref="D71:E71"/>
    <mergeCell ref="D72:E72"/>
    <mergeCell ref="D73:E73"/>
    <mergeCell ref="D74:E74"/>
    <mergeCell ref="D67:E67"/>
    <mergeCell ref="D68:E68"/>
    <mergeCell ref="A53:B56"/>
    <mergeCell ref="T53:V53"/>
    <mergeCell ref="T54:V54"/>
    <mergeCell ref="T56:V56"/>
    <mergeCell ref="B44:C44"/>
    <mergeCell ref="AI44:AK44"/>
    <mergeCell ref="B45:C45"/>
    <mergeCell ref="AR7:AR8"/>
    <mergeCell ref="AP25:AP26"/>
    <mergeCell ref="AP27:AP28"/>
    <mergeCell ref="D7:AH7"/>
    <mergeCell ref="K20:K23"/>
    <mergeCell ref="L20:L23"/>
    <mergeCell ref="M20:M23"/>
    <mergeCell ref="N20:N23"/>
    <mergeCell ref="A9:A19"/>
    <mergeCell ref="A46:A51"/>
    <mergeCell ref="B51:C51"/>
    <mergeCell ref="D51:AI51"/>
    <mergeCell ref="A24:A44"/>
    <mergeCell ref="G20:G23"/>
    <mergeCell ref="H20:H23"/>
    <mergeCell ref="I20:I23"/>
    <mergeCell ref="J20:J23"/>
    <mergeCell ref="AM1:AN1"/>
    <mergeCell ref="AM2:AN3"/>
    <mergeCell ref="AM7:AN7"/>
    <mergeCell ref="A7:A8"/>
    <mergeCell ref="B7:C8"/>
    <mergeCell ref="B19:C19"/>
    <mergeCell ref="A1:H1"/>
    <mergeCell ref="A3:E5"/>
    <mergeCell ref="F3:X5"/>
    <mergeCell ref="Z5:AB5"/>
    <mergeCell ref="AC5:AH5"/>
    <mergeCell ref="AJ5:AN5"/>
    <mergeCell ref="T55:V55"/>
    <mergeCell ref="A20:A23"/>
    <mergeCell ref="B20:C23"/>
    <mergeCell ref="D20:D23"/>
    <mergeCell ref="E20:E23"/>
    <mergeCell ref="F20:F23"/>
    <mergeCell ref="O20:O23"/>
    <mergeCell ref="P20:P23"/>
    <mergeCell ref="Q20:Q23"/>
    <mergeCell ref="R20:R23"/>
    <mergeCell ref="S20:S23"/>
    <mergeCell ref="T20:T23"/>
    <mergeCell ref="U20:U23"/>
    <mergeCell ref="V20:V23"/>
    <mergeCell ref="W20:W23"/>
    <mergeCell ref="X20:X23"/>
    <mergeCell ref="Y20:Y23"/>
    <mergeCell ref="Z20:Z23"/>
    <mergeCell ref="AL20:AL23"/>
    <mergeCell ref="AA20:AA23"/>
    <mergeCell ref="AB20:AB23"/>
    <mergeCell ref="AC20:AC23"/>
    <mergeCell ref="AD20:AD23"/>
    <mergeCell ref="AE20:AE23"/>
    <mergeCell ref="AF20:AF23"/>
    <mergeCell ref="AG20:AG23"/>
    <mergeCell ref="AH20:AH23"/>
    <mergeCell ref="AI20:AI23"/>
    <mergeCell ref="AJ20:AJ23"/>
    <mergeCell ref="AK20:AK23"/>
    <mergeCell ref="AM22:AN25"/>
    <mergeCell ref="AP29:AP30"/>
    <mergeCell ref="AP31:AP32"/>
    <mergeCell ref="AS7:AS8"/>
    <mergeCell ref="AR17:AR18"/>
    <mergeCell ref="AS17:AS18"/>
    <mergeCell ref="AS21:AS22"/>
    <mergeCell ref="AR25:AR26"/>
    <mergeCell ref="AP13:AP14"/>
    <mergeCell ref="AP15:AP16"/>
    <mergeCell ref="AP7:AQ8"/>
    <mergeCell ref="AQ9:AQ10"/>
    <mergeCell ref="AV15:AV16"/>
    <mergeCell ref="AW7:AW8"/>
    <mergeCell ref="AX7:AX8"/>
    <mergeCell ref="AZ7:AZ8"/>
    <mergeCell ref="AP9:AP10"/>
    <mergeCell ref="AP11:AP12"/>
    <mergeCell ref="AT9:AT10"/>
    <mergeCell ref="AU9:AU10"/>
    <mergeCell ref="AV9:AV10"/>
    <mergeCell ref="AW9:AW10"/>
    <mergeCell ref="AP45:AP46"/>
    <mergeCell ref="AP47:AP48"/>
    <mergeCell ref="AR9:AR10"/>
    <mergeCell ref="AR29:AR30"/>
    <mergeCell ref="AR35:AR36"/>
    <mergeCell ref="AR41:AR42"/>
    <mergeCell ref="AR47:AR48"/>
    <mergeCell ref="AR21:AR22"/>
    <mergeCell ref="AR33:AR34"/>
    <mergeCell ref="AR31:AR32"/>
    <mergeCell ref="AS25:AS26"/>
    <mergeCell ref="AS29:AS30"/>
    <mergeCell ref="AR23:AR24"/>
    <mergeCell ref="AS23:AS24"/>
    <mergeCell ref="AR27:AR28"/>
    <mergeCell ref="AS27:AS28"/>
    <mergeCell ref="AS33:AS34"/>
    <mergeCell ref="AR37:AR38"/>
    <mergeCell ref="AX9:AX10"/>
    <mergeCell ref="AR15:AR16"/>
    <mergeCell ref="AS15:AS16"/>
    <mergeCell ref="AT15:AT16"/>
    <mergeCell ref="AU15:AU16"/>
    <mergeCell ref="AV11:AV12"/>
    <mergeCell ref="AW11:AW12"/>
    <mergeCell ref="AX11:AX12"/>
    <mergeCell ref="AW15:AW16"/>
    <mergeCell ref="AZ9:AZ10"/>
    <mergeCell ref="AR13:AR14"/>
    <mergeCell ref="AS13:AS14"/>
    <mergeCell ref="AT13:AT14"/>
    <mergeCell ref="AU13:AU14"/>
    <mergeCell ref="BB9:BB10"/>
    <mergeCell ref="AR11:AR12"/>
    <mergeCell ref="AS11:AS12"/>
    <mergeCell ref="AT11:AT12"/>
    <mergeCell ref="AU11:AU12"/>
    <mergeCell ref="AZ11:AZ12"/>
    <mergeCell ref="BB11:BB12"/>
    <mergeCell ref="AW13:AW14"/>
    <mergeCell ref="AX13:AX14"/>
    <mergeCell ref="AZ13:AZ14"/>
    <mergeCell ref="BB13:BB14"/>
    <mergeCell ref="AX15:AX16"/>
    <mergeCell ref="AZ15:AZ16"/>
    <mergeCell ref="BB15:BB16"/>
    <mergeCell ref="AT17:AT18"/>
    <mergeCell ref="AU17:AU18"/>
    <mergeCell ref="AV17:AV18"/>
    <mergeCell ref="AW17:AW18"/>
    <mergeCell ref="AX17:AX18"/>
    <mergeCell ref="AZ17:AZ18"/>
    <mergeCell ref="BB17:BB18"/>
    <mergeCell ref="AR19:AR20"/>
    <mergeCell ref="AS19:AS20"/>
    <mergeCell ref="AT19:AT20"/>
    <mergeCell ref="AU19:AU20"/>
    <mergeCell ref="AV19:AV20"/>
    <mergeCell ref="AW19:AW20"/>
    <mergeCell ref="AX19:AX20"/>
    <mergeCell ref="AZ19:AZ20"/>
    <mergeCell ref="BB19:BB20"/>
    <mergeCell ref="AU23:AU24"/>
    <mergeCell ref="AV23:AV24"/>
    <mergeCell ref="AW23:AW24"/>
    <mergeCell ref="AX23:AX24"/>
    <mergeCell ref="AT21:AT22"/>
    <mergeCell ref="AU21:AU22"/>
    <mergeCell ref="AV21:AV22"/>
    <mergeCell ref="AW21:AW22"/>
    <mergeCell ref="AX21:AX22"/>
    <mergeCell ref="AV27:AV28"/>
    <mergeCell ref="AW27:AW28"/>
    <mergeCell ref="AX27:AX28"/>
    <mergeCell ref="AT25:AT26"/>
    <mergeCell ref="AU25:AU26"/>
    <mergeCell ref="AZ27:AZ28"/>
    <mergeCell ref="BB21:BB22"/>
    <mergeCell ref="AY19:AY20"/>
    <mergeCell ref="AY21:AY22"/>
    <mergeCell ref="AZ25:AZ26"/>
    <mergeCell ref="BB25:BB26"/>
    <mergeCell ref="AZ21:AZ22"/>
    <mergeCell ref="BB23:BB24"/>
    <mergeCell ref="AV25:AV26"/>
    <mergeCell ref="AW25:AW26"/>
    <mergeCell ref="AX25:AX26"/>
    <mergeCell ref="AZ23:AZ24"/>
    <mergeCell ref="BA23:BA24"/>
    <mergeCell ref="BA25:BA26"/>
    <mergeCell ref="AT23:AT24"/>
    <mergeCell ref="BB27:BB28"/>
    <mergeCell ref="AT29:AT30"/>
    <mergeCell ref="AU29:AU30"/>
    <mergeCell ref="AV29:AV30"/>
    <mergeCell ref="AW29:AW30"/>
    <mergeCell ref="AX29:AX30"/>
    <mergeCell ref="AZ29:AZ30"/>
    <mergeCell ref="BB29:BB30"/>
    <mergeCell ref="AT27:AT28"/>
    <mergeCell ref="AU27:AU28"/>
    <mergeCell ref="AS31:AS32"/>
    <mergeCell ref="AT31:AT32"/>
    <mergeCell ref="AU31:AU32"/>
    <mergeCell ref="AV31:AV32"/>
    <mergeCell ref="AW31:AW32"/>
    <mergeCell ref="AX31:AX32"/>
    <mergeCell ref="AZ31:AZ32"/>
    <mergeCell ref="BB31:BB32"/>
    <mergeCell ref="AX35:AX36"/>
    <mergeCell ref="AZ35:AZ36"/>
    <mergeCell ref="BB35:BB36"/>
    <mergeCell ref="AY35:AY36"/>
    <mergeCell ref="AT33:AT34"/>
    <mergeCell ref="AU33:AU34"/>
    <mergeCell ref="AV33:AV34"/>
    <mergeCell ref="AW33:AW34"/>
    <mergeCell ref="AX33:AX34"/>
    <mergeCell ref="AZ33:AZ34"/>
    <mergeCell ref="AU37:AU38"/>
    <mergeCell ref="AV37:AV38"/>
    <mergeCell ref="AW37:AW38"/>
    <mergeCell ref="AX37:AX38"/>
    <mergeCell ref="BB33:BB34"/>
    <mergeCell ref="AS35:AS36"/>
    <mergeCell ref="AT35:AT36"/>
    <mergeCell ref="AU35:AU36"/>
    <mergeCell ref="AV35:AV36"/>
    <mergeCell ref="AW35:AW36"/>
    <mergeCell ref="AZ37:AZ38"/>
    <mergeCell ref="BB37:BB38"/>
    <mergeCell ref="AR39:AR40"/>
    <mergeCell ref="AS39:AS40"/>
    <mergeCell ref="AT39:AT40"/>
    <mergeCell ref="AU39:AU40"/>
    <mergeCell ref="AV39:AV40"/>
    <mergeCell ref="AW39:AW40"/>
    <mergeCell ref="AS37:AS38"/>
    <mergeCell ref="AT37:AT38"/>
    <mergeCell ref="AS41:AS42"/>
    <mergeCell ref="AT41:AT42"/>
    <mergeCell ref="AU41:AU42"/>
    <mergeCell ref="AV41:AV42"/>
    <mergeCell ref="AW41:AW42"/>
    <mergeCell ref="AX41:AX42"/>
    <mergeCell ref="AW43:AW44"/>
    <mergeCell ref="AX43:AX44"/>
    <mergeCell ref="AZ43:AZ44"/>
    <mergeCell ref="BB43:BB44"/>
    <mergeCell ref="AX39:AX40"/>
    <mergeCell ref="AZ39:AZ40"/>
    <mergeCell ref="BB39:BB40"/>
    <mergeCell ref="AZ41:AZ42"/>
    <mergeCell ref="BA39:BA40"/>
    <mergeCell ref="BA41:BA42"/>
    <mergeCell ref="AT45:AT46"/>
    <mergeCell ref="AU45:AU46"/>
    <mergeCell ref="AV45:AV46"/>
    <mergeCell ref="AW45:AW46"/>
    <mergeCell ref="BB41:BB42"/>
    <mergeCell ref="AR43:AR44"/>
    <mergeCell ref="AS43:AS44"/>
    <mergeCell ref="AT43:AT44"/>
    <mergeCell ref="AU43:AU44"/>
    <mergeCell ref="AV43:AV44"/>
    <mergeCell ref="AR45:AR46"/>
    <mergeCell ref="BB45:BB46"/>
    <mergeCell ref="AX49:AX50"/>
    <mergeCell ref="AZ49:AZ50"/>
    <mergeCell ref="AS47:AS48"/>
    <mergeCell ref="AT47:AT48"/>
    <mergeCell ref="AU47:AU48"/>
    <mergeCell ref="AV47:AV48"/>
    <mergeCell ref="AW47:AW48"/>
    <mergeCell ref="AS45:AS46"/>
    <mergeCell ref="AY47:AY48"/>
    <mergeCell ref="AY49:AY50"/>
    <mergeCell ref="AQ21:AQ22"/>
    <mergeCell ref="AQ23:AQ24"/>
    <mergeCell ref="AZ47:AZ48"/>
    <mergeCell ref="AQ41:AQ42"/>
    <mergeCell ref="AQ43:AQ44"/>
    <mergeCell ref="AQ47:AQ48"/>
    <mergeCell ref="AX45:AX46"/>
    <mergeCell ref="AZ45:AZ46"/>
    <mergeCell ref="AQ19:AQ20"/>
    <mergeCell ref="BB47:BB48"/>
    <mergeCell ref="AR49:AR50"/>
    <mergeCell ref="AS49:AS50"/>
    <mergeCell ref="AT49:AT50"/>
    <mergeCell ref="AU49:AU50"/>
    <mergeCell ref="AV49:AV50"/>
    <mergeCell ref="AW49:AW50"/>
    <mergeCell ref="BB49:BB50"/>
    <mergeCell ref="AX47:AX48"/>
    <mergeCell ref="AQ31:AQ32"/>
    <mergeCell ref="AP17:AP18"/>
    <mergeCell ref="AP19:AP20"/>
    <mergeCell ref="AP21:AP22"/>
    <mergeCell ref="AP23:AP24"/>
    <mergeCell ref="AQ45:AQ46"/>
    <mergeCell ref="AQ33:AQ34"/>
    <mergeCell ref="AQ35:AQ36"/>
    <mergeCell ref="AQ37:AQ38"/>
    <mergeCell ref="AQ39:AQ40"/>
    <mergeCell ref="AI8:AI10"/>
    <mergeCell ref="AJ8:AK10"/>
    <mergeCell ref="AJ7:AK7"/>
    <mergeCell ref="AQ25:AQ26"/>
    <mergeCell ref="AQ27:AQ28"/>
    <mergeCell ref="AQ29:AQ30"/>
    <mergeCell ref="AQ11:AQ12"/>
    <mergeCell ref="AQ13:AQ14"/>
    <mergeCell ref="AQ15:AQ16"/>
    <mergeCell ref="AQ17:AQ18"/>
    <mergeCell ref="AJ17:AM18"/>
    <mergeCell ref="AL8:AL10"/>
    <mergeCell ref="AM8:AN10"/>
    <mergeCell ref="AI11:AI16"/>
    <mergeCell ref="AJ11:AJ13"/>
    <mergeCell ref="AJ14:AJ16"/>
    <mergeCell ref="AK11:AK13"/>
    <mergeCell ref="AK14:AK16"/>
    <mergeCell ref="AM11:AN16"/>
    <mergeCell ref="AL11:AL16"/>
  </mergeCells>
  <conditionalFormatting sqref="C24:AG24 C46:C50 C9 C28:AG43 C12:AG18 C11">
    <cfRule type="expression" priority="28" dxfId="0" stopIfTrue="1">
      <formula>$C9=""</formula>
    </cfRule>
  </conditionalFormatting>
  <conditionalFormatting sqref="D46:AG50 AR9:AR48 AT9:AT48 AV9:AV48 AX9:AZ48 BA11:BA47 BA9">
    <cfRule type="expression" priority="25" dxfId="0" stopIfTrue="1">
      <formula>D9=""</formula>
    </cfRule>
  </conditionalFormatting>
  <conditionalFormatting sqref="AC5:AH5">
    <cfRule type="expression" priority="32" dxfId="0" stopIfTrue="1">
      <formula>$AC$5=""</formula>
    </cfRule>
  </conditionalFormatting>
  <conditionalFormatting sqref="AJ5:AN5">
    <cfRule type="expression" priority="33" dxfId="0" stopIfTrue="1">
      <formula>$AJ$5=""</formula>
    </cfRule>
  </conditionalFormatting>
  <conditionalFormatting sqref="D54:S54">
    <cfRule type="expression" priority="34" dxfId="0" stopIfTrue="1">
      <formula>D$54=""</formula>
    </cfRule>
  </conditionalFormatting>
  <conditionalFormatting sqref="AQ9:AQ48">
    <cfRule type="expression" priority="18" dxfId="11" stopIfTrue="1">
      <formula>AQ9=""</formula>
    </cfRule>
  </conditionalFormatting>
  <conditionalFormatting sqref="BA3">
    <cfRule type="expression" priority="16" dxfId="11" stopIfTrue="1">
      <formula>$BA$3=""</formula>
    </cfRule>
  </conditionalFormatting>
  <conditionalFormatting sqref="BA5">
    <cfRule type="expression" priority="15" dxfId="11" stopIfTrue="1">
      <formula>$BA$5=""</formula>
    </cfRule>
  </conditionalFormatting>
  <conditionalFormatting sqref="D45:AH45">
    <cfRule type="expression" priority="14" dxfId="197" stopIfTrue="1">
      <formula>WEEKDAY(D45,1)=1</formula>
    </cfRule>
  </conditionalFormatting>
  <conditionalFormatting sqref="D45:AH45">
    <cfRule type="expression" priority="13" dxfId="198" stopIfTrue="1">
      <formula>WEEKDAY(D45,1)=7</formula>
    </cfRule>
  </conditionalFormatting>
  <conditionalFormatting sqref="D20:AH23">
    <cfRule type="expression" priority="11" dxfId="198" stopIfTrue="1">
      <formula>WEEKDAY(D20,1)=7</formula>
    </cfRule>
    <cfRule type="expression" priority="12" dxfId="197" stopIfTrue="1">
      <formula>WEEKDAY(D20,1)=1</formula>
    </cfRule>
  </conditionalFormatting>
  <conditionalFormatting sqref="D8:AH8">
    <cfRule type="expression" priority="9" dxfId="198" stopIfTrue="1">
      <formula>WEEKDAY(D8,1)=7</formula>
    </cfRule>
    <cfRule type="expression" priority="10" dxfId="197" stopIfTrue="1">
      <formula>WEEKDAY(D8,1)=1</formula>
    </cfRule>
  </conditionalFormatting>
  <conditionalFormatting sqref="C10">
    <cfRule type="expression" priority="7" dxfId="0" stopIfTrue="1">
      <formula>$C10=""</formula>
    </cfRule>
  </conditionalFormatting>
  <conditionalFormatting sqref="D10:AG10">
    <cfRule type="expression" priority="5" dxfId="0" stopIfTrue="1">
      <formula>$C10=""</formula>
    </cfRule>
  </conditionalFormatting>
  <conditionalFormatting sqref="D9:AG9">
    <cfRule type="expression" priority="4" dxfId="0" stopIfTrue="1">
      <formula>$C9=""</formula>
    </cfRule>
  </conditionalFormatting>
  <conditionalFormatting sqref="D11:AG11">
    <cfRule type="expression" priority="3" dxfId="0" stopIfTrue="1">
      <formula>$C11=""</formula>
    </cfRule>
  </conditionalFormatting>
  <conditionalFormatting sqref="C26:AG27">
    <cfRule type="expression" priority="2" dxfId="0" stopIfTrue="1">
      <formula>$C26=""</formula>
    </cfRule>
  </conditionalFormatting>
  <conditionalFormatting sqref="C25:AG25">
    <cfRule type="expression" priority="1" dxfId="0" stopIfTrue="1">
      <formula>$C25=""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D24:AH43">
      <formula1>$I$62:$I$77</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11.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74" t="s">
        <v>335</v>
      </c>
      <c r="B1" s="775"/>
      <c r="C1" s="775"/>
      <c r="D1" s="775"/>
      <c r="E1" s="775"/>
      <c r="F1" s="775"/>
      <c r="G1" s="775"/>
      <c r="H1" s="776"/>
      <c r="J1" s="91"/>
      <c r="AH1" s="92"/>
      <c r="AI1" s="92"/>
      <c r="AM1" s="694" t="s">
        <v>0</v>
      </c>
      <c r="AN1" s="694"/>
      <c r="AQ1" s="747" t="s">
        <v>385</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381</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10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770"/>
      <c r="AD5" s="771"/>
      <c r="AE5" s="771"/>
      <c r="AF5" s="771"/>
      <c r="AG5" s="771"/>
      <c r="AH5" s="772"/>
      <c r="AI5" s="100" t="s">
        <v>2</v>
      </c>
      <c r="AJ5" s="773"/>
      <c r="AK5" s="773"/>
      <c r="AL5" s="773"/>
      <c r="AM5" s="773"/>
      <c r="AN5" s="773"/>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340">
        <f>'日付'!B9</f>
        <v>42644</v>
      </c>
      <c r="E8" s="340">
        <f>'日付'!C9</f>
        <v>42645</v>
      </c>
      <c r="F8" s="340">
        <f>'日付'!D9</f>
        <v>42646</v>
      </c>
      <c r="G8" s="340">
        <f>'日付'!E9</f>
        <v>42647</v>
      </c>
      <c r="H8" s="340">
        <f>'日付'!F9</f>
        <v>42648</v>
      </c>
      <c r="I8" s="340">
        <f>'日付'!G9</f>
        <v>42649</v>
      </c>
      <c r="J8" s="340">
        <f>'日付'!H9</f>
        <v>42650</v>
      </c>
      <c r="K8" s="340">
        <f>'日付'!I9</f>
        <v>42651</v>
      </c>
      <c r="L8" s="340">
        <f>'日付'!J9</f>
        <v>42652</v>
      </c>
      <c r="M8" s="342">
        <f>'日付'!K9</f>
        <v>42653</v>
      </c>
      <c r="N8" s="340">
        <f>'日付'!L9</f>
        <v>42654</v>
      </c>
      <c r="O8" s="340">
        <f>'日付'!M9</f>
        <v>42655</v>
      </c>
      <c r="P8" s="340">
        <f>'日付'!N9</f>
        <v>42656</v>
      </c>
      <c r="Q8" s="340">
        <f>'日付'!O9</f>
        <v>42657</v>
      </c>
      <c r="R8" s="340">
        <f>'日付'!P9</f>
        <v>42658</v>
      </c>
      <c r="S8" s="340">
        <f>'日付'!Q9</f>
        <v>42659</v>
      </c>
      <c r="T8" s="340">
        <f>'日付'!R9</f>
        <v>42660</v>
      </c>
      <c r="U8" s="340">
        <f>'日付'!S9</f>
        <v>42661</v>
      </c>
      <c r="V8" s="340">
        <f>'日付'!T9</f>
        <v>42662</v>
      </c>
      <c r="W8" s="340">
        <f>'日付'!U9</f>
        <v>42663</v>
      </c>
      <c r="X8" s="340">
        <f>'日付'!V9</f>
        <v>42664</v>
      </c>
      <c r="Y8" s="340">
        <f>'日付'!W9</f>
        <v>42665</v>
      </c>
      <c r="Z8" s="340">
        <f>'日付'!X9</f>
        <v>42666</v>
      </c>
      <c r="AA8" s="340">
        <f>'日付'!Y9</f>
        <v>42667</v>
      </c>
      <c r="AB8" s="340">
        <f>'日付'!Z9</f>
        <v>42668</v>
      </c>
      <c r="AC8" s="340">
        <f>'日付'!AA9</f>
        <v>42669</v>
      </c>
      <c r="AD8" s="340">
        <f>'日付'!AB9</f>
        <v>42670</v>
      </c>
      <c r="AE8" s="340">
        <f>'日付'!AC9</f>
        <v>42671</v>
      </c>
      <c r="AF8" s="340">
        <f>'日付'!AD9</f>
        <v>42672</v>
      </c>
      <c r="AG8" s="340">
        <f>'日付'!AE9</f>
        <v>42673</v>
      </c>
      <c r="AH8" s="340">
        <f>'日付'!AF9</f>
        <v>42674</v>
      </c>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34"/>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44"/>
      <c r="AI9" s="631"/>
      <c r="AJ9" s="635"/>
      <c r="AK9" s="636"/>
      <c r="AL9" s="640"/>
      <c r="AM9" s="635"/>
      <c r="AN9" s="643"/>
      <c r="AP9" s="660">
        <v>1</v>
      </c>
      <c r="AQ9" s="639">
        <f>IF(C24="","",C24)</f>
      </c>
      <c r="AR9" s="765"/>
      <c r="AS9" s="670">
        <f>IF(90000&lt;=AR9,90000,AR9)</f>
        <v>0</v>
      </c>
      <c r="AT9" s="765"/>
      <c r="AU9" s="670">
        <f>IF(10000&lt;=AT9,10000,AT9)</f>
        <v>0</v>
      </c>
      <c r="AV9" s="765"/>
      <c r="AW9" s="670">
        <f>IF(20000&lt;=AV9,20000,AV9)</f>
        <v>0</v>
      </c>
      <c r="AX9" s="765"/>
      <c r="AY9" s="765"/>
      <c r="AZ9" s="765"/>
      <c r="BA9" s="777"/>
      <c r="BB9" s="766"/>
    </row>
    <row r="10" spans="1:54" ht="16.5" customHeight="1">
      <c r="A10" s="721"/>
      <c r="B10" s="236">
        <v>2</v>
      </c>
      <c r="C10" s="8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45"/>
      <c r="AI10" s="632"/>
      <c r="AJ10" s="637"/>
      <c r="AK10" s="638"/>
      <c r="AL10" s="641"/>
      <c r="AM10" s="637"/>
      <c r="AN10" s="644"/>
      <c r="AP10" s="661"/>
      <c r="AQ10" s="654"/>
      <c r="AR10" s="761"/>
      <c r="AS10" s="666"/>
      <c r="AT10" s="761"/>
      <c r="AU10" s="666"/>
      <c r="AV10" s="761"/>
      <c r="AW10" s="666"/>
      <c r="AX10" s="761"/>
      <c r="AY10" s="761"/>
      <c r="AZ10" s="761"/>
      <c r="BA10" s="764"/>
      <c r="BB10" s="758"/>
    </row>
    <row r="11" spans="1:54" ht="16.5" customHeight="1">
      <c r="A11" s="721"/>
      <c r="B11" s="236">
        <v>3</v>
      </c>
      <c r="C11" s="87"/>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761"/>
      <c r="AS11" s="668">
        <f>IF(90000&lt;=AR11,90000,AR11)</f>
        <v>0</v>
      </c>
      <c r="AT11" s="761"/>
      <c r="AU11" s="668">
        <f>IF(10000&lt;=AT11,10000,AT11)</f>
        <v>0</v>
      </c>
      <c r="AV11" s="761"/>
      <c r="AW11" s="668">
        <f>IF(20000&lt;=AV11,20000,AV11)</f>
        <v>0</v>
      </c>
      <c r="AX11" s="761"/>
      <c r="AY11" s="761"/>
      <c r="AZ11" s="761"/>
      <c r="BA11" s="763"/>
      <c r="BB11" s="758"/>
    </row>
    <row r="12" spans="1:54" ht="16.5" customHeight="1">
      <c r="A12" s="721"/>
      <c r="B12" s="236">
        <v>4</v>
      </c>
      <c r="C12" s="8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246"/>
      <c r="AI12" s="645"/>
      <c r="AJ12" s="647"/>
      <c r="AK12" s="648"/>
      <c r="AL12" s="624"/>
      <c r="AM12" s="624"/>
      <c r="AN12" s="626"/>
      <c r="AP12" s="661"/>
      <c r="AQ12" s="654"/>
      <c r="AR12" s="761"/>
      <c r="AS12" s="669"/>
      <c r="AT12" s="761"/>
      <c r="AU12" s="669"/>
      <c r="AV12" s="761"/>
      <c r="AW12" s="669"/>
      <c r="AX12" s="761"/>
      <c r="AY12" s="761"/>
      <c r="AZ12" s="761"/>
      <c r="BA12" s="764"/>
      <c r="BB12" s="758"/>
    </row>
    <row r="13" spans="1:54" ht="16.5" customHeight="1">
      <c r="A13" s="721"/>
      <c r="B13" s="236">
        <v>5</v>
      </c>
      <c r="C13" s="8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246"/>
      <c r="AI13" s="645"/>
      <c r="AJ13" s="647"/>
      <c r="AK13" s="648"/>
      <c r="AL13" s="624"/>
      <c r="AM13" s="624"/>
      <c r="AN13" s="626"/>
      <c r="AP13" s="661">
        <v>3</v>
      </c>
      <c r="AQ13" s="653">
        <f>IF(C26="","",C26)</f>
      </c>
      <c r="AR13" s="761"/>
      <c r="AS13" s="668">
        <f>IF(90000&lt;=AR13,90000,AR13)</f>
        <v>0</v>
      </c>
      <c r="AT13" s="761"/>
      <c r="AU13" s="668">
        <f>IF(10000&lt;=AT13,10000,AT13)</f>
        <v>0</v>
      </c>
      <c r="AV13" s="761"/>
      <c r="AW13" s="668">
        <f>IF(20000&lt;=AV13,20000,AV13)</f>
        <v>0</v>
      </c>
      <c r="AX13" s="761"/>
      <c r="AY13" s="761"/>
      <c r="AZ13" s="761"/>
      <c r="BA13" s="763"/>
      <c r="BB13" s="758"/>
    </row>
    <row r="14" spans="1:54" ht="16.5" customHeight="1">
      <c r="A14" s="721"/>
      <c r="B14" s="236">
        <v>6</v>
      </c>
      <c r="C14" s="8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246"/>
      <c r="AI14" s="645"/>
      <c r="AJ14" s="649" t="s">
        <v>287</v>
      </c>
      <c r="AK14" s="624">
        <f>IF(COUNTIF($D$19:$AH$19,"複")=0,0,COUNTIF($D$19:$AH$19,"複"))</f>
        <v>0</v>
      </c>
      <c r="AL14" s="624"/>
      <c r="AM14" s="624"/>
      <c r="AN14" s="626"/>
      <c r="AP14" s="661"/>
      <c r="AQ14" s="654"/>
      <c r="AR14" s="761"/>
      <c r="AS14" s="669"/>
      <c r="AT14" s="761"/>
      <c r="AU14" s="669"/>
      <c r="AV14" s="761"/>
      <c r="AW14" s="669"/>
      <c r="AX14" s="761"/>
      <c r="AY14" s="761"/>
      <c r="AZ14" s="761"/>
      <c r="BA14" s="764"/>
      <c r="BB14" s="758"/>
    </row>
    <row r="15" spans="1:54" ht="16.5" customHeight="1">
      <c r="A15" s="721"/>
      <c r="B15" s="236">
        <v>7</v>
      </c>
      <c r="C15" s="8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t="s">
        <v>11</v>
      </c>
      <c r="AB15" s="137"/>
      <c r="AC15" s="137"/>
      <c r="AD15" s="137"/>
      <c r="AE15" s="137"/>
      <c r="AF15" s="137"/>
      <c r="AG15" s="137" t="s">
        <v>10</v>
      </c>
      <c r="AH15" s="246"/>
      <c r="AI15" s="645"/>
      <c r="AJ15" s="649"/>
      <c r="AK15" s="624"/>
      <c r="AL15" s="624"/>
      <c r="AM15" s="624"/>
      <c r="AN15" s="626"/>
      <c r="AP15" s="661">
        <v>4</v>
      </c>
      <c r="AQ15" s="653">
        <f>IF(C27="","",C27)</f>
      </c>
      <c r="AR15" s="761"/>
      <c r="AS15" s="668">
        <f>IF(90000&lt;=AR15,90000,AR15)</f>
        <v>0</v>
      </c>
      <c r="AT15" s="761"/>
      <c r="AU15" s="668">
        <f>IF(10000&lt;=AT15,10000,AT15)</f>
        <v>0</v>
      </c>
      <c r="AV15" s="761"/>
      <c r="AW15" s="668">
        <f>IF(20000&lt;=AV15,20000,AV15)</f>
        <v>0</v>
      </c>
      <c r="AX15" s="761"/>
      <c r="AY15" s="761"/>
      <c r="AZ15" s="761"/>
      <c r="BA15" s="763"/>
      <c r="BB15" s="758"/>
    </row>
    <row r="16" spans="1:54" ht="17.25" customHeight="1" thickBot="1">
      <c r="A16" s="721"/>
      <c r="B16" s="236">
        <v>8</v>
      </c>
      <c r="C16" s="8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t="s">
        <v>10</v>
      </c>
      <c r="AH16" s="246"/>
      <c r="AI16" s="646"/>
      <c r="AJ16" s="650"/>
      <c r="AK16" s="625"/>
      <c r="AL16" s="625"/>
      <c r="AM16" s="625"/>
      <c r="AN16" s="627"/>
      <c r="AP16" s="661"/>
      <c r="AQ16" s="654"/>
      <c r="AR16" s="761"/>
      <c r="AS16" s="669"/>
      <c r="AT16" s="761"/>
      <c r="AU16" s="669"/>
      <c r="AV16" s="761"/>
      <c r="AW16" s="669"/>
      <c r="AX16" s="761"/>
      <c r="AY16" s="761"/>
      <c r="AZ16" s="761"/>
      <c r="BA16" s="764"/>
      <c r="BB16" s="758"/>
    </row>
    <row r="17" spans="1:54" ht="17.25" customHeight="1">
      <c r="A17" s="721"/>
      <c r="B17" s="237">
        <v>9</v>
      </c>
      <c r="C17" s="87"/>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47"/>
      <c r="AI17" s="265"/>
      <c r="AJ17" s="628" t="s">
        <v>328</v>
      </c>
      <c r="AK17" s="628"/>
      <c r="AL17" s="628"/>
      <c r="AM17" s="628"/>
      <c r="AN17" s="266"/>
      <c r="AP17" s="661">
        <v>5</v>
      </c>
      <c r="AQ17" s="653">
        <f>IF(C28="","",C28)</f>
      </c>
      <c r="AR17" s="761"/>
      <c r="AS17" s="668">
        <f>IF(90000&lt;=AR17,90000,AR17)</f>
        <v>0</v>
      </c>
      <c r="AT17" s="761"/>
      <c r="AU17" s="668">
        <f>IF(10000&lt;=AT17,10000,AT17)</f>
        <v>0</v>
      </c>
      <c r="AV17" s="761"/>
      <c r="AW17" s="668">
        <f>IF(20000&lt;=AV17,20000,AV17)</f>
        <v>0</v>
      </c>
      <c r="AX17" s="761"/>
      <c r="AY17" s="761"/>
      <c r="AZ17" s="761"/>
      <c r="BA17" s="763"/>
      <c r="BB17" s="758"/>
    </row>
    <row r="18" spans="1:54" ht="16.5" customHeight="1">
      <c r="A18" s="721"/>
      <c r="B18" s="238">
        <v>10</v>
      </c>
      <c r="C18" s="88"/>
      <c r="D18" s="138" t="s">
        <v>11</v>
      </c>
      <c r="E18" s="138" t="s">
        <v>10</v>
      </c>
      <c r="F18" s="138" t="s">
        <v>10</v>
      </c>
      <c r="G18" s="138" t="s">
        <v>10</v>
      </c>
      <c r="H18" s="138" t="s">
        <v>10</v>
      </c>
      <c r="I18" s="138" t="s">
        <v>10</v>
      </c>
      <c r="J18" s="138" t="s">
        <v>10</v>
      </c>
      <c r="K18" s="138" t="s">
        <v>10</v>
      </c>
      <c r="L18" s="138" t="s">
        <v>10</v>
      </c>
      <c r="M18" s="138" t="s">
        <v>10</v>
      </c>
      <c r="N18" s="138" t="s">
        <v>10</v>
      </c>
      <c r="O18" s="138" t="s">
        <v>10</v>
      </c>
      <c r="P18" s="138" t="s">
        <v>10</v>
      </c>
      <c r="Q18" s="138" t="s">
        <v>10</v>
      </c>
      <c r="R18" s="138" t="s">
        <v>10</v>
      </c>
      <c r="S18" s="138" t="s">
        <v>10</v>
      </c>
      <c r="T18" s="138" t="s">
        <v>10</v>
      </c>
      <c r="U18" s="138" t="s">
        <v>10</v>
      </c>
      <c r="V18" s="138" t="s">
        <v>10</v>
      </c>
      <c r="W18" s="138" t="s">
        <v>10</v>
      </c>
      <c r="X18" s="138" t="s">
        <v>10</v>
      </c>
      <c r="Y18" s="138" t="s">
        <v>10</v>
      </c>
      <c r="Z18" s="138" t="s">
        <v>10</v>
      </c>
      <c r="AA18" s="138" t="s">
        <v>10</v>
      </c>
      <c r="AB18" s="138" t="s">
        <v>10</v>
      </c>
      <c r="AC18" s="138" t="s">
        <v>11</v>
      </c>
      <c r="AD18" s="138"/>
      <c r="AE18" s="138"/>
      <c r="AF18" s="138"/>
      <c r="AG18" s="138" t="s">
        <v>10</v>
      </c>
      <c r="AH18" s="248"/>
      <c r="AI18" s="240"/>
      <c r="AJ18" s="629"/>
      <c r="AK18" s="629"/>
      <c r="AL18" s="629"/>
      <c r="AM18" s="629"/>
      <c r="AN18" s="110"/>
      <c r="AP18" s="661"/>
      <c r="AQ18" s="654"/>
      <c r="AR18" s="761"/>
      <c r="AS18" s="669"/>
      <c r="AT18" s="761"/>
      <c r="AU18" s="669"/>
      <c r="AV18" s="761"/>
      <c r="AW18" s="669"/>
      <c r="AX18" s="761"/>
      <c r="AY18" s="761"/>
      <c r="AZ18" s="761"/>
      <c r="BA18" s="764"/>
      <c r="BB18" s="758"/>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49">
        <f t="shared" si="0"/>
      </c>
      <c r="AI19" s="267"/>
      <c r="AJ19" s="268"/>
      <c r="AK19" s="269"/>
      <c r="AL19" s="269"/>
      <c r="AM19" s="110"/>
      <c r="AN19" s="110"/>
      <c r="AP19" s="661">
        <v>6</v>
      </c>
      <c r="AQ19" s="653">
        <f>IF(C29="","",C29)</f>
      </c>
      <c r="AR19" s="761"/>
      <c r="AS19" s="668">
        <f>IF(90000&lt;=AR19,90000,AR19)</f>
        <v>0</v>
      </c>
      <c r="AT19" s="761"/>
      <c r="AU19" s="668">
        <f>IF(10000&lt;=AT19,10000,AT19)</f>
        <v>0</v>
      </c>
      <c r="AV19" s="761"/>
      <c r="AW19" s="668">
        <f>IF(20000&lt;=AV19,20000,AV19)</f>
        <v>0</v>
      </c>
      <c r="AX19" s="761"/>
      <c r="AY19" s="761"/>
      <c r="AZ19" s="761"/>
      <c r="BA19" s="763"/>
      <c r="BB19" s="758"/>
    </row>
    <row r="20" spans="1:54" ht="15.75" customHeight="1">
      <c r="A20" s="707" t="s">
        <v>3</v>
      </c>
      <c r="B20" s="710" t="s">
        <v>4</v>
      </c>
      <c r="C20" s="711"/>
      <c r="D20" s="779">
        <f>D8</f>
        <v>42644</v>
      </c>
      <c r="E20" s="779">
        <f aca="true" t="shared" si="1" ref="E20:AH20">E8</f>
        <v>42645</v>
      </c>
      <c r="F20" s="779">
        <f t="shared" si="1"/>
        <v>42646</v>
      </c>
      <c r="G20" s="779">
        <f t="shared" si="1"/>
        <v>42647</v>
      </c>
      <c r="H20" s="779">
        <f t="shared" si="1"/>
        <v>42648</v>
      </c>
      <c r="I20" s="779">
        <f t="shared" si="1"/>
        <v>42649</v>
      </c>
      <c r="J20" s="779">
        <f t="shared" si="1"/>
        <v>42650</v>
      </c>
      <c r="K20" s="779">
        <f t="shared" si="1"/>
        <v>42651</v>
      </c>
      <c r="L20" s="779">
        <f t="shared" si="1"/>
        <v>42652</v>
      </c>
      <c r="M20" s="788">
        <f t="shared" si="1"/>
        <v>42653</v>
      </c>
      <c r="N20" s="779">
        <f t="shared" si="1"/>
        <v>42654</v>
      </c>
      <c r="O20" s="779">
        <f t="shared" si="1"/>
        <v>42655</v>
      </c>
      <c r="P20" s="779">
        <f t="shared" si="1"/>
        <v>42656</v>
      </c>
      <c r="Q20" s="779">
        <f t="shared" si="1"/>
        <v>42657</v>
      </c>
      <c r="R20" s="779">
        <f t="shared" si="1"/>
        <v>42658</v>
      </c>
      <c r="S20" s="779">
        <f t="shared" si="1"/>
        <v>42659</v>
      </c>
      <c r="T20" s="779">
        <f t="shared" si="1"/>
        <v>42660</v>
      </c>
      <c r="U20" s="779">
        <f t="shared" si="1"/>
        <v>42661</v>
      </c>
      <c r="V20" s="779">
        <f t="shared" si="1"/>
        <v>42662</v>
      </c>
      <c r="W20" s="779">
        <f t="shared" si="1"/>
        <v>42663</v>
      </c>
      <c r="X20" s="779">
        <f t="shared" si="1"/>
        <v>42664</v>
      </c>
      <c r="Y20" s="779">
        <f t="shared" si="1"/>
        <v>42665</v>
      </c>
      <c r="Z20" s="779">
        <f t="shared" si="1"/>
        <v>42666</v>
      </c>
      <c r="AA20" s="779">
        <f t="shared" si="1"/>
        <v>42667</v>
      </c>
      <c r="AB20" s="779">
        <f t="shared" si="1"/>
        <v>42668</v>
      </c>
      <c r="AC20" s="779">
        <f t="shared" si="1"/>
        <v>42669</v>
      </c>
      <c r="AD20" s="779">
        <f t="shared" si="1"/>
        <v>42670</v>
      </c>
      <c r="AE20" s="779">
        <f t="shared" si="1"/>
        <v>42671</v>
      </c>
      <c r="AF20" s="779">
        <f t="shared" si="1"/>
        <v>42672</v>
      </c>
      <c r="AG20" s="779">
        <f t="shared" si="1"/>
        <v>42673</v>
      </c>
      <c r="AH20" s="785">
        <f t="shared" si="1"/>
        <v>42674</v>
      </c>
      <c r="AI20" s="683" t="s">
        <v>71</v>
      </c>
      <c r="AJ20" s="688" t="s">
        <v>72</v>
      </c>
      <c r="AK20" s="677" t="s">
        <v>192</v>
      </c>
      <c r="AL20" s="677" t="s">
        <v>193</v>
      </c>
      <c r="AM20" s="110"/>
      <c r="AN20" s="110"/>
      <c r="AP20" s="661"/>
      <c r="AQ20" s="654"/>
      <c r="AR20" s="761"/>
      <c r="AS20" s="669"/>
      <c r="AT20" s="761"/>
      <c r="AU20" s="669"/>
      <c r="AV20" s="761"/>
      <c r="AW20" s="669"/>
      <c r="AX20" s="761"/>
      <c r="AY20" s="761"/>
      <c r="AZ20" s="761"/>
      <c r="BA20" s="764"/>
      <c r="BB20" s="758"/>
    </row>
    <row r="21" spans="1:54" ht="15.75" customHeight="1">
      <c r="A21" s="708"/>
      <c r="B21" s="712"/>
      <c r="C21" s="713"/>
      <c r="D21" s="780" t="str">
        <f>'日付'!B18</f>
        <v>成人の日</v>
      </c>
      <c r="E21" s="780" t="str">
        <f>'日付'!C18</f>
        <v>建国記念の日</v>
      </c>
      <c r="F21" s="780"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0" t="str">
        <f>'日付'!J18</f>
        <v>海の日</v>
      </c>
      <c r="M21" s="789" t="str">
        <f>'日付'!K18</f>
        <v>山の日</v>
      </c>
      <c r="N21" s="780"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0">
        <f>'日付'!S18</f>
        <v>0</v>
      </c>
      <c r="V21" s="780">
        <f>'日付'!T18</f>
        <v>0</v>
      </c>
      <c r="W21" s="780">
        <f>'日付'!U18</f>
        <v>0</v>
      </c>
      <c r="X21" s="780">
        <f>'日付'!V18</f>
        <v>0</v>
      </c>
      <c r="Y21" s="780">
        <f>'日付'!W18</f>
        <v>0</v>
      </c>
      <c r="Z21" s="780">
        <f>'日付'!X18</f>
        <v>0</v>
      </c>
      <c r="AA21" s="780">
        <f>'日付'!Y18</f>
        <v>0</v>
      </c>
      <c r="AB21" s="780">
        <f>'日付'!Z18</f>
        <v>0</v>
      </c>
      <c r="AC21" s="780">
        <f>'日付'!AA18</f>
        <v>0</v>
      </c>
      <c r="AD21" s="780">
        <f>'日付'!AB18</f>
        <v>0</v>
      </c>
      <c r="AE21" s="780">
        <f>'日付'!AC18</f>
        <v>0</v>
      </c>
      <c r="AF21" s="780">
        <f>'日付'!AD18</f>
        <v>0</v>
      </c>
      <c r="AG21" s="780">
        <f>'日付'!AE18</f>
        <v>0</v>
      </c>
      <c r="AH21" s="786">
        <f>'日付'!AF18</f>
        <v>0</v>
      </c>
      <c r="AI21" s="684"/>
      <c r="AJ21" s="689"/>
      <c r="AK21" s="678"/>
      <c r="AL21" s="678"/>
      <c r="AM21" s="110"/>
      <c r="AN21" s="110"/>
      <c r="AP21" s="661">
        <v>7</v>
      </c>
      <c r="AQ21" s="653">
        <f>IF(C30="","",C30)</f>
      </c>
      <c r="AR21" s="761"/>
      <c r="AS21" s="668">
        <f>IF(90000&lt;=AR21,90000,AR21)</f>
        <v>0</v>
      </c>
      <c r="AT21" s="761"/>
      <c r="AU21" s="668">
        <f>IF(10000&lt;=AT21,10000,AT21)</f>
        <v>0</v>
      </c>
      <c r="AV21" s="761"/>
      <c r="AW21" s="668">
        <f>IF(20000&lt;=AV21,20000,AV21)</f>
        <v>0</v>
      </c>
      <c r="AX21" s="761"/>
      <c r="AY21" s="761"/>
      <c r="AZ21" s="761"/>
      <c r="BA21" s="763"/>
      <c r="BB21" s="758"/>
    </row>
    <row r="22" spans="1:54" ht="15.75" customHeight="1">
      <c r="A22" s="708"/>
      <c r="B22" s="712"/>
      <c r="C22" s="713"/>
      <c r="D22" s="780">
        <f>'日付'!B19</f>
        <v>42380</v>
      </c>
      <c r="E22" s="780">
        <f>'日付'!C19</f>
        <v>42411</v>
      </c>
      <c r="F22" s="780">
        <f>'日付'!D19</f>
        <v>42449</v>
      </c>
      <c r="G22" s="780">
        <f>'日付'!E19</f>
        <v>42450</v>
      </c>
      <c r="H22" s="780">
        <f>'日付'!F19</f>
        <v>42489</v>
      </c>
      <c r="I22" s="780">
        <f>'日付'!G19</f>
        <v>42493</v>
      </c>
      <c r="J22" s="780">
        <f>'日付'!H19</f>
        <v>42494</v>
      </c>
      <c r="K22" s="780">
        <f>'日付'!I19</f>
        <v>42495</v>
      </c>
      <c r="L22" s="780">
        <f>'日付'!J19</f>
        <v>42569</v>
      </c>
      <c r="M22" s="789">
        <f>'日付'!K19</f>
        <v>42593</v>
      </c>
      <c r="N22" s="780">
        <f>'日付'!L19</f>
        <v>42632</v>
      </c>
      <c r="O22" s="780">
        <f>'日付'!M19</f>
        <v>42635</v>
      </c>
      <c r="P22" s="780">
        <f>'日付'!N19</f>
        <v>42653</v>
      </c>
      <c r="Q22" s="780">
        <f>'日付'!O19</f>
        <v>42677</v>
      </c>
      <c r="R22" s="780">
        <f>'日付'!P19</f>
        <v>42697</v>
      </c>
      <c r="S22" s="780">
        <f>'日付'!Q19</f>
        <v>42727</v>
      </c>
      <c r="T22" s="780">
        <f>'日付'!R19</f>
        <v>0</v>
      </c>
      <c r="U22" s="780">
        <f>'日付'!S19</f>
        <v>0</v>
      </c>
      <c r="V22" s="780">
        <f>'日付'!T19</f>
        <v>0</v>
      </c>
      <c r="W22" s="780">
        <f>'日付'!U19</f>
        <v>0</v>
      </c>
      <c r="X22" s="780">
        <f>'日付'!V19</f>
        <v>0</v>
      </c>
      <c r="Y22" s="780">
        <f>'日付'!W19</f>
        <v>0</v>
      </c>
      <c r="Z22" s="780">
        <f>'日付'!X19</f>
        <v>0</v>
      </c>
      <c r="AA22" s="780">
        <f>'日付'!Y19</f>
        <v>0</v>
      </c>
      <c r="AB22" s="780">
        <f>'日付'!Z19</f>
        <v>0</v>
      </c>
      <c r="AC22" s="780">
        <f>'日付'!AA19</f>
        <v>0</v>
      </c>
      <c r="AD22" s="780">
        <f>'日付'!AB19</f>
        <v>0</v>
      </c>
      <c r="AE22" s="780">
        <f>'日付'!AC19</f>
        <v>0</v>
      </c>
      <c r="AF22" s="780">
        <f>'日付'!AD19</f>
        <v>0</v>
      </c>
      <c r="AG22" s="780">
        <f>'日付'!AE19</f>
        <v>0</v>
      </c>
      <c r="AH22" s="786">
        <f>'日付'!AF19</f>
        <v>0</v>
      </c>
      <c r="AI22" s="684"/>
      <c r="AJ22" s="689"/>
      <c r="AK22" s="678"/>
      <c r="AL22" s="678"/>
      <c r="AM22" s="686" t="s">
        <v>327</v>
      </c>
      <c r="AN22" s="687"/>
      <c r="AP22" s="661"/>
      <c r="AQ22" s="654"/>
      <c r="AR22" s="761"/>
      <c r="AS22" s="669"/>
      <c r="AT22" s="761"/>
      <c r="AU22" s="669"/>
      <c r="AV22" s="761"/>
      <c r="AW22" s="669"/>
      <c r="AX22" s="761"/>
      <c r="AY22" s="761"/>
      <c r="AZ22" s="761"/>
      <c r="BA22" s="764"/>
      <c r="BB22" s="758"/>
    </row>
    <row r="23" spans="1:54" ht="15.75" customHeight="1">
      <c r="A23" s="709"/>
      <c r="B23" s="714"/>
      <c r="C23" s="715"/>
      <c r="D23" s="781">
        <f>'日付'!B20</f>
        <v>0</v>
      </c>
      <c r="E23" s="781">
        <f>'日付'!C20</f>
        <v>0</v>
      </c>
      <c r="F23" s="781">
        <f>'日付'!D20</f>
        <v>0</v>
      </c>
      <c r="G23" s="781">
        <f>'日付'!E20</f>
        <v>0</v>
      </c>
      <c r="H23" s="781">
        <f>'日付'!F20</f>
        <v>0</v>
      </c>
      <c r="I23" s="781">
        <f>'日付'!G20</f>
        <v>0</v>
      </c>
      <c r="J23" s="781">
        <f>'日付'!H20</f>
        <v>0</v>
      </c>
      <c r="K23" s="781">
        <f>'日付'!I20</f>
        <v>0</v>
      </c>
      <c r="L23" s="781">
        <f>'日付'!J20</f>
        <v>0</v>
      </c>
      <c r="M23" s="790">
        <f>'日付'!K20</f>
        <v>0</v>
      </c>
      <c r="N23" s="781">
        <f>'日付'!L20</f>
        <v>0</v>
      </c>
      <c r="O23" s="781">
        <f>'日付'!M20</f>
        <v>0</v>
      </c>
      <c r="P23" s="781">
        <f>'日付'!N20</f>
        <v>0</v>
      </c>
      <c r="Q23" s="781">
        <f>'日付'!O20</f>
        <v>0</v>
      </c>
      <c r="R23" s="781">
        <f>'日付'!P20</f>
        <v>0</v>
      </c>
      <c r="S23" s="781">
        <f>'日付'!Q20</f>
        <v>0</v>
      </c>
      <c r="T23" s="781">
        <f>'日付'!R20</f>
        <v>0</v>
      </c>
      <c r="U23" s="781">
        <f>'日付'!S20</f>
        <v>0</v>
      </c>
      <c r="V23" s="781">
        <f>'日付'!T20</f>
        <v>0</v>
      </c>
      <c r="W23" s="781">
        <f>'日付'!U20</f>
        <v>0</v>
      </c>
      <c r="X23" s="781">
        <f>'日付'!V20</f>
        <v>0</v>
      </c>
      <c r="Y23" s="781">
        <f>'日付'!W20</f>
        <v>0</v>
      </c>
      <c r="Z23" s="781">
        <f>'日付'!X20</f>
        <v>0</v>
      </c>
      <c r="AA23" s="781">
        <f>'日付'!Y20</f>
        <v>0</v>
      </c>
      <c r="AB23" s="781">
        <f>'日付'!Z20</f>
        <v>0</v>
      </c>
      <c r="AC23" s="781">
        <f>'日付'!AA20</f>
        <v>0</v>
      </c>
      <c r="AD23" s="781">
        <f>'日付'!AB20</f>
        <v>0</v>
      </c>
      <c r="AE23" s="781">
        <f>'日付'!AC20</f>
        <v>0</v>
      </c>
      <c r="AF23" s="781">
        <f>'日付'!AD20</f>
        <v>0</v>
      </c>
      <c r="AG23" s="781">
        <f>'日付'!AE20</f>
        <v>0</v>
      </c>
      <c r="AH23" s="787">
        <f>'日付'!AF20</f>
        <v>0</v>
      </c>
      <c r="AI23" s="685"/>
      <c r="AJ23" s="690"/>
      <c r="AK23" s="679"/>
      <c r="AL23" s="679"/>
      <c r="AM23" s="686"/>
      <c r="AN23" s="687"/>
      <c r="AP23" s="661">
        <v>8</v>
      </c>
      <c r="AQ23" s="653">
        <f>IF(C31="","",C31)</f>
      </c>
      <c r="AR23" s="761"/>
      <c r="AS23" s="668">
        <f>IF(90000&lt;=AR23,90000,AR23)</f>
        <v>0</v>
      </c>
      <c r="AT23" s="761"/>
      <c r="AU23" s="668">
        <f>IF(10000&lt;=AT23,10000,AT23)</f>
        <v>0</v>
      </c>
      <c r="AV23" s="761"/>
      <c r="AW23" s="668">
        <f>IF(20000&lt;=AV23,20000,AV23)</f>
        <v>0</v>
      </c>
      <c r="AX23" s="761"/>
      <c r="AY23" s="761"/>
      <c r="AZ23" s="761"/>
      <c r="BA23" s="763"/>
      <c r="BB23" s="758"/>
    </row>
    <row r="24" spans="1:54" ht="16.5" customHeight="1">
      <c r="A24" s="720" t="s">
        <v>13</v>
      </c>
      <c r="B24" s="111">
        <v>1</v>
      </c>
      <c r="C24" s="8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244"/>
      <c r="AI24" s="258">
        <f>COUNTA(D24:AH24)-COUNTIF(D24:AH24,"集")-COUNTIF(D24:AH24,"休")-COUNTIF(D24:AH24,"外")</f>
        <v>0</v>
      </c>
      <c r="AJ24" s="112">
        <f aca="true" t="shared" si="2" ref="AJ24:AJ43">COUNTIF(D24:AH24,"集")</f>
        <v>0</v>
      </c>
      <c r="AK24" s="112">
        <f>AI24+'【9月】FW（１年目）月集計表'!AK24</f>
        <v>0</v>
      </c>
      <c r="AL24" s="112">
        <f>AJ24+'【9月】FW（１年目）月集計表'!AL24</f>
        <v>0</v>
      </c>
      <c r="AM24" s="686"/>
      <c r="AN24" s="687"/>
      <c r="AP24" s="661"/>
      <c r="AQ24" s="654"/>
      <c r="AR24" s="761"/>
      <c r="AS24" s="669"/>
      <c r="AT24" s="761"/>
      <c r="AU24" s="669"/>
      <c r="AV24" s="761"/>
      <c r="AW24" s="669"/>
      <c r="AX24" s="761"/>
      <c r="AY24" s="761"/>
      <c r="AZ24" s="761"/>
      <c r="BA24" s="764"/>
      <c r="BB24" s="758"/>
    </row>
    <row r="25" spans="1:54" ht="16.5" customHeight="1">
      <c r="A25" s="721"/>
      <c r="B25" s="114">
        <v>2</v>
      </c>
      <c r="C25" s="8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246"/>
      <c r="AI25" s="259">
        <f aca="true" t="shared" si="3" ref="AI25:AI43">COUNTA(D25:AH25)-COUNTIF(D25:AH25,"集")-COUNTIF(D25:AH25,"休")-COUNTIF(D25:AH25,"外")</f>
        <v>0</v>
      </c>
      <c r="AJ25" s="115">
        <f t="shared" si="2"/>
        <v>0</v>
      </c>
      <c r="AK25" s="115">
        <f>AI25+'【9月】FW（１年目）月集計表'!AK25</f>
        <v>0</v>
      </c>
      <c r="AL25" s="115">
        <f>AJ25+'【9月】FW（１年目）月集計表'!AL25</f>
        <v>0</v>
      </c>
      <c r="AM25" s="686"/>
      <c r="AN25" s="687"/>
      <c r="AP25" s="661">
        <v>9</v>
      </c>
      <c r="AQ25" s="653">
        <f>IF(C32="","",C32)</f>
      </c>
      <c r="AR25" s="761"/>
      <c r="AS25" s="668">
        <f>IF(90000&lt;=AR25,90000,AR25)</f>
        <v>0</v>
      </c>
      <c r="AT25" s="761"/>
      <c r="AU25" s="668">
        <f>IF(10000&lt;=AT25,10000,AT25)</f>
        <v>0</v>
      </c>
      <c r="AV25" s="761"/>
      <c r="AW25" s="668">
        <f>IF(20000&lt;=AV25,20000,AV25)</f>
        <v>0</v>
      </c>
      <c r="AX25" s="761"/>
      <c r="AY25" s="761"/>
      <c r="AZ25" s="761"/>
      <c r="BA25" s="763"/>
      <c r="BB25" s="758"/>
    </row>
    <row r="26" spans="1:54" ht="16.5" customHeight="1">
      <c r="A26" s="721"/>
      <c r="B26" s="114">
        <v>3</v>
      </c>
      <c r="C26" s="8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46"/>
      <c r="AI26" s="259">
        <f t="shared" si="3"/>
        <v>0</v>
      </c>
      <c r="AJ26" s="115">
        <f t="shared" si="2"/>
        <v>0</v>
      </c>
      <c r="AK26" s="115">
        <f>AI26+'【9月】FW（１年目）月集計表'!AK26</f>
        <v>0</v>
      </c>
      <c r="AL26" s="115">
        <f>AJ26+'【9月】FW（１年目）月集計表'!AL26</f>
        <v>0</v>
      </c>
      <c r="AP26" s="661"/>
      <c r="AQ26" s="654"/>
      <c r="AR26" s="761"/>
      <c r="AS26" s="669"/>
      <c r="AT26" s="761"/>
      <c r="AU26" s="669"/>
      <c r="AV26" s="761"/>
      <c r="AW26" s="669"/>
      <c r="AX26" s="761"/>
      <c r="AY26" s="761"/>
      <c r="AZ26" s="761"/>
      <c r="BA26" s="764"/>
      <c r="BB26" s="758"/>
    </row>
    <row r="27" spans="1:54" ht="16.5" customHeight="1">
      <c r="A27" s="721"/>
      <c r="B27" s="114">
        <v>4</v>
      </c>
      <c r="C27" s="8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246"/>
      <c r="AI27" s="259">
        <f t="shared" si="3"/>
        <v>0</v>
      </c>
      <c r="AJ27" s="115">
        <f t="shared" si="2"/>
        <v>0</v>
      </c>
      <c r="AK27" s="115">
        <f>AI27+'【9月】FW（１年目）月集計表'!AK27</f>
        <v>0</v>
      </c>
      <c r="AL27" s="115">
        <f>AJ27+'【9月】FW（１年目）月集計表'!AL27</f>
        <v>0</v>
      </c>
      <c r="AP27" s="661">
        <v>10</v>
      </c>
      <c r="AQ27" s="653">
        <f>IF(C33="","",C33)</f>
      </c>
      <c r="AR27" s="761"/>
      <c r="AS27" s="668">
        <f>IF(90000&lt;=AR27,90000,AR27)</f>
        <v>0</v>
      </c>
      <c r="AT27" s="761"/>
      <c r="AU27" s="668">
        <f>IF(10000&lt;=AT27,10000,AT27)</f>
        <v>0</v>
      </c>
      <c r="AV27" s="761"/>
      <c r="AW27" s="668">
        <f>IF(20000&lt;=AV27,20000,AV27)</f>
        <v>0</v>
      </c>
      <c r="AX27" s="761"/>
      <c r="AY27" s="761"/>
      <c r="AZ27" s="761"/>
      <c r="BA27" s="763"/>
      <c r="BB27" s="758"/>
    </row>
    <row r="28" spans="1:54" ht="16.5" customHeight="1">
      <c r="A28" s="721"/>
      <c r="B28" s="114">
        <v>5</v>
      </c>
      <c r="C28" s="8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246"/>
      <c r="AI28" s="259">
        <f t="shared" si="3"/>
        <v>0</v>
      </c>
      <c r="AJ28" s="115">
        <f t="shared" si="2"/>
        <v>0</v>
      </c>
      <c r="AK28" s="115">
        <f>AI28+'【9月】FW（１年目）月集計表'!AK28</f>
        <v>0</v>
      </c>
      <c r="AL28" s="115">
        <f>AJ28+'【9月】FW（１年目）月集計表'!AL28</f>
        <v>0</v>
      </c>
      <c r="AP28" s="661"/>
      <c r="AQ28" s="654"/>
      <c r="AR28" s="761"/>
      <c r="AS28" s="669"/>
      <c r="AT28" s="761"/>
      <c r="AU28" s="669"/>
      <c r="AV28" s="761"/>
      <c r="AW28" s="669"/>
      <c r="AX28" s="761"/>
      <c r="AY28" s="761"/>
      <c r="AZ28" s="761"/>
      <c r="BA28" s="764"/>
      <c r="BB28" s="758"/>
    </row>
    <row r="29" spans="1:54" ht="16.5" customHeight="1">
      <c r="A29" s="721"/>
      <c r="B29" s="114">
        <v>6</v>
      </c>
      <c r="C29" s="8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246"/>
      <c r="AI29" s="259">
        <f t="shared" si="3"/>
        <v>0</v>
      </c>
      <c r="AJ29" s="115">
        <f t="shared" si="2"/>
        <v>0</v>
      </c>
      <c r="AK29" s="115">
        <f>AI29+'【9月】FW（１年目）月集計表'!AK29</f>
        <v>0</v>
      </c>
      <c r="AL29" s="115">
        <f>AJ29+'【9月】FW（１年目）月集計表'!AL29</f>
        <v>0</v>
      </c>
      <c r="AP29" s="661">
        <v>11</v>
      </c>
      <c r="AQ29" s="653">
        <f>IF(C34="","",C34)</f>
      </c>
      <c r="AR29" s="761"/>
      <c r="AS29" s="668">
        <f>IF(90000&lt;=AR29,90000,AR29)</f>
        <v>0</v>
      </c>
      <c r="AT29" s="761"/>
      <c r="AU29" s="668">
        <f>IF(10000&lt;=AT29,10000,AT29)</f>
        <v>0</v>
      </c>
      <c r="AV29" s="761"/>
      <c r="AW29" s="668">
        <f>IF(20000&lt;=AV29,20000,AV29)</f>
        <v>0</v>
      </c>
      <c r="AX29" s="761"/>
      <c r="AY29" s="761"/>
      <c r="AZ29" s="761"/>
      <c r="BA29" s="763"/>
      <c r="BB29" s="758"/>
    </row>
    <row r="30" spans="1:54" ht="16.5" customHeight="1">
      <c r="A30" s="721"/>
      <c r="B30" s="114">
        <v>7</v>
      </c>
      <c r="C30" s="8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46"/>
      <c r="AI30" s="259">
        <f t="shared" si="3"/>
        <v>0</v>
      </c>
      <c r="AJ30" s="115">
        <f t="shared" si="2"/>
        <v>0</v>
      </c>
      <c r="AK30" s="115">
        <f>AI30+'【9月】FW（１年目）月集計表'!AK30</f>
        <v>0</v>
      </c>
      <c r="AL30" s="115">
        <f>AJ30+'【9月】FW（１年目）月集計表'!AL30</f>
        <v>0</v>
      </c>
      <c r="AP30" s="661"/>
      <c r="AQ30" s="654"/>
      <c r="AR30" s="761"/>
      <c r="AS30" s="669"/>
      <c r="AT30" s="761"/>
      <c r="AU30" s="669"/>
      <c r="AV30" s="761"/>
      <c r="AW30" s="669"/>
      <c r="AX30" s="761"/>
      <c r="AY30" s="761"/>
      <c r="AZ30" s="761"/>
      <c r="BA30" s="764"/>
      <c r="BB30" s="758"/>
    </row>
    <row r="31" spans="1:54" ht="16.5" customHeight="1">
      <c r="A31" s="721"/>
      <c r="B31" s="114">
        <v>8</v>
      </c>
      <c r="C31" s="8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246"/>
      <c r="AI31" s="259">
        <f t="shared" si="3"/>
        <v>0</v>
      </c>
      <c r="AJ31" s="115">
        <f t="shared" si="2"/>
        <v>0</v>
      </c>
      <c r="AK31" s="115">
        <f>AI31+'【9月】FW（１年目）月集計表'!AK31</f>
        <v>0</v>
      </c>
      <c r="AL31" s="115">
        <f>AJ31+'【9月】FW（１年目）月集計表'!AL31</f>
        <v>0</v>
      </c>
      <c r="AP31" s="661">
        <v>12</v>
      </c>
      <c r="AQ31" s="653">
        <f>IF(C35="","",C35)</f>
      </c>
      <c r="AR31" s="761"/>
      <c r="AS31" s="668">
        <f>IF(90000&lt;=AR31,90000,AR31)</f>
        <v>0</v>
      </c>
      <c r="AT31" s="761"/>
      <c r="AU31" s="668">
        <f>IF(10000&lt;=AT31,10000,AT31)</f>
        <v>0</v>
      </c>
      <c r="AV31" s="761"/>
      <c r="AW31" s="668">
        <f>IF(20000&lt;=AV31,20000,AV31)</f>
        <v>0</v>
      </c>
      <c r="AX31" s="761"/>
      <c r="AY31" s="761"/>
      <c r="AZ31" s="761"/>
      <c r="BA31" s="763"/>
      <c r="BB31" s="758"/>
    </row>
    <row r="32" spans="1:54" ht="16.5" customHeight="1">
      <c r="A32" s="721"/>
      <c r="B32" s="114">
        <v>9</v>
      </c>
      <c r="C32" s="8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246"/>
      <c r="AI32" s="259">
        <f t="shared" si="3"/>
        <v>0</v>
      </c>
      <c r="AJ32" s="115">
        <f t="shared" si="2"/>
        <v>0</v>
      </c>
      <c r="AK32" s="115">
        <f>AI32+'【9月】FW（１年目）月集計表'!AK32</f>
        <v>0</v>
      </c>
      <c r="AL32" s="115">
        <f>AJ32+'【9月】FW（１年目）月集計表'!AL32</f>
        <v>0</v>
      </c>
      <c r="AP32" s="661"/>
      <c r="AQ32" s="654"/>
      <c r="AR32" s="761"/>
      <c r="AS32" s="669"/>
      <c r="AT32" s="761"/>
      <c r="AU32" s="669"/>
      <c r="AV32" s="761"/>
      <c r="AW32" s="669"/>
      <c r="AX32" s="761"/>
      <c r="AY32" s="761"/>
      <c r="AZ32" s="761"/>
      <c r="BA32" s="764"/>
      <c r="BB32" s="758"/>
    </row>
    <row r="33" spans="1:54" ht="16.5" customHeight="1">
      <c r="A33" s="721"/>
      <c r="B33" s="114">
        <v>10</v>
      </c>
      <c r="C33" s="8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246"/>
      <c r="AI33" s="259">
        <f t="shared" si="3"/>
        <v>0</v>
      </c>
      <c r="AJ33" s="115">
        <f t="shared" si="2"/>
        <v>0</v>
      </c>
      <c r="AK33" s="115">
        <f>AI33+'【9月】FW（１年目）月集計表'!AK33</f>
        <v>0</v>
      </c>
      <c r="AL33" s="115">
        <f>AJ33+'【9月】FW（１年目）月集計表'!AL33</f>
        <v>0</v>
      </c>
      <c r="AP33" s="661">
        <v>13</v>
      </c>
      <c r="AQ33" s="653">
        <f>IF(C36="","",C36)</f>
      </c>
      <c r="AR33" s="761"/>
      <c r="AS33" s="668">
        <f>IF(90000&lt;=AR33,90000,AR33)</f>
        <v>0</v>
      </c>
      <c r="AT33" s="761"/>
      <c r="AU33" s="668">
        <f>IF(10000&lt;=AT33,10000,AT33)</f>
        <v>0</v>
      </c>
      <c r="AV33" s="761"/>
      <c r="AW33" s="668">
        <f>IF(20000&lt;=AV33,20000,AV33)</f>
        <v>0</v>
      </c>
      <c r="AX33" s="761"/>
      <c r="AY33" s="761"/>
      <c r="AZ33" s="761"/>
      <c r="BA33" s="763"/>
      <c r="BB33" s="758"/>
    </row>
    <row r="34" spans="1:54" ht="16.5" customHeight="1">
      <c r="A34" s="721"/>
      <c r="B34" s="114">
        <v>11</v>
      </c>
      <c r="C34" s="8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46"/>
      <c r="AI34" s="259">
        <f t="shared" si="3"/>
        <v>0</v>
      </c>
      <c r="AJ34" s="115">
        <f t="shared" si="2"/>
        <v>0</v>
      </c>
      <c r="AK34" s="115">
        <f>AI34+'【9月】FW（１年目）月集計表'!AK34</f>
        <v>0</v>
      </c>
      <c r="AL34" s="115">
        <f>AJ34+'【9月】FW（１年目）月集計表'!AL34</f>
        <v>0</v>
      </c>
      <c r="AP34" s="661"/>
      <c r="AQ34" s="654"/>
      <c r="AR34" s="761"/>
      <c r="AS34" s="669"/>
      <c r="AT34" s="761"/>
      <c r="AU34" s="669"/>
      <c r="AV34" s="761"/>
      <c r="AW34" s="669"/>
      <c r="AX34" s="761"/>
      <c r="AY34" s="761"/>
      <c r="AZ34" s="761"/>
      <c r="BA34" s="764"/>
      <c r="BB34" s="758"/>
    </row>
    <row r="35" spans="1:54" ht="16.5" customHeight="1">
      <c r="A35" s="721"/>
      <c r="B35" s="114">
        <v>12</v>
      </c>
      <c r="C35" s="8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246"/>
      <c r="AI35" s="259">
        <f t="shared" si="3"/>
        <v>0</v>
      </c>
      <c r="AJ35" s="115">
        <f t="shared" si="2"/>
        <v>0</v>
      </c>
      <c r="AK35" s="115">
        <f>AI35+'【9月】FW（１年目）月集計表'!AK35</f>
        <v>0</v>
      </c>
      <c r="AL35" s="115">
        <f>AJ35+'【9月】FW（１年目）月集計表'!AL35</f>
        <v>0</v>
      </c>
      <c r="AP35" s="661">
        <v>14</v>
      </c>
      <c r="AQ35" s="653">
        <f>IF(C37="","",C37)</f>
      </c>
      <c r="AR35" s="761"/>
      <c r="AS35" s="668">
        <f>IF(90000&lt;=AR35,90000,AR35)</f>
        <v>0</v>
      </c>
      <c r="AT35" s="761"/>
      <c r="AU35" s="668">
        <f>IF(10000&lt;=AT35,10000,AT35)</f>
        <v>0</v>
      </c>
      <c r="AV35" s="761"/>
      <c r="AW35" s="668">
        <f>IF(20000&lt;=AV35,20000,AV35)</f>
        <v>0</v>
      </c>
      <c r="AX35" s="761"/>
      <c r="AY35" s="761"/>
      <c r="AZ35" s="761"/>
      <c r="BA35" s="763"/>
      <c r="BB35" s="758"/>
    </row>
    <row r="36" spans="1:54" ht="16.5" customHeight="1">
      <c r="A36" s="721"/>
      <c r="B36" s="114">
        <v>13</v>
      </c>
      <c r="C36" s="8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46"/>
      <c r="AI36" s="259">
        <f t="shared" si="3"/>
        <v>0</v>
      </c>
      <c r="AJ36" s="115">
        <f t="shared" si="2"/>
        <v>0</v>
      </c>
      <c r="AK36" s="115">
        <f>AI36+'【9月】FW（１年目）月集計表'!AK36</f>
        <v>0</v>
      </c>
      <c r="AL36" s="115">
        <f>AJ36+'【9月】FW（１年目）月集計表'!AL36</f>
        <v>0</v>
      </c>
      <c r="AP36" s="661"/>
      <c r="AQ36" s="654"/>
      <c r="AR36" s="761"/>
      <c r="AS36" s="669"/>
      <c r="AT36" s="761"/>
      <c r="AU36" s="669"/>
      <c r="AV36" s="761"/>
      <c r="AW36" s="669"/>
      <c r="AX36" s="761"/>
      <c r="AY36" s="761"/>
      <c r="AZ36" s="761"/>
      <c r="BA36" s="764"/>
      <c r="BB36" s="758"/>
    </row>
    <row r="37" spans="1:54" ht="16.5" customHeight="1">
      <c r="A37" s="721"/>
      <c r="B37" s="114">
        <v>14</v>
      </c>
      <c r="C37" s="8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246"/>
      <c r="AI37" s="259">
        <f t="shared" si="3"/>
        <v>0</v>
      </c>
      <c r="AJ37" s="115">
        <f t="shared" si="2"/>
        <v>0</v>
      </c>
      <c r="AK37" s="115">
        <f>AI37+'【9月】FW（１年目）月集計表'!AK37</f>
        <v>0</v>
      </c>
      <c r="AL37" s="115">
        <f>AJ37+'【9月】FW（１年目）月集計表'!AL37</f>
        <v>0</v>
      </c>
      <c r="AP37" s="661">
        <v>15</v>
      </c>
      <c r="AQ37" s="653">
        <f>IF(C38="","",C38)</f>
      </c>
      <c r="AR37" s="761"/>
      <c r="AS37" s="668">
        <f>IF(90000&lt;=AR37,90000,AR37)</f>
        <v>0</v>
      </c>
      <c r="AT37" s="761"/>
      <c r="AU37" s="668">
        <f>IF(10000&lt;=AT37,10000,AT37)</f>
        <v>0</v>
      </c>
      <c r="AV37" s="761"/>
      <c r="AW37" s="668">
        <f>IF(20000&lt;=AV37,20000,AV37)</f>
        <v>0</v>
      </c>
      <c r="AX37" s="761"/>
      <c r="AY37" s="761"/>
      <c r="AZ37" s="761"/>
      <c r="BA37" s="763"/>
      <c r="BB37" s="758"/>
    </row>
    <row r="38" spans="1:54" ht="16.5" customHeight="1">
      <c r="A38" s="721"/>
      <c r="B38" s="114">
        <v>15</v>
      </c>
      <c r="C38" s="8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246"/>
      <c r="AI38" s="259">
        <f t="shared" si="3"/>
        <v>0</v>
      </c>
      <c r="AJ38" s="115">
        <f t="shared" si="2"/>
        <v>0</v>
      </c>
      <c r="AK38" s="115">
        <f>AI38+'【9月】FW（１年目）月集計表'!AK38</f>
        <v>0</v>
      </c>
      <c r="AL38" s="115">
        <f>AJ38+'【9月】FW（１年目）月集計表'!AL38</f>
        <v>0</v>
      </c>
      <c r="AP38" s="661"/>
      <c r="AQ38" s="654"/>
      <c r="AR38" s="761"/>
      <c r="AS38" s="669"/>
      <c r="AT38" s="761"/>
      <c r="AU38" s="669"/>
      <c r="AV38" s="761"/>
      <c r="AW38" s="669"/>
      <c r="AX38" s="761"/>
      <c r="AY38" s="761"/>
      <c r="AZ38" s="761"/>
      <c r="BA38" s="764"/>
      <c r="BB38" s="758"/>
    </row>
    <row r="39" spans="1:54" ht="16.5" customHeight="1">
      <c r="A39" s="721"/>
      <c r="B39" s="114">
        <v>16</v>
      </c>
      <c r="C39" s="8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246"/>
      <c r="AI39" s="259">
        <f t="shared" si="3"/>
        <v>0</v>
      </c>
      <c r="AJ39" s="115">
        <f t="shared" si="2"/>
        <v>0</v>
      </c>
      <c r="AK39" s="115">
        <f>AI39+'【9月】FW（１年目）月集計表'!AK39</f>
        <v>0</v>
      </c>
      <c r="AL39" s="115">
        <f>AJ39+'【9月】FW（１年目）月集計表'!AL39</f>
        <v>0</v>
      </c>
      <c r="AP39" s="661">
        <v>16</v>
      </c>
      <c r="AQ39" s="653">
        <f>IF(C39="","",C39)</f>
      </c>
      <c r="AR39" s="761"/>
      <c r="AS39" s="668">
        <f>IF(90000&lt;=AR39,90000,AR39)</f>
        <v>0</v>
      </c>
      <c r="AT39" s="761"/>
      <c r="AU39" s="668">
        <f>IF(10000&lt;=AT39,10000,AT39)</f>
        <v>0</v>
      </c>
      <c r="AV39" s="761"/>
      <c r="AW39" s="668">
        <f>IF(20000&lt;=AV39,20000,AV39)</f>
        <v>0</v>
      </c>
      <c r="AX39" s="761"/>
      <c r="AY39" s="761"/>
      <c r="AZ39" s="761"/>
      <c r="BA39" s="763"/>
      <c r="BB39" s="758"/>
    </row>
    <row r="40" spans="1:54" ht="16.5" customHeight="1">
      <c r="A40" s="721"/>
      <c r="B40" s="114">
        <v>17</v>
      </c>
      <c r="C40" s="8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246"/>
      <c r="AI40" s="259">
        <f t="shared" si="3"/>
        <v>0</v>
      </c>
      <c r="AJ40" s="115">
        <f t="shared" si="2"/>
        <v>0</v>
      </c>
      <c r="AK40" s="115">
        <f>AI40+'【9月】FW（１年目）月集計表'!AK40</f>
        <v>0</v>
      </c>
      <c r="AL40" s="115">
        <f>AJ40+'【9月】FW（１年目）月集計表'!AL40</f>
        <v>0</v>
      </c>
      <c r="AP40" s="661"/>
      <c r="AQ40" s="654"/>
      <c r="AR40" s="761"/>
      <c r="AS40" s="669"/>
      <c r="AT40" s="761"/>
      <c r="AU40" s="669"/>
      <c r="AV40" s="761"/>
      <c r="AW40" s="669"/>
      <c r="AX40" s="761"/>
      <c r="AY40" s="761"/>
      <c r="AZ40" s="761"/>
      <c r="BA40" s="764"/>
      <c r="BB40" s="758"/>
    </row>
    <row r="41" spans="1:54" ht="16.5" customHeight="1">
      <c r="A41" s="721"/>
      <c r="B41" s="114">
        <v>18</v>
      </c>
      <c r="C41" s="8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46"/>
      <c r="AI41" s="259">
        <f t="shared" si="3"/>
        <v>0</v>
      </c>
      <c r="AJ41" s="115">
        <f t="shared" si="2"/>
        <v>0</v>
      </c>
      <c r="AK41" s="115">
        <f>AI41+'【9月】FW（１年目）月集計表'!AK41</f>
        <v>0</v>
      </c>
      <c r="AL41" s="115">
        <f>AJ41+'【9月】FW（１年目）月集計表'!AL41</f>
        <v>0</v>
      </c>
      <c r="AP41" s="661">
        <v>17</v>
      </c>
      <c r="AQ41" s="653">
        <f>IF(C40="","",C40)</f>
      </c>
      <c r="AR41" s="761"/>
      <c r="AS41" s="668">
        <f>IF(90000&lt;=AR41,90000,AR41)</f>
        <v>0</v>
      </c>
      <c r="AT41" s="761"/>
      <c r="AU41" s="668">
        <f>IF(10000&lt;=AT41,10000,AT41)</f>
        <v>0</v>
      </c>
      <c r="AV41" s="761"/>
      <c r="AW41" s="668">
        <f>IF(20000&lt;=AV41,20000,AV41)</f>
        <v>0</v>
      </c>
      <c r="AX41" s="761"/>
      <c r="AY41" s="761"/>
      <c r="AZ41" s="761"/>
      <c r="BA41" s="763"/>
      <c r="BB41" s="758"/>
    </row>
    <row r="42" spans="1:54" ht="16.5" customHeight="1">
      <c r="A42" s="721"/>
      <c r="B42" s="114">
        <v>19</v>
      </c>
      <c r="C42" s="8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246"/>
      <c r="AI42" s="259">
        <f t="shared" si="3"/>
        <v>0</v>
      </c>
      <c r="AJ42" s="115">
        <f t="shared" si="2"/>
        <v>0</v>
      </c>
      <c r="AK42" s="115">
        <f>AI42+'【9月】FW（１年目）月集計表'!AK42</f>
        <v>0</v>
      </c>
      <c r="AL42" s="115">
        <f>AJ42+'【9月】FW（１年目）月集計表'!AL42</f>
        <v>0</v>
      </c>
      <c r="AP42" s="661"/>
      <c r="AQ42" s="654"/>
      <c r="AR42" s="761"/>
      <c r="AS42" s="669"/>
      <c r="AT42" s="761"/>
      <c r="AU42" s="669"/>
      <c r="AV42" s="761"/>
      <c r="AW42" s="669"/>
      <c r="AX42" s="761"/>
      <c r="AY42" s="761"/>
      <c r="AZ42" s="761"/>
      <c r="BA42" s="764"/>
      <c r="BB42" s="758"/>
    </row>
    <row r="43" spans="1:54" ht="16.5" customHeight="1" thickBot="1">
      <c r="A43" s="721"/>
      <c r="B43" s="117">
        <v>20</v>
      </c>
      <c r="C43" s="8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248"/>
      <c r="AI43" s="260">
        <f t="shared" si="3"/>
        <v>0</v>
      </c>
      <c r="AJ43" s="118">
        <f t="shared" si="2"/>
        <v>0</v>
      </c>
      <c r="AK43" s="118">
        <f>AI43+'【9月】FW（１年目）月集計表'!AK43</f>
        <v>0</v>
      </c>
      <c r="AL43" s="118">
        <f>AJ43+'【9月】FW（１年目）月集計表'!AL43</f>
        <v>0</v>
      </c>
      <c r="AP43" s="661">
        <v>18</v>
      </c>
      <c r="AQ43" s="653">
        <f>IF(C41="","",C41)</f>
      </c>
      <c r="AR43" s="761"/>
      <c r="AS43" s="668">
        <f>IF(90000&lt;=AR43,90000,AR43)</f>
        <v>0</v>
      </c>
      <c r="AT43" s="761"/>
      <c r="AU43" s="668">
        <f>IF(10000&lt;=AT43,10000,AT43)</f>
        <v>0</v>
      </c>
      <c r="AV43" s="761"/>
      <c r="AW43" s="668">
        <f>IF(20000&lt;=AV43,20000,AV43)</f>
        <v>0</v>
      </c>
      <c r="AX43" s="761"/>
      <c r="AY43" s="761"/>
      <c r="AZ43" s="761"/>
      <c r="BA43" s="763"/>
      <c r="BB43" s="758"/>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120">
        <f t="shared" si="4"/>
        <v>0</v>
      </c>
      <c r="T44" s="120">
        <f t="shared" si="4"/>
        <v>0</v>
      </c>
      <c r="U44" s="120">
        <f t="shared" si="4"/>
        <v>0</v>
      </c>
      <c r="V44" s="120">
        <f t="shared" si="4"/>
        <v>0</v>
      </c>
      <c r="W44" s="120">
        <f t="shared" si="4"/>
        <v>0</v>
      </c>
      <c r="X44" s="120">
        <f t="shared" si="4"/>
        <v>0</v>
      </c>
      <c r="Y44" s="120">
        <f t="shared" si="4"/>
        <v>0</v>
      </c>
      <c r="Z44" s="120">
        <f t="shared" si="4"/>
        <v>0</v>
      </c>
      <c r="AA44" s="120">
        <f t="shared" si="4"/>
        <v>0</v>
      </c>
      <c r="AB44" s="120">
        <f t="shared" si="4"/>
        <v>0</v>
      </c>
      <c r="AC44" s="120">
        <f t="shared" si="4"/>
        <v>0</v>
      </c>
      <c r="AD44" s="120">
        <f t="shared" si="4"/>
        <v>0</v>
      </c>
      <c r="AE44" s="120">
        <f t="shared" si="4"/>
        <v>0</v>
      </c>
      <c r="AF44" s="120">
        <f t="shared" si="4"/>
        <v>0</v>
      </c>
      <c r="AG44" s="120">
        <f t="shared" si="4"/>
        <v>0</v>
      </c>
      <c r="AH44" s="263">
        <f t="shared" si="4"/>
        <v>0</v>
      </c>
      <c r="AI44" s="718" t="s">
        <v>15</v>
      </c>
      <c r="AJ44" s="718"/>
      <c r="AK44" s="718"/>
      <c r="AP44" s="661"/>
      <c r="AQ44" s="654"/>
      <c r="AR44" s="761"/>
      <c r="AS44" s="669"/>
      <c r="AT44" s="761"/>
      <c r="AU44" s="669"/>
      <c r="AV44" s="761"/>
      <c r="AW44" s="669"/>
      <c r="AX44" s="761"/>
      <c r="AY44" s="761"/>
      <c r="AZ44" s="761"/>
      <c r="BA44" s="764"/>
      <c r="BB44" s="758"/>
    </row>
    <row r="45" spans="1:54" ht="18" customHeight="1">
      <c r="A45" s="101" t="s">
        <v>3</v>
      </c>
      <c r="B45" s="719" t="s">
        <v>16</v>
      </c>
      <c r="C45" s="719"/>
      <c r="D45" s="340">
        <f>D8</f>
        <v>42644</v>
      </c>
      <c r="E45" s="340">
        <f aca="true" t="shared" si="5" ref="E45:AH45">E8</f>
        <v>42645</v>
      </c>
      <c r="F45" s="340">
        <f t="shared" si="5"/>
        <v>42646</v>
      </c>
      <c r="G45" s="340">
        <f t="shared" si="5"/>
        <v>42647</v>
      </c>
      <c r="H45" s="340">
        <f t="shared" si="5"/>
        <v>42648</v>
      </c>
      <c r="I45" s="340">
        <f t="shared" si="5"/>
        <v>42649</v>
      </c>
      <c r="J45" s="340">
        <f t="shared" si="5"/>
        <v>42650</v>
      </c>
      <c r="K45" s="340">
        <f t="shared" si="5"/>
        <v>42651</v>
      </c>
      <c r="L45" s="340">
        <f t="shared" si="5"/>
        <v>42652</v>
      </c>
      <c r="M45" s="342">
        <f t="shared" si="5"/>
        <v>42653</v>
      </c>
      <c r="N45" s="340">
        <f t="shared" si="5"/>
        <v>42654</v>
      </c>
      <c r="O45" s="340">
        <f t="shared" si="5"/>
        <v>42655</v>
      </c>
      <c r="P45" s="340">
        <f t="shared" si="5"/>
        <v>42656</v>
      </c>
      <c r="Q45" s="340">
        <f t="shared" si="5"/>
        <v>42657</v>
      </c>
      <c r="R45" s="340">
        <f t="shared" si="5"/>
        <v>42658</v>
      </c>
      <c r="S45" s="340">
        <f t="shared" si="5"/>
        <v>42659</v>
      </c>
      <c r="T45" s="340">
        <f t="shared" si="5"/>
        <v>42660</v>
      </c>
      <c r="U45" s="340">
        <f t="shared" si="5"/>
        <v>42661</v>
      </c>
      <c r="V45" s="340">
        <f t="shared" si="5"/>
        <v>42662</v>
      </c>
      <c r="W45" s="340">
        <f t="shared" si="5"/>
        <v>42663</v>
      </c>
      <c r="X45" s="340">
        <f t="shared" si="5"/>
        <v>42664</v>
      </c>
      <c r="Y45" s="340">
        <f t="shared" si="5"/>
        <v>42665</v>
      </c>
      <c r="Z45" s="340">
        <f t="shared" si="5"/>
        <v>42666</v>
      </c>
      <c r="AA45" s="340">
        <f t="shared" si="5"/>
        <v>42667</v>
      </c>
      <c r="AB45" s="340">
        <f t="shared" si="5"/>
        <v>42668</v>
      </c>
      <c r="AC45" s="340">
        <f t="shared" si="5"/>
        <v>42669</v>
      </c>
      <c r="AD45" s="340">
        <f t="shared" si="5"/>
        <v>42670</v>
      </c>
      <c r="AE45" s="340">
        <f t="shared" si="5"/>
        <v>42671</v>
      </c>
      <c r="AF45" s="340">
        <f t="shared" si="5"/>
        <v>42672</v>
      </c>
      <c r="AG45" s="340">
        <f t="shared" si="5"/>
        <v>42673</v>
      </c>
      <c r="AH45" s="340">
        <f t="shared" si="5"/>
        <v>42674</v>
      </c>
      <c r="AI45" s="102" t="s">
        <v>118</v>
      </c>
      <c r="AJ45" s="102" t="s">
        <v>8</v>
      </c>
      <c r="AK45" s="103" t="s">
        <v>240</v>
      </c>
      <c r="AL45" s="240"/>
      <c r="AM45" s="110"/>
      <c r="AN45" s="110"/>
      <c r="AP45" s="661">
        <v>19</v>
      </c>
      <c r="AQ45" s="653">
        <f>IF(C42="","",C42)</f>
      </c>
      <c r="AR45" s="761"/>
      <c r="AS45" s="668">
        <f>IF(90000&lt;=AR45,90000,AR45)</f>
        <v>0</v>
      </c>
      <c r="AT45" s="761"/>
      <c r="AU45" s="668">
        <f>IF(10000&lt;=AT45,10000,AT45)</f>
        <v>0</v>
      </c>
      <c r="AV45" s="761"/>
      <c r="AW45" s="668">
        <f>IF(20000&lt;=AV45,20000,AV45)</f>
        <v>0</v>
      </c>
      <c r="AX45" s="761"/>
      <c r="AY45" s="761"/>
      <c r="AZ45" s="761"/>
      <c r="BA45" s="763"/>
      <c r="BB45" s="758"/>
    </row>
    <row r="46" spans="1:54" ht="16.5" customHeight="1">
      <c r="A46" s="720" t="s">
        <v>17</v>
      </c>
      <c r="B46" s="111">
        <v>1</v>
      </c>
      <c r="C46" s="24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09">
        <f>SUM(D46:AH46)</f>
        <v>0</v>
      </c>
      <c r="AJ46" s="123">
        <f>IF(C46="","",VLOOKUP($C46,$C$62:$D$74,2,))</f>
      </c>
      <c r="AK46" s="124">
        <f>IF(AJ46="","",AJ46*AI46)</f>
      </c>
      <c r="AL46" s="240"/>
      <c r="AM46" s="110"/>
      <c r="AN46" s="110"/>
      <c r="AP46" s="661"/>
      <c r="AQ46" s="654"/>
      <c r="AR46" s="761"/>
      <c r="AS46" s="669"/>
      <c r="AT46" s="761"/>
      <c r="AU46" s="669"/>
      <c r="AV46" s="761"/>
      <c r="AW46" s="669"/>
      <c r="AX46" s="761"/>
      <c r="AY46" s="761"/>
      <c r="AZ46" s="761"/>
      <c r="BA46" s="764"/>
      <c r="BB46" s="758"/>
    </row>
    <row r="47" spans="1:54" ht="16.5" customHeight="1">
      <c r="A47" s="721"/>
      <c r="B47" s="114">
        <v>2</v>
      </c>
      <c r="C47" s="85"/>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26">
        <f>SUM(D47:AH47)</f>
        <v>0</v>
      </c>
      <c r="AJ47" s="127">
        <f>IF(C47="","",VLOOKUP($C47,$C$62:$D$74,2,))</f>
      </c>
      <c r="AK47" s="128">
        <f>IF(AJ47="","",AJ47*AI47)</f>
      </c>
      <c r="AL47" s="240"/>
      <c r="AM47" s="110"/>
      <c r="AN47" s="110"/>
      <c r="AP47" s="661">
        <v>20</v>
      </c>
      <c r="AQ47" s="653">
        <f>IF(C43="","",C43)</f>
      </c>
      <c r="AR47" s="761"/>
      <c r="AS47" s="668">
        <f>IF(90000&lt;=AR47,90000,AR47)</f>
        <v>0</v>
      </c>
      <c r="AT47" s="761"/>
      <c r="AU47" s="668">
        <f>IF(10000&lt;=AT47,10000,AT47)</f>
        <v>0</v>
      </c>
      <c r="AV47" s="761"/>
      <c r="AW47" s="668">
        <f>IF(20000&lt;=AV47,20000,AV47)</f>
        <v>0</v>
      </c>
      <c r="AX47" s="761"/>
      <c r="AY47" s="761"/>
      <c r="AZ47" s="761"/>
      <c r="BA47" s="763"/>
      <c r="BB47" s="758"/>
    </row>
    <row r="48" spans="1:54" ht="16.5" customHeight="1">
      <c r="A48" s="721"/>
      <c r="B48" s="114">
        <v>3</v>
      </c>
      <c r="C48" s="85"/>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26">
        <f>SUM(D48:AH48)</f>
        <v>0</v>
      </c>
      <c r="AJ48" s="127">
        <f>IF(C48="","",VLOOKUP($C48,$C$62:$D$74,2,))</f>
      </c>
      <c r="AK48" s="128">
        <f>IF(AJ48="","",AJ48*AI48)</f>
      </c>
      <c r="AL48" s="240"/>
      <c r="AM48" s="110"/>
      <c r="AN48" s="110"/>
      <c r="AP48" s="744"/>
      <c r="AQ48" s="655"/>
      <c r="AR48" s="762"/>
      <c r="AS48" s="665"/>
      <c r="AT48" s="762"/>
      <c r="AU48" s="665"/>
      <c r="AV48" s="762"/>
      <c r="AW48" s="665"/>
      <c r="AX48" s="762"/>
      <c r="AY48" s="762"/>
      <c r="AZ48" s="762"/>
      <c r="BA48" s="778"/>
      <c r="BB48" s="759"/>
    </row>
    <row r="49" spans="1:54" ht="16.5" customHeight="1">
      <c r="A49" s="721"/>
      <c r="B49" s="114">
        <v>4</v>
      </c>
      <c r="C49" s="85"/>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60"/>
    </row>
    <row r="50" spans="1:54" ht="16.5" customHeight="1">
      <c r="A50" s="721"/>
      <c r="B50" s="117">
        <v>5</v>
      </c>
      <c r="C50" s="242"/>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6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131" t="s">
        <v>20</v>
      </c>
      <c r="D53" s="98" t="s">
        <v>21</v>
      </c>
      <c r="E53" s="98" t="s">
        <v>22</v>
      </c>
      <c r="F53" s="98" t="s">
        <v>23</v>
      </c>
      <c r="G53" s="98" t="s">
        <v>24</v>
      </c>
      <c r="H53" s="98" t="s">
        <v>25</v>
      </c>
      <c r="I53" s="98" t="s">
        <v>26</v>
      </c>
      <c r="J53" s="98" t="s">
        <v>27</v>
      </c>
      <c r="K53" s="98" t="s">
        <v>28</v>
      </c>
      <c r="L53" s="98" t="s">
        <v>29</v>
      </c>
      <c r="M53" s="98" t="s">
        <v>97</v>
      </c>
      <c r="N53" s="98" t="s">
        <v>102</v>
      </c>
      <c r="O53" s="98" t="s">
        <v>267</v>
      </c>
      <c r="P53" s="98" t="s">
        <v>269</v>
      </c>
      <c r="Q53" s="98" t="s">
        <v>30</v>
      </c>
      <c r="R53" s="98" t="s">
        <v>31</v>
      </c>
      <c r="S53" s="98" t="s">
        <v>32</v>
      </c>
      <c r="T53" s="728" t="s">
        <v>273</v>
      </c>
      <c r="U53" s="729"/>
      <c r="V53" s="730"/>
      <c r="AL53" s="145"/>
      <c r="AM53" s="145"/>
      <c r="AN53" s="145"/>
    </row>
    <row r="54" spans="1:40" ht="15" customHeight="1">
      <c r="A54" s="728"/>
      <c r="B54" s="695"/>
      <c r="C54" s="131" t="s">
        <v>33</v>
      </c>
      <c r="D54" s="141"/>
      <c r="E54" s="141"/>
      <c r="F54" s="141"/>
      <c r="G54" s="141"/>
      <c r="H54" s="141"/>
      <c r="I54" s="141"/>
      <c r="J54" s="141"/>
      <c r="K54" s="141"/>
      <c r="L54" s="141"/>
      <c r="M54" s="141"/>
      <c r="N54" s="141"/>
      <c r="O54" s="141"/>
      <c r="P54" s="141"/>
      <c r="Q54" s="141"/>
      <c r="R54" s="141"/>
      <c r="S54" s="141"/>
      <c r="T54" s="731">
        <f>SUM(D54:P54)</f>
        <v>0</v>
      </c>
      <c r="U54" s="732"/>
      <c r="V54" s="733"/>
      <c r="AL54" s="145"/>
      <c r="AM54" s="145"/>
      <c r="AN54" s="145"/>
    </row>
    <row r="55" spans="1:40" ht="15" customHeight="1">
      <c r="A55" s="728"/>
      <c r="B55" s="695"/>
      <c r="C55" s="131"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D55+'【9月】FW（１年目）月集計表'!D56</f>
        <v>0</v>
      </c>
      <c r="E56" s="133">
        <f>E55+'【9月】FW（１年目）月集計表'!E56</f>
        <v>0</v>
      </c>
      <c r="F56" s="133">
        <f>F55+'【9月】FW（１年目）月集計表'!F56</f>
        <v>0</v>
      </c>
      <c r="G56" s="133">
        <f>G55+'【9月】FW（１年目）月集計表'!G56</f>
        <v>0</v>
      </c>
      <c r="H56" s="133">
        <f>H55+'【9月】FW（１年目）月集計表'!H56</f>
        <v>0</v>
      </c>
      <c r="I56" s="133">
        <f>I55+'【9月】FW（１年目）月集計表'!I56</f>
        <v>0</v>
      </c>
      <c r="J56" s="133">
        <f>J55+'【9月】FW（１年目）月集計表'!J56</f>
        <v>0</v>
      </c>
      <c r="K56" s="133">
        <f>K55+'【9月】FW（１年目）月集計表'!K56</f>
        <v>0</v>
      </c>
      <c r="L56" s="133">
        <f>L55+'【9月】FW（１年目）月集計表'!L56</f>
        <v>0</v>
      </c>
      <c r="M56" s="133">
        <f>M55+'【9月】FW（１年目）月集計表'!M56</f>
        <v>0</v>
      </c>
      <c r="N56" s="133">
        <f>N55+'【9月】FW（１年目）月集計表'!N56</f>
        <v>0</v>
      </c>
      <c r="O56" s="133">
        <f>O55+'【9月】FW（１年目）月集計表'!O56</f>
        <v>0</v>
      </c>
      <c r="P56" s="133">
        <f>P55+'【9月】FW（１年目）月集計表'!P56</f>
        <v>0</v>
      </c>
      <c r="Q56" s="133">
        <f>Q55+'【9月】FW（１年目）月集計表'!Q56</f>
        <v>0</v>
      </c>
      <c r="R56" s="133">
        <f>R55+'【9月】FW（１年目）月集計表'!R56</f>
        <v>0</v>
      </c>
      <c r="S56" s="133">
        <f>S55+'【9月】FW（１年目）月集計表'!S56</f>
        <v>0</v>
      </c>
      <c r="T56" s="734">
        <f>SUM(D56:P56)</f>
        <v>0</v>
      </c>
      <c r="U56" s="734"/>
      <c r="V56" s="734"/>
      <c r="W56" s="90" t="s">
        <v>329</v>
      </c>
      <c r="AL56" s="145"/>
      <c r="AM56" s="145"/>
      <c r="AN56" s="145"/>
    </row>
    <row r="59" spans="3:9" ht="13.5" hidden="1">
      <c r="C59" s="134" t="s">
        <v>34</v>
      </c>
      <c r="I59" s="134" t="s">
        <v>35</v>
      </c>
    </row>
    <row r="60" ht="13.5" hidden="1"/>
    <row r="61" spans="3:10" ht="13.5" hidden="1">
      <c r="C61" s="131"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108</v>
      </c>
      <c r="J71" s="134" t="s">
        <v>105</v>
      </c>
      <c r="S71" s="134"/>
      <c r="T71" s="134"/>
    </row>
    <row r="72" spans="3:20" ht="13.5" hidden="1">
      <c r="C72" s="135" t="s">
        <v>320</v>
      </c>
      <c r="D72" s="739">
        <v>9800</v>
      </c>
      <c r="E72" s="739"/>
      <c r="I72" s="134" t="s">
        <v>109</v>
      </c>
      <c r="J72" s="134" t="s">
        <v>111</v>
      </c>
      <c r="S72" s="134"/>
      <c r="T72" s="134"/>
    </row>
    <row r="73" spans="3:20" ht="13.5" hidden="1">
      <c r="C73" s="135" t="s">
        <v>191</v>
      </c>
      <c r="D73" s="739">
        <v>1300</v>
      </c>
      <c r="E73" s="739"/>
      <c r="I73" s="134" t="s">
        <v>262</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7" ref="D85:F100">IF(COUNTIF(D$24:D$43,$C85)=0,"",COUNTIF(D$24:D$43,$C85)/COUNTIF(D$24:D$43,$C85))</f>
      </c>
      <c r="E85" s="133">
        <f t="shared" si="7"/>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hidden="1">
      <c r="C86" s="98" t="s">
        <v>22</v>
      </c>
      <c r="D86" s="133">
        <f t="shared" si="7"/>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hidden="1">
      <c r="C94" s="98" t="s">
        <v>113</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hidden="1">
      <c r="C95" s="98" t="s">
        <v>102</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hidden="1">
      <c r="C96" s="98" t="s">
        <v>267</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hidden="1">
      <c r="C97" s="98" t="s">
        <v>269</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45:BA46"/>
    <mergeCell ref="BA47:BA48"/>
    <mergeCell ref="BA49:BA50"/>
    <mergeCell ref="BA27:BA28"/>
    <mergeCell ref="BA29:BA30"/>
    <mergeCell ref="BA31:BA32"/>
    <mergeCell ref="BA33:BA34"/>
    <mergeCell ref="BA35:BA36"/>
    <mergeCell ref="BA37:BA38"/>
    <mergeCell ref="BA43:BA44"/>
    <mergeCell ref="BA3:BB3"/>
    <mergeCell ref="BA5:BB5"/>
    <mergeCell ref="BA9:BA10"/>
    <mergeCell ref="BA11:BA12"/>
    <mergeCell ref="BA13:BA14"/>
    <mergeCell ref="AS3:AX5"/>
    <mergeCell ref="AV7:AV8"/>
    <mergeCell ref="AS9:AS10"/>
    <mergeCell ref="AV13:AV14"/>
    <mergeCell ref="BB7:BB8"/>
    <mergeCell ref="AP3:AR5"/>
    <mergeCell ref="AY31:AY32"/>
    <mergeCell ref="AY33:AY34"/>
    <mergeCell ref="AQ1:AS1"/>
    <mergeCell ref="BA7:BA8"/>
    <mergeCell ref="BA15:BA16"/>
    <mergeCell ref="BA17:BA18"/>
    <mergeCell ref="BA19:BA20"/>
    <mergeCell ref="BA21:BA22"/>
    <mergeCell ref="AU7:AU8"/>
    <mergeCell ref="AY45:AY46"/>
    <mergeCell ref="AY23:AY24"/>
    <mergeCell ref="AY27:AY28"/>
    <mergeCell ref="AY37:AY38"/>
    <mergeCell ref="AY39:AY40"/>
    <mergeCell ref="AY29:AY30"/>
    <mergeCell ref="AY25:AY26"/>
    <mergeCell ref="AY41:AY42"/>
    <mergeCell ref="AY43:AY44"/>
    <mergeCell ref="AP37:AP38"/>
    <mergeCell ref="AY7:AY8"/>
    <mergeCell ref="AY9:AY10"/>
    <mergeCell ref="AY11:AY12"/>
    <mergeCell ref="AY13:AY14"/>
    <mergeCell ref="AY15:AY16"/>
    <mergeCell ref="AY17:AY18"/>
    <mergeCell ref="AP33:AP34"/>
    <mergeCell ref="AP35:AP36"/>
    <mergeCell ref="AT7:AT8"/>
    <mergeCell ref="AP39:AP40"/>
    <mergeCell ref="D66:E66"/>
    <mergeCell ref="D65:E65"/>
    <mergeCell ref="D61:E61"/>
    <mergeCell ref="D62:E62"/>
    <mergeCell ref="D63:E63"/>
    <mergeCell ref="D64:E64"/>
    <mergeCell ref="AP49:AQ50"/>
    <mergeCell ref="AP41:AP42"/>
    <mergeCell ref="AP43:AP44"/>
    <mergeCell ref="D69:E69"/>
    <mergeCell ref="D70:E70"/>
    <mergeCell ref="D71:E71"/>
    <mergeCell ref="D72:E72"/>
    <mergeCell ref="D73:E73"/>
    <mergeCell ref="D74:E74"/>
    <mergeCell ref="D67:E67"/>
    <mergeCell ref="D68:E68"/>
    <mergeCell ref="A53:B56"/>
    <mergeCell ref="T53:V53"/>
    <mergeCell ref="T54:V54"/>
    <mergeCell ref="T56:V56"/>
    <mergeCell ref="B44:C44"/>
    <mergeCell ref="AI44:AK44"/>
    <mergeCell ref="B45:C45"/>
    <mergeCell ref="AR7:AR8"/>
    <mergeCell ref="AP25:AP26"/>
    <mergeCell ref="AP27:AP28"/>
    <mergeCell ref="D7:AH7"/>
    <mergeCell ref="K20:K23"/>
    <mergeCell ref="L20:L23"/>
    <mergeCell ref="M20:M23"/>
    <mergeCell ref="N20:N23"/>
    <mergeCell ref="A9:A19"/>
    <mergeCell ref="A46:A51"/>
    <mergeCell ref="B51:C51"/>
    <mergeCell ref="D51:AI51"/>
    <mergeCell ref="A24:A44"/>
    <mergeCell ref="G20:G23"/>
    <mergeCell ref="H20:H23"/>
    <mergeCell ref="I20:I23"/>
    <mergeCell ref="J20:J23"/>
    <mergeCell ref="AM1:AN1"/>
    <mergeCell ref="AM2:AN3"/>
    <mergeCell ref="AM7:AN7"/>
    <mergeCell ref="A7:A8"/>
    <mergeCell ref="B7:C8"/>
    <mergeCell ref="B19:C19"/>
    <mergeCell ref="A1:H1"/>
    <mergeCell ref="A3:E5"/>
    <mergeCell ref="F3:X5"/>
    <mergeCell ref="Z5:AB5"/>
    <mergeCell ref="AC5:AH5"/>
    <mergeCell ref="AJ5:AN5"/>
    <mergeCell ref="T55:V55"/>
    <mergeCell ref="A20:A23"/>
    <mergeCell ref="B20:C23"/>
    <mergeCell ref="D20:D23"/>
    <mergeCell ref="E20:E23"/>
    <mergeCell ref="F20:F23"/>
    <mergeCell ref="O20:O23"/>
    <mergeCell ref="P20:P23"/>
    <mergeCell ref="Q20:Q23"/>
    <mergeCell ref="R20:R23"/>
    <mergeCell ref="S20:S23"/>
    <mergeCell ref="T20:T23"/>
    <mergeCell ref="U20:U23"/>
    <mergeCell ref="V20:V23"/>
    <mergeCell ref="W20:W23"/>
    <mergeCell ref="X20:X23"/>
    <mergeCell ref="Y20:Y23"/>
    <mergeCell ref="Z20:Z23"/>
    <mergeCell ref="AL20:AL23"/>
    <mergeCell ref="AA20:AA23"/>
    <mergeCell ref="AB20:AB23"/>
    <mergeCell ref="AC20:AC23"/>
    <mergeCell ref="AD20:AD23"/>
    <mergeCell ref="AE20:AE23"/>
    <mergeCell ref="AF20:AF23"/>
    <mergeCell ref="AG20:AG23"/>
    <mergeCell ref="AH20:AH23"/>
    <mergeCell ref="AI20:AI23"/>
    <mergeCell ref="AJ20:AJ23"/>
    <mergeCell ref="AK20:AK23"/>
    <mergeCell ref="AM22:AN25"/>
    <mergeCell ref="AP29:AP30"/>
    <mergeCell ref="AP31:AP32"/>
    <mergeCell ref="AS7:AS8"/>
    <mergeCell ref="AR17:AR18"/>
    <mergeCell ref="AS17:AS18"/>
    <mergeCell ref="AS21:AS22"/>
    <mergeCell ref="AR25:AR26"/>
    <mergeCell ref="AP13:AP14"/>
    <mergeCell ref="AP15:AP16"/>
    <mergeCell ref="AP7:AQ8"/>
    <mergeCell ref="AQ9:AQ10"/>
    <mergeCell ref="AV15:AV16"/>
    <mergeCell ref="AW7:AW8"/>
    <mergeCell ref="AX7:AX8"/>
    <mergeCell ref="AZ7:AZ8"/>
    <mergeCell ref="AP9:AP10"/>
    <mergeCell ref="AP11:AP12"/>
    <mergeCell ref="AT9:AT10"/>
    <mergeCell ref="AU9:AU10"/>
    <mergeCell ref="AV9:AV10"/>
    <mergeCell ref="AW9:AW10"/>
    <mergeCell ref="AP45:AP46"/>
    <mergeCell ref="AP47:AP48"/>
    <mergeCell ref="AR9:AR10"/>
    <mergeCell ref="AR29:AR30"/>
    <mergeCell ref="AR35:AR36"/>
    <mergeCell ref="AR41:AR42"/>
    <mergeCell ref="AR47:AR48"/>
    <mergeCell ref="AR21:AR22"/>
    <mergeCell ref="AR33:AR34"/>
    <mergeCell ref="AR31:AR32"/>
    <mergeCell ref="AS25:AS26"/>
    <mergeCell ref="AS29:AS30"/>
    <mergeCell ref="AR23:AR24"/>
    <mergeCell ref="AS23:AS24"/>
    <mergeCell ref="AR27:AR28"/>
    <mergeCell ref="AS27:AS28"/>
    <mergeCell ref="AS33:AS34"/>
    <mergeCell ref="AR37:AR38"/>
    <mergeCell ref="AX9:AX10"/>
    <mergeCell ref="AR15:AR16"/>
    <mergeCell ref="AS15:AS16"/>
    <mergeCell ref="AT15:AT16"/>
    <mergeCell ref="AU15:AU16"/>
    <mergeCell ref="AV11:AV12"/>
    <mergeCell ref="AW11:AW12"/>
    <mergeCell ref="AX11:AX12"/>
    <mergeCell ref="AW15:AW16"/>
    <mergeCell ref="AZ9:AZ10"/>
    <mergeCell ref="AR13:AR14"/>
    <mergeCell ref="AS13:AS14"/>
    <mergeCell ref="AT13:AT14"/>
    <mergeCell ref="AU13:AU14"/>
    <mergeCell ref="BB9:BB10"/>
    <mergeCell ref="AR11:AR12"/>
    <mergeCell ref="AS11:AS12"/>
    <mergeCell ref="AT11:AT12"/>
    <mergeCell ref="AU11:AU12"/>
    <mergeCell ref="AZ11:AZ12"/>
    <mergeCell ref="BB11:BB12"/>
    <mergeCell ref="AW13:AW14"/>
    <mergeCell ref="AX13:AX14"/>
    <mergeCell ref="AZ13:AZ14"/>
    <mergeCell ref="BB13:BB14"/>
    <mergeCell ref="AX15:AX16"/>
    <mergeCell ref="AZ15:AZ16"/>
    <mergeCell ref="BB15:BB16"/>
    <mergeCell ref="AT17:AT18"/>
    <mergeCell ref="AU17:AU18"/>
    <mergeCell ref="AV17:AV18"/>
    <mergeCell ref="AW17:AW18"/>
    <mergeCell ref="AX17:AX18"/>
    <mergeCell ref="AZ17:AZ18"/>
    <mergeCell ref="BB17:BB18"/>
    <mergeCell ref="AR19:AR20"/>
    <mergeCell ref="AS19:AS20"/>
    <mergeCell ref="AT19:AT20"/>
    <mergeCell ref="AU19:AU20"/>
    <mergeCell ref="AV19:AV20"/>
    <mergeCell ref="AW19:AW20"/>
    <mergeCell ref="AX19:AX20"/>
    <mergeCell ref="AZ19:AZ20"/>
    <mergeCell ref="BB19:BB20"/>
    <mergeCell ref="AU23:AU24"/>
    <mergeCell ref="AV23:AV24"/>
    <mergeCell ref="AW23:AW24"/>
    <mergeCell ref="AX23:AX24"/>
    <mergeCell ref="AT21:AT22"/>
    <mergeCell ref="AU21:AU22"/>
    <mergeCell ref="AV21:AV22"/>
    <mergeCell ref="AW21:AW22"/>
    <mergeCell ref="AX21:AX22"/>
    <mergeCell ref="AV27:AV28"/>
    <mergeCell ref="AW27:AW28"/>
    <mergeCell ref="AX27:AX28"/>
    <mergeCell ref="AT25:AT26"/>
    <mergeCell ref="AU25:AU26"/>
    <mergeCell ref="AZ27:AZ28"/>
    <mergeCell ref="BB21:BB22"/>
    <mergeCell ref="AY19:AY20"/>
    <mergeCell ref="AY21:AY22"/>
    <mergeCell ref="AZ25:AZ26"/>
    <mergeCell ref="BB25:BB26"/>
    <mergeCell ref="AZ21:AZ22"/>
    <mergeCell ref="BB23:BB24"/>
    <mergeCell ref="AV25:AV26"/>
    <mergeCell ref="AW25:AW26"/>
    <mergeCell ref="AX25:AX26"/>
    <mergeCell ref="AZ23:AZ24"/>
    <mergeCell ref="BA23:BA24"/>
    <mergeCell ref="BA25:BA26"/>
    <mergeCell ref="AT23:AT24"/>
    <mergeCell ref="BB27:BB28"/>
    <mergeCell ref="AT29:AT30"/>
    <mergeCell ref="AU29:AU30"/>
    <mergeCell ref="AV29:AV30"/>
    <mergeCell ref="AW29:AW30"/>
    <mergeCell ref="AX29:AX30"/>
    <mergeCell ref="AZ29:AZ30"/>
    <mergeCell ref="BB29:BB30"/>
    <mergeCell ref="AT27:AT28"/>
    <mergeCell ref="AU27:AU28"/>
    <mergeCell ref="AS31:AS32"/>
    <mergeCell ref="AT31:AT32"/>
    <mergeCell ref="AU31:AU32"/>
    <mergeCell ref="AV31:AV32"/>
    <mergeCell ref="AW31:AW32"/>
    <mergeCell ref="AX31:AX32"/>
    <mergeCell ref="AZ31:AZ32"/>
    <mergeCell ref="BB31:BB32"/>
    <mergeCell ref="AX35:AX36"/>
    <mergeCell ref="AZ35:AZ36"/>
    <mergeCell ref="BB35:BB36"/>
    <mergeCell ref="AY35:AY36"/>
    <mergeCell ref="AT33:AT34"/>
    <mergeCell ref="AU33:AU34"/>
    <mergeCell ref="AV33:AV34"/>
    <mergeCell ref="AW33:AW34"/>
    <mergeCell ref="AX33:AX34"/>
    <mergeCell ref="AZ33:AZ34"/>
    <mergeCell ref="AU37:AU38"/>
    <mergeCell ref="AV37:AV38"/>
    <mergeCell ref="AW37:AW38"/>
    <mergeCell ref="AX37:AX38"/>
    <mergeCell ref="BB33:BB34"/>
    <mergeCell ref="AS35:AS36"/>
    <mergeCell ref="AT35:AT36"/>
    <mergeCell ref="AU35:AU36"/>
    <mergeCell ref="AV35:AV36"/>
    <mergeCell ref="AW35:AW36"/>
    <mergeCell ref="AZ37:AZ38"/>
    <mergeCell ref="BB37:BB38"/>
    <mergeCell ref="AR39:AR40"/>
    <mergeCell ref="AS39:AS40"/>
    <mergeCell ref="AT39:AT40"/>
    <mergeCell ref="AU39:AU40"/>
    <mergeCell ref="AV39:AV40"/>
    <mergeCell ref="AW39:AW40"/>
    <mergeCell ref="AS37:AS38"/>
    <mergeCell ref="AT37:AT38"/>
    <mergeCell ref="AS41:AS42"/>
    <mergeCell ref="AT41:AT42"/>
    <mergeCell ref="AU41:AU42"/>
    <mergeCell ref="AV41:AV42"/>
    <mergeCell ref="AW41:AW42"/>
    <mergeCell ref="AX41:AX42"/>
    <mergeCell ref="AW43:AW44"/>
    <mergeCell ref="AX43:AX44"/>
    <mergeCell ref="AZ43:AZ44"/>
    <mergeCell ref="BB43:BB44"/>
    <mergeCell ref="AX39:AX40"/>
    <mergeCell ref="AZ39:AZ40"/>
    <mergeCell ref="BB39:BB40"/>
    <mergeCell ref="AZ41:AZ42"/>
    <mergeCell ref="BA39:BA40"/>
    <mergeCell ref="BA41:BA42"/>
    <mergeCell ref="AT45:AT46"/>
    <mergeCell ref="AU45:AU46"/>
    <mergeCell ref="AV45:AV46"/>
    <mergeCell ref="AW45:AW46"/>
    <mergeCell ref="BB41:BB42"/>
    <mergeCell ref="AR43:AR44"/>
    <mergeCell ref="AS43:AS44"/>
    <mergeCell ref="AT43:AT44"/>
    <mergeCell ref="AU43:AU44"/>
    <mergeCell ref="AV43:AV44"/>
    <mergeCell ref="AR45:AR46"/>
    <mergeCell ref="BB45:BB46"/>
    <mergeCell ref="AX49:AX50"/>
    <mergeCell ref="AZ49:AZ50"/>
    <mergeCell ref="AS47:AS48"/>
    <mergeCell ref="AT47:AT48"/>
    <mergeCell ref="AU47:AU48"/>
    <mergeCell ref="AV47:AV48"/>
    <mergeCell ref="AW47:AW48"/>
    <mergeCell ref="AS45:AS46"/>
    <mergeCell ref="AY47:AY48"/>
    <mergeCell ref="AY49:AY50"/>
    <mergeCell ref="AQ21:AQ22"/>
    <mergeCell ref="AQ23:AQ24"/>
    <mergeCell ref="AZ47:AZ48"/>
    <mergeCell ref="AQ41:AQ42"/>
    <mergeCell ref="AQ43:AQ44"/>
    <mergeCell ref="AQ47:AQ48"/>
    <mergeCell ref="AX45:AX46"/>
    <mergeCell ref="AZ45:AZ46"/>
    <mergeCell ref="AQ19:AQ20"/>
    <mergeCell ref="BB47:BB48"/>
    <mergeCell ref="AR49:AR50"/>
    <mergeCell ref="AS49:AS50"/>
    <mergeCell ref="AT49:AT50"/>
    <mergeCell ref="AU49:AU50"/>
    <mergeCell ref="AV49:AV50"/>
    <mergeCell ref="AW49:AW50"/>
    <mergeCell ref="BB49:BB50"/>
    <mergeCell ref="AX47:AX48"/>
    <mergeCell ref="AQ31:AQ32"/>
    <mergeCell ref="AP17:AP18"/>
    <mergeCell ref="AP19:AP20"/>
    <mergeCell ref="AP21:AP22"/>
    <mergeCell ref="AP23:AP24"/>
    <mergeCell ref="AQ45:AQ46"/>
    <mergeCell ref="AQ33:AQ34"/>
    <mergeCell ref="AQ35:AQ36"/>
    <mergeCell ref="AQ37:AQ38"/>
    <mergeCell ref="AQ39:AQ40"/>
    <mergeCell ref="AI8:AI10"/>
    <mergeCell ref="AJ8:AK10"/>
    <mergeCell ref="AJ7:AK7"/>
    <mergeCell ref="AQ25:AQ26"/>
    <mergeCell ref="AQ27:AQ28"/>
    <mergeCell ref="AQ29:AQ30"/>
    <mergeCell ref="AQ11:AQ12"/>
    <mergeCell ref="AQ13:AQ14"/>
    <mergeCell ref="AQ15:AQ16"/>
    <mergeCell ref="AQ17:AQ18"/>
    <mergeCell ref="AJ17:AM18"/>
    <mergeCell ref="AL8:AL10"/>
    <mergeCell ref="AM8:AN10"/>
    <mergeCell ref="AI11:AI16"/>
    <mergeCell ref="AJ11:AJ13"/>
    <mergeCell ref="AJ14:AJ16"/>
    <mergeCell ref="AK11:AK13"/>
    <mergeCell ref="AK14:AK16"/>
    <mergeCell ref="AM11:AN16"/>
    <mergeCell ref="AL11:AL16"/>
  </mergeCells>
  <conditionalFormatting sqref="C24:AH24 C9 C46:C50 C28:AH43 C12:AH18 C11 AH25:AH27">
    <cfRule type="expression" priority="28" dxfId="0" stopIfTrue="1">
      <formula>$C9=""</formula>
    </cfRule>
  </conditionalFormatting>
  <conditionalFormatting sqref="D46:AH50 AR9:AR48 AT9:AT48 AV9:AV48 AX9:AZ48 BA11:BA47 BA9">
    <cfRule type="expression" priority="25" dxfId="0" stopIfTrue="1">
      <formula>D9=""</formula>
    </cfRule>
  </conditionalFormatting>
  <conditionalFormatting sqref="AC5:AH5">
    <cfRule type="expression" priority="32" dxfId="0" stopIfTrue="1">
      <formula>$AC$5=""</formula>
    </cfRule>
  </conditionalFormatting>
  <conditionalFormatting sqref="AJ5:AN5">
    <cfRule type="expression" priority="33" dxfId="0" stopIfTrue="1">
      <formula>$AJ$5=""</formula>
    </cfRule>
  </conditionalFormatting>
  <conditionalFormatting sqref="D54:S54">
    <cfRule type="expression" priority="34" dxfId="0" stopIfTrue="1">
      <formula>D$54=""</formula>
    </cfRule>
  </conditionalFormatting>
  <conditionalFormatting sqref="AQ9:AQ48">
    <cfRule type="expression" priority="18" dxfId="11" stopIfTrue="1">
      <formula>AQ9=""</formula>
    </cfRule>
  </conditionalFormatting>
  <conditionalFormatting sqref="BA3">
    <cfRule type="expression" priority="16" dxfId="11" stopIfTrue="1">
      <formula>$BA$3=""</formula>
    </cfRule>
  </conditionalFormatting>
  <conditionalFormatting sqref="BA5">
    <cfRule type="expression" priority="15" dxfId="11" stopIfTrue="1">
      <formula>$BA$5=""</formula>
    </cfRule>
  </conditionalFormatting>
  <conditionalFormatting sqref="D45:AH45">
    <cfRule type="expression" priority="14" dxfId="197" stopIfTrue="1">
      <formula>WEEKDAY(D45,1)=1</formula>
    </cfRule>
  </conditionalFormatting>
  <conditionalFormatting sqref="D45:AH45">
    <cfRule type="expression" priority="13" dxfId="198" stopIfTrue="1">
      <formula>WEEKDAY(D45,1)=7</formula>
    </cfRule>
  </conditionalFormatting>
  <conditionalFormatting sqref="D20:AH23">
    <cfRule type="expression" priority="11" dxfId="198" stopIfTrue="1">
      <formula>WEEKDAY(D20,1)=7</formula>
    </cfRule>
    <cfRule type="expression" priority="12" dxfId="197" stopIfTrue="1">
      <formula>WEEKDAY(D20,1)=1</formula>
    </cfRule>
  </conditionalFormatting>
  <conditionalFormatting sqref="D8:AH8">
    <cfRule type="expression" priority="9" dxfId="198" stopIfTrue="1">
      <formula>WEEKDAY(D8,1)=7</formula>
    </cfRule>
    <cfRule type="expression" priority="10" dxfId="197" stopIfTrue="1">
      <formula>WEEKDAY(D8,1)=1</formula>
    </cfRule>
  </conditionalFormatting>
  <conditionalFormatting sqref="C10">
    <cfRule type="expression" priority="7" dxfId="0" stopIfTrue="1">
      <formula>$C10=""</formula>
    </cfRule>
  </conditionalFormatting>
  <conditionalFormatting sqref="AH9:AH11">
    <cfRule type="expression" priority="6" dxfId="0" stopIfTrue="1">
      <formula>$C9=""</formula>
    </cfRule>
  </conditionalFormatting>
  <conditionalFormatting sqref="D10:AG10">
    <cfRule type="expression" priority="5" dxfId="0" stopIfTrue="1">
      <formula>$C10=""</formula>
    </cfRule>
  </conditionalFormatting>
  <conditionalFormatting sqref="D9:AG9">
    <cfRule type="expression" priority="4" dxfId="0" stopIfTrue="1">
      <formula>$C9=""</formula>
    </cfRule>
  </conditionalFormatting>
  <conditionalFormatting sqref="D11:AG11">
    <cfRule type="expression" priority="3" dxfId="0" stopIfTrue="1">
      <formula>$C11=""</formula>
    </cfRule>
  </conditionalFormatting>
  <conditionalFormatting sqref="C26:AG27">
    <cfRule type="expression" priority="2" dxfId="0" stopIfTrue="1">
      <formula>$C26=""</formula>
    </cfRule>
  </conditionalFormatting>
  <conditionalFormatting sqref="C25:AG25">
    <cfRule type="expression" priority="1" dxfId="0" stopIfTrue="1">
      <formula>$C25=""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D24:AH43">
      <formula1>$I$62:$I$77</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12.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74" t="s">
        <v>335</v>
      </c>
      <c r="B1" s="775"/>
      <c r="C1" s="775"/>
      <c r="D1" s="775"/>
      <c r="E1" s="775"/>
      <c r="F1" s="775"/>
      <c r="G1" s="775"/>
      <c r="H1" s="776"/>
      <c r="J1" s="91"/>
      <c r="AH1" s="92"/>
      <c r="AI1" s="92"/>
      <c r="AM1" s="694" t="s">
        <v>0</v>
      </c>
      <c r="AN1" s="694"/>
      <c r="AQ1" s="747" t="s">
        <v>385</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382</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11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770"/>
      <c r="AD5" s="771"/>
      <c r="AE5" s="771"/>
      <c r="AF5" s="771"/>
      <c r="AG5" s="771"/>
      <c r="AH5" s="772"/>
      <c r="AI5" s="100" t="s">
        <v>2</v>
      </c>
      <c r="AJ5" s="773"/>
      <c r="AK5" s="773"/>
      <c r="AL5" s="773"/>
      <c r="AM5" s="773"/>
      <c r="AN5" s="773"/>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340">
        <f>'日付'!B10</f>
        <v>42675</v>
      </c>
      <c r="E8" s="340">
        <f>'日付'!C10</f>
        <v>42676</v>
      </c>
      <c r="F8" s="342">
        <f>'日付'!D10</f>
        <v>42677</v>
      </c>
      <c r="G8" s="340">
        <f>'日付'!E10</f>
        <v>42678</v>
      </c>
      <c r="H8" s="340">
        <f>'日付'!F10</f>
        <v>42679</v>
      </c>
      <c r="I8" s="340">
        <f>'日付'!G10</f>
        <v>42680</v>
      </c>
      <c r="J8" s="340">
        <f>'日付'!H10</f>
        <v>42681</v>
      </c>
      <c r="K8" s="340">
        <f>'日付'!I10</f>
        <v>42682</v>
      </c>
      <c r="L8" s="340">
        <f>'日付'!J10</f>
        <v>42683</v>
      </c>
      <c r="M8" s="340">
        <f>'日付'!K10</f>
        <v>42684</v>
      </c>
      <c r="N8" s="340">
        <f>'日付'!L10</f>
        <v>42685</v>
      </c>
      <c r="O8" s="340">
        <f>'日付'!M10</f>
        <v>42686</v>
      </c>
      <c r="P8" s="340">
        <f>'日付'!N10</f>
        <v>42687</v>
      </c>
      <c r="Q8" s="340">
        <f>'日付'!O10</f>
        <v>42688</v>
      </c>
      <c r="R8" s="340">
        <f>'日付'!P10</f>
        <v>42689</v>
      </c>
      <c r="S8" s="340">
        <f>'日付'!Q10</f>
        <v>42690</v>
      </c>
      <c r="T8" s="340">
        <f>'日付'!R10</f>
        <v>42691</v>
      </c>
      <c r="U8" s="340">
        <f>'日付'!S10</f>
        <v>42692</v>
      </c>
      <c r="V8" s="340">
        <f>'日付'!T10</f>
        <v>42693</v>
      </c>
      <c r="W8" s="340">
        <f>'日付'!U10</f>
        <v>42694</v>
      </c>
      <c r="X8" s="340">
        <f>'日付'!V10</f>
        <v>42695</v>
      </c>
      <c r="Y8" s="340">
        <f>'日付'!W10</f>
        <v>42696</v>
      </c>
      <c r="Z8" s="342">
        <f>'日付'!X10</f>
        <v>42697</v>
      </c>
      <c r="AA8" s="340">
        <f>'日付'!Y10</f>
        <v>42698</v>
      </c>
      <c r="AB8" s="340">
        <f>'日付'!Z10</f>
        <v>42699</v>
      </c>
      <c r="AC8" s="340">
        <f>'日付'!AA10</f>
        <v>42700</v>
      </c>
      <c r="AD8" s="340">
        <f>'日付'!AB10</f>
        <v>42701</v>
      </c>
      <c r="AE8" s="340">
        <f>'日付'!AC10</f>
        <v>42702</v>
      </c>
      <c r="AF8" s="340">
        <f>'日付'!AD10</f>
        <v>42703</v>
      </c>
      <c r="AG8" s="340">
        <f>'日付'!AE10</f>
        <v>42704</v>
      </c>
      <c r="AH8" s="343"/>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34"/>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51" t="s">
        <v>387</v>
      </c>
      <c r="AI9" s="631"/>
      <c r="AJ9" s="635"/>
      <c r="AK9" s="636"/>
      <c r="AL9" s="640"/>
      <c r="AM9" s="635"/>
      <c r="AN9" s="643"/>
      <c r="AP9" s="660">
        <v>1</v>
      </c>
      <c r="AQ9" s="639">
        <f>IF(C24="","",C24)</f>
      </c>
      <c r="AR9" s="765"/>
      <c r="AS9" s="670">
        <f>IF(90000&lt;=AR9,90000,AR9)</f>
        <v>0</v>
      </c>
      <c r="AT9" s="765"/>
      <c r="AU9" s="670">
        <f>IF(10000&lt;=AT9,10000,AT9)</f>
        <v>0</v>
      </c>
      <c r="AV9" s="765"/>
      <c r="AW9" s="670">
        <f>IF(20000&lt;=AV9,20000,AV9)</f>
        <v>0</v>
      </c>
      <c r="AX9" s="765"/>
      <c r="AY9" s="765"/>
      <c r="AZ9" s="765"/>
      <c r="BA9" s="777"/>
      <c r="BB9" s="766"/>
    </row>
    <row r="10" spans="1:54" ht="16.5" customHeight="1">
      <c r="A10" s="721"/>
      <c r="B10" s="236">
        <v>2</v>
      </c>
      <c r="C10" s="8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52"/>
      <c r="AI10" s="632"/>
      <c r="AJ10" s="637"/>
      <c r="AK10" s="638"/>
      <c r="AL10" s="641"/>
      <c r="AM10" s="637"/>
      <c r="AN10" s="644"/>
      <c r="AP10" s="661"/>
      <c r="AQ10" s="654"/>
      <c r="AR10" s="761"/>
      <c r="AS10" s="666"/>
      <c r="AT10" s="761"/>
      <c r="AU10" s="666"/>
      <c r="AV10" s="761"/>
      <c r="AW10" s="666"/>
      <c r="AX10" s="761"/>
      <c r="AY10" s="761"/>
      <c r="AZ10" s="761"/>
      <c r="BA10" s="764"/>
      <c r="BB10" s="758"/>
    </row>
    <row r="11" spans="1:54" ht="16.5" customHeight="1">
      <c r="A11" s="721"/>
      <c r="B11" s="236">
        <v>3</v>
      </c>
      <c r="C11" s="87"/>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1"/>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761"/>
      <c r="AS11" s="668">
        <f>IF(90000&lt;=AR11,90000,AR11)</f>
        <v>0</v>
      </c>
      <c r="AT11" s="761"/>
      <c r="AU11" s="668">
        <f>IF(10000&lt;=AT11,10000,AT11)</f>
        <v>0</v>
      </c>
      <c r="AV11" s="761"/>
      <c r="AW11" s="668">
        <f>IF(20000&lt;=AV11,20000,AV11)</f>
        <v>0</v>
      </c>
      <c r="AX11" s="761"/>
      <c r="AY11" s="761"/>
      <c r="AZ11" s="761"/>
      <c r="BA11" s="763"/>
      <c r="BB11" s="758"/>
    </row>
    <row r="12" spans="1:54" ht="16.5" customHeight="1">
      <c r="A12" s="721"/>
      <c r="B12" s="236">
        <v>4</v>
      </c>
      <c r="C12" s="8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t="s">
        <v>10</v>
      </c>
      <c r="AH12" s="253" t="s">
        <v>10</v>
      </c>
      <c r="AI12" s="645"/>
      <c r="AJ12" s="647"/>
      <c r="AK12" s="648"/>
      <c r="AL12" s="624"/>
      <c r="AM12" s="624"/>
      <c r="AN12" s="626"/>
      <c r="AP12" s="661"/>
      <c r="AQ12" s="654"/>
      <c r="AR12" s="761"/>
      <c r="AS12" s="669"/>
      <c r="AT12" s="761"/>
      <c r="AU12" s="669"/>
      <c r="AV12" s="761"/>
      <c r="AW12" s="669"/>
      <c r="AX12" s="761"/>
      <c r="AY12" s="761"/>
      <c r="AZ12" s="761"/>
      <c r="BA12" s="764"/>
      <c r="BB12" s="758"/>
    </row>
    <row r="13" spans="1:54" ht="16.5" customHeight="1">
      <c r="A13" s="721"/>
      <c r="B13" s="236">
        <v>5</v>
      </c>
      <c r="C13" s="8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253"/>
      <c r="AI13" s="645"/>
      <c r="AJ13" s="647"/>
      <c r="AK13" s="648"/>
      <c r="AL13" s="624"/>
      <c r="AM13" s="624"/>
      <c r="AN13" s="626"/>
      <c r="AP13" s="661">
        <v>3</v>
      </c>
      <c r="AQ13" s="653">
        <f>IF(C26="","",C26)</f>
      </c>
      <c r="AR13" s="761"/>
      <c r="AS13" s="668">
        <f>IF(90000&lt;=AR13,90000,AR13)</f>
        <v>0</v>
      </c>
      <c r="AT13" s="761"/>
      <c r="AU13" s="668">
        <f>IF(10000&lt;=AT13,10000,AT13)</f>
        <v>0</v>
      </c>
      <c r="AV13" s="761"/>
      <c r="AW13" s="668">
        <f>IF(20000&lt;=AV13,20000,AV13)</f>
        <v>0</v>
      </c>
      <c r="AX13" s="761"/>
      <c r="AY13" s="761"/>
      <c r="AZ13" s="761"/>
      <c r="BA13" s="763"/>
      <c r="BB13" s="758"/>
    </row>
    <row r="14" spans="1:54" ht="16.5" customHeight="1">
      <c r="A14" s="721"/>
      <c r="B14" s="236">
        <v>6</v>
      </c>
      <c r="C14" s="8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253"/>
      <c r="AI14" s="645"/>
      <c r="AJ14" s="649" t="s">
        <v>287</v>
      </c>
      <c r="AK14" s="624">
        <f>IF(COUNTIF($D$19:$AH$19,"複")=0,0,COUNTIF($D$19:$AH$19,"複"))</f>
        <v>0</v>
      </c>
      <c r="AL14" s="624"/>
      <c r="AM14" s="624"/>
      <c r="AN14" s="626"/>
      <c r="AP14" s="661"/>
      <c r="AQ14" s="654"/>
      <c r="AR14" s="761"/>
      <c r="AS14" s="669"/>
      <c r="AT14" s="761"/>
      <c r="AU14" s="669"/>
      <c r="AV14" s="761"/>
      <c r="AW14" s="669"/>
      <c r="AX14" s="761"/>
      <c r="AY14" s="761"/>
      <c r="AZ14" s="761"/>
      <c r="BA14" s="764"/>
      <c r="BB14" s="758"/>
    </row>
    <row r="15" spans="1:54" ht="16.5" customHeight="1">
      <c r="A15" s="721"/>
      <c r="B15" s="236">
        <v>7</v>
      </c>
      <c r="C15" s="8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t="s">
        <v>11</v>
      </c>
      <c r="AB15" s="137"/>
      <c r="AC15" s="137"/>
      <c r="AD15" s="137"/>
      <c r="AE15" s="137"/>
      <c r="AF15" s="137"/>
      <c r="AG15" s="137" t="s">
        <v>10</v>
      </c>
      <c r="AH15" s="253" t="s">
        <v>10</v>
      </c>
      <c r="AI15" s="645"/>
      <c r="AJ15" s="649"/>
      <c r="AK15" s="624"/>
      <c r="AL15" s="624"/>
      <c r="AM15" s="624"/>
      <c r="AN15" s="626"/>
      <c r="AP15" s="661">
        <v>4</v>
      </c>
      <c r="AQ15" s="653">
        <f>IF(C27="","",C27)</f>
      </c>
      <c r="AR15" s="761"/>
      <c r="AS15" s="668">
        <f>IF(90000&lt;=AR15,90000,AR15)</f>
        <v>0</v>
      </c>
      <c r="AT15" s="761"/>
      <c r="AU15" s="668">
        <f>IF(10000&lt;=AT15,10000,AT15)</f>
        <v>0</v>
      </c>
      <c r="AV15" s="761"/>
      <c r="AW15" s="668">
        <f>IF(20000&lt;=AV15,20000,AV15)</f>
        <v>0</v>
      </c>
      <c r="AX15" s="761"/>
      <c r="AY15" s="761"/>
      <c r="AZ15" s="761"/>
      <c r="BA15" s="763"/>
      <c r="BB15" s="758"/>
    </row>
    <row r="16" spans="1:54" ht="17.25" customHeight="1" thickBot="1">
      <c r="A16" s="721"/>
      <c r="B16" s="236">
        <v>8</v>
      </c>
      <c r="C16" s="8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t="s">
        <v>10</v>
      </c>
      <c r="AH16" s="253" t="s">
        <v>10</v>
      </c>
      <c r="AI16" s="646"/>
      <c r="AJ16" s="650"/>
      <c r="AK16" s="625"/>
      <c r="AL16" s="625"/>
      <c r="AM16" s="625"/>
      <c r="AN16" s="627"/>
      <c r="AP16" s="661"/>
      <c r="AQ16" s="654"/>
      <c r="AR16" s="761"/>
      <c r="AS16" s="669"/>
      <c r="AT16" s="761"/>
      <c r="AU16" s="669"/>
      <c r="AV16" s="761"/>
      <c r="AW16" s="669"/>
      <c r="AX16" s="761"/>
      <c r="AY16" s="761"/>
      <c r="AZ16" s="761"/>
      <c r="BA16" s="764"/>
      <c r="BB16" s="758"/>
    </row>
    <row r="17" spans="1:54" ht="17.25" customHeight="1">
      <c r="A17" s="721"/>
      <c r="B17" s="237">
        <v>9</v>
      </c>
      <c r="C17" s="87"/>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54"/>
      <c r="AI17" s="265"/>
      <c r="AJ17" s="628" t="s">
        <v>328</v>
      </c>
      <c r="AK17" s="628"/>
      <c r="AL17" s="628"/>
      <c r="AM17" s="628"/>
      <c r="AN17" s="266"/>
      <c r="AP17" s="661">
        <v>5</v>
      </c>
      <c r="AQ17" s="653">
        <f>IF(C28="","",C28)</f>
      </c>
      <c r="AR17" s="761"/>
      <c r="AS17" s="668">
        <f>IF(90000&lt;=AR17,90000,AR17)</f>
        <v>0</v>
      </c>
      <c r="AT17" s="761"/>
      <c r="AU17" s="668">
        <f>IF(10000&lt;=AT17,10000,AT17)</f>
        <v>0</v>
      </c>
      <c r="AV17" s="761"/>
      <c r="AW17" s="668">
        <f>IF(20000&lt;=AV17,20000,AV17)</f>
        <v>0</v>
      </c>
      <c r="AX17" s="761"/>
      <c r="AY17" s="761"/>
      <c r="AZ17" s="761"/>
      <c r="BA17" s="763"/>
      <c r="BB17" s="758"/>
    </row>
    <row r="18" spans="1:54" ht="16.5" customHeight="1">
      <c r="A18" s="721"/>
      <c r="B18" s="238">
        <v>10</v>
      </c>
      <c r="C18" s="88"/>
      <c r="D18" s="138" t="s">
        <v>11</v>
      </c>
      <c r="E18" s="138" t="s">
        <v>10</v>
      </c>
      <c r="F18" s="138" t="s">
        <v>10</v>
      </c>
      <c r="G18" s="138" t="s">
        <v>10</v>
      </c>
      <c r="H18" s="138" t="s">
        <v>10</v>
      </c>
      <c r="I18" s="138" t="s">
        <v>10</v>
      </c>
      <c r="J18" s="138" t="s">
        <v>10</v>
      </c>
      <c r="K18" s="138" t="s">
        <v>10</v>
      </c>
      <c r="L18" s="138" t="s">
        <v>10</v>
      </c>
      <c r="M18" s="138" t="s">
        <v>10</v>
      </c>
      <c r="N18" s="138" t="s">
        <v>10</v>
      </c>
      <c r="O18" s="138" t="s">
        <v>10</v>
      </c>
      <c r="P18" s="138" t="s">
        <v>10</v>
      </c>
      <c r="Q18" s="138" t="s">
        <v>10</v>
      </c>
      <c r="R18" s="138" t="s">
        <v>10</v>
      </c>
      <c r="S18" s="138" t="s">
        <v>10</v>
      </c>
      <c r="T18" s="138" t="s">
        <v>10</v>
      </c>
      <c r="U18" s="138" t="s">
        <v>10</v>
      </c>
      <c r="V18" s="138" t="s">
        <v>10</v>
      </c>
      <c r="W18" s="138" t="s">
        <v>10</v>
      </c>
      <c r="X18" s="138" t="s">
        <v>10</v>
      </c>
      <c r="Y18" s="138" t="s">
        <v>10</v>
      </c>
      <c r="Z18" s="138" t="s">
        <v>10</v>
      </c>
      <c r="AA18" s="138" t="s">
        <v>10</v>
      </c>
      <c r="AB18" s="138" t="s">
        <v>10</v>
      </c>
      <c r="AC18" s="138" t="s">
        <v>11</v>
      </c>
      <c r="AD18" s="138"/>
      <c r="AE18" s="138"/>
      <c r="AF18" s="138"/>
      <c r="AG18" s="138" t="s">
        <v>10</v>
      </c>
      <c r="AH18" s="255" t="s">
        <v>10</v>
      </c>
      <c r="AI18" s="240"/>
      <c r="AJ18" s="629"/>
      <c r="AK18" s="629"/>
      <c r="AL18" s="629"/>
      <c r="AM18" s="629"/>
      <c r="AN18" s="110"/>
      <c r="AP18" s="661"/>
      <c r="AQ18" s="654"/>
      <c r="AR18" s="761"/>
      <c r="AS18" s="669"/>
      <c r="AT18" s="761"/>
      <c r="AU18" s="669"/>
      <c r="AV18" s="761"/>
      <c r="AW18" s="669"/>
      <c r="AX18" s="761"/>
      <c r="AY18" s="761"/>
      <c r="AZ18" s="761"/>
      <c r="BA18" s="764"/>
      <c r="BB18" s="758"/>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56">
        <f t="shared" si="0"/>
      </c>
      <c r="AI19" s="267"/>
      <c r="AJ19" s="268"/>
      <c r="AK19" s="269"/>
      <c r="AL19" s="269"/>
      <c r="AM19" s="110"/>
      <c r="AN19" s="110"/>
      <c r="AP19" s="661">
        <v>6</v>
      </c>
      <c r="AQ19" s="653">
        <f>IF(C29="","",C29)</f>
      </c>
      <c r="AR19" s="761"/>
      <c r="AS19" s="668">
        <f>IF(90000&lt;=AR19,90000,AR19)</f>
        <v>0</v>
      </c>
      <c r="AT19" s="761"/>
      <c r="AU19" s="668">
        <f>IF(10000&lt;=AT19,10000,AT19)</f>
        <v>0</v>
      </c>
      <c r="AV19" s="761"/>
      <c r="AW19" s="668">
        <f>IF(20000&lt;=AV19,20000,AV19)</f>
        <v>0</v>
      </c>
      <c r="AX19" s="761"/>
      <c r="AY19" s="761"/>
      <c r="AZ19" s="761"/>
      <c r="BA19" s="763"/>
      <c r="BB19" s="758"/>
    </row>
    <row r="20" spans="1:54" ht="15.75" customHeight="1">
      <c r="A20" s="707" t="s">
        <v>3</v>
      </c>
      <c r="B20" s="710" t="s">
        <v>4</v>
      </c>
      <c r="C20" s="711"/>
      <c r="D20" s="779">
        <f>D8</f>
        <v>42675</v>
      </c>
      <c r="E20" s="779">
        <f aca="true" t="shared" si="1" ref="E20:AG20">E8</f>
        <v>42676</v>
      </c>
      <c r="F20" s="788">
        <f t="shared" si="1"/>
        <v>42677</v>
      </c>
      <c r="G20" s="779">
        <f t="shared" si="1"/>
        <v>42678</v>
      </c>
      <c r="H20" s="779">
        <f t="shared" si="1"/>
        <v>42679</v>
      </c>
      <c r="I20" s="779">
        <f t="shared" si="1"/>
        <v>42680</v>
      </c>
      <c r="J20" s="779">
        <f t="shared" si="1"/>
        <v>42681</v>
      </c>
      <c r="K20" s="779">
        <f t="shared" si="1"/>
        <v>42682</v>
      </c>
      <c r="L20" s="779">
        <f t="shared" si="1"/>
        <v>42683</v>
      </c>
      <c r="M20" s="779">
        <f t="shared" si="1"/>
        <v>42684</v>
      </c>
      <c r="N20" s="779">
        <f t="shared" si="1"/>
        <v>42685</v>
      </c>
      <c r="O20" s="779">
        <f t="shared" si="1"/>
        <v>42686</v>
      </c>
      <c r="P20" s="779">
        <f t="shared" si="1"/>
        <v>42687</v>
      </c>
      <c r="Q20" s="779">
        <f t="shared" si="1"/>
        <v>42688</v>
      </c>
      <c r="R20" s="779">
        <f t="shared" si="1"/>
        <v>42689</v>
      </c>
      <c r="S20" s="779">
        <f t="shared" si="1"/>
        <v>42690</v>
      </c>
      <c r="T20" s="779">
        <f t="shared" si="1"/>
        <v>42691</v>
      </c>
      <c r="U20" s="779">
        <f t="shared" si="1"/>
        <v>42692</v>
      </c>
      <c r="V20" s="779">
        <f t="shared" si="1"/>
        <v>42693</v>
      </c>
      <c r="W20" s="779">
        <f t="shared" si="1"/>
        <v>42694</v>
      </c>
      <c r="X20" s="779">
        <f t="shared" si="1"/>
        <v>42695</v>
      </c>
      <c r="Y20" s="779">
        <f t="shared" si="1"/>
        <v>42696</v>
      </c>
      <c r="Z20" s="788">
        <f t="shared" si="1"/>
        <v>42697</v>
      </c>
      <c r="AA20" s="779">
        <f t="shared" si="1"/>
        <v>42698</v>
      </c>
      <c r="AB20" s="779">
        <f t="shared" si="1"/>
        <v>42699</v>
      </c>
      <c r="AC20" s="779">
        <f t="shared" si="1"/>
        <v>42700</v>
      </c>
      <c r="AD20" s="779">
        <f t="shared" si="1"/>
        <v>42701</v>
      </c>
      <c r="AE20" s="779">
        <f t="shared" si="1"/>
        <v>42702</v>
      </c>
      <c r="AF20" s="779">
        <f t="shared" si="1"/>
        <v>42703</v>
      </c>
      <c r="AG20" s="779">
        <f t="shared" si="1"/>
        <v>42704</v>
      </c>
      <c r="AH20" s="794"/>
      <c r="AI20" s="683" t="s">
        <v>71</v>
      </c>
      <c r="AJ20" s="688" t="s">
        <v>72</v>
      </c>
      <c r="AK20" s="677" t="s">
        <v>192</v>
      </c>
      <c r="AL20" s="677" t="s">
        <v>193</v>
      </c>
      <c r="AM20" s="110"/>
      <c r="AN20" s="110"/>
      <c r="AP20" s="661"/>
      <c r="AQ20" s="654"/>
      <c r="AR20" s="761"/>
      <c r="AS20" s="669"/>
      <c r="AT20" s="761"/>
      <c r="AU20" s="669"/>
      <c r="AV20" s="761"/>
      <c r="AW20" s="669"/>
      <c r="AX20" s="761"/>
      <c r="AY20" s="761"/>
      <c r="AZ20" s="761"/>
      <c r="BA20" s="764"/>
      <c r="BB20" s="758"/>
    </row>
    <row r="21" spans="1:54" ht="15.75" customHeight="1">
      <c r="A21" s="708"/>
      <c r="B21" s="712"/>
      <c r="C21" s="713"/>
      <c r="D21" s="780" t="str">
        <f>'日付'!B18</f>
        <v>成人の日</v>
      </c>
      <c r="E21" s="780" t="str">
        <f>'日付'!C18</f>
        <v>建国記念の日</v>
      </c>
      <c r="F21" s="789"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0" t="str">
        <f>'日付'!J18</f>
        <v>海の日</v>
      </c>
      <c r="M21" s="780" t="str">
        <f>'日付'!K18</f>
        <v>山の日</v>
      </c>
      <c r="N21" s="780"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0">
        <f>'日付'!S18</f>
        <v>0</v>
      </c>
      <c r="V21" s="780">
        <f>'日付'!T18</f>
        <v>0</v>
      </c>
      <c r="W21" s="780">
        <f>'日付'!U18</f>
        <v>0</v>
      </c>
      <c r="X21" s="780">
        <f>'日付'!V18</f>
        <v>0</v>
      </c>
      <c r="Y21" s="780">
        <f>'日付'!W18</f>
        <v>0</v>
      </c>
      <c r="Z21" s="789">
        <f>'日付'!X18</f>
        <v>0</v>
      </c>
      <c r="AA21" s="780">
        <f>'日付'!Y18</f>
        <v>0</v>
      </c>
      <c r="AB21" s="780">
        <f>'日付'!Z18</f>
        <v>0</v>
      </c>
      <c r="AC21" s="780">
        <f>'日付'!AA18</f>
        <v>0</v>
      </c>
      <c r="AD21" s="780">
        <f>'日付'!AB18</f>
        <v>0</v>
      </c>
      <c r="AE21" s="780">
        <f>'日付'!AC18</f>
        <v>0</v>
      </c>
      <c r="AF21" s="780">
        <f>'日付'!AD18</f>
        <v>0</v>
      </c>
      <c r="AG21" s="780">
        <f>'日付'!AE18</f>
        <v>0</v>
      </c>
      <c r="AH21" s="795"/>
      <c r="AI21" s="684"/>
      <c r="AJ21" s="689"/>
      <c r="AK21" s="678"/>
      <c r="AL21" s="678"/>
      <c r="AM21" s="110"/>
      <c r="AN21" s="110"/>
      <c r="AP21" s="661">
        <v>7</v>
      </c>
      <c r="AQ21" s="653">
        <f>IF(C30="","",C30)</f>
      </c>
      <c r="AR21" s="761"/>
      <c r="AS21" s="668">
        <f>IF(90000&lt;=AR21,90000,AR21)</f>
        <v>0</v>
      </c>
      <c r="AT21" s="761"/>
      <c r="AU21" s="668">
        <f>IF(10000&lt;=AT21,10000,AT21)</f>
        <v>0</v>
      </c>
      <c r="AV21" s="761"/>
      <c r="AW21" s="668">
        <f>IF(20000&lt;=AV21,20000,AV21)</f>
        <v>0</v>
      </c>
      <c r="AX21" s="761"/>
      <c r="AY21" s="761"/>
      <c r="AZ21" s="761"/>
      <c r="BA21" s="763"/>
      <c r="BB21" s="758"/>
    </row>
    <row r="22" spans="1:54" ht="15.75" customHeight="1">
      <c r="A22" s="708"/>
      <c r="B22" s="712"/>
      <c r="C22" s="713"/>
      <c r="D22" s="780">
        <f>'日付'!B19</f>
        <v>42380</v>
      </c>
      <c r="E22" s="780">
        <f>'日付'!C19</f>
        <v>42411</v>
      </c>
      <c r="F22" s="789">
        <f>'日付'!D19</f>
        <v>42449</v>
      </c>
      <c r="G22" s="780">
        <f>'日付'!E19</f>
        <v>42450</v>
      </c>
      <c r="H22" s="780">
        <f>'日付'!F19</f>
        <v>42489</v>
      </c>
      <c r="I22" s="780">
        <f>'日付'!G19</f>
        <v>42493</v>
      </c>
      <c r="J22" s="780">
        <f>'日付'!H19</f>
        <v>42494</v>
      </c>
      <c r="K22" s="780">
        <f>'日付'!I19</f>
        <v>42495</v>
      </c>
      <c r="L22" s="780">
        <f>'日付'!J19</f>
        <v>42569</v>
      </c>
      <c r="M22" s="780">
        <f>'日付'!K19</f>
        <v>42593</v>
      </c>
      <c r="N22" s="780">
        <f>'日付'!L19</f>
        <v>42632</v>
      </c>
      <c r="O22" s="780">
        <f>'日付'!M19</f>
        <v>42635</v>
      </c>
      <c r="P22" s="780">
        <f>'日付'!N19</f>
        <v>42653</v>
      </c>
      <c r="Q22" s="780">
        <f>'日付'!O19</f>
        <v>42677</v>
      </c>
      <c r="R22" s="780">
        <f>'日付'!P19</f>
        <v>42697</v>
      </c>
      <c r="S22" s="780">
        <f>'日付'!Q19</f>
        <v>42727</v>
      </c>
      <c r="T22" s="780">
        <f>'日付'!R19</f>
        <v>0</v>
      </c>
      <c r="U22" s="780">
        <f>'日付'!S19</f>
        <v>0</v>
      </c>
      <c r="V22" s="780">
        <f>'日付'!T19</f>
        <v>0</v>
      </c>
      <c r="W22" s="780">
        <f>'日付'!U19</f>
        <v>0</v>
      </c>
      <c r="X22" s="780">
        <f>'日付'!V19</f>
        <v>0</v>
      </c>
      <c r="Y22" s="780">
        <f>'日付'!W19</f>
        <v>0</v>
      </c>
      <c r="Z22" s="789">
        <f>'日付'!X19</f>
        <v>0</v>
      </c>
      <c r="AA22" s="780">
        <f>'日付'!Y19</f>
        <v>0</v>
      </c>
      <c r="AB22" s="780">
        <f>'日付'!Z19</f>
        <v>0</v>
      </c>
      <c r="AC22" s="780">
        <f>'日付'!AA19</f>
        <v>0</v>
      </c>
      <c r="AD22" s="780">
        <f>'日付'!AB19</f>
        <v>0</v>
      </c>
      <c r="AE22" s="780">
        <f>'日付'!AC19</f>
        <v>0</v>
      </c>
      <c r="AF22" s="780">
        <f>'日付'!AD19</f>
        <v>0</v>
      </c>
      <c r="AG22" s="780">
        <f>'日付'!AE19</f>
        <v>0</v>
      </c>
      <c r="AH22" s="795"/>
      <c r="AI22" s="684"/>
      <c r="AJ22" s="689"/>
      <c r="AK22" s="678"/>
      <c r="AL22" s="678"/>
      <c r="AM22" s="686" t="s">
        <v>327</v>
      </c>
      <c r="AN22" s="687"/>
      <c r="AP22" s="661"/>
      <c r="AQ22" s="654"/>
      <c r="AR22" s="761"/>
      <c r="AS22" s="669"/>
      <c r="AT22" s="761"/>
      <c r="AU22" s="669"/>
      <c r="AV22" s="761"/>
      <c r="AW22" s="669"/>
      <c r="AX22" s="761"/>
      <c r="AY22" s="761"/>
      <c r="AZ22" s="761"/>
      <c r="BA22" s="764"/>
      <c r="BB22" s="758"/>
    </row>
    <row r="23" spans="1:54" ht="15.75" customHeight="1">
      <c r="A23" s="709"/>
      <c r="B23" s="714"/>
      <c r="C23" s="715"/>
      <c r="D23" s="781">
        <f>'日付'!B20</f>
        <v>0</v>
      </c>
      <c r="E23" s="781">
        <f>'日付'!C20</f>
        <v>0</v>
      </c>
      <c r="F23" s="790">
        <f>'日付'!D20</f>
        <v>0</v>
      </c>
      <c r="G23" s="781">
        <f>'日付'!E20</f>
        <v>0</v>
      </c>
      <c r="H23" s="781">
        <f>'日付'!F20</f>
        <v>0</v>
      </c>
      <c r="I23" s="781">
        <f>'日付'!G20</f>
        <v>0</v>
      </c>
      <c r="J23" s="781">
        <f>'日付'!H20</f>
        <v>0</v>
      </c>
      <c r="K23" s="781">
        <f>'日付'!I20</f>
        <v>0</v>
      </c>
      <c r="L23" s="781">
        <f>'日付'!J20</f>
        <v>0</v>
      </c>
      <c r="M23" s="781">
        <f>'日付'!K20</f>
        <v>0</v>
      </c>
      <c r="N23" s="781">
        <f>'日付'!L20</f>
        <v>0</v>
      </c>
      <c r="O23" s="781">
        <f>'日付'!M20</f>
        <v>0</v>
      </c>
      <c r="P23" s="781">
        <f>'日付'!N20</f>
        <v>0</v>
      </c>
      <c r="Q23" s="781">
        <f>'日付'!O20</f>
        <v>0</v>
      </c>
      <c r="R23" s="781">
        <f>'日付'!P20</f>
        <v>0</v>
      </c>
      <c r="S23" s="781">
        <f>'日付'!Q20</f>
        <v>0</v>
      </c>
      <c r="T23" s="781">
        <f>'日付'!R20</f>
        <v>0</v>
      </c>
      <c r="U23" s="781">
        <f>'日付'!S20</f>
        <v>0</v>
      </c>
      <c r="V23" s="781">
        <f>'日付'!T20</f>
        <v>0</v>
      </c>
      <c r="W23" s="781">
        <f>'日付'!U20</f>
        <v>0</v>
      </c>
      <c r="X23" s="781">
        <f>'日付'!V20</f>
        <v>0</v>
      </c>
      <c r="Y23" s="781">
        <f>'日付'!W20</f>
        <v>0</v>
      </c>
      <c r="Z23" s="790">
        <f>'日付'!X20</f>
        <v>0</v>
      </c>
      <c r="AA23" s="781">
        <f>'日付'!Y20</f>
        <v>0</v>
      </c>
      <c r="AB23" s="781">
        <f>'日付'!Z20</f>
        <v>0</v>
      </c>
      <c r="AC23" s="781">
        <f>'日付'!AA20</f>
        <v>0</v>
      </c>
      <c r="AD23" s="781">
        <f>'日付'!AB20</f>
        <v>0</v>
      </c>
      <c r="AE23" s="781">
        <f>'日付'!AC20</f>
        <v>0</v>
      </c>
      <c r="AF23" s="781">
        <f>'日付'!AD20</f>
        <v>0</v>
      </c>
      <c r="AG23" s="781">
        <f>'日付'!AE20</f>
        <v>0</v>
      </c>
      <c r="AH23" s="796"/>
      <c r="AI23" s="685"/>
      <c r="AJ23" s="690"/>
      <c r="AK23" s="679"/>
      <c r="AL23" s="679"/>
      <c r="AM23" s="686"/>
      <c r="AN23" s="687"/>
      <c r="AP23" s="661">
        <v>8</v>
      </c>
      <c r="AQ23" s="653">
        <f>IF(C31="","",C31)</f>
      </c>
      <c r="AR23" s="761"/>
      <c r="AS23" s="668">
        <f>IF(90000&lt;=AR23,90000,AR23)</f>
        <v>0</v>
      </c>
      <c r="AT23" s="761"/>
      <c r="AU23" s="668">
        <f>IF(10000&lt;=AT23,10000,AT23)</f>
        <v>0</v>
      </c>
      <c r="AV23" s="761"/>
      <c r="AW23" s="668">
        <f>IF(20000&lt;=AV23,20000,AV23)</f>
        <v>0</v>
      </c>
      <c r="AX23" s="761"/>
      <c r="AY23" s="761"/>
      <c r="AZ23" s="761"/>
      <c r="BA23" s="763"/>
      <c r="BB23" s="758"/>
    </row>
    <row r="24" spans="1:54" ht="16.5" customHeight="1">
      <c r="A24" s="720" t="s">
        <v>13</v>
      </c>
      <c r="B24" s="111">
        <v>1</v>
      </c>
      <c r="C24" s="8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251"/>
      <c r="AI24" s="258">
        <f>COUNTA(D24:AH24)-COUNTIF(D24:AH24,"集")-COUNTIF(D24:AH24,"休")-COUNTIF(D24:AH24,"外")</f>
        <v>0</v>
      </c>
      <c r="AJ24" s="112">
        <f aca="true" t="shared" si="2" ref="AJ24:AJ43">COUNTIF(D24:AH24,"集")</f>
        <v>0</v>
      </c>
      <c r="AK24" s="112">
        <f>AI24+'【10月】FW（１年目）月集計表'!AK24</f>
        <v>0</v>
      </c>
      <c r="AL24" s="112">
        <f>AJ24+'【10月】FW（１年目）月集計表'!AL24</f>
        <v>0</v>
      </c>
      <c r="AM24" s="686"/>
      <c r="AN24" s="687"/>
      <c r="AP24" s="661"/>
      <c r="AQ24" s="654"/>
      <c r="AR24" s="761"/>
      <c r="AS24" s="669"/>
      <c r="AT24" s="761"/>
      <c r="AU24" s="669"/>
      <c r="AV24" s="761"/>
      <c r="AW24" s="669"/>
      <c r="AX24" s="761"/>
      <c r="AY24" s="761"/>
      <c r="AZ24" s="761"/>
      <c r="BA24" s="764"/>
      <c r="BB24" s="758"/>
    </row>
    <row r="25" spans="1:54" ht="16.5" customHeight="1">
      <c r="A25" s="721"/>
      <c r="B25" s="114">
        <v>2</v>
      </c>
      <c r="C25" s="8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253"/>
      <c r="AI25" s="259">
        <f aca="true" t="shared" si="3" ref="AI25:AI43">COUNTA(D25:AH25)-COUNTIF(D25:AH25,"集")-COUNTIF(D25:AH25,"休")-COUNTIF(D25:AH25,"外")</f>
        <v>0</v>
      </c>
      <c r="AJ25" s="115">
        <f t="shared" si="2"/>
        <v>0</v>
      </c>
      <c r="AK25" s="115">
        <f>AI25+'【10月】FW（１年目）月集計表'!AK25</f>
        <v>0</v>
      </c>
      <c r="AL25" s="115">
        <f>AJ25+'【10月】FW（１年目）月集計表'!AL25</f>
        <v>0</v>
      </c>
      <c r="AM25" s="686"/>
      <c r="AN25" s="687"/>
      <c r="AP25" s="661">
        <v>9</v>
      </c>
      <c r="AQ25" s="653">
        <f>IF(C32="","",C32)</f>
      </c>
      <c r="AR25" s="761"/>
      <c r="AS25" s="668">
        <f>IF(90000&lt;=AR25,90000,AR25)</f>
        <v>0</v>
      </c>
      <c r="AT25" s="761"/>
      <c r="AU25" s="668">
        <f>IF(10000&lt;=AT25,10000,AT25)</f>
        <v>0</v>
      </c>
      <c r="AV25" s="761"/>
      <c r="AW25" s="668">
        <f>IF(20000&lt;=AV25,20000,AV25)</f>
        <v>0</v>
      </c>
      <c r="AX25" s="761"/>
      <c r="AY25" s="761"/>
      <c r="AZ25" s="761"/>
      <c r="BA25" s="763"/>
      <c r="BB25" s="758"/>
    </row>
    <row r="26" spans="1:54" ht="16.5" customHeight="1">
      <c r="A26" s="721"/>
      <c r="B26" s="114">
        <v>3</v>
      </c>
      <c r="C26" s="8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53"/>
      <c r="AI26" s="259">
        <f t="shared" si="3"/>
        <v>0</v>
      </c>
      <c r="AJ26" s="115">
        <f t="shared" si="2"/>
        <v>0</v>
      </c>
      <c r="AK26" s="115">
        <f>AI26+'【10月】FW（１年目）月集計表'!AK26</f>
        <v>0</v>
      </c>
      <c r="AL26" s="115">
        <f>AJ26+'【10月】FW（１年目）月集計表'!AL26</f>
        <v>0</v>
      </c>
      <c r="AP26" s="661"/>
      <c r="AQ26" s="654"/>
      <c r="AR26" s="761"/>
      <c r="AS26" s="669"/>
      <c r="AT26" s="761"/>
      <c r="AU26" s="669"/>
      <c r="AV26" s="761"/>
      <c r="AW26" s="669"/>
      <c r="AX26" s="761"/>
      <c r="AY26" s="761"/>
      <c r="AZ26" s="761"/>
      <c r="BA26" s="764"/>
      <c r="BB26" s="758"/>
    </row>
    <row r="27" spans="1:54" ht="16.5" customHeight="1">
      <c r="A27" s="721"/>
      <c r="B27" s="114">
        <v>4</v>
      </c>
      <c r="C27" s="8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253"/>
      <c r="AI27" s="259">
        <f t="shared" si="3"/>
        <v>0</v>
      </c>
      <c r="AJ27" s="115">
        <f t="shared" si="2"/>
        <v>0</v>
      </c>
      <c r="AK27" s="115">
        <f>AI27+'【10月】FW（１年目）月集計表'!AK27</f>
        <v>0</v>
      </c>
      <c r="AL27" s="115">
        <f>AJ27+'【10月】FW（１年目）月集計表'!AL27</f>
        <v>0</v>
      </c>
      <c r="AP27" s="661">
        <v>10</v>
      </c>
      <c r="AQ27" s="653">
        <f>IF(C33="","",C33)</f>
      </c>
      <c r="AR27" s="761"/>
      <c r="AS27" s="668">
        <f>IF(90000&lt;=AR27,90000,AR27)</f>
        <v>0</v>
      </c>
      <c r="AT27" s="761"/>
      <c r="AU27" s="668">
        <f>IF(10000&lt;=AT27,10000,AT27)</f>
        <v>0</v>
      </c>
      <c r="AV27" s="761"/>
      <c r="AW27" s="668">
        <f>IF(20000&lt;=AV27,20000,AV27)</f>
        <v>0</v>
      </c>
      <c r="AX27" s="761"/>
      <c r="AY27" s="761"/>
      <c r="AZ27" s="761"/>
      <c r="BA27" s="763"/>
      <c r="BB27" s="758"/>
    </row>
    <row r="28" spans="1:54" ht="16.5" customHeight="1">
      <c r="A28" s="721"/>
      <c r="B28" s="114">
        <v>5</v>
      </c>
      <c r="C28" s="8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253"/>
      <c r="AI28" s="259">
        <f t="shared" si="3"/>
        <v>0</v>
      </c>
      <c r="AJ28" s="115">
        <f t="shared" si="2"/>
        <v>0</v>
      </c>
      <c r="AK28" s="115">
        <f>AI28+'【10月】FW（１年目）月集計表'!AK28</f>
        <v>0</v>
      </c>
      <c r="AL28" s="115">
        <f>AJ28+'【10月】FW（１年目）月集計表'!AL28</f>
        <v>0</v>
      </c>
      <c r="AP28" s="661"/>
      <c r="AQ28" s="654"/>
      <c r="AR28" s="761"/>
      <c r="AS28" s="669"/>
      <c r="AT28" s="761"/>
      <c r="AU28" s="669"/>
      <c r="AV28" s="761"/>
      <c r="AW28" s="669"/>
      <c r="AX28" s="761"/>
      <c r="AY28" s="761"/>
      <c r="AZ28" s="761"/>
      <c r="BA28" s="764"/>
      <c r="BB28" s="758"/>
    </row>
    <row r="29" spans="1:54" ht="16.5" customHeight="1">
      <c r="A29" s="721"/>
      <c r="B29" s="114">
        <v>6</v>
      </c>
      <c r="C29" s="8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253"/>
      <c r="AI29" s="259">
        <f t="shared" si="3"/>
        <v>0</v>
      </c>
      <c r="AJ29" s="115">
        <f t="shared" si="2"/>
        <v>0</v>
      </c>
      <c r="AK29" s="115">
        <f>AI29+'【10月】FW（１年目）月集計表'!AK29</f>
        <v>0</v>
      </c>
      <c r="AL29" s="115">
        <f>AJ29+'【10月】FW（１年目）月集計表'!AL29</f>
        <v>0</v>
      </c>
      <c r="AP29" s="661">
        <v>11</v>
      </c>
      <c r="AQ29" s="653">
        <f>IF(C34="","",C34)</f>
      </c>
      <c r="AR29" s="761"/>
      <c r="AS29" s="668">
        <f>IF(90000&lt;=AR29,90000,AR29)</f>
        <v>0</v>
      </c>
      <c r="AT29" s="761"/>
      <c r="AU29" s="668">
        <f>IF(10000&lt;=AT29,10000,AT29)</f>
        <v>0</v>
      </c>
      <c r="AV29" s="761"/>
      <c r="AW29" s="668">
        <f>IF(20000&lt;=AV29,20000,AV29)</f>
        <v>0</v>
      </c>
      <c r="AX29" s="761"/>
      <c r="AY29" s="761"/>
      <c r="AZ29" s="761"/>
      <c r="BA29" s="763"/>
      <c r="BB29" s="758"/>
    </row>
    <row r="30" spans="1:54" ht="16.5" customHeight="1">
      <c r="A30" s="721"/>
      <c r="B30" s="114">
        <v>7</v>
      </c>
      <c r="C30" s="8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53"/>
      <c r="AI30" s="259">
        <f t="shared" si="3"/>
        <v>0</v>
      </c>
      <c r="AJ30" s="115">
        <f t="shared" si="2"/>
        <v>0</v>
      </c>
      <c r="AK30" s="115">
        <f>AI30+'【10月】FW（１年目）月集計表'!AK30</f>
        <v>0</v>
      </c>
      <c r="AL30" s="115">
        <f>AJ30+'【10月】FW（１年目）月集計表'!AL30</f>
        <v>0</v>
      </c>
      <c r="AP30" s="661"/>
      <c r="AQ30" s="654"/>
      <c r="AR30" s="761"/>
      <c r="AS30" s="669"/>
      <c r="AT30" s="761"/>
      <c r="AU30" s="669"/>
      <c r="AV30" s="761"/>
      <c r="AW30" s="669"/>
      <c r="AX30" s="761"/>
      <c r="AY30" s="761"/>
      <c r="AZ30" s="761"/>
      <c r="BA30" s="764"/>
      <c r="BB30" s="758"/>
    </row>
    <row r="31" spans="1:54" ht="16.5" customHeight="1">
      <c r="A31" s="721"/>
      <c r="B31" s="114">
        <v>8</v>
      </c>
      <c r="C31" s="8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253"/>
      <c r="AI31" s="259">
        <f t="shared" si="3"/>
        <v>0</v>
      </c>
      <c r="AJ31" s="115">
        <f t="shared" si="2"/>
        <v>0</v>
      </c>
      <c r="AK31" s="115">
        <f>AI31+'【10月】FW（１年目）月集計表'!AK31</f>
        <v>0</v>
      </c>
      <c r="AL31" s="115">
        <f>AJ31+'【10月】FW（１年目）月集計表'!AL31</f>
        <v>0</v>
      </c>
      <c r="AP31" s="661">
        <v>12</v>
      </c>
      <c r="AQ31" s="653">
        <f>IF(C35="","",C35)</f>
      </c>
      <c r="AR31" s="761"/>
      <c r="AS31" s="668">
        <f>IF(90000&lt;=AR31,90000,AR31)</f>
        <v>0</v>
      </c>
      <c r="AT31" s="761"/>
      <c r="AU31" s="668">
        <f>IF(10000&lt;=AT31,10000,AT31)</f>
        <v>0</v>
      </c>
      <c r="AV31" s="761"/>
      <c r="AW31" s="668">
        <f>IF(20000&lt;=AV31,20000,AV31)</f>
        <v>0</v>
      </c>
      <c r="AX31" s="761"/>
      <c r="AY31" s="761"/>
      <c r="AZ31" s="761"/>
      <c r="BA31" s="763"/>
      <c r="BB31" s="758"/>
    </row>
    <row r="32" spans="1:54" ht="16.5" customHeight="1">
      <c r="A32" s="721"/>
      <c r="B32" s="114">
        <v>9</v>
      </c>
      <c r="C32" s="8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253"/>
      <c r="AI32" s="259">
        <f t="shared" si="3"/>
        <v>0</v>
      </c>
      <c r="AJ32" s="115">
        <f t="shared" si="2"/>
        <v>0</v>
      </c>
      <c r="AK32" s="115">
        <f>AI32+'【10月】FW（１年目）月集計表'!AK32</f>
        <v>0</v>
      </c>
      <c r="AL32" s="115">
        <f>AJ32+'【10月】FW（１年目）月集計表'!AL32</f>
        <v>0</v>
      </c>
      <c r="AP32" s="661"/>
      <c r="AQ32" s="654"/>
      <c r="AR32" s="761"/>
      <c r="AS32" s="669"/>
      <c r="AT32" s="761"/>
      <c r="AU32" s="669"/>
      <c r="AV32" s="761"/>
      <c r="AW32" s="669"/>
      <c r="AX32" s="761"/>
      <c r="AY32" s="761"/>
      <c r="AZ32" s="761"/>
      <c r="BA32" s="764"/>
      <c r="BB32" s="758"/>
    </row>
    <row r="33" spans="1:54" ht="16.5" customHeight="1">
      <c r="A33" s="721"/>
      <c r="B33" s="114">
        <v>10</v>
      </c>
      <c r="C33" s="8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253"/>
      <c r="AI33" s="259">
        <f t="shared" si="3"/>
        <v>0</v>
      </c>
      <c r="AJ33" s="115">
        <f t="shared" si="2"/>
        <v>0</v>
      </c>
      <c r="AK33" s="115">
        <f>AI33+'【10月】FW（１年目）月集計表'!AK33</f>
        <v>0</v>
      </c>
      <c r="AL33" s="115">
        <f>AJ33+'【10月】FW（１年目）月集計表'!AL33</f>
        <v>0</v>
      </c>
      <c r="AP33" s="661">
        <v>13</v>
      </c>
      <c r="AQ33" s="653">
        <f>IF(C36="","",C36)</f>
      </c>
      <c r="AR33" s="761"/>
      <c r="AS33" s="668">
        <f>IF(90000&lt;=AR33,90000,AR33)</f>
        <v>0</v>
      </c>
      <c r="AT33" s="761"/>
      <c r="AU33" s="668">
        <f>IF(10000&lt;=AT33,10000,AT33)</f>
        <v>0</v>
      </c>
      <c r="AV33" s="761"/>
      <c r="AW33" s="668">
        <f>IF(20000&lt;=AV33,20000,AV33)</f>
        <v>0</v>
      </c>
      <c r="AX33" s="761"/>
      <c r="AY33" s="761"/>
      <c r="AZ33" s="761"/>
      <c r="BA33" s="763"/>
      <c r="BB33" s="758"/>
    </row>
    <row r="34" spans="1:54" ht="16.5" customHeight="1">
      <c r="A34" s="721"/>
      <c r="B34" s="114">
        <v>11</v>
      </c>
      <c r="C34" s="8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53"/>
      <c r="AI34" s="259">
        <f t="shared" si="3"/>
        <v>0</v>
      </c>
      <c r="AJ34" s="115">
        <f t="shared" si="2"/>
        <v>0</v>
      </c>
      <c r="AK34" s="115">
        <f>AI34+'【10月】FW（１年目）月集計表'!AK34</f>
        <v>0</v>
      </c>
      <c r="AL34" s="115">
        <f>AJ34+'【10月】FW（１年目）月集計表'!AL34</f>
        <v>0</v>
      </c>
      <c r="AP34" s="661"/>
      <c r="AQ34" s="654"/>
      <c r="AR34" s="761"/>
      <c r="AS34" s="669"/>
      <c r="AT34" s="761"/>
      <c r="AU34" s="669"/>
      <c r="AV34" s="761"/>
      <c r="AW34" s="669"/>
      <c r="AX34" s="761"/>
      <c r="AY34" s="761"/>
      <c r="AZ34" s="761"/>
      <c r="BA34" s="764"/>
      <c r="BB34" s="758"/>
    </row>
    <row r="35" spans="1:54" ht="16.5" customHeight="1">
      <c r="A35" s="721"/>
      <c r="B35" s="114">
        <v>12</v>
      </c>
      <c r="C35" s="8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253"/>
      <c r="AI35" s="259">
        <f t="shared" si="3"/>
        <v>0</v>
      </c>
      <c r="AJ35" s="115">
        <f t="shared" si="2"/>
        <v>0</v>
      </c>
      <c r="AK35" s="115">
        <f>AI35+'【10月】FW（１年目）月集計表'!AK35</f>
        <v>0</v>
      </c>
      <c r="AL35" s="115">
        <f>AJ35+'【10月】FW（１年目）月集計表'!AL35</f>
        <v>0</v>
      </c>
      <c r="AP35" s="661">
        <v>14</v>
      </c>
      <c r="AQ35" s="653">
        <f>IF(C37="","",C37)</f>
      </c>
      <c r="AR35" s="761"/>
      <c r="AS35" s="668">
        <f>IF(90000&lt;=AR35,90000,AR35)</f>
        <v>0</v>
      </c>
      <c r="AT35" s="761"/>
      <c r="AU35" s="668">
        <f>IF(10000&lt;=AT35,10000,AT35)</f>
        <v>0</v>
      </c>
      <c r="AV35" s="761"/>
      <c r="AW35" s="668">
        <f>IF(20000&lt;=AV35,20000,AV35)</f>
        <v>0</v>
      </c>
      <c r="AX35" s="761"/>
      <c r="AY35" s="761"/>
      <c r="AZ35" s="761"/>
      <c r="BA35" s="763"/>
      <c r="BB35" s="758"/>
    </row>
    <row r="36" spans="1:54" ht="16.5" customHeight="1">
      <c r="A36" s="721"/>
      <c r="B36" s="114">
        <v>13</v>
      </c>
      <c r="C36" s="8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53"/>
      <c r="AI36" s="259">
        <f t="shared" si="3"/>
        <v>0</v>
      </c>
      <c r="AJ36" s="115">
        <f t="shared" si="2"/>
        <v>0</v>
      </c>
      <c r="AK36" s="115">
        <f>AI36+'【10月】FW（１年目）月集計表'!AK36</f>
        <v>0</v>
      </c>
      <c r="AL36" s="115">
        <f>AJ36+'【10月】FW（１年目）月集計表'!AL36</f>
        <v>0</v>
      </c>
      <c r="AP36" s="661"/>
      <c r="AQ36" s="654"/>
      <c r="AR36" s="761"/>
      <c r="AS36" s="669"/>
      <c r="AT36" s="761"/>
      <c r="AU36" s="669"/>
      <c r="AV36" s="761"/>
      <c r="AW36" s="669"/>
      <c r="AX36" s="761"/>
      <c r="AY36" s="761"/>
      <c r="AZ36" s="761"/>
      <c r="BA36" s="764"/>
      <c r="BB36" s="758"/>
    </row>
    <row r="37" spans="1:54" ht="16.5" customHeight="1">
      <c r="A37" s="721"/>
      <c r="B37" s="114">
        <v>14</v>
      </c>
      <c r="C37" s="8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253"/>
      <c r="AI37" s="259">
        <f t="shared" si="3"/>
        <v>0</v>
      </c>
      <c r="AJ37" s="115">
        <f t="shared" si="2"/>
        <v>0</v>
      </c>
      <c r="AK37" s="115">
        <f>AI37+'【10月】FW（１年目）月集計表'!AK37</f>
        <v>0</v>
      </c>
      <c r="AL37" s="115">
        <f>AJ37+'【10月】FW（１年目）月集計表'!AL37</f>
        <v>0</v>
      </c>
      <c r="AP37" s="661">
        <v>15</v>
      </c>
      <c r="AQ37" s="653">
        <f>IF(C38="","",C38)</f>
      </c>
      <c r="AR37" s="761"/>
      <c r="AS37" s="668">
        <f>IF(90000&lt;=AR37,90000,AR37)</f>
        <v>0</v>
      </c>
      <c r="AT37" s="761"/>
      <c r="AU37" s="668">
        <f>IF(10000&lt;=AT37,10000,AT37)</f>
        <v>0</v>
      </c>
      <c r="AV37" s="761"/>
      <c r="AW37" s="668">
        <f>IF(20000&lt;=AV37,20000,AV37)</f>
        <v>0</v>
      </c>
      <c r="AX37" s="761"/>
      <c r="AY37" s="761"/>
      <c r="AZ37" s="761"/>
      <c r="BA37" s="763"/>
      <c r="BB37" s="758"/>
    </row>
    <row r="38" spans="1:54" ht="16.5" customHeight="1">
      <c r="A38" s="721"/>
      <c r="B38" s="114">
        <v>15</v>
      </c>
      <c r="C38" s="8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253"/>
      <c r="AI38" s="259">
        <f t="shared" si="3"/>
        <v>0</v>
      </c>
      <c r="AJ38" s="115">
        <f t="shared" si="2"/>
        <v>0</v>
      </c>
      <c r="AK38" s="115">
        <f>AI38+'【10月】FW（１年目）月集計表'!AK38</f>
        <v>0</v>
      </c>
      <c r="AL38" s="115">
        <f>AJ38+'【10月】FW（１年目）月集計表'!AL38</f>
        <v>0</v>
      </c>
      <c r="AP38" s="661"/>
      <c r="AQ38" s="654"/>
      <c r="AR38" s="761"/>
      <c r="AS38" s="669"/>
      <c r="AT38" s="761"/>
      <c r="AU38" s="669"/>
      <c r="AV38" s="761"/>
      <c r="AW38" s="669"/>
      <c r="AX38" s="761"/>
      <c r="AY38" s="761"/>
      <c r="AZ38" s="761"/>
      <c r="BA38" s="764"/>
      <c r="BB38" s="758"/>
    </row>
    <row r="39" spans="1:54" ht="16.5" customHeight="1">
      <c r="A39" s="721"/>
      <c r="B39" s="114">
        <v>16</v>
      </c>
      <c r="C39" s="8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253"/>
      <c r="AI39" s="259">
        <f t="shared" si="3"/>
        <v>0</v>
      </c>
      <c r="AJ39" s="115">
        <f t="shared" si="2"/>
        <v>0</v>
      </c>
      <c r="AK39" s="115">
        <f>AI39+'【10月】FW（１年目）月集計表'!AK39</f>
        <v>0</v>
      </c>
      <c r="AL39" s="115">
        <f>AJ39+'【10月】FW（１年目）月集計表'!AL39</f>
        <v>0</v>
      </c>
      <c r="AP39" s="661">
        <v>16</v>
      </c>
      <c r="AQ39" s="653">
        <f>IF(C39="","",C39)</f>
      </c>
      <c r="AR39" s="761"/>
      <c r="AS39" s="668">
        <f>IF(90000&lt;=AR39,90000,AR39)</f>
        <v>0</v>
      </c>
      <c r="AT39" s="761"/>
      <c r="AU39" s="668">
        <f>IF(10000&lt;=AT39,10000,AT39)</f>
        <v>0</v>
      </c>
      <c r="AV39" s="761"/>
      <c r="AW39" s="668">
        <f>IF(20000&lt;=AV39,20000,AV39)</f>
        <v>0</v>
      </c>
      <c r="AX39" s="761"/>
      <c r="AY39" s="761"/>
      <c r="AZ39" s="761"/>
      <c r="BA39" s="763"/>
      <c r="BB39" s="758"/>
    </row>
    <row r="40" spans="1:54" ht="16.5" customHeight="1">
      <c r="A40" s="721"/>
      <c r="B40" s="114">
        <v>17</v>
      </c>
      <c r="C40" s="8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253"/>
      <c r="AI40" s="259">
        <f t="shared" si="3"/>
        <v>0</v>
      </c>
      <c r="AJ40" s="115">
        <f t="shared" si="2"/>
        <v>0</v>
      </c>
      <c r="AK40" s="115">
        <f>AI40+'【10月】FW（１年目）月集計表'!AK40</f>
        <v>0</v>
      </c>
      <c r="AL40" s="115">
        <f>AJ40+'【10月】FW（１年目）月集計表'!AL40</f>
        <v>0</v>
      </c>
      <c r="AP40" s="661"/>
      <c r="AQ40" s="654"/>
      <c r="AR40" s="761"/>
      <c r="AS40" s="669"/>
      <c r="AT40" s="761"/>
      <c r="AU40" s="669"/>
      <c r="AV40" s="761"/>
      <c r="AW40" s="669"/>
      <c r="AX40" s="761"/>
      <c r="AY40" s="761"/>
      <c r="AZ40" s="761"/>
      <c r="BA40" s="764"/>
      <c r="BB40" s="758"/>
    </row>
    <row r="41" spans="1:54" ht="16.5" customHeight="1">
      <c r="A41" s="721"/>
      <c r="B41" s="114">
        <v>18</v>
      </c>
      <c r="C41" s="8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53"/>
      <c r="AI41" s="259">
        <f t="shared" si="3"/>
        <v>0</v>
      </c>
      <c r="AJ41" s="115">
        <f t="shared" si="2"/>
        <v>0</v>
      </c>
      <c r="AK41" s="115">
        <f>AI41+'【10月】FW（１年目）月集計表'!AK41</f>
        <v>0</v>
      </c>
      <c r="AL41" s="115">
        <f>AJ41+'【10月】FW（１年目）月集計表'!AL41</f>
        <v>0</v>
      </c>
      <c r="AP41" s="661">
        <v>17</v>
      </c>
      <c r="AQ41" s="653">
        <f>IF(C40="","",C40)</f>
      </c>
      <c r="AR41" s="761"/>
      <c r="AS41" s="668">
        <f>IF(90000&lt;=AR41,90000,AR41)</f>
        <v>0</v>
      </c>
      <c r="AT41" s="761"/>
      <c r="AU41" s="668">
        <f>IF(10000&lt;=AT41,10000,AT41)</f>
        <v>0</v>
      </c>
      <c r="AV41" s="761"/>
      <c r="AW41" s="668">
        <f>IF(20000&lt;=AV41,20000,AV41)</f>
        <v>0</v>
      </c>
      <c r="AX41" s="761"/>
      <c r="AY41" s="761"/>
      <c r="AZ41" s="761"/>
      <c r="BA41" s="763"/>
      <c r="BB41" s="758"/>
    </row>
    <row r="42" spans="1:54" ht="16.5" customHeight="1">
      <c r="A42" s="721"/>
      <c r="B42" s="114">
        <v>19</v>
      </c>
      <c r="C42" s="8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253"/>
      <c r="AI42" s="259">
        <f t="shared" si="3"/>
        <v>0</v>
      </c>
      <c r="AJ42" s="115">
        <f t="shared" si="2"/>
        <v>0</v>
      </c>
      <c r="AK42" s="115">
        <f>AI42+'【10月】FW（１年目）月集計表'!AK42</f>
        <v>0</v>
      </c>
      <c r="AL42" s="115">
        <f>AJ42+'【10月】FW（１年目）月集計表'!AL42</f>
        <v>0</v>
      </c>
      <c r="AP42" s="661"/>
      <c r="AQ42" s="654"/>
      <c r="AR42" s="761"/>
      <c r="AS42" s="669"/>
      <c r="AT42" s="761"/>
      <c r="AU42" s="669"/>
      <c r="AV42" s="761"/>
      <c r="AW42" s="669"/>
      <c r="AX42" s="761"/>
      <c r="AY42" s="761"/>
      <c r="AZ42" s="761"/>
      <c r="BA42" s="764"/>
      <c r="BB42" s="758"/>
    </row>
    <row r="43" spans="1:54" ht="16.5" customHeight="1" thickBot="1">
      <c r="A43" s="721"/>
      <c r="B43" s="117">
        <v>20</v>
      </c>
      <c r="C43" s="8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255"/>
      <c r="AI43" s="260">
        <f t="shared" si="3"/>
        <v>0</v>
      </c>
      <c r="AJ43" s="118">
        <f t="shared" si="2"/>
        <v>0</v>
      </c>
      <c r="AK43" s="118">
        <f>AI43+'【10月】FW（１年目）月集計表'!AK43</f>
        <v>0</v>
      </c>
      <c r="AL43" s="118">
        <f>AJ43+'【10月】FW（１年目）月集計表'!AL43</f>
        <v>0</v>
      </c>
      <c r="AP43" s="661">
        <v>18</v>
      </c>
      <c r="AQ43" s="653">
        <f>IF(C41="","",C41)</f>
      </c>
      <c r="AR43" s="761"/>
      <c r="AS43" s="668">
        <f>IF(90000&lt;=AR43,90000,AR43)</f>
        <v>0</v>
      </c>
      <c r="AT43" s="761"/>
      <c r="AU43" s="668">
        <f>IF(10000&lt;=AT43,10000,AT43)</f>
        <v>0</v>
      </c>
      <c r="AV43" s="761"/>
      <c r="AW43" s="668">
        <f>IF(20000&lt;=AV43,20000,AV43)</f>
        <v>0</v>
      </c>
      <c r="AX43" s="761"/>
      <c r="AY43" s="761"/>
      <c r="AZ43" s="761"/>
      <c r="BA43" s="763"/>
      <c r="BB43" s="758"/>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120">
        <f t="shared" si="4"/>
        <v>0</v>
      </c>
      <c r="T44" s="120">
        <f t="shared" si="4"/>
        <v>0</v>
      </c>
      <c r="U44" s="120">
        <f t="shared" si="4"/>
        <v>0</v>
      </c>
      <c r="V44" s="120">
        <f t="shared" si="4"/>
        <v>0</v>
      </c>
      <c r="W44" s="120">
        <f t="shared" si="4"/>
        <v>0</v>
      </c>
      <c r="X44" s="120">
        <f t="shared" si="4"/>
        <v>0</v>
      </c>
      <c r="Y44" s="120">
        <f t="shared" si="4"/>
        <v>0</v>
      </c>
      <c r="Z44" s="120">
        <f t="shared" si="4"/>
        <v>0</v>
      </c>
      <c r="AA44" s="120">
        <f t="shared" si="4"/>
        <v>0</v>
      </c>
      <c r="AB44" s="120">
        <f t="shared" si="4"/>
        <v>0</v>
      </c>
      <c r="AC44" s="120">
        <f t="shared" si="4"/>
        <v>0</v>
      </c>
      <c r="AD44" s="120">
        <f t="shared" si="4"/>
        <v>0</v>
      </c>
      <c r="AE44" s="120">
        <f t="shared" si="4"/>
        <v>0</v>
      </c>
      <c r="AF44" s="120">
        <f t="shared" si="4"/>
        <v>0</v>
      </c>
      <c r="AG44" s="120">
        <f t="shared" si="4"/>
        <v>0</v>
      </c>
      <c r="AH44" s="262">
        <f t="shared" si="4"/>
        <v>0</v>
      </c>
      <c r="AI44" s="718" t="s">
        <v>15</v>
      </c>
      <c r="AJ44" s="718"/>
      <c r="AK44" s="718"/>
      <c r="AP44" s="661"/>
      <c r="AQ44" s="654"/>
      <c r="AR44" s="761"/>
      <c r="AS44" s="669"/>
      <c r="AT44" s="761"/>
      <c r="AU44" s="669"/>
      <c r="AV44" s="761"/>
      <c r="AW44" s="669"/>
      <c r="AX44" s="761"/>
      <c r="AY44" s="761"/>
      <c r="AZ44" s="761"/>
      <c r="BA44" s="764"/>
      <c r="BB44" s="758"/>
    </row>
    <row r="45" spans="1:54" ht="18" customHeight="1">
      <c r="A45" s="101" t="s">
        <v>3</v>
      </c>
      <c r="B45" s="719" t="s">
        <v>16</v>
      </c>
      <c r="C45" s="719"/>
      <c r="D45" s="340">
        <f>D8</f>
        <v>42675</v>
      </c>
      <c r="E45" s="340">
        <f aca="true" t="shared" si="5" ref="E45:AG45">E8</f>
        <v>42676</v>
      </c>
      <c r="F45" s="342">
        <f t="shared" si="5"/>
        <v>42677</v>
      </c>
      <c r="G45" s="340">
        <f t="shared" si="5"/>
        <v>42678</v>
      </c>
      <c r="H45" s="340">
        <f t="shared" si="5"/>
        <v>42679</v>
      </c>
      <c r="I45" s="340">
        <f t="shared" si="5"/>
        <v>42680</v>
      </c>
      <c r="J45" s="340">
        <f t="shared" si="5"/>
        <v>42681</v>
      </c>
      <c r="K45" s="340">
        <f t="shared" si="5"/>
        <v>42682</v>
      </c>
      <c r="L45" s="340">
        <f t="shared" si="5"/>
        <v>42683</v>
      </c>
      <c r="M45" s="340">
        <f t="shared" si="5"/>
        <v>42684</v>
      </c>
      <c r="N45" s="340">
        <f t="shared" si="5"/>
        <v>42685</v>
      </c>
      <c r="O45" s="340">
        <f t="shared" si="5"/>
        <v>42686</v>
      </c>
      <c r="P45" s="340">
        <f t="shared" si="5"/>
        <v>42687</v>
      </c>
      <c r="Q45" s="340">
        <f t="shared" si="5"/>
        <v>42688</v>
      </c>
      <c r="R45" s="340">
        <f t="shared" si="5"/>
        <v>42689</v>
      </c>
      <c r="S45" s="340">
        <f t="shared" si="5"/>
        <v>42690</v>
      </c>
      <c r="T45" s="340">
        <f t="shared" si="5"/>
        <v>42691</v>
      </c>
      <c r="U45" s="340">
        <f t="shared" si="5"/>
        <v>42692</v>
      </c>
      <c r="V45" s="340">
        <f t="shared" si="5"/>
        <v>42693</v>
      </c>
      <c r="W45" s="340">
        <f t="shared" si="5"/>
        <v>42694</v>
      </c>
      <c r="X45" s="340">
        <f t="shared" si="5"/>
        <v>42695</v>
      </c>
      <c r="Y45" s="340">
        <f t="shared" si="5"/>
        <v>42696</v>
      </c>
      <c r="Z45" s="342">
        <f t="shared" si="5"/>
        <v>42697</v>
      </c>
      <c r="AA45" s="340">
        <f t="shared" si="5"/>
        <v>42698</v>
      </c>
      <c r="AB45" s="340">
        <f t="shared" si="5"/>
        <v>42699</v>
      </c>
      <c r="AC45" s="340">
        <f t="shared" si="5"/>
        <v>42700</v>
      </c>
      <c r="AD45" s="340">
        <f t="shared" si="5"/>
        <v>42701</v>
      </c>
      <c r="AE45" s="340">
        <f t="shared" si="5"/>
        <v>42702</v>
      </c>
      <c r="AF45" s="340">
        <f t="shared" si="5"/>
        <v>42703</v>
      </c>
      <c r="AG45" s="340">
        <f t="shared" si="5"/>
        <v>42704</v>
      </c>
      <c r="AH45" s="343"/>
      <c r="AI45" s="102" t="s">
        <v>118</v>
      </c>
      <c r="AJ45" s="102" t="s">
        <v>8</v>
      </c>
      <c r="AK45" s="103" t="s">
        <v>240</v>
      </c>
      <c r="AL45" s="240"/>
      <c r="AM45" s="110"/>
      <c r="AN45" s="110"/>
      <c r="AP45" s="661">
        <v>19</v>
      </c>
      <c r="AQ45" s="653">
        <f>IF(C42="","",C42)</f>
      </c>
      <c r="AR45" s="761"/>
      <c r="AS45" s="668">
        <f>IF(90000&lt;=AR45,90000,AR45)</f>
        <v>0</v>
      </c>
      <c r="AT45" s="761"/>
      <c r="AU45" s="668">
        <f>IF(10000&lt;=AT45,10000,AT45)</f>
        <v>0</v>
      </c>
      <c r="AV45" s="761"/>
      <c r="AW45" s="668">
        <f>IF(20000&lt;=AV45,20000,AV45)</f>
        <v>0</v>
      </c>
      <c r="AX45" s="761"/>
      <c r="AY45" s="761"/>
      <c r="AZ45" s="761"/>
      <c r="BA45" s="763"/>
      <c r="BB45" s="758"/>
    </row>
    <row r="46" spans="1:54" ht="16.5" customHeight="1">
      <c r="A46" s="720" t="s">
        <v>17</v>
      </c>
      <c r="B46" s="111">
        <v>1</v>
      </c>
      <c r="C46" s="24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22"/>
      <c r="AI46" s="109">
        <f>SUM(D46:AH46)</f>
        <v>0</v>
      </c>
      <c r="AJ46" s="123">
        <f>IF(C46="","",VLOOKUP($C46,$C$62:$D$74,2,))</f>
      </c>
      <c r="AK46" s="124">
        <f>IF(AJ46="","",AJ46*AI46)</f>
      </c>
      <c r="AL46" s="240"/>
      <c r="AM46" s="110"/>
      <c r="AN46" s="110"/>
      <c r="AP46" s="661"/>
      <c r="AQ46" s="654"/>
      <c r="AR46" s="761"/>
      <c r="AS46" s="669"/>
      <c r="AT46" s="761"/>
      <c r="AU46" s="669"/>
      <c r="AV46" s="761"/>
      <c r="AW46" s="669"/>
      <c r="AX46" s="761"/>
      <c r="AY46" s="761"/>
      <c r="AZ46" s="761"/>
      <c r="BA46" s="764"/>
      <c r="BB46" s="758"/>
    </row>
    <row r="47" spans="1:54" ht="16.5" customHeight="1">
      <c r="A47" s="721"/>
      <c r="B47" s="114">
        <v>2</v>
      </c>
      <c r="C47" s="85"/>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25"/>
      <c r="AI47" s="126">
        <f>SUM(D47:AH47)</f>
        <v>0</v>
      </c>
      <c r="AJ47" s="127">
        <f>IF(C47="","",VLOOKUP($C47,$C$62:$D$74,2,))</f>
      </c>
      <c r="AK47" s="128">
        <f>IF(AJ47="","",AJ47*AI47)</f>
      </c>
      <c r="AL47" s="240"/>
      <c r="AM47" s="110"/>
      <c r="AN47" s="110"/>
      <c r="AP47" s="661">
        <v>20</v>
      </c>
      <c r="AQ47" s="653">
        <f>IF(C43="","",C43)</f>
      </c>
      <c r="AR47" s="761"/>
      <c r="AS47" s="668">
        <f>IF(90000&lt;=AR47,90000,AR47)</f>
        <v>0</v>
      </c>
      <c r="AT47" s="761"/>
      <c r="AU47" s="668">
        <f>IF(10000&lt;=AT47,10000,AT47)</f>
        <v>0</v>
      </c>
      <c r="AV47" s="761"/>
      <c r="AW47" s="668">
        <f>IF(20000&lt;=AV47,20000,AV47)</f>
        <v>0</v>
      </c>
      <c r="AX47" s="761"/>
      <c r="AY47" s="761"/>
      <c r="AZ47" s="761"/>
      <c r="BA47" s="763"/>
      <c r="BB47" s="758"/>
    </row>
    <row r="48" spans="1:54" ht="16.5" customHeight="1">
      <c r="A48" s="721"/>
      <c r="B48" s="114">
        <v>3</v>
      </c>
      <c r="C48" s="85"/>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25"/>
      <c r="AI48" s="126">
        <f>SUM(D48:AH48)</f>
        <v>0</v>
      </c>
      <c r="AJ48" s="127">
        <f>IF(C48="","",VLOOKUP($C48,$C$62:$D$74,2,))</f>
      </c>
      <c r="AK48" s="128">
        <f>IF(AJ48="","",AJ48*AI48)</f>
      </c>
      <c r="AL48" s="240"/>
      <c r="AM48" s="110"/>
      <c r="AN48" s="110"/>
      <c r="AP48" s="744"/>
      <c r="AQ48" s="655"/>
      <c r="AR48" s="762"/>
      <c r="AS48" s="665"/>
      <c r="AT48" s="762"/>
      <c r="AU48" s="665"/>
      <c r="AV48" s="762"/>
      <c r="AW48" s="665"/>
      <c r="AX48" s="762"/>
      <c r="AY48" s="762"/>
      <c r="AZ48" s="762"/>
      <c r="BA48" s="778"/>
      <c r="BB48" s="759"/>
    </row>
    <row r="49" spans="1:54" ht="16.5" customHeight="1">
      <c r="A49" s="721"/>
      <c r="B49" s="114">
        <v>4</v>
      </c>
      <c r="C49" s="85"/>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25"/>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60"/>
    </row>
    <row r="50" spans="1:54" ht="16.5" customHeight="1">
      <c r="A50" s="721"/>
      <c r="B50" s="117">
        <v>5</v>
      </c>
      <c r="C50" s="242"/>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25"/>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6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131" t="s">
        <v>20</v>
      </c>
      <c r="D53" s="98" t="s">
        <v>21</v>
      </c>
      <c r="E53" s="98" t="s">
        <v>22</v>
      </c>
      <c r="F53" s="98" t="s">
        <v>23</v>
      </c>
      <c r="G53" s="98" t="s">
        <v>24</v>
      </c>
      <c r="H53" s="98" t="s">
        <v>25</v>
      </c>
      <c r="I53" s="98" t="s">
        <v>26</v>
      </c>
      <c r="J53" s="98" t="s">
        <v>27</v>
      </c>
      <c r="K53" s="98" t="s">
        <v>28</v>
      </c>
      <c r="L53" s="98" t="s">
        <v>29</v>
      </c>
      <c r="M53" s="98" t="s">
        <v>96</v>
      </c>
      <c r="N53" s="98" t="s">
        <v>102</v>
      </c>
      <c r="O53" s="98" t="s">
        <v>267</v>
      </c>
      <c r="P53" s="98" t="s">
        <v>269</v>
      </c>
      <c r="Q53" s="98" t="s">
        <v>30</v>
      </c>
      <c r="R53" s="98" t="s">
        <v>31</v>
      </c>
      <c r="S53" s="98" t="s">
        <v>32</v>
      </c>
      <c r="T53" s="728" t="s">
        <v>273</v>
      </c>
      <c r="U53" s="729"/>
      <c r="V53" s="730"/>
      <c r="AL53" s="145"/>
      <c r="AM53" s="145"/>
      <c r="AN53" s="145"/>
    </row>
    <row r="54" spans="1:40" ht="15" customHeight="1">
      <c r="A54" s="728"/>
      <c r="B54" s="695"/>
      <c r="C54" s="131" t="s">
        <v>33</v>
      </c>
      <c r="D54" s="141"/>
      <c r="E54" s="141"/>
      <c r="F54" s="141"/>
      <c r="G54" s="141"/>
      <c r="H54" s="141"/>
      <c r="I54" s="141"/>
      <c r="J54" s="141"/>
      <c r="K54" s="141"/>
      <c r="L54" s="141"/>
      <c r="M54" s="141"/>
      <c r="N54" s="141"/>
      <c r="O54" s="141"/>
      <c r="P54" s="141"/>
      <c r="Q54" s="141"/>
      <c r="R54" s="141"/>
      <c r="S54" s="141"/>
      <c r="T54" s="731">
        <f>SUM(D54:P54)</f>
        <v>0</v>
      </c>
      <c r="U54" s="732"/>
      <c r="V54" s="733"/>
      <c r="AL54" s="145"/>
      <c r="AM54" s="145"/>
      <c r="AN54" s="145"/>
    </row>
    <row r="55" spans="1:40" ht="15" customHeight="1">
      <c r="A55" s="728"/>
      <c r="B55" s="695"/>
      <c r="C55" s="131"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D55+'【10月】FW（１年目）月集計表'!D56</f>
        <v>0</v>
      </c>
      <c r="E56" s="133">
        <f>E55+'【10月】FW（１年目）月集計表'!E56</f>
        <v>0</v>
      </c>
      <c r="F56" s="133">
        <f>F55+'【10月】FW（１年目）月集計表'!F56</f>
        <v>0</v>
      </c>
      <c r="G56" s="133">
        <f>G55+'【10月】FW（１年目）月集計表'!G56</f>
        <v>0</v>
      </c>
      <c r="H56" s="133">
        <f>H55+'【10月】FW（１年目）月集計表'!H56</f>
        <v>0</v>
      </c>
      <c r="I56" s="133">
        <f>I55+'【10月】FW（１年目）月集計表'!I56</f>
        <v>0</v>
      </c>
      <c r="J56" s="133">
        <f>J55+'【10月】FW（１年目）月集計表'!J56</f>
        <v>0</v>
      </c>
      <c r="K56" s="133">
        <f>K55+'【10月】FW（１年目）月集計表'!K56</f>
        <v>0</v>
      </c>
      <c r="L56" s="133">
        <f>L55+'【10月】FW（１年目）月集計表'!L56</f>
        <v>0</v>
      </c>
      <c r="M56" s="133">
        <f>M55+'【10月】FW（１年目）月集計表'!M56</f>
        <v>0</v>
      </c>
      <c r="N56" s="133">
        <f>N55+'【10月】FW（１年目）月集計表'!N56</f>
        <v>0</v>
      </c>
      <c r="O56" s="133">
        <f>O55+'【10月】FW（１年目）月集計表'!O56</f>
        <v>0</v>
      </c>
      <c r="P56" s="133">
        <f>P55+'【10月】FW（１年目）月集計表'!P56</f>
        <v>0</v>
      </c>
      <c r="Q56" s="133">
        <f>Q55+'【10月】FW（１年目）月集計表'!Q56</f>
        <v>0</v>
      </c>
      <c r="R56" s="133">
        <f>R55+'【10月】FW（１年目）月集計表'!R56</f>
        <v>0</v>
      </c>
      <c r="S56" s="133">
        <f>S55+'【10月】FW（１年目）月集計表'!S56</f>
        <v>0</v>
      </c>
      <c r="T56" s="734">
        <f>SUM(D56:P56)</f>
        <v>0</v>
      </c>
      <c r="U56" s="734"/>
      <c r="V56" s="734"/>
      <c r="W56" s="90" t="s">
        <v>329</v>
      </c>
      <c r="AL56" s="145"/>
      <c r="AM56" s="145"/>
      <c r="AN56" s="145"/>
    </row>
    <row r="59" spans="3:9" ht="13.5" hidden="1">
      <c r="C59" s="134" t="s">
        <v>34</v>
      </c>
      <c r="I59" s="134" t="s">
        <v>35</v>
      </c>
    </row>
    <row r="60" ht="13.5" hidden="1"/>
    <row r="61" spans="3:10" ht="13.5" hidden="1">
      <c r="C61" s="131"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103</v>
      </c>
      <c r="J71" s="134" t="s">
        <v>105</v>
      </c>
      <c r="S71" s="134"/>
      <c r="T71" s="134"/>
    </row>
    <row r="72" spans="3:20" ht="13.5" hidden="1">
      <c r="C72" s="135" t="s">
        <v>320</v>
      </c>
      <c r="D72" s="739">
        <v>9800</v>
      </c>
      <c r="E72" s="739"/>
      <c r="I72" s="134" t="s">
        <v>104</v>
      </c>
      <c r="J72" s="134" t="s">
        <v>111</v>
      </c>
      <c r="S72" s="134"/>
      <c r="T72" s="134"/>
    </row>
    <row r="73" spans="3:20" ht="13.5" hidden="1">
      <c r="C73" s="135" t="s">
        <v>191</v>
      </c>
      <c r="D73" s="739">
        <v>1300</v>
      </c>
      <c r="E73" s="739"/>
      <c r="I73" s="134" t="s">
        <v>262</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7" ref="D85:F100">IF(COUNTIF(D$24:D$43,$C85)=0,"",COUNTIF(D$24:D$43,$C85)/COUNTIF(D$24:D$43,$C85))</f>
      </c>
      <c r="E85" s="133">
        <f t="shared" si="7"/>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hidden="1">
      <c r="C86" s="98" t="s">
        <v>22</v>
      </c>
      <c r="D86" s="133">
        <f t="shared" si="7"/>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hidden="1">
      <c r="C94" s="98" t="s">
        <v>96</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hidden="1">
      <c r="C95" s="98" t="s">
        <v>102</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hidden="1">
      <c r="C96" s="98" t="s">
        <v>267</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hidden="1">
      <c r="C97" s="98" t="s">
        <v>269</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39:BA40"/>
    <mergeCell ref="BA41:BA42"/>
    <mergeCell ref="BA43:BA44"/>
    <mergeCell ref="AZ21:AZ22"/>
    <mergeCell ref="AZ39:AZ40"/>
    <mergeCell ref="BA7:BA8"/>
    <mergeCell ref="BA11:BA12"/>
    <mergeCell ref="BA13:BA14"/>
    <mergeCell ref="BA3:BB3"/>
    <mergeCell ref="BA5:BB5"/>
    <mergeCell ref="BA9:BA10"/>
    <mergeCell ref="AU7:AU8"/>
    <mergeCell ref="AV7:AV8"/>
    <mergeCell ref="BB7:BB8"/>
    <mergeCell ref="AZ7:AZ8"/>
    <mergeCell ref="AW7:AW8"/>
    <mergeCell ref="AU9:AU10"/>
    <mergeCell ref="AX7:AX8"/>
    <mergeCell ref="A1:H1"/>
    <mergeCell ref="AY49:AY50"/>
    <mergeCell ref="AY7:AY8"/>
    <mergeCell ref="AY9:AY10"/>
    <mergeCell ref="AY11:AY12"/>
    <mergeCell ref="AY13:AY14"/>
    <mergeCell ref="AY15:AY16"/>
    <mergeCell ref="AM1:AN1"/>
    <mergeCell ref="AY39:AY40"/>
    <mergeCell ref="AQ1:AS1"/>
    <mergeCell ref="AQ9:AQ10"/>
    <mergeCell ref="AR9:AR10"/>
    <mergeCell ref="AQ11:AQ12"/>
    <mergeCell ref="AS3:AX5"/>
    <mergeCell ref="AP7:AQ8"/>
    <mergeCell ref="AP3:AR5"/>
    <mergeCell ref="AV9:AV10"/>
    <mergeCell ref="AP11:AP12"/>
    <mergeCell ref="AT11:AT12"/>
    <mergeCell ref="AP9:AP10"/>
    <mergeCell ref="AM7:AN7"/>
    <mergeCell ref="AJ7:AK7"/>
    <mergeCell ref="AM2:AN3"/>
    <mergeCell ref="AS7:AS8"/>
    <mergeCell ref="A9:A19"/>
    <mergeCell ref="A3:E5"/>
    <mergeCell ref="F3:X5"/>
    <mergeCell ref="Z5:AB5"/>
    <mergeCell ref="AC5:AH5"/>
    <mergeCell ref="AJ5:AN5"/>
    <mergeCell ref="A20:A23"/>
    <mergeCell ref="A7:A8"/>
    <mergeCell ref="B7:C8"/>
    <mergeCell ref="D7:AH7"/>
    <mergeCell ref="B20:C23"/>
    <mergeCell ref="D20:D23"/>
    <mergeCell ref="E20:E23"/>
    <mergeCell ref="F20:F23"/>
    <mergeCell ref="G20:G23"/>
    <mergeCell ref="N20:N23"/>
    <mergeCell ref="AS9:AS10"/>
    <mergeCell ref="AR11:AR12"/>
    <mergeCell ref="AT9:AT10"/>
    <mergeCell ref="AT7:AT8"/>
    <mergeCell ref="AR7:AR8"/>
    <mergeCell ref="BB11:BB12"/>
    <mergeCell ref="BB13:BB14"/>
    <mergeCell ref="AU13:AU14"/>
    <mergeCell ref="AV13:AV14"/>
    <mergeCell ref="AW9:AW10"/>
    <mergeCell ref="AX9:AX10"/>
    <mergeCell ref="AZ9:AZ10"/>
    <mergeCell ref="BB9:BB10"/>
    <mergeCell ref="AV11:AV12"/>
    <mergeCell ref="AR17:AR18"/>
    <mergeCell ref="AX13:AX14"/>
    <mergeCell ref="AZ13:AZ14"/>
    <mergeCell ref="AS11:AS12"/>
    <mergeCell ref="AZ11:AZ12"/>
    <mergeCell ref="AU11:AU12"/>
    <mergeCell ref="AX11:AX12"/>
    <mergeCell ref="AW11:AW12"/>
    <mergeCell ref="AZ15:AZ16"/>
    <mergeCell ref="AT17:AT18"/>
    <mergeCell ref="B19:C19"/>
    <mergeCell ref="AP13:AP14"/>
    <mergeCell ref="AQ13:AQ14"/>
    <mergeCell ref="AP17:AP18"/>
    <mergeCell ref="AQ17:AQ18"/>
    <mergeCell ref="H20:H23"/>
    <mergeCell ref="I20:I23"/>
    <mergeCell ref="J20:J23"/>
    <mergeCell ref="K20:K23"/>
    <mergeCell ref="L20:L23"/>
    <mergeCell ref="M20:M23"/>
    <mergeCell ref="R20:R23"/>
    <mergeCell ref="S20:S23"/>
    <mergeCell ref="T20:T23"/>
    <mergeCell ref="O20:O23"/>
    <mergeCell ref="P20:P23"/>
    <mergeCell ref="U20:U23"/>
    <mergeCell ref="V20:V23"/>
    <mergeCell ref="AW13:AW14"/>
    <mergeCell ref="AR13:AR14"/>
    <mergeCell ref="AS13:AS14"/>
    <mergeCell ref="AT13:AT14"/>
    <mergeCell ref="AT15:AT16"/>
    <mergeCell ref="AK20:AK23"/>
    <mergeCell ref="Z20:Z23"/>
    <mergeCell ref="AA20:AA23"/>
    <mergeCell ref="AB20:AB23"/>
    <mergeCell ref="AC20:AC23"/>
    <mergeCell ref="AD20:AD23"/>
    <mergeCell ref="AE20:AE23"/>
    <mergeCell ref="AL20:AL23"/>
    <mergeCell ref="AP15:AP16"/>
    <mergeCell ref="AM11:AN16"/>
    <mergeCell ref="AM22:AN25"/>
    <mergeCell ref="AK14:AK16"/>
    <mergeCell ref="AP25:AP26"/>
    <mergeCell ref="AQ15:AQ16"/>
    <mergeCell ref="AR15:AR16"/>
    <mergeCell ref="AS15:AS16"/>
    <mergeCell ref="AF20:AF23"/>
    <mergeCell ref="AG20:AG23"/>
    <mergeCell ref="AH20:AH23"/>
    <mergeCell ref="AI20:AI23"/>
    <mergeCell ref="AJ20:AJ23"/>
    <mergeCell ref="AS17:AS18"/>
    <mergeCell ref="AP19:AP20"/>
    <mergeCell ref="AU15:AU16"/>
    <mergeCell ref="AV15:AV16"/>
    <mergeCell ref="AW15:AW16"/>
    <mergeCell ref="AX15:AX16"/>
    <mergeCell ref="BB15:BB16"/>
    <mergeCell ref="BA15:BA16"/>
    <mergeCell ref="AU17:AU18"/>
    <mergeCell ref="AV17:AV18"/>
    <mergeCell ref="AW17:AW18"/>
    <mergeCell ref="AX17:AX18"/>
    <mergeCell ref="AZ17:AZ18"/>
    <mergeCell ref="BB17:BB18"/>
    <mergeCell ref="BA17:BA18"/>
    <mergeCell ref="AY17:AY18"/>
    <mergeCell ref="AQ19:AQ20"/>
    <mergeCell ref="AR19:AR20"/>
    <mergeCell ref="AS19:AS20"/>
    <mergeCell ref="AT19:AT20"/>
    <mergeCell ref="AP21:AP22"/>
    <mergeCell ref="AQ21:AQ22"/>
    <mergeCell ref="AR21:AR22"/>
    <mergeCell ref="AS21:AS22"/>
    <mergeCell ref="AU19:AU20"/>
    <mergeCell ref="AV19:AV20"/>
    <mergeCell ref="AW19:AW20"/>
    <mergeCell ref="AX19:AX20"/>
    <mergeCell ref="AZ19:AZ20"/>
    <mergeCell ref="BB19:BB20"/>
    <mergeCell ref="AY19:AY20"/>
    <mergeCell ref="BA19:BA20"/>
    <mergeCell ref="AU23:AU24"/>
    <mergeCell ref="AT21:AT22"/>
    <mergeCell ref="AU21:AU22"/>
    <mergeCell ref="AV21:AV22"/>
    <mergeCell ref="AX21:AX22"/>
    <mergeCell ref="BB21:BB22"/>
    <mergeCell ref="AY21:AY22"/>
    <mergeCell ref="BA21:BA22"/>
    <mergeCell ref="AQ25:AQ26"/>
    <mergeCell ref="AR25:AR26"/>
    <mergeCell ref="AS25:AS26"/>
    <mergeCell ref="AT25:AT26"/>
    <mergeCell ref="AW21:AW22"/>
    <mergeCell ref="AP23:AP24"/>
    <mergeCell ref="AQ23:AQ24"/>
    <mergeCell ref="AR23:AR24"/>
    <mergeCell ref="AS23:AS24"/>
    <mergeCell ref="AT23:AT24"/>
    <mergeCell ref="BB25:BB26"/>
    <mergeCell ref="AV23:AV24"/>
    <mergeCell ref="AW23:AW24"/>
    <mergeCell ref="AX23:AX24"/>
    <mergeCell ref="AZ23:AZ24"/>
    <mergeCell ref="BB23:BB24"/>
    <mergeCell ref="AY23:AY24"/>
    <mergeCell ref="AY25:AY26"/>
    <mergeCell ref="BA23:BA24"/>
    <mergeCell ref="BA25:BA26"/>
    <mergeCell ref="AU27:AU28"/>
    <mergeCell ref="AU25:AU26"/>
    <mergeCell ref="AV25:AV26"/>
    <mergeCell ref="AW25:AW26"/>
    <mergeCell ref="AX25:AX26"/>
    <mergeCell ref="AZ25:AZ26"/>
    <mergeCell ref="AY27:AY28"/>
    <mergeCell ref="AP29:AP30"/>
    <mergeCell ref="AQ29:AQ30"/>
    <mergeCell ref="AR29:AR30"/>
    <mergeCell ref="AS29:AS30"/>
    <mergeCell ref="AT29:AT30"/>
    <mergeCell ref="AP27:AP28"/>
    <mergeCell ref="AQ27:AQ28"/>
    <mergeCell ref="AR27:AR28"/>
    <mergeCell ref="AS27:AS28"/>
    <mergeCell ref="AT27:AT28"/>
    <mergeCell ref="BB29:BB30"/>
    <mergeCell ref="AV27:AV28"/>
    <mergeCell ref="AW27:AW28"/>
    <mergeCell ref="AX27:AX28"/>
    <mergeCell ref="AZ27:AZ28"/>
    <mergeCell ref="BB27:BB28"/>
    <mergeCell ref="AY29:AY30"/>
    <mergeCell ref="BA27:BA28"/>
    <mergeCell ref="BA29:BA30"/>
    <mergeCell ref="AU31:AU32"/>
    <mergeCell ref="AU29:AU30"/>
    <mergeCell ref="AV29:AV30"/>
    <mergeCell ref="AW29:AW30"/>
    <mergeCell ref="AX29:AX30"/>
    <mergeCell ref="AZ29:AZ30"/>
    <mergeCell ref="AY31:AY32"/>
    <mergeCell ref="AP33:AP34"/>
    <mergeCell ref="AQ33:AQ34"/>
    <mergeCell ref="AR33:AR34"/>
    <mergeCell ref="AS33:AS34"/>
    <mergeCell ref="AT33:AT34"/>
    <mergeCell ref="AP31:AP32"/>
    <mergeCell ref="AQ31:AQ32"/>
    <mergeCell ref="AR31:AR32"/>
    <mergeCell ref="AS31:AS32"/>
    <mergeCell ref="AT31:AT32"/>
    <mergeCell ref="BB33:BB34"/>
    <mergeCell ref="AV31:AV32"/>
    <mergeCell ref="AW31:AW32"/>
    <mergeCell ref="AX31:AX32"/>
    <mergeCell ref="AZ31:AZ32"/>
    <mergeCell ref="BB31:BB32"/>
    <mergeCell ref="AY33:AY34"/>
    <mergeCell ref="BA31:BA32"/>
    <mergeCell ref="BA33:BA34"/>
    <mergeCell ref="AU35:AU36"/>
    <mergeCell ref="AU33:AU34"/>
    <mergeCell ref="AV33:AV34"/>
    <mergeCell ref="AW33:AW34"/>
    <mergeCell ref="AX33:AX34"/>
    <mergeCell ref="AZ33:AZ34"/>
    <mergeCell ref="AY35:AY36"/>
    <mergeCell ref="AP37:AP38"/>
    <mergeCell ref="AQ37:AQ38"/>
    <mergeCell ref="AR37:AR38"/>
    <mergeCell ref="AS37:AS38"/>
    <mergeCell ref="AT37:AT38"/>
    <mergeCell ref="AP35:AP36"/>
    <mergeCell ref="AQ35:AQ36"/>
    <mergeCell ref="AR35:AR36"/>
    <mergeCell ref="AS35:AS36"/>
    <mergeCell ref="AT35:AT36"/>
    <mergeCell ref="BB37:BB38"/>
    <mergeCell ref="AV35:AV36"/>
    <mergeCell ref="AW35:AW36"/>
    <mergeCell ref="AX35:AX36"/>
    <mergeCell ref="AZ35:AZ36"/>
    <mergeCell ref="BB35:BB36"/>
    <mergeCell ref="AY37:AY38"/>
    <mergeCell ref="BA35:BA36"/>
    <mergeCell ref="BA37:BA38"/>
    <mergeCell ref="AS39:AS40"/>
    <mergeCell ref="AU37:AU38"/>
    <mergeCell ref="AV37:AV38"/>
    <mergeCell ref="AW37:AW38"/>
    <mergeCell ref="AX37:AX38"/>
    <mergeCell ref="AZ37:AZ38"/>
    <mergeCell ref="AU39:AU40"/>
    <mergeCell ref="AV39:AV40"/>
    <mergeCell ref="AW39:AW40"/>
    <mergeCell ref="AX39:AX40"/>
    <mergeCell ref="AP39:AP40"/>
    <mergeCell ref="AQ39:AQ40"/>
    <mergeCell ref="AR39:AR40"/>
    <mergeCell ref="B45:C45"/>
    <mergeCell ref="AP41:AP42"/>
    <mergeCell ref="AQ41:AQ42"/>
    <mergeCell ref="AR41:AR42"/>
    <mergeCell ref="AS43:AS44"/>
    <mergeCell ref="AT43:AT44"/>
    <mergeCell ref="A46:A51"/>
    <mergeCell ref="AP49:AQ50"/>
    <mergeCell ref="AP43:AP44"/>
    <mergeCell ref="AQ43:AQ44"/>
    <mergeCell ref="AR43:AR44"/>
    <mergeCell ref="B44:C44"/>
    <mergeCell ref="AI44:AK44"/>
    <mergeCell ref="A24:A44"/>
    <mergeCell ref="BB39:BB40"/>
    <mergeCell ref="AS41:AS42"/>
    <mergeCell ref="AT41:AT42"/>
    <mergeCell ref="AU41:AU42"/>
    <mergeCell ref="AT39:AT40"/>
    <mergeCell ref="BB43:BB44"/>
    <mergeCell ref="AV41:AV42"/>
    <mergeCell ref="AW41:AW42"/>
    <mergeCell ref="AX41:AX42"/>
    <mergeCell ref="AZ41:AZ42"/>
    <mergeCell ref="BB41:BB42"/>
    <mergeCell ref="AU45:AU46"/>
    <mergeCell ref="AU43:AU44"/>
    <mergeCell ref="AV43:AV44"/>
    <mergeCell ref="AW43:AW44"/>
    <mergeCell ref="AX43:AX44"/>
    <mergeCell ref="AZ43:AZ44"/>
    <mergeCell ref="AY41:AY42"/>
    <mergeCell ref="AY43:AY44"/>
    <mergeCell ref="AY45:AY46"/>
    <mergeCell ref="AY47:AY48"/>
    <mergeCell ref="BA47:BA48"/>
    <mergeCell ref="BA45:BA46"/>
    <mergeCell ref="AS47:AS48"/>
    <mergeCell ref="AT47:AT48"/>
    <mergeCell ref="AP45:AP46"/>
    <mergeCell ref="AQ45:AQ46"/>
    <mergeCell ref="AR45:AR46"/>
    <mergeCell ref="AS45:AS46"/>
    <mergeCell ref="AT45:AT46"/>
    <mergeCell ref="AW47:AW48"/>
    <mergeCell ref="AX47:AX48"/>
    <mergeCell ref="AT49:AT50"/>
    <mergeCell ref="AZ47:AZ48"/>
    <mergeCell ref="BB47:BB48"/>
    <mergeCell ref="AV45:AV46"/>
    <mergeCell ref="AW45:AW46"/>
    <mergeCell ref="AX45:AX46"/>
    <mergeCell ref="AZ45:AZ46"/>
    <mergeCell ref="BB45:BB46"/>
    <mergeCell ref="B51:C51"/>
    <mergeCell ref="D51:AI51"/>
    <mergeCell ref="AR49:AR50"/>
    <mergeCell ref="AS49:AS50"/>
    <mergeCell ref="AU47:AU48"/>
    <mergeCell ref="AV47:AV48"/>
    <mergeCell ref="AP47:AP48"/>
    <mergeCell ref="AQ47:AQ48"/>
    <mergeCell ref="AR47:AR48"/>
    <mergeCell ref="BB49:BB50"/>
    <mergeCell ref="AU49:AU50"/>
    <mergeCell ref="AV49:AV50"/>
    <mergeCell ref="AW49:AW50"/>
    <mergeCell ref="AX49:AX50"/>
    <mergeCell ref="AZ49:AZ50"/>
    <mergeCell ref="BA49:BA50"/>
    <mergeCell ref="A53:B56"/>
    <mergeCell ref="T53:V53"/>
    <mergeCell ref="T54:V54"/>
    <mergeCell ref="T55:V55"/>
    <mergeCell ref="T56:V56"/>
    <mergeCell ref="D61:E61"/>
    <mergeCell ref="AI8:AI10"/>
    <mergeCell ref="D63:E63"/>
    <mergeCell ref="D64:E64"/>
    <mergeCell ref="D65:E65"/>
    <mergeCell ref="D66:E66"/>
    <mergeCell ref="D67:E67"/>
    <mergeCell ref="W20:W23"/>
    <mergeCell ref="X20:X23"/>
    <mergeCell ref="Y20:Y23"/>
    <mergeCell ref="Q20:Q23"/>
    <mergeCell ref="D74:E74"/>
    <mergeCell ref="D68:E68"/>
    <mergeCell ref="D69:E69"/>
    <mergeCell ref="D70:E70"/>
    <mergeCell ref="D71:E71"/>
    <mergeCell ref="D72:E72"/>
    <mergeCell ref="D73:E73"/>
    <mergeCell ref="D62:E62"/>
    <mergeCell ref="AL11:AL16"/>
    <mergeCell ref="AJ17:AM18"/>
    <mergeCell ref="AJ8:AK10"/>
    <mergeCell ref="AL8:AL10"/>
    <mergeCell ref="AM8:AN10"/>
    <mergeCell ref="AI11:AI16"/>
    <mergeCell ref="AJ11:AJ13"/>
    <mergeCell ref="AJ14:AJ16"/>
    <mergeCell ref="AK11:AK13"/>
  </mergeCells>
  <conditionalFormatting sqref="C24:AG24 C9 C46:C50 C28:AG43 C12:AG18 C11">
    <cfRule type="expression" priority="28" dxfId="0" stopIfTrue="1">
      <formula>$C9=""</formula>
    </cfRule>
  </conditionalFormatting>
  <conditionalFormatting sqref="D46:AG50 AR9:AR48 AT9:AT48 AV9:AV48 AX9:AZ48 BA11:BA47 BA9">
    <cfRule type="expression" priority="27" dxfId="0" stopIfTrue="1">
      <formula>D9=""</formula>
    </cfRule>
  </conditionalFormatting>
  <conditionalFormatting sqref="AC5:AH5">
    <cfRule type="expression" priority="25" dxfId="0" stopIfTrue="1">
      <formula>$AC$5=""</formula>
    </cfRule>
  </conditionalFormatting>
  <conditionalFormatting sqref="AJ5:AN5">
    <cfRule type="expression" priority="24" dxfId="0" stopIfTrue="1">
      <formula>$AJ$5=""</formula>
    </cfRule>
  </conditionalFormatting>
  <conditionalFormatting sqref="D54:S54">
    <cfRule type="expression" priority="23" dxfId="0" stopIfTrue="1">
      <formula>D$54=""</formula>
    </cfRule>
  </conditionalFormatting>
  <conditionalFormatting sqref="AQ9:AQ48">
    <cfRule type="expression" priority="18" dxfId="11" stopIfTrue="1">
      <formula>AQ9=""</formula>
    </cfRule>
  </conditionalFormatting>
  <conditionalFormatting sqref="BA3">
    <cfRule type="expression" priority="16" dxfId="11" stopIfTrue="1">
      <formula>$BA$3=""</formula>
    </cfRule>
  </conditionalFormatting>
  <conditionalFormatting sqref="BA5">
    <cfRule type="expression" priority="15" dxfId="11" stopIfTrue="1">
      <formula>$BA$5=""</formula>
    </cfRule>
  </conditionalFormatting>
  <conditionalFormatting sqref="D45:AH45">
    <cfRule type="expression" priority="14" dxfId="197" stopIfTrue="1">
      <formula>WEEKDAY(D45,1)=1</formula>
    </cfRule>
  </conditionalFormatting>
  <conditionalFormatting sqref="D45:AH45">
    <cfRule type="expression" priority="13" dxfId="198" stopIfTrue="1">
      <formula>WEEKDAY(D45,1)=7</formula>
    </cfRule>
  </conditionalFormatting>
  <conditionalFormatting sqref="D20:AH23">
    <cfRule type="expression" priority="11" dxfId="198" stopIfTrue="1">
      <formula>WEEKDAY(D20,1)=7</formula>
    </cfRule>
    <cfRule type="expression" priority="12" dxfId="197" stopIfTrue="1">
      <formula>WEEKDAY(D20,1)=1</formula>
    </cfRule>
  </conditionalFormatting>
  <conditionalFormatting sqref="D8:AH8">
    <cfRule type="expression" priority="9" dxfId="198" stopIfTrue="1">
      <formula>WEEKDAY(D8,1)=7</formula>
    </cfRule>
    <cfRule type="expression" priority="10" dxfId="197" stopIfTrue="1">
      <formula>WEEKDAY(D8,1)=1</formula>
    </cfRule>
  </conditionalFormatting>
  <conditionalFormatting sqref="C10">
    <cfRule type="expression" priority="7" dxfId="0" stopIfTrue="1">
      <formula>$C10=""</formula>
    </cfRule>
  </conditionalFormatting>
  <conditionalFormatting sqref="D10:AG10">
    <cfRule type="expression" priority="5" dxfId="0" stopIfTrue="1">
      <formula>$C10=""</formula>
    </cfRule>
  </conditionalFormatting>
  <conditionalFormatting sqref="D9:AG9">
    <cfRule type="expression" priority="4" dxfId="0" stopIfTrue="1">
      <formula>$C9=""</formula>
    </cfRule>
  </conditionalFormatting>
  <conditionalFormatting sqref="D11:AG11">
    <cfRule type="expression" priority="3" dxfId="0" stopIfTrue="1">
      <formula>$C11=""</formula>
    </cfRule>
  </conditionalFormatting>
  <conditionalFormatting sqref="C26:AG27">
    <cfRule type="expression" priority="2" dxfId="0" stopIfTrue="1">
      <formula>$C26=""</formula>
    </cfRule>
  </conditionalFormatting>
  <conditionalFormatting sqref="C25:AG25">
    <cfRule type="expression" priority="1" dxfId="0" stopIfTrue="1">
      <formula>$C25=""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D24:AH43">
      <formula1>$I$62:$I$77</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13.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74" t="s">
        <v>335</v>
      </c>
      <c r="B1" s="775"/>
      <c r="C1" s="775"/>
      <c r="D1" s="775"/>
      <c r="E1" s="775"/>
      <c r="F1" s="775"/>
      <c r="G1" s="775"/>
      <c r="H1" s="776"/>
      <c r="J1" s="91"/>
      <c r="AH1" s="92"/>
      <c r="AI1" s="92"/>
      <c r="AM1" s="694" t="s">
        <v>0</v>
      </c>
      <c r="AN1" s="694"/>
      <c r="AQ1" s="747" t="s">
        <v>385</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383</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12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770"/>
      <c r="AD5" s="771"/>
      <c r="AE5" s="771"/>
      <c r="AF5" s="771"/>
      <c r="AG5" s="771"/>
      <c r="AH5" s="772"/>
      <c r="AI5" s="100" t="s">
        <v>2</v>
      </c>
      <c r="AJ5" s="773"/>
      <c r="AK5" s="773"/>
      <c r="AL5" s="773"/>
      <c r="AM5" s="773"/>
      <c r="AN5" s="773"/>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340">
        <f>'日付'!B11</f>
        <v>42705</v>
      </c>
      <c r="E8" s="340">
        <f>'日付'!C11</f>
        <v>42706</v>
      </c>
      <c r="F8" s="340">
        <f>'日付'!D11</f>
        <v>42707</v>
      </c>
      <c r="G8" s="340">
        <f>'日付'!E11</f>
        <v>42708</v>
      </c>
      <c r="H8" s="340">
        <f>'日付'!F11</f>
        <v>42709</v>
      </c>
      <c r="I8" s="340">
        <f>'日付'!G11</f>
        <v>42710</v>
      </c>
      <c r="J8" s="340">
        <f>'日付'!H11</f>
        <v>42711</v>
      </c>
      <c r="K8" s="340">
        <f>'日付'!I11</f>
        <v>42712</v>
      </c>
      <c r="L8" s="340">
        <f>'日付'!J11</f>
        <v>42713</v>
      </c>
      <c r="M8" s="340">
        <f>'日付'!K11</f>
        <v>42714</v>
      </c>
      <c r="N8" s="340">
        <f>'日付'!L11</f>
        <v>42715</v>
      </c>
      <c r="O8" s="340">
        <f>'日付'!M11</f>
        <v>42716</v>
      </c>
      <c r="P8" s="340">
        <f>'日付'!N11</f>
        <v>42717</v>
      </c>
      <c r="Q8" s="340">
        <f>'日付'!O11</f>
        <v>42718</v>
      </c>
      <c r="R8" s="340">
        <f>'日付'!P11</f>
        <v>42719</v>
      </c>
      <c r="S8" s="340">
        <f>'日付'!Q11</f>
        <v>42720</v>
      </c>
      <c r="T8" s="340">
        <f>'日付'!R11</f>
        <v>42721</v>
      </c>
      <c r="U8" s="340">
        <f>'日付'!S11</f>
        <v>42722</v>
      </c>
      <c r="V8" s="340">
        <f>'日付'!T11</f>
        <v>42723</v>
      </c>
      <c r="W8" s="340">
        <f>'日付'!U11</f>
        <v>42724</v>
      </c>
      <c r="X8" s="340">
        <f>'日付'!V11</f>
        <v>42725</v>
      </c>
      <c r="Y8" s="340">
        <f>'日付'!W11</f>
        <v>42726</v>
      </c>
      <c r="Z8" s="342">
        <f>'日付'!X11</f>
        <v>42727</v>
      </c>
      <c r="AA8" s="340">
        <f>'日付'!Y11</f>
        <v>42728</v>
      </c>
      <c r="AB8" s="340">
        <f>'日付'!Z11</f>
        <v>42729</v>
      </c>
      <c r="AC8" s="340">
        <f>'日付'!AA11</f>
        <v>42730</v>
      </c>
      <c r="AD8" s="340">
        <f>'日付'!AB11</f>
        <v>42731</v>
      </c>
      <c r="AE8" s="340">
        <f>'日付'!AC11</f>
        <v>42732</v>
      </c>
      <c r="AF8" s="340">
        <f>'日付'!AD11</f>
        <v>42733</v>
      </c>
      <c r="AG8" s="340">
        <f>'日付'!AE11</f>
        <v>42734</v>
      </c>
      <c r="AH8" s="340">
        <f>'日付'!AF11</f>
        <v>42735</v>
      </c>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34"/>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44"/>
      <c r="AI9" s="631"/>
      <c r="AJ9" s="635"/>
      <c r="AK9" s="636"/>
      <c r="AL9" s="640"/>
      <c r="AM9" s="635"/>
      <c r="AN9" s="643"/>
      <c r="AP9" s="660">
        <v>1</v>
      </c>
      <c r="AQ9" s="639">
        <f>IF(C24="","",C24)</f>
      </c>
      <c r="AR9" s="765"/>
      <c r="AS9" s="670">
        <f>IF(90000&lt;=AR9,90000,AR9)</f>
        <v>0</v>
      </c>
      <c r="AT9" s="765"/>
      <c r="AU9" s="670">
        <f>IF(10000&lt;=AT9,10000,AT9)</f>
        <v>0</v>
      </c>
      <c r="AV9" s="765"/>
      <c r="AW9" s="670">
        <f>IF(20000&lt;=AV9,20000,AV9)</f>
        <v>0</v>
      </c>
      <c r="AX9" s="765"/>
      <c r="AY9" s="765"/>
      <c r="AZ9" s="765"/>
      <c r="BA9" s="777"/>
      <c r="BB9" s="766"/>
    </row>
    <row r="10" spans="1:54" ht="16.5" customHeight="1">
      <c r="A10" s="721"/>
      <c r="B10" s="236">
        <v>2</v>
      </c>
      <c r="C10" s="8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45"/>
      <c r="AI10" s="632"/>
      <c r="AJ10" s="637"/>
      <c r="AK10" s="638"/>
      <c r="AL10" s="641"/>
      <c r="AM10" s="637"/>
      <c r="AN10" s="644"/>
      <c r="AP10" s="661"/>
      <c r="AQ10" s="654"/>
      <c r="AR10" s="761"/>
      <c r="AS10" s="666"/>
      <c r="AT10" s="761"/>
      <c r="AU10" s="666"/>
      <c r="AV10" s="761"/>
      <c r="AW10" s="666"/>
      <c r="AX10" s="761"/>
      <c r="AY10" s="761"/>
      <c r="AZ10" s="761"/>
      <c r="BA10" s="764"/>
      <c r="BB10" s="758"/>
    </row>
    <row r="11" spans="1:54" ht="16.5" customHeight="1">
      <c r="A11" s="721"/>
      <c r="B11" s="236">
        <v>3</v>
      </c>
      <c r="C11" s="87"/>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761"/>
      <c r="AS11" s="668">
        <f>IF(90000&lt;=AR11,90000,AR11)</f>
        <v>0</v>
      </c>
      <c r="AT11" s="761"/>
      <c r="AU11" s="668">
        <f>IF(10000&lt;=AT11,10000,AT11)</f>
        <v>0</v>
      </c>
      <c r="AV11" s="761"/>
      <c r="AW11" s="668">
        <f>IF(20000&lt;=AV11,20000,AV11)</f>
        <v>0</v>
      </c>
      <c r="AX11" s="761"/>
      <c r="AY11" s="761"/>
      <c r="AZ11" s="761"/>
      <c r="BA11" s="763"/>
      <c r="BB11" s="758"/>
    </row>
    <row r="12" spans="1:54" ht="16.5" customHeight="1">
      <c r="A12" s="721"/>
      <c r="B12" s="236">
        <v>4</v>
      </c>
      <c r="C12" s="8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t="s">
        <v>10</v>
      </c>
      <c r="AH12" s="246" t="s">
        <v>10</v>
      </c>
      <c r="AI12" s="645"/>
      <c r="AJ12" s="647"/>
      <c r="AK12" s="648"/>
      <c r="AL12" s="624"/>
      <c r="AM12" s="624"/>
      <c r="AN12" s="626"/>
      <c r="AP12" s="661"/>
      <c r="AQ12" s="654"/>
      <c r="AR12" s="761"/>
      <c r="AS12" s="669"/>
      <c r="AT12" s="761"/>
      <c r="AU12" s="669"/>
      <c r="AV12" s="761"/>
      <c r="AW12" s="669"/>
      <c r="AX12" s="761"/>
      <c r="AY12" s="761"/>
      <c r="AZ12" s="761"/>
      <c r="BA12" s="764"/>
      <c r="BB12" s="758"/>
    </row>
    <row r="13" spans="1:54" ht="16.5" customHeight="1">
      <c r="A13" s="721"/>
      <c r="B13" s="236">
        <v>5</v>
      </c>
      <c r="C13" s="8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246"/>
      <c r="AI13" s="645"/>
      <c r="AJ13" s="647"/>
      <c r="AK13" s="648"/>
      <c r="AL13" s="624"/>
      <c r="AM13" s="624"/>
      <c r="AN13" s="626"/>
      <c r="AP13" s="661">
        <v>3</v>
      </c>
      <c r="AQ13" s="653">
        <f>IF(C26="","",C26)</f>
      </c>
      <c r="AR13" s="761"/>
      <c r="AS13" s="668">
        <f>IF(90000&lt;=AR13,90000,AR13)</f>
        <v>0</v>
      </c>
      <c r="AT13" s="761"/>
      <c r="AU13" s="668">
        <f>IF(10000&lt;=AT13,10000,AT13)</f>
        <v>0</v>
      </c>
      <c r="AV13" s="761"/>
      <c r="AW13" s="668">
        <f>IF(20000&lt;=AV13,20000,AV13)</f>
        <v>0</v>
      </c>
      <c r="AX13" s="761"/>
      <c r="AY13" s="761"/>
      <c r="AZ13" s="761"/>
      <c r="BA13" s="763"/>
      <c r="BB13" s="758"/>
    </row>
    <row r="14" spans="1:54" ht="16.5" customHeight="1">
      <c r="A14" s="721"/>
      <c r="B14" s="236">
        <v>6</v>
      </c>
      <c r="C14" s="8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246"/>
      <c r="AI14" s="645"/>
      <c r="AJ14" s="649" t="s">
        <v>287</v>
      </c>
      <c r="AK14" s="624">
        <f>IF(COUNTIF($D$19:$AH$19,"複")=0,0,COUNTIF($D$19:$AH$19,"複"))</f>
        <v>0</v>
      </c>
      <c r="AL14" s="624"/>
      <c r="AM14" s="624"/>
      <c r="AN14" s="626"/>
      <c r="AP14" s="661"/>
      <c r="AQ14" s="654"/>
      <c r="AR14" s="761"/>
      <c r="AS14" s="669"/>
      <c r="AT14" s="761"/>
      <c r="AU14" s="669"/>
      <c r="AV14" s="761"/>
      <c r="AW14" s="669"/>
      <c r="AX14" s="761"/>
      <c r="AY14" s="761"/>
      <c r="AZ14" s="761"/>
      <c r="BA14" s="764"/>
      <c r="BB14" s="758"/>
    </row>
    <row r="15" spans="1:54" ht="16.5" customHeight="1">
      <c r="A15" s="721"/>
      <c r="B15" s="236">
        <v>7</v>
      </c>
      <c r="C15" s="8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t="s">
        <v>11</v>
      </c>
      <c r="AB15" s="137"/>
      <c r="AC15" s="137"/>
      <c r="AD15" s="137"/>
      <c r="AE15" s="137"/>
      <c r="AF15" s="137"/>
      <c r="AG15" s="137" t="s">
        <v>10</v>
      </c>
      <c r="AH15" s="246" t="s">
        <v>10</v>
      </c>
      <c r="AI15" s="645"/>
      <c r="AJ15" s="649"/>
      <c r="AK15" s="624"/>
      <c r="AL15" s="624"/>
      <c r="AM15" s="624"/>
      <c r="AN15" s="626"/>
      <c r="AP15" s="661">
        <v>4</v>
      </c>
      <c r="AQ15" s="653">
        <f>IF(C27="","",C27)</f>
      </c>
      <c r="AR15" s="761"/>
      <c r="AS15" s="668">
        <f>IF(90000&lt;=AR15,90000,AR15)</f>
        <v>0</v>
      </c>
      <c r="AT15" s="761"/>
      <c r="AU15" s="668">
        <f>IF(10000&lt;=AT15,10000,AT15)</f>
        <v>0</v>
      </c>
      <c r="AV15" s="761"/>
      <c r="AW15" s="668">
        <f>IF(20000&lt;=AV15,20000,AV15)</f>
        <v>0</v>
      </c>
      <c r="AX15" s="761"/>
      <c r="AY15" s="761"/>
      <c r="AZ15" s="761"/>
      <c r="BA15" s="763"/>
      <c r="BB15" s="758"/>
    </row>
    <row r="16" spans="1:54" ht="17.25" customHeight="1" thickBot="1">
      <c r="A16" s="721"/>
      <c r="B16" s="236">
        <v>8</v>
      </c>
      <c r="C16" s="8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t="s">
        <v>10</v>
      </c>
      <c r="AH16" s="246" t="s">
        <v>10</v>
      </c>
      <c r="AI16" s="646"/>
      <c r="AJ16" s="650"/>
      <c r="AK16" s="625"/>
      <c r="AL16" s="625"/>
      <c r="AM16" s="625"/>
      <c r="AN16" s="627"/>
      <c r="AP16" s="661"/>
      <c r="AQ16" s="654"/>
      <c r="AR16" s="761"/>
      <c r="AS16" s="669"/>
      <c r="AT16" s="761"/>
      <c r="AU16" s="669"/>
      <c r="AV16" s="761"/>
      <c r="AW16" s="669"/>
      <c r="AX16" s="761"/>
      <c r="AY16" s="761"/>
      <c r="AZ16" s="761"/>
      <c r="BA16" s="764"/>
      <c r="BB16" s="758"/>
    </row>
    <row r="17" spans="1:54" ht="17.25" customHeight="1">
      <c r="A17" s="721"/>
      <c r="B17" s="237">
        <v>9</v>
      </c>
      <c r="C17" s="87"/>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47"/>
      <c r="AI17" s="265"/>
      <c r="AJ17" s="628" t="s">
        <v>328</v>
      </c>
      <c r="AK17" s="628"/>
      <c r="AL17" s="628"/>
      <c r="AM17" s="628"/>
      <c r="AN17" s="266"/>
      <c r="AP17" s="661">
        <v>5</v>
      </c>
      <c r="AQ17" s="653">
        <f>IF(C28="","",C28)</f>
      </c>
      <c r="AR17" s="761"/>
      <c r="AS17" s="668">
        <f>IF(90000&lt;=AR17,90000,AR17)</f>
        <v>0</v>
      </c>
      <c r="AT17" s="761"/>
      <c r="AU17" s="668">
        <f>IF(10000&lt;=AT17,10000,AT17)</f>
        <v>0</v>
      </c>
      <c r="AV17" s="761"/>
      <c r="AW17" s="668">
        <f>IF(20000&lt;=AV17,20000,AV17)</f>
        <v>0</v>
      </c>
      <c r="AX17" s="761"/>
      <c r="AY17" s="761"/>
      <c r="AZ17" s="761"/>
      <c r="BA17" s="763"/>
      <c r="BB17" s="758"/>
    </row>
    <row r="18" spans="1:54" ht="16.5" customHeight="1">
      <c r="A18" s="721"/>
      <c r="B18" s="238">
        <v>10</v>
      </c>
      <c r="C18" s="88"/>
      <c r="D18" s="138" t="s">
        <v>11</v>
      </c>
      <c r="E18" s="138" t="s">
        <v>10</v>
      </c>
      <c r="F18" s="138" t="s">
        <v>10</v>
      </c>
      <c r="G18" s="138" t="s">
        <v>10</v>
      </c>
      <c r="H18" s="138" t="s">
        <v>10</v>
      </c>
      <c r="I18" s="138" t="s">
        <v>10</v>
      </c>
      <c r="J18" s="138" t="s">
        <v>10</v>
      </c>
      <c r="K18" s="138" t="s">
        <v>10</v>
      </c>
      <c r="L18" s="138" t="s">
        <v>10</v>
      </c>
      <c r="M18" s="138" t="s">
        <v>10</v>
      </c>
      <c r="N18" s="138" t="s">
        <v>10</v>
      </c>
      <c r="O18" s="138" t="s">
        <v>10</v>
      </c>
      <c r="P18" s="138" t="s">
        <v>10</v>
      </c>
      <c r="Q18" s="138" t="s">
        <v>10</v>
      </c>
      <c r="R18" s="138" t="s">
        <v>10</v>
      </c>
      <c r="S18" s="138" t="s">
        <v>10</v>
      </c>
      <c r="T18" s="138" t="s">
        <v>10</v>
      </c>
      <c r="U18" s="138" t="s">
        <v>10</v>
      </c>
      <c r="V18" s="138" t="s">
        <v>10</v>
      </c>
      <c r="W18" s="138" t="s">
        <v>10</v>
      </c>
      <c r="X18" s="138" t="s">
        <v>10</v>
      </c>
      <c r="Y18" s="138" t="s">
        <v>10</v>
      </c>
      <c r="Z18" s="138" t="s">
        <v>10</v>
      </c>
      <c r="AA18" s="138" t="s">
        <v>10</v>
      </c>
      <c r="AB18" s="138" t="s">
        <v>10</v>
      </c>
      <c r="AC18" s="138" t="s">
        <v>11</v>
      </c>
      <c r="AD18" s="138"/>
      <c r="AE18" s="138"/>
      <c r="AF18" s="138"/>
      <c r="AG18" s="138" t="s">
        <v>10</v>
      </c>
      <c r="AH18" s="248" t="s">
        <v>10</v>
      </c>
      <c r="AI18" s="240"/>
      <c r="AJ18" s="629"/>
      <c r="AK18" s="629"/>
      <c r="AL18" s="629"/>
      <c r="AM18" s="629"/>
      <c r="AN18" s="110"/>
      <c r="AP18" s="661"/>
      <c r="AQ18" s="654"/>
      <c r="AR18" s="761"/>
      <c r="AS18" s="669"/>
      <c r="AT18" s="761"/>
      <c r="AU18" s="669"/>
      <c r="AV18" s="761"/>
      <c r="AW18" s="669"/>
      <c r="AX18" s="761"/>
      <c r="AY18" s="761"/>
      <c r="AZ18" s="761"/>
      <c r="BA18" s="764"/>
      <c r="BB18" s="758"/>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49">
        <f t="shared" si="0"/>
      </c>
      <c r="AI19" s="267"/>
      <c r="AJ19" s="268"/>
      <c r="AK19" s="269"/>
      <c r="AL19" s="269"/>
      <c r="AM19" s="110"/>
      <c r="AN19" s="110"/>
      <c r="AP19" s="661">
        <v>6</v>
      </c>
      <c r="AQ19" s="653">
        <f>IF(C29="","",C29)</f>
      </c>
      <c r="AR19" s="761"/>
      <c r="AS19" s="668">
        <f>IF(90000&lt;=AR19,90000,AR19)</f>
        <v>0</v>
      </c>
      <c r="AT19" s="761"/>
      <c r="AU19" s="668">
        <f>IF(10000&lt;=AT19,10000,AT19)</f>
        <v>0</v>
      </c>
      <c r="AV19" s="761"/>
      <c r="AW19" s="668">
        <f>IF(20000&lt;=AV19,20000,AV19)</f>
        <v>0</v>
      </c>
      <c r="AX19" s="761"/>
      <c r="AY19" s="761"/>
      <c r="AZ19" s="761"/>
      <c r="BA19" s="763"/>
      <c r="BB19" s="758"/>
    </row>
    <row r="20" spans="1:54" ht="15.75" customHeight="1">
      <c r="A20" s="707" t="s">
        <v>3</v>
      </c>
      <c r="B20" s="710" t="s">
        <v>4</v>
      </c>
      <c r="C20" s="711"/>
      <c r="D20" s="779">
        <f>D8</f>
        <v>42705</v>
      </c>
      <c r="E20" s="779">
        <f aca="true" t="shared" si="1" ref="E20:AH20">E8</f>
        <v>42706</v>
      </c>
      <c r="F20" s="779">
        <f t="shared" si="1"/>
        <v>42707</v>
      </c>
      <c r="G20" s="779">
        <f t="shared" si="1"/>
        <v>42708</v>
      </c>
      <c r="H20" s="779">
        <f t="shared" si="1"/>
        <v>42709</v>
      </c>
      <c r="I20" s="779">
        <f t="shared" si="1"/>
        <v>42710</v>
      </c>
      <c r="J20" s="779">
        <f t="shared" si="1"/>
        <v>42711</v>
      </c>
      <c r="K20" s="779">
        <f t="shared" si="1"/>
        <v>42712</v>
      </c>
      <c r="L20" s="779">
        <f t="shared" si="1"/>
        <v>42713</v>
      </c>
      <c r="M20" s="779">
        <f t="shared" si="1"/>
        <v>42714</v>
      </c>
      <c r="N20" s="779">
        <f t="shared" si="1"/>
        <v>42715</v>
      </c>
      <c r="O20" s="779">
        <f t="shared" si="1"/>
        <v>42716</v>
      </c>
      <c r="P20" s="779">
        <f t="shared" si="1"/>
        <v>42717</v>
      </c>
      <c r="Q20" s="779">
        <f t="shared" si="1"/>
        <v>42718</v>
      </c>
      <c r="R20" s="779">
        <f t="shared" si="1"/>
        <v>42719</v>
      </c>
      <c r="S20" s="779">
        <f t="shared" si="1"/>
        <v>42720</v>
      </c>
      <c r="T20" s="779">
        <f t="shared" si="1"/>
        <v>42721</v>
      </c>
      <c r="U20" s="779">
        <f t="shared" si="1"/>
        <v>42722</v>
      </c>
      <c r="V20" s="779">
        <f t="shared" si="1"/>
        <v>42723</v>
      </c>
      <c r="W20" s="779">
        <f t="shared" si="1"/>
        <v>42724</v>
      </c>
      <c r="X20" s="779">
        <f t="shared" si="1"/>
        <v>42725</v>
      </c>
      <c r="Y20" s="779">
        <f t="shared" si="1"/>
        <v>42726</v>
      </c>
      <c r="Z20" s="788">
        <f t="shared" si="1"/>
        <v>42727</v>
      </c>
      <c r="AA20" s="779">
        <f t="shared" si="1"/>
        <v>42728</v>
      </c>
      <c r="AB20" s="779">
        <f t="shared" si="1"/>
        <v>42729</v>
      </c>
      <c r="AC20" s="779">
        <f t="shared" si="1"/>
        <v>42730</v>
      </c>
      <c r="AD20" s="779">
        <f t="shared" si="1"/>
        <v>42731</v>
      </c>
      <c r="AE20" s="779">
        <f t="shared" si="1"/>
        <v>42732</v>
      </c>
      <c r="AF20" s="779">
        <f t="shared" si="1"/>
        <v>42733</v>
      </c>
      <c r="AG20" s="779">
        <f t="shared" si="1"/>
        <v>42734</v>
      </c>
      <c r="AH20" s="785">
        <f t="shared" si="1"/>
        <v>42735</v>
      </c>
      <c r="AI20" s="683" t="s">
        <v>71</v>
      </c>
      <c r="AJ20" s="688" t="s">
        <v>72</v>
      </c>
      <c r="AK20" s="677" t="s">
        <v>192</v>
      </c>
      <c r="AL20" s="677" t="s">
        <v>193</v>
      </c>
      <c r="AM20" s="110"/>
      <c r="AN20" s="110"/>
      <c r="AP20" s="661"/>
      <c r="AQ20" s="654"/>
      <c r="AR20" s="761"/>
      <c r="AS20" s="669"/>
      <c r="AT20" s="761"/>
      <c r="AU20" s="669"/>
      <c r="AV20" s="761"/>
      <c r="AW20" s="669"/>
      <c r="AX20" s="761"/>
      <c r="AY20" s="761"/>
      <c r="AZ20" s="761"/>
      <c r="BA20" s="764"/>
      <c r="BB20" s="758"/>
    </row>
    <row r="21" spans="1:54" ht="15.75" customHeight="1">
      <c r="A21" s="708"/>
      <c r="B21" s="712"/>
      <c r="C21" s="713"/>
      <c r="D21" s="780" t="str">
        <f>'日付'!B18</f>
        <v>成人の日</v>
      </c>
      <c r="E21" s="780" t="str">
        <f>'日付'!C18</f>
        <v>建国記念の日</v>
      </c>
      <c r="F21" s="780"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0" t="str">
        <f>'日付'!J18</f>
        <v>海の日</v>
      </c>
      <c r="M21" s="780" t="str">
        <f>'日付'!K18</f>
        <v>山の日</v>
      </c>
      <c r="N21" s="780"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0">
        <f>'日付'!S18</f>
        <v>0</v>
      </c>
      <c r="V21" s="780">
        <f>'日付'!T18</f>
        <v>0</v>
      </c>
      <c r="W21" s="780">
        <f>'日付'!U18</f>
        <v>0</v>
      </c>
      <c r="X21" s="780">
        <f>'日付'!V18</f>
        <v>0</v>
      </c>
      <c r="Y21" s="780">
        <f>'日付'!W18</f>
        <v>0</v>
      </c>
      <c r="Z21" s="789">
        <f>'日付'!X18</f>
        <v>0</v>
      </c>
      <c r="AA21" s="780">
        <f>'日付'!Y18</f>
        <v>0</v>
      </c>
      <c r="AB21" s="780">
        <f>'日付'!Z18</f>
        <v>0</v>
      </c>
      <c r="AC21" s="780">
        <f>'日付'!AA18</f>
        <v>0</v>
      </c>
      <c r="AD21" s="780">
        <f>'日付'!AB18</f>
        <v>0</v>
      </c>
      <c r="AE21" s="780">
        <f>'日付'!AC18</f>
        <v>0</v>
      </c>
      <c r="AF21" s="780">
        <f>'日付'!AD18</f>
        <v>0</v>
      </c>
      <c r="AG21" s="780">
        <f>'日付'!AE18</f>
        <v>0</v>
      </c>
      <c r="AH21" s="786">
        <f>'日付'!AF18</f>
        <v>0</v>
      </c>
      <c r="AI21" s="684"/>
      <c r="AJ21" s="689"/>
      <c r="AK21" s="678"/>
      <c r="AL21" s="678"/>
      <c r="AM21" s="110"/>
      <c r="AN21" s="110"/>
      <c r="AP21" s="661">
        <v>7</v>
      </c>
      <c r="AQ21" s="653">
        <f>IF(C30="","",C30)</f>
      </c>
      <c r="AR21" s="761"/>
      <c r="AS21" s="668">
        <f>IF(90000&lt;=AR21,90000,AR21)</f>
        <v>0</v>
      </c>
      <c r="AT21" s="761"/>
      <c r="AU21" s="668">
        <f>IF(10000&lt;=AT21,10000,AT21)</f>
        <v>0</v>
      </c>
      <c r="AV21" s="761"/>
      <c r="AW21" s="668">
        <f>IF(20000&lt;=AV21,20000,AV21)</f>
        <v>0</v>
      </c>
      <c r="AX21" s="761"/>
      <c r="AY21" s="761"/>
      <c r="AZ21" s="761"/>
      <c r="BA21" s="763"/>
      <c r="BB21" s="758"/>
    </row>
    <row r="22" spans="1:54" ht="15.75" customHeight="1">
      <c r="A22" s="708"/>
      <c r="B22" s="712"/>
      <c r="C22" s="713"/>
      <c r="D22" s="780">
        <f>'日付'!B19</f>
        <v>42380</v>
      </c>
      <c r="E22" s="780">
        <f>'日付'!C19</f>
        <v>42411</v>
      </c>
      <c r="F22" s="780">
        <f>'日付'!D19</f>
        <v>42449</v>
      </c>
      <c r="G22" s="780">
        <f>'日付'!E19</f>
        <v>42450</v>
      </c>
      <c r="H22" s="780">
        <f>'日付'!F19</f>
        <v>42489</v>
      </c>
      <c r="I22" s="780">
        <f>'日付'!G19</f>
        <v>42493</v>
      </c>
      <c r="J22" s="780">
        <f>'日付'!H19</f>
        <v>42494</v>
      </c>
      <c r="K22" s="780">
        <f>'日付'!I19</f>
        <v>42495</v>
      </c>
      <c r="L22" s="780">
        <f>'日付'!J19</f>
        <v>42569</v>
      </c>
      <c r="M22" s="780">
        <f>'日付'!K19</f>
        <v>42593</v>
      </c>
      <c r="N22" s="780">
        <f>'日付'!L19</f>
        <v>42632</v>
      </c>
      <c r="O22" s="780">
        <f>'日付'!M19</f>
        <v>42635</v>
      </c>
      <c r="P22" s="780">
        <f>'日付'!N19</f>
        <v>42653</v>
      </c>
      <c r="Q22" s="780">
        <f>'日付'!O19</f>
        <v>42677</v>
      </c>
      <c r="R22" s="780">
        <f>'日付'!P19</f>
        <v>42697</v>
      </c>
      <c r="S22" s="780">
        <f>'日付'!Q19</f>
        <v>42727</v>
      </c>
      <c r="T22" s="780">
        <f>'日付'!R19</f>
        <v>0</v>
      </c>
      <c r="U22" s="780">
        <f>'日付'!S19</f>
        <v>0</v>
      </c>
      <c r="V22" s="780">
        <f>'日付'!T19</f>
        <v>0</v>
      </c>
      <c r="W22" s="780">
        <f>'日付'!U19</f>
        <v>0</v>
      </c>
      <c r="X22" s="780">
        <f>'日付'!V19</f>
        <v>0</v>
      </c>
      <c r="Y22" s="780">
        <f>'日付'!W19</f>
        <v>0</v>
      </c>
      <c r="Z22" s="789">
        <f>'日付'!X19</f>
        <v>0</v>
      </c>
      <c r="AA22" s="780">
        <f>'日付'!Y19</f>
        <v>0</v>
      </c>
      <c r="AB22" s="780">
        <f>'日付'!Z19</f>
        <v>0</v>
      </c>
      <c r="AC22" s="780">
        <f>'日付'!AA19</f>
        <v>0</v>
      </c>
      <c r="AD22" s="780">
        <f>'日付'!AB19</f>
        <v>0</v>
      </c>
      <c r="AE22" s="780">
        <f>'日付'!AC19</f>
        <v>0</v>
      </c>
      <c r="AF22" s="780">
        <f>'日付'!AD19</f>
        <v>0</v>
      </c>
      <c r="AG22" s="780">
        <f>'日付'!AE19</f>
        <v>0</v>
      </c>
      <c r="AH22" s="786">
        <f>'日付'!AF19</f>
        <v>0</v>
      </c>
      <c r="AI22" s="684"/>
      <c r="AJ22" s="689"/>
      <c r="AK22" s="678"/>
      <c r="AL22" s="678"/>
      <c r="AM22" s="686" t="s">
        <v>327</v>
      </c>
      <c r="AN22" s="687"/>
      <c r="AP22" s="661"/>
      <c r="AQ22" s="654"/>
      <c r="AR22" s="761"/>
      <c r="AS22" s="669"/>
      <c r="AT22" s="761"/>
      <c r="AU22" s="669"/>
      <c r="AV22" s="761"/>
      <c r="AW22" s="669"/>
      <c r="AX22" s="761"/>
      <c r="AY22" s="761"/>
      <c r="AZ22" s="761"/>
      <c r="BA22" s="764"/>
      <c r="BB22" s="758"/>
    </row>
    <row r="23" spans="1:54" ht="15.75" customHeight="1">
      <c r="A23" s="709"/>
      <c r="B23" s="714"/>
      <c r="C23" s="715"/>
      <c r="D23" s="781">
        <f>'日付'!B20</f>
        <v>0</v>
      </c>
      <c r="E23" s="781">
        <f>'日付'!C20</f>
        <v>0</v>
      </c>
      <c r="F23" s="781">
        <f>'日付'!D20</f>
        <v>0</v>
      </c>
      <c r="G23" s="781">
        <f>'日付'!E20</f>
        <v>0</v>
      </c>
      <c r="H23" s="781">
        <f>'日付'!F20</f>
        <v>0</v>
      </c>
      <c r="I23" s="781">
        <f>'日付'!G20</f>
        <v>0</v>
      </c>
      <c r="J23" s="781">
        <f>'日付'!H20</f>
        <v>0</v>
      </c>
      <c r="K23" s="781">
        <f>'日付'!I20</f>
        <v>0</v>
      </c>
      <c r="L23" s="781">
        <f>'日付'!J20</f>
        <v>0</v>
      </c>
      <c r="M23" s="781">
        <f>'日付'!K20</f>
        <v>0</v>
      </c>
      <c r="N23" s="781">
        <f>'日付'!L20</f>
        <v>0</v>
      </c>
      <c r="O23" s="781">
        <f>'日付'!M20</f>
        <v>0</v>
      </c>
      <c r="P23" s="781">
        <f>'日付'!N20</f>
        <v>0</v>
      </c>
      <c r="Q23" s="781">
        <f>'日付'!O20</f>
        <v>0</v>
      </c>
      <c r="R23" s="781">
        <f>'日付'!P20</f>
        <v>0</v>
      </c>
      <c r="S23" s="781">
        <f>'日付'!Q20</f>
        <v>0</v>
      </c>
      <c r="T23" s="781">
        <f>'日付'!R20</f>
        <v>0</v>
      </c>
      <c r="U23" s="781">
        <f>'日付'!S20</f>
        <v>0</v>
      </c>
      <c r="V23" s="781">
        <f>'日付'!T20</f>
        <v>0</v>
      </c>
      <c r="W23" s="781">
        <f>'日付'!U20</f>
        <v>0</v>
      </c>
      <c r="X23" s="781">
        <f>'日付'!V20</f>
        <v>0</v>
      </c>
      <c r="Y23" s="781">
        <f>'日付'!W20</f>
        <v>0</v>
      </c>
      <c r="Z23" s="790">
        <f>'日付'!X20</f>
        <v>0</v>
      </c>
      <c r="AA23" s="781">
        <f>'日付'!Y20</f>
        <v>0</v>
      </c>
      <c r="AB23" s="781">
        <f>'日付'!Z20</f>
        <v>0</v>
      </c>
      <c r="AC23" s="781">
        <f>'日付'!AA20</f>
        <v>0</v>
      </c>
      <c r="AD23" s="781">
        <f>'日付'!AB20</f>
        <v>0</v>
      </c>
      <c r="AE23" s="781">
        <f>'日付'!AC20</f>
        <v>0</v>
      </c>
      <c r="AF23" s="781">
        <f>'日付'!AD20</f>
        <v>0</v>
      </c>
      <c r="AG23" s="781">
        <f>'日付'!AE20</f>
        <v>0</v>
      </c>
      <c r="AH23" s="787">
        <f>'日付'!AF20</f>
        <v>0</v>
      </c>
      <c r="AI23" s="685"/>
      <c r="AJ23" s="690"/>
      <c r="AK23" s="679"/>
      <c r="AL23" s="679"/>
      <c r="AM23" s="686"/>
      <c r="AN23" s="687"/>
      <c r="AP23" s="661">
        <v>8</v>
      </c>
      <c r="AQ23" s="653">
        <f>IF(C31="","",C31)</f>
      </c>
      <c r="AR23" s="761"/>
      <c r="AS23" s="668">
        <f>IF(90000&lt;=AR23,90000,AR23)</f>
        <v>0</v>
      </c>
      <c r="AT23" s="761"/>
      <c r="AU23" s="668">
        <f>IF(10000&lt;=AT23,10000,AT23)</f>
        <v>0</v>
      </c>
      <c r="AV23" s="761"/>
      <c r="AW23" s="668">
        <f>IF(20000&lt;=AV23,20000,AV23)</f>
        <v>0</v>
      </c>
      <c r="AX23" s="761"/>
      <c r="AY23" s="761"/>
      <c r="AZ23" s="761"/>
      <c r="BA23" s="763"/>
      <c r="BB23" s="758"/>
    </row>
    <row r="24" spans="1:54" ht="16.5" customHeight="1">
      <c r="A24" s="720" t="s">
        <v>13</v>
      </c>
      <c r="B24" s="111">
        <v>1</v>
      </c>
      <c r="C24" s="8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244"/>
      <c r="AI24" s="258">
        <f>COUNTA(D24:AH24)-COUNTIF(D24:AH24,"集")-COUNTIF(D24:AH24,"休")-COUNTIF(D24:AH24,"外")</f>
        <v>0</v>
      </c>
      <c r="AJ24" s="112">
        <f aca="true" t="shared" si="2" ref="AJ24:AJ43">COUNTIF(D24:AH24,"集")</f>
        <v>0</v>
      </c>
      <c r="AK24" s="112">
        <f>AI24+'【11月】FW（１年目）月集計表'!AK24</f>
        <v>0</v>
      </c>
      <c r="AL24" s="112">
        <f>AJ24+'【11月】FW（１年目）月集計表'!AL24</f>
        <v>0</v>
      </c>
      <c r="AM24" s="686"/>
      <c r="AN24" s="687"/>
      <c r="AP24" s="661"/>
      <c r="AQ24" s="654"/>
      <c r="AR24" s="761"/>
      <c r="AS24" s="669"/>
      <c r="AT24" s="761"/>
      <c r="AU24" s="669"/>
      <c r="AV24" s="761"/>
      <c r="AW24" s="669"/>
      <c r="AX24" s="761"/>
      <c r="AY24" s="761"/>
      <c r="AZ24" s="761"/>
      <c r="BA24" s="764"/>
      <c r="BB24" s="758"/>
    </row>
    <row r="25" spans="1:54" ht="16.5" customHeight="1">
      <c r="A25" s="721"/>
      <c r="B25" s="114">
        <v>2</v>
      </c>
      <c r="C25" s="8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246"/>
      <c r="AI25" s="259">
        <f aca="true" t="shared" si="3" ref="AI25:AI43">COUNTA(D25:AH25)-COUNTIF(D25:AH25,"集")-COUNTIF(D25:AH25,"休")-COUNTIF(D25:AH25,"外")</f>
        <v>0</v>
      </c>
      <c r="AJ25" s="115">
        <f t="shared" si="2"/>
        <v>0</v>
      </c>
      <c r="AK25" s="115">
        <f>AI25+'【11月】FW（１年目）月集計表'!AK25</f>
        <v>0</v>
      </c>
      <c r="AL25" s="115">
        <f>AJ25+'【11月】FW（１年目）月集計表'!AL25</f>
        <v>0</v>
      </c>
      <c r="AM25" s="686"/>
      <c r="AN25" s="687"/>
      <c r="AP25" s="661">
        <v>9</v>
      </c>
      <c r="AQ25" s="653">
        <f>IF(C32="","",C32)</f>
      </c>
      <c r="AR25" s="761"/>
      <c r="AS25" s="668">
        <f>IF(90000&lt;=AR25,90000,AR25)</f>
        <v>0</v>
      </c>
      <c r="AT25" s="761"/>
      <c r="AU25" s="668">
        <f>IF(10000&lt;=AT25,10000,AT25)</f>
        <v>0</v>
      </c>
      <c r="AV25" s="761"/>
      <c r="AW25" s="668">
        <f>IF(20000&lt;=AV25,20000,AV25)</f>
        <v>0</v>
      </c>
      <c r="AX25" s="761"/>
      <c r="AY25" s="761"/>
      <c r="AZ25" s="761"/>
      <c r="BA25" s="763"/>
      <c r="BB25" s="758"/>
    </row>
    <row r="26" spans="1:54" ht="16.5" customHeight="1">
      <c r="A26" s="721"/>
      <c r="B26" s="114">
        <v>3</v>
      </c>
      <c r="C26" s="8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46"/>
      <c r="AI26" s="259">
        <f t="shared" si="3"/>
        <v>0</v>
      </c>
      <c r="AJ26" s="115">
        <f t="shared" si="2"/>
        <v>0</v>
      </c>
      <c r="AK26" s="115">
        <f>AI26+'【11月】FW（１年目）月集計表'!AK26</f>
        <v>0</v>
      </c>
      <c r="AL26" s="115">
        <f>AJ26+'【11月】FW（１年目）月集計表'!AL26</f>
        <v>0</v>
      </c>
      <c r="AP26" s="661"/>
      <c r="AQ26" s="654"/>
      <c r="AR26" s="761"/>
      <c r="AS26" s="669"/>
      <c r="AT26" s="761"/>
      <c r="AU26" s="669"/>
      <c r="AV26" s="761"/>
      <c r="AW26" s="669"/>
      <c r="AX26" s="761"/>
      <c r="AY26" s="761"/>
      <c r="AZ26" s="761"/>
      <c r="BA26" s="764"/>
      <c r="BB26" s="758"/>
    </row>
    <row r="27" spans="1:54" ht="16.5" customHeight="1">
      <c r="A27" s="721"/>
      <c r="B27" s="114">
        <v>4</v>
      </c>
      <c r="C27" s="8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246"/>
      <c r="AI27" s="259">
        <f t="shared" si="3"/>
        <v>0</v>
      </c>
      <c r="AJ27" s="115">
        <f t="shared" si="2"/>
        <v>0</v>
      </c>
      <c r="AK27" s="115">
        <f>AI27+'【11月】FW（１年目）月集計表'!AK27</f>
        <v>0</v>
      </c>
      <c r="AL27" s="115">
        <f>AJ27+'【11月】FW（１年目）月集計表'!AL27</f>
        <v>0</v>
      </c>
      <c r="AP27" s="661">
        <v>10</v>
      </c>
      <c r="AQ27" s="653">
        <f>IF(C33="","",C33)</f>
      </c>
      <c r="AR27" s="761"/>
      <c r="AS27" s="668">
        <f>IF(90000&lt;=AR27,90000,AR27)</f>
        <v>0</v>
      </c>
      <c r="AT27" s="761"/>
      <c r="AU27" s="668">
        <f>IF(10000&lt;=AT27,10000,AT27)</f>
        <v>0</v>
      </c>
      <c r="AV27" s="761"/>
      <c r="AW27" s="668">
        <f>IF(20000&lt;=AV27,20000,AV27)</f>
        <v>0</v>
      </c>
      <c r="AX27" s="761"/>
      <c r="AY27" s="761"/>
      <c r="AZ27" s="761"/>
      <c r="BA27" s="763"/>
      <c r="BB27" s="758"/>
    </row>
    <row r="28" spans="1:54" ht="16.5" customHeight="1">
      <c r="A28" s="721"/>
      <c r="B28" s="114">
        <v>5</v>
      </c>
      <c r="C28" s="8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246"/>
      <c r="AI28" s="259">
        <f t="shared" si="3"/>
        <v>0</v>
      </c>
      <c r="AJ28" s="115">
        <f t="shared" si="2"/>
        <v>0</v>
      </c>
      <c r="AK28" s="115">
        <f>AI28+'【11月】FW（１年目）月集計表'!AK28</f>
        <v>0</v>
      </c>
      <c r="AL28" s="115">
        <f>AJ28+'【11月】FW（１年目）月集計表'!AL28</f>
        <v>0</v>
      </c>
      <c r="AP28" s="661"/>
      <c r="AQ28" s="654"/>
      <c r="AR28" s="761"/>
      <c r="AS28" s="669"/>
      <c r="AT28" s="761"/>
      <c r="AU28" s="669"/>
      <c r="AV28" s="761"/>
      <c r="AW28" s="669"/>
      <c r="AX28" s="761"/>
      <c r="AY28" s="761"/>
      <c r="AZ28" s="761"/>
      <c r="BA28" s="764"/>
      <c r="BB28" s="758"/>
    </row>
    <row r="29" spans="1:54" ht="16.5" customHeight="1">
      <c r="A29" s="721"/>
      <c r="B29" s="114">
        <v>6</v>
      </c>
      <c r="C29" s="8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246"/>
      <c r="AI29" s="259">
        <f t="shared" si="3"/>
        <v>0</v>
      </c>
      <c r="AJ29" s="115">
        <f t="shared" si="2"/>
        <v>0</v>
      </c>
      <c r="AK29" s="115">
        <f>AI29+'【11月】FW（１年目）月集計表'!AK29</f>
        <v>0</v>
      </c>
      <c r="AL29" s="115">
        <f>AJ29+'【11月】FW（１年目）月集計表'!AL29</f>
        <v>0</v>
      </c>
      <c r="AP29" s="661">
        <v>11</v>
      </c>
      <c r="AQ29" s="653">
        <f>IF(C34="","",C34)</f>
      </c>
      <c r="AR29" s="761"/>
      <c r="AS29" s="668">
        <f>IF(90000&lt;=AR29,90000,AR29)</f>
        <v>0</v>
      </c>
      <c r="AT29" s="761"/>
      <c r="AU29" s="668">
        <f>IF(10000&lt;=AT29,10000,AT29)</f>
        <v>0</v>
      </c>
      <c r="AV29" s="761"/>
      <c r="AW29" s="668">
        <f>IF(20000&lt;=AV29,20000,AV29)</f>
        <v>0</v>
      </c>
      <c r="AX29" s="761"/>
      <c r="AY29" s="761"/>
      <c r="AZ29" s="761"/>
      <c r="BA29" s="763"/>
      <c r="BB29" s="758"/>
    </row>
    <row r="30" spans="1:54" ht="16.5" customHeight="1">
      <c r="A30" s="721"/>
      <c r="B30" s="114">
        <v>7</v>
      </c>
      <c r="C30" s="8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46"/>
      <c r="AI30" s="259">
        <f t="shared" si="3"/>
        <v>0</v>
      </c>
      <c r="AJ30" s="115">
        <f t="shared" si="2"/>
        <v>0</v>
      </c>
      <c r="AK30" s="115">
        <f>AI30+'【11月】FW（１年目）月集計表'!AK30</f>
        <v>0</v>
      </c>
      <c r="AL30" s="115">
        <f>AJ30+'【11月】FW（１年目）月集計表'!AL30</f>
        <v>0</v>
      </c>
      <c r="AP30" s="661"/>
      <c r="AQ30" s="654"/>
      <c r="AR30" s="761"/>
      <c r="AS30" s="669"/>
      <c r="AT30" s="761"/>
      <c r="AU30" s="669"/>
      <c r="AV30" s="761"/>
      <c r="AW30" s="669"/>
      <c r="AX30" s="761"/>
      <c r="AY30" s="761"/>
      <c r="AZ30" s="761"/>
      <c r="BA30" s="764"/>
      <c r="BB30" s="758"/>
    </row>
    <row r="31" spans="1:54" ht="16.5" customHeight="1">
      <c r="A31" s="721"/>
      <c r="B31" s="114">
        <v>8</v>
      </c>
      <c r="C31" s="8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246"/>
      <c r="AI31" s="259">
        <f t="shared" si="3"/>
        <v>0</v>
      </c>
      <c r="AJ31" s="115">
        <f t="shared" si="2"/>
        <v>0</v>
      </c>
      <c r="AK31" s="115">
        <f>AI31+'【11月】FW（１年目）月集計表'!AK31</f>
        <v>0</v>
      </c>
      <c r="AL31" s="115">
        <f>AJ31+'【11月】FW（１年目）月集計表'!AL31</f>
        <v>0</v>
      </c>
      <c r="AP31" s="661">
        <v>12</v>
      </c>
      <c r="AQ31" s="653">
        <f>IF(C35="","",C35)</f>
      </c>
      <c r="AR31" s="761"/>
      <c r="AS31" s="668">
        <f>IF(90000&lt;=AR31,90000,AR31)</f>
        <v>0</v>
      </c>
      <c r="AT31" s="761"/>
      <c r="AU31" s="668">
        <f>IF(10000&lt;=AT31,10000,AT31)</f>
        <v>0</v>
      </c>
      <c r="AV31" s="761"/>
      <c r="AW31" s="668">
        <f>IF(20000&lt;=AV31,20000,AV31)</f>
        <v>0</v>
      </c>
      <c r="AX31" s="761"/>
      <c r="AY31" s="761"/>
      <c r="AZ31" s="761"/>
      <c r="BA31" s="763"/>
      <c r="BB31" s="758"/>
    </row>
    <row r="32" spans="1:54" ht="16.5" customHeight="1">
      <c r="A32" s="721"/>
      <c r="B32" s="114">
        <v>9</v>
      </c>
      <c r="C32" s="8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246"/>
      <c r="AI32" s="259">
        <f t="shared" si="3"/>
        <v>0</v>
      </c>
      <c r="AJ32" s="115">
        <f t="shared" si="2"/>
        <v>0</v>
      </c>
      <c r="AK32" s="115">
        <f>AI32+'【11月】FW（１年目）月集計表'!AK32</f>
        <v>0</v>
      </c>
      <c r="AL32" s="115">
        <f>AJ32+'【11月】FW（１年目）月集計表'!AL32</f>
        <v>0</v>
      </c>
      <c r="AP32" s="661"/>
      <c r="AQ32" s="654"/>
      <c r="AR32" s="761"/>
      <c r="AS32" s="669"/>
      <c r="AT32" s="761"/>
      <c r="AU32" s="669"/>
      <c r="AV32" s="761"/>
      <c r="AW32" s="669"/>
      <c r="AX32" s="761"/>
      <c r="AY32" s="761"/>
      <c r="AZ32" s="761"/>
      <c r="BA32" s="764"/>
      <c r="BB32" s="758"/>
    </row>
    <row r="33" spans="1:54" ht="16.5" customHeight="1">
      <c r="A33" s="721"/>
      <c r="B33" s="114">
        <v>10</v>
      </c>
      <c r="C33" s="8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246"/>
      <c r="AI33" s="259">
        <f t="shared" si="3"/>
        <v>0</v>
      </c>
      <c r="AJ33" s="115">
        <f t="shared" si="2"/>
        <v>0</v>
      </c>
      <c r="AK33" s="115">
        <f>AI33+'【11月】FW（１年目）月集計表'!AK33</f>
        <v>0</v>
      </c>
      <c r="AL33" s="115">
        <f>AJ33+'【11月】FW（１年目）月集計表'!AL33</f>
        <v>0</v>
      </c>
      <c r="AP33" s="661">
        <v>13</v>
      </c>
      <c r="AQ33" s="653">
        <f>IF(C36="","",C36)</f>
      </c>
      <c r="AR33" s="761"/>
      <c r="AS33" s="668">
        <f>IF(90000&lt;=AR33,90000,AR33)</f>
        <v>0</v>
      </c>
      <c r="AT33" s="761"/>
      <c r="AU33" s="668">
        <f>IF(10000&lt;=AT33,10000,AT33)</f>
        <v>0</v>
      </c>
      <c r="AV33" s="761"/>
      <c r="AW33" s="668">
        <f>IF(20000&lt;=AV33,20000,AV33)</f>
        <v>0</v>
      </c>
      <c r="AX33" s="761"/>
      <c r="AY33" s="761"/>
      <c r="AZ33" s="761"/>
      <c r="BA33" s="763"/>
      <c r="BB33" s="758"/>
    </row>
    <row r="34" spans="1:54" ht="16.5" customHeight="1">
      <c r="A34" s="721"/>
      <c r="B34" s="114">
        <v>11</v>
      </c>
      <c r="C34" s="8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46"/>
      <c r="AI34" s="259">
        <f t="shared" si="3"/>
        <v>0</v>
      </c>
      <c r="AJ34" s="115">
        <f t="shared" si="2"/>
        <v>0</v>
      </c>
      <c r="AK34" s="115">
        <f>AI34+'【11月】FW（１年目）月集計表'!AK34</f>
        <v>0</v>
      </c>
      <c r="AL34" s="115">
        <f>AJ34+'【11月】FW（１年目）月集計表'!AL34</f>
        <v>0</v>
      </c>
      <c r="AP34" s="661"/>
      <c r="AQ34" s="654"/>
      <c r="AR34" s="761"/>
      <c r="AS34" s="669"/>
      <c r="AT34" s="761"/>
      <c r="AU34" s="669"/>
      <c r="AV34" s="761"/>
      <c r="AW34" s="669"/>
      <c r="AX34" s="761"/>
      <c r="AY34" s="761"/>
      <c r="AZ34" s="761"/>
      <c r="BA34" s="764"/>
      <c r="BB34" s="758"/>
    </row>
    <row r="35" spans="1:54" ht="16.5" customHeight="1">
      <c r="A35" s="721"/>
      <c r="B35" s="114">
        <v>12</v>
      </c>
      <c r="C35" s="8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246"/>
      <c r="AI35" s="259">
        <f t="shared" si="3"/>
        <v>0</v>
      </c>
      <c r="AJ35" s="115">
        <f t="shared" si="2"/>
        <v>0</v>
      </c>
      <c r="AK35" s="115">
        <f>AI35+'【11月】FW（１年目）月集計表'!AK35</f>
        <v>0</v>
      </c>
      <c r="AL35" s="115">
        <f>AJ35+'【11月】FW（１年目）月集計表'!AL35</f>
        <v>0</v>
      </c>
      <c r="AP35" s="661">
        <v>14</v>
      </c>
      <c r="AQ35" s="653">
        <f>IF(C37="","",C37)</f>
      </c>
      <c r="AR35" s="761"/>
      <c r="AS35" s="668">
        <f>IF(90000&lt;=AR35,90000,AR35)</f>
        <v>0</v>
      </c>
      <c r="AT35" s="761"/>
      <c r="AU35" s="668">
        <f>IF(10000&lt;=AT35,10000,AT35)</f>
        <v>0</v>
      </c>
      <c r="AV35" s="761"/>
      <c r="AW35" s="668">
        <f>IF(20000&lt;=AV35,20000,AV35)</f>
        <v>0</v>
      </c>
      <c r="AX35" s="761"/>
      <c r="AY35" s="761"/>
      <c r="AZ35" s="761"/>
      <c r="BA35" s="763"/>
      <c r="BB35" s="758"/>
    </row>
    <row r="36" spans="1:54" ht="16.5" customHeight="1">
      <c r="A36" s="721"/>
      <c r="B36" s="114">
        <v>13</v>
      </c>
      <c r="C36" s="8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46"/>
      <c r="AI36" s="259">
        <f t="shared" si="3"/>
        <v>0</v>
      </c>
      <c r="AJ36" s="115">
        <f t="shared" si="2"/>
        <v>0</v>
      </c>
      <c r="AK36" s="115">
        <f>AI36+'【11月】FW（１年目）月集計表'!AK36</f>
        <v>0</v>
      </c>
      <c r="AL36" s="115">
        <f>AJ36+'【11月】FW（１年目）月集計表'!AL36</f>
        <v>0</v>
      </c>
      <c r="AP36" s="661"/>
      <c r="AQ36" s="654"/>
      <c r="AR36" s="761"/>
      <c r="AS36" s="669"/>
      <c r="AT36" s="761"/>
      <c r="AU36" s="669"/>
      <c r="AV36" s="761"/>
      <c r="AW36" s="669"/>
      <c r="AX36" s="761"/>
      <c r="AY36" s="761"/>
      <c r="AZ36" s="761"/>
      <c r="BA36" s="764"/>
      <c r="BB36" s="758"/>
    </row>
    <row r="37" spans="1:54" ht="16.5" customHeight="1">
      <c r="A37" s="721"/>
      <c r="B37" s="114">
        <v>14</v>
      </c>
      <c r="C37" s="8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246"/>
      <c r="AI37" s="259">
        <f t="shared" si="3"/>
        <v>0</v>
      </c>
      <c r="AJ37" s="115">
        <f t="shared" si="2"/>
        <v>0</v>
      </c>
      <c r="AK37" s="115">
        <f>AI37+'【11月】FW（１年目）月集計表'!AK37</f>
        <v>0</v>
      </c>
      <c r="AL37" s="115">
        <f>AJ37+'【11月】FW（１年目）月集計表'!AL37</f>
        <v>0</v>
      </c>
      <c r="AP37" s="661">
        <v>15</v>
      </c>
      <c r="AQ37" s="653">
        <f>IF(C38="","",C38)</f>
      </c>
      <c r="AR37" s="761"/>
      <c r="AS37" s="668">
        <f>IF(90000&lt;=AR37,90000,AR37)</f>
        <v>0</v>
      </c>
      <c r="AT37" s="761"/>
      <c r="AU37" s="668">
        <f>IF(10000&lt;=AT37,10000,AT37)</f>
        <v>0</v>
      </c>
      <c r="AV37" s="761"/>
      <c r="AW37" s="668">
        <f>IF(20000&lt;=AV37,20000,AV37)</f>
        <v>0</v>
      </c>
      <c r="AX37" s="761"/>
      <c r="AY37" s="761"/>
      <c r="AZ37" s="761"/>
      <c r="BA37" s="763"/>
      <c r="BB37" s="758"/>
    </row>
    <row r="38" spans="1:54" ht="16.5" customHeight="1">
      <c r="A38" s="721"/>
      <c r="B38" s="114">
        <v>15</v>
      </c>
      <c r="C38" s="8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246"/>
      <c r="AI38" s="259">
        <f t="shared" si="3"/>
        <v>0</v>
      </c>
      <c r="AJ38" s="115">
        <f t="shared" si="2"/>
        <v>0</v>
      </c>
      <c r="AK38" s="115">
        <f>AI38+'【11月】FW（１年目）月集計表'!AK38</f>
        <v>0</v>
      </c>
      <c r="AL38" s="115">
        <f>AJ38+'【11月】FW（１年目）月集計表'!AL38</f>
        <v>0</v>
      </c>
      <c r="AP38" s="661"/>
      <c r="AQ38" s="654"/>
      <c r="AR38" s="761"/>
      <c r="AS38" s="669"/>
      <c r="AT38" s="761"/>
      <c r="AU38" s="669"/>
      <c r="AV38" s="761"/>
      <c r="AW38" s="669"/>
      <c r="AX38" s="761"/>
      <c r="AY38" s="761"/>
      <c r="AZ38" s="761"/>
      <c r="BA38" s="764"/>
      <c r="BB38" s="758"/>
    </row>
    <row r="39" spans="1:54" ht="16.5" customHeight="1">
      <c r="A39" s="721"/>
      <c r="B39" s="114">
        <v>16</v>
      </c>
      <c r="C39" s="8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246"/>
      <c r="AI39" s="259">
        <f t="shared" si="3"/>
        <v>0</v>
      </c>
      <c r="AJ39" s="115">
        <f t="shared" si="2"/>
        <v>0</v>
      </c>
      <c r="AK39" s="115">
        <f>AI39+'【11月】FW（１年目）月集計表'!AK39</f>
        <v>0</v>
      </c>
      <c r="AL39" s="115">
        <f>AJ39+'【11月】FW（１年目）月集計表'!AL39</f>
        <v>0</v>
      </c>
      <c r="AP39" s="661">
        <v>16</v>
      </c>
      <c r="AQ39" s="653">
        <f>IF(C39="","",C39)</f>
      </c>
      <c r="AR39" s="761"/>
      <c r="AS39" s="668">
        <f>IF(90000&lt;=AR39,90000,AR39)</f>
        <v>0</v>
      </c>
      <c r="AT39" s="761"/>
      <c r="AU39" s="668">
        <f>IF(10000&lt;=AT39,10000,AT39)</f>
        <v>0</v>
      </c>
      <c r="AV39" s="761"/>
      <c r="AW39" s="668">
        <f>IF(20000&lt;=AV39,20000,AV39)</f>
        <v>0</v>
      </c>
      <c r="AX39" s="761"/>
      <c r="AY39" s="761"/>
      <c r="AZ39" s="761"/>
      <c r="BA39" s="763"/>
      <c r="BB39" s="758"/>
    </row>
    <row r="40" spans="1:54" ht="16.5" customHeight="1">
      <c r="A40" s="721"/>
      <c r="B40" s="114">
        <v>17</v>
      </c>
      <c r="C40" s="8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246"/>
      <c r="AI40" s="259">
        <f t="shared" si="3"/>
        <v>0</v>
      </c>
      <c r="AJ40" s="115">
        <f t="shared" si="2"/>
        <v>0</v>
      </c>
      <c r="AK40" s="115">
        <f>AI40+'【11月】FW（１年目）月集計表'!AK40</f>
        <v>0</v>
      </c>
      <c r="AL40" s="115">
        <f>AJ40+'【11月】FW（１年目）月集計表'!AL40</f>
        <v>0</v>
      </c>
      <c r="AP40" s="661"/>
      <c r="AQ40" s="654"/>
      <c r="AR40" s="761"/>
      <c r="AS40" s="669"/>
      <c r="AT40" s="761"/>
      <c r="AU40" s="669"/>
      <c r="AV40" s="761"/>
      <c r="AW40" s="669"/>
      <c r="AX40" s="761"/>
      <c r="AY40" s="761"/>
      <c r="AZ40" s="761"/>
      <c r="BA40" s="764"/>
      <c r="BB40" s="758"/>
    </row>
    <row r="41" spans="1:54" ht="16.5" customHeight="1">
      <c r="A41" s="721"/>
      <c r="B41" s="114">
        <v>18</v>
      </c>
      <c r="C41" s="8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46"/>
      <c r="AI41" s="259">
        <f t="shared" si="3"/>
        <v>0</v>
      </c>
      <c r="AJ41" s="115">
        <f t="shared" si="2"/>
        <v>0</v>
      </c>
      <c r="AK41" s="115">
        <f>AI41+'【11月】FW（１年目）月集計表'!AK41</f>
        <v>0</v>
      </c>
      <c r="AL41" s="115">
        <f>AJ41+'【11月】FW（１年目）月集計表'!AL41</f>
        <v>0</v>
      </c>
      <c r="AP41" s="661">
        <v>17</v>
      </c>
      <c r="AQ41" s="653">
        <f>IF(C40="","",C40)</f>
      </c>
      <c r="AR41" s="761"/>
      <c r="AS41" s="668">
        <f>IF(90000&lt;=AR41,90000,AR41)</f>
        <v>0</v>
      </c>
      <c r="AT41" s="761"/>
      <c r="AU41" s="668">
        <f>IF(10000&lt;=AT41,10000,AT41)</f>
        <v>0</v>
      </c>
      <c r="AV41" s="761"/>
      <c r="AW41" s="668">
        <f>IF(20000&lt;=AV41,20000,AV41)</f>
        <v>0</v>
      </c>
      <c r="AX41" s="761"/>
      <c r="AY41" s="761"/>
      <c r="AZ41" s="761"/>
      <c r="BA41" s="763"/>
      <c r="BB41" s="758"/>
    </row>
    <row r="42" spans="1:54" ht="16.5" customHeight="1">
      <c r="A42" s="721"/>
      <c r="B42" s="114">
        <v>19</v>
      </c>
      <c r="C42" s="8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246"/>
      <c r="AI42" s="259">
        <f t="shared" si="3"/>
        <v>0</v>
      </c>
      <c r="AJ42" s="115">
        <f t="shared" si="2"/>
        <v>0</v>
      </c>
      <c r="AK42" s="115">
        <f>AI42+'【11月】FW（１年目）月集計表'!AK42</f>
        <v>0</v>
      </c>
      <c r="AL42" s="115">
        <f>AJ42+'【11月】FW（１年目）月集計表'!AL42</f>
        <v>0</v>
      </c>
      <c r="AP42" s="661"/>
      <c r="AQ42" s="654"/>
      <c r="AR42" s="761"/>
      <c r="AS42" s="669"/>
      <c r="AT42" s="761"/>
      <c r="AU42" s="669"/>
      <c r="AV42" s="761"/>
      <c r="AW42" s="669"/>
      <c r="AX42" s="761"/>
      <c r="AY42" s="761"/>
      <c r="AZ42" s="761"/>
      <c r="BA42" s="764"/>
      <c r="BB42" s="758"/>
    </row>
    <row r="43" spans="1:54" ht="16.5" customHeight="1" thickBot="1">
      <c r="A43" s="721"/>
      <c r="B43" s="117">
        <v>20</v>
      </c>
      <c r="C43" s="8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248"/>
      <c r="AI43" s="260">
        <f t="shared" si="3"/>
        <v>0</v>
      </c>
      <c r="AJ43" s="118">
        <f t="shared" si="2"/>
        <v>0</v>
      </c>
      <c r="AK43" s="118">
        <f>AI43+'【11月】FW（１年目）月集計表'!AK43</f>
        <v>0</v>
      </c>
      <c r="AL43" s="118">
        <f>AJ43+'【11月】FW（１年目）月集計表'!AL43</f>
        <v>0</v>
      </c>
      <c r="AP43" s="661">
        <v>18</v>
      </c>
      <c r="AQ43" s="653">
        <f>IF(C41="","",C41)</f>
      </c>
      <c r="AR43" s="761"/>
      <c r="AS43" s="668">
        <f>IF(90000&lt;=AR43,90000,AR43)</f>
        <v>0</v>
      </c>
      <c r="AT43" s="761"/>
      <c r="AU43" s="668">
        <f>IF(10000&lt;=AT43,10000,AT43)</f>
        <v>0</v>
      </c>
      <c r="AV43" s="761"/>
      <c r="AW43" s="668">
        <f>IF(20000&lt;=AV43,20000,AV43)</f>
        <v>0</v>
      </c>
      <c r="AX43" s="761"/>
      <c r="AY43" s="761"/>
      <c r="AZ43" s="761"/>
      <c r="BA43" s="763"/>
      <c r="BB43" s="758"/>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120">
        <f t="shared" si="4"/>
        <v>0</v>
      </c>
      <c r="T44" s="120">
        <f t="shared" si="4"/>
        <v>0</v>
      </c>
      <c r="U44" s="120">
        <f t="shared" si="4"/>
        <v>0</v>
      </c>
      <c r="V44" s="120">
        <f t="shared" si="4"/>
        <v>0</v>
      </c>
      <c r="W44" s="120">
        <f t="shared" si="4"/>
        <v>0</v>
      </c>
      <c r="X44" s="120">
        <f t="shared" si="4"/>
        <v>0</v>
      </c>
      <c r="Y44" s="120">
        <f t="shared" si="4"/>
        <v>0</v>
      </c>
      <c r="Z44" s="120">
        <f t="shared" si="4"/>
        <v>0</v>
      </c>
      <c r="AA44" s="120">
        <f t="shared" si="4"/>
        <v>0</v>
      </c>
      <c r="AB44" s="120">
        <f t="shared" si="4"/>
        <v>0</v>
      </c>
      <c r="AC44" s="120">
        <f t="shared" si="4"/>
        <v>0</v>
      </c>
      <c r="AD44" s="120">
        <f t="shared" si="4"/>
        <v>0</v>
      </c>
      <c r="AE44" s="120">
        <f t="shared" si="4"/>
        <v>0</v>
      </c>
      <c r="AF44" s="120">
        <f t="shared" si="4"/>
        <v>0</v>
      </c>
      <c r="AG44" s="120">
        <f t="shared" si="4"/>
        <v>0</v>
      </c>
      <c r="AH44" s="263">
        <f t="shared" si="4"/>
        <v>0</v>
      </c>
      <c r="AI44" s="718" t="s">
        <v>15</v>
      </c>
      <c r="AJ44" s="718"/>
      <c r="AK44" s="718"/>
      <c r="AP44" s="661"/>
      <c r="AQ44" s="654"/>
      <c r="AR44" s="761"/>
      <c r="AS44" s="669"/>
      <c r="AT44" s="761"/>
      <c r="AU44" s="669"/>
      <c r="AV44" s="761"/>
      <c r="AW44" s="669"/>
      <c r="AX44" s="761"/>
      <c r="AY44" s="761"/>
      <c r="AZ44" s="761"/>
      <c r="BA44" s="764"/>
      <c r="BB44" s="758"/>
    </row>
    <row r="45" spans="1:54" ht="18" customHeight="1">
      <c r="A45" s="101" t="s">
        <v>3</v>
      </c>
      <c r="B45" s="719" t="s">
        <v>16</v>
      </c>
      <c r="C45" s="719"/>
      <c r="D45" s="340">
        <f>D8</f>
        <v>42705</v>
      </c>
      <c r="E45" s="340">
        <f aca="true" t="shared" si="5" ref="E45:AH45">E8</f>
        <v>42706</v>
      </c>
      <c r="F45" s="340">
        <f t="shared" si="5"/>
        <v>42707</v>
      </c>
      <c r="G45" s="340">
        <f t="shared" si="5"/>
        <v>42708</v>
      </c>
      <c r="H45" s="340">
        <f t="shared" si="5"/>
        <v>42709</v>
      </c>
      <c r="I45" s="340">
        <f t="shared" si="5"/>
        <v>42710</v>
      </c>
      <c r="J45" s="340">
        <f t="shared" si="5"/>
        <v>42711</v>
      </c>
      <c r="K45" s="340">
        <f t="shared" si="5"/>
        <v>42712</v>
      </c>
      <c r="L45" s="340">
        <f t="shared" si="5"/>
        <v>42713</v>
      </c>
      <c r="M45" s="340">
        <f t="shared" si="5"/>
        <v>42714</v>
      </c>
      <c r="N45" s="340">
        <f t="shared" si="5"/>
        <v>42715</v>
      </c>
      <c r="O45" s="340">
        <f t="shared" si="5"/>
        <v>42716</v>
      </c>
      <c r="P45" s="340">
        <f t="shared" si="5"/>
        <v>42717</v>
      </c>
      <c r="Q45" s="340">
        <f t="shared" si="5"/>
        <v>42718</v>
      </c>
      <c r="R45" s="340">
        <f t="shared" si="5"/>
        <v>42719</v>
      </c>
      <c r="S45" s="340">
        <f t="shared" si="5"/>
        <v>42720</v>
      </c>
      <c r="T45" s="340">
        <f t="shared" si="5"/>
        <v>42721</v>
      </c>
      <c r="U45" s="340">
        <f t="shared" si="5"/>
        <v>42722</v>
      </c>
      <c r="V45" s="340">
        <f t="shared" si="5"/>
        <v>42723</v>
      </c>
      <c r="W45" s="340">
        <f t="shared" si="5"/>
        <v>42724</v>
      </c>
      <c r="X45" s="340">
        <f t="shared" si="5"/>
        <v>42725</v>
      </c>
      <c r="Y45" s="340">
        <f t="shared" si="5"/>
        <v>42726</v>
      </c>
      <c r="Z45" s="342">
        <f t="shared" si="5"/>
        <v>42727</v>
      </c>
      <c r="AA45" s="340">
        <f t="shared" si="5"/>
        <v>42728</v>
      </c>
      <c r="AB45" s="340">
        <f t="shared" si="5"/>
        <v>42729</v>
      </c>
      <c r="AC45" s="340">
        <f t="shared" si="5"/>
        <v>42730</v>
      </c>
      <c r="AD45" s="340">
        <f t="shared" si="5"/>
        <v>42731</v>
      </c>
      <c r="AE45" s="340">
        <f t="shared" si="5"/>
        <v>42732</v>
      </c>
      <c r="AF45" s="340">
        <f t="shared" si="5"/>
        <v>42733</v>
      </c>
      <c r="AG45" s="340">
        <f t="shared" si="5"/>
        <v>42734</v>
      </c>
      <c r="AH45" s="340">
        <f t="shared" si="5"/>
        <v>42735</v>
      </c>
      <c r="AI45" s="102" t="s">
        <v>118</v>
      </c>
      <c r="AJ45" s="102" t="s">
        <v>8</v>
      </c>
      <c r="AK45" s="103" t="s">
        <v>240</v>
      </c>
      <c r="AL45" s="240"/>
      <c r="AM45" s="110"/>
      <c r="AN45" s="110"/>
      <c r="AP45" s="661">
        <v>19</v>
      </c>
      <c r="AQ45" s="653">
        <f>IF(C42="","",C42)</f>
      </c>
      <c r="AR45" s="761"/>
      <c r="AS45" s="668">
        <f>IF(90000&lt;=AR45,90000,AR45)</f>
        <v>0</v>
      </c>
      <c r="AT45" s="761"/>
      <c r="AU45" s="668">
        <f>IF(10000&lt;=AT45,10000,AT45)</f>
        <v>0</v>
      </c>
      <c r="AV45" s="761"/>
      <c r="AW45" s="668">
        <f>IF(20000&lt;=AV45,20000,AV45)</f>
        <v>0</v>
      </c>
      <c r="AX45" s="761"/>
      <c r="AY45" s="761"/>
      <c r="AZ45" s="761"/>
      <c r="BA45" s="763"/>
      <c r="BB45" s="758"/>
    </row>
    <row r="46" spans="1:54" ht="16.5" customHeight="1">
      <c r="A46" s="720" t="s">
        <v>17</v>
      </c>
      <c r="B46" s="111">
        <v>1</v>
      </c>
      <c r="C46" s="24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09">
        <f>SUM(D46:AH46)</f>
        <v>0</v>
      </c>
      <c r="AJ46" s="123">
        <f>IF(C46="","",VLOOKUP($C46,$C$62:$D$74,2,))</f>
      </c>
      <c r="AK46" s="124">
        <f>IF(AJ46="","",AJ46*AI46)</f>
      </c>
      <c r="AL46" s="240"/>
      <c r="AM46" s="110"/>
      <c r="AN46" s="110"/>
      <c r="AP46" s="661"/>
      <c r="AQ46" s="654"/>
      <c r="AR46" s="761"/>
      <c r="AS46" s="669"/>
      <c r="AT46" s="761"/>
      <c r="AU46" s="669"/>
      <c r="AV46" s="761"/>
      <c r="AW46" s="669"/>
      <c r="AX46" s="761"/>
      <c r="AY46" s="761"/>
      <c r="AZ46" s="761"/>
      <c r="BA46" s="764"/>
      <c r="BB46" s="758"/>
    </row>
    <row r="47" spans="1:54" ht="16.5" customHeight="1">
      <c r="A47" s="721"/>
      <c r="B47" s="114">
        <v>2</v>
      </c>
      <c r="C47" s="85"/>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26">
        <f>SUM(D47:AH47)</f>
        <v>0</v>
      </c>
      <c r="AJ47" s="127">
        <f>IF(C47="","",VLOOKUP($C47,$C$62:$D$74,2,))</f>
      </c>
      <c r="AK47" s="128">
        <f>IF(AJ47="","",AJ47*AI47)</f>
      </c>
      <c r="AL47" s="240"/>
      <c r="AM47" s="110"/>
      <c r="AN47" s="110"/>
      <c r="AP47" s="661">
        <v>20</v>
      </c>
      <c r="AQ47" s="653">
        <f>IF(C43="","",C43)</f>
      </c>
      <c r="AR47" s="761"/>
      <c r="AS47" s="668">
        <f>IF(90000&lt;=AR47,90000,AR47)</f>
        <v>0</v>
      </c>
      <c r="AT47" s="761"/>
      <c r="AU47" s="668">
        <f>IF(10000&lt;=AT47,10000,AT47)</f>
        <v>0</v>
      </c>
      <c r="AV47" s="761"/>
      <c r="AW47" s="668">
        <f>IF(20000&lt;=AV47,20000,AV47)</f>
        <v>0</v>
      </c>
      <c r="AX47" s="761"/>
      <c r="AY47" s="761"/>
      <c r="AZ47" s="761"/>
      <c r="BA47" s="763"/>
      <c r="BB47" s="758"/>
    </row>
    <row r="48" spans="1:54" ht="16.5" customHeight="1">
      <c r="A48" s="721"/>
      <c r="B48" s="114">
        <v>3</v>
      </c>
      <c r="C48" s="85"/>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26">
        <f>SUM(D48:AH48)</f>
        <v>0</v>
      </c>
      <c r="AJ48" s="127">
        <f>IF(C48="","",VLOOKUP($C48,$C$62:$D$74,2,))</f>
      </c>
      <c r="AK48" s="128">
        <f>IF(AJ48="","",AJ48*AI48)</f>
      </c>
      <c r="AL48" s="240"/>
      <c r="AM48" s="110"/>
      <c r="AN48" s="110"/>
      <c r="AP48" s="744"/>
      <c r="AQ48" s="655"/>
      <c r="AR48" s="762"/>
      <c r="AS48" s="665"/>
      <c r="AT48" s="762"/>
      <c r="AU48" s="665"/>
      <c r="AV48" s="762"/>
      <c r="AW48" s="665"/>
      <c r="AX48" s="762"/>
      <c r="AY48" s="762"/>
      <c r="AZ48" s="762"/>
      <c r="BA48" s="778"/>
      <c r="BB48" s="759"/>
    </row>
    <row r="49" spans="1:54" ht="16.5" customHeight="1">
      <c r="A49" s="721"/>
      <c r="B49" s="114">
        <v>4</v>
      </c>
      <c r="C49" s="85"/>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60"/>
    </row>
    <row r="50" spans="1:54" ht="16.5" customHeight="1">
      <c r="A50" s="721"/>
      <c r="B50" s="117">
        <v>5</v>
      </c>
      <c r="C50" s="242"/>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6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131" t="s">
        <v>20</v>
      </c>
      <c r="D53" s="98" t="s">
        <v>21</v>
      </c>
      <c r="E53" s="98" t="s">
        <v>22</v>
      </c>
      <c r="F53" s="98" t="s">
        <v>23</v>
      </c>
      <c r="G53" s="98" t="s">
        <v>24</v>
      </c>
      <c r="H53" s="98" t="s">
        <v>25</v>
      </c>
      <c r="I53" s="98" t="s">
        <v>26</v>
      </c>
      <c r="J53" s="98" t="s">
        <v>27</v>
      </c>
      <c r="K53" s="98" t="s">
        <v>28</v>
      </c>
      <c r="L53" s="98" t="s">
        <v>29</v>
      </c>
      <c r="M53" s="98" t="s">
        <v>96</v>
      </c>
      <c r="N53" s="98" t="s">
        <v>102</v>
      </c>
      <c r="O53" s="98" t="s">
        <v>267</v>
      </c>
      <c r="P53" s="98" t="s">
        <v>269</v>
      </c>
      <c r="Q53" s="98" t="s">
        <v>30</v>
      </c>
      <c r="R53" s="98" t="s">
        <v>31</v>
      </c>
      <c r="S53" s="98" t="s">
        <v>32</v>
      </c>
      <c r="T53" s="728" t="s">
        <v>273</v>
      </c>
      <c r="U53" s="729"/>
      <c r="V53" s="730"/>
      <c r="AL53" s="145"/>
      <c r="AM53" s="145"/>
      <c r="AN53" s="145"/>
    </row>
    <row r="54" spans="1:40" ht="15" customHeight="1">
      <c r="A54" s="728"/>
      <c r="B54" s="695"/>
      <c r="C54" s="131" t="s">
        <v>33</v>
      </c>
      <c r="D54" s="141"/>
      <c r="E54" s="141"/>
      <c r="F54" s="141"/>
      <c r="G54" s="141"/>
      <c r="H54" s="141"/>
      <c r="I54" s="141"/>
      <c r="J54" s="141"/>
      <c r="K54" s="141"/>
      <c r="L54" s="141"/>
      <c r="M54" s="141"/>
      <c r="N54" s="141"/>
      <c r="O54" s="141"/>
      <c r="P54" s="141"/>
      <c r="Q54" s="141"/>
      <c r="R54" s="141"/>
      <c r="S54" s="141"/>
      <c r="T54" s="731">
        <f>SUM(D54:P54)</f>
        <v>0</v>
      </c>
      <c r="U54" s="732"/>
      <c r="V54" s="733"/>
      <c r="AL54" s="145"/>
      <c r="AM54" s="145"/>
      <c r="AN54" s="145"/>
    </row>
    <row r="55" spans="1:40" ht="15" customHeight="1">
      <c r="A55" s="728"/>
      <c r="B55" s="695"/>
      <c r="C55" s="131"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D55+'【11月】FW（１年目）月集計表'!D56</f>
        <v>0</v>
      </c>
      <c r="E56" s="133">
        <f>E55+'【11月】FW（１年目）月集計表'!E56</f>
        <v>0</v>
      </c>
      <c r="F56" s="133">
        <f>F55+'【11月】FW（１年目）月集計表'!F56</f>
        <v>0</v>
      </c>
      <c r="G56" s="133">
        <f>G55+'【11月】FW（１年目）月集計表'!G56</f>
        <v>0</v>
      </c>
      <c r="H56" s="133">
        <f>H55+'【11月】FW（１年目）月集計表'!H56</f>
        <v>0</v>
      </c>
      <c r="I56" s="133">
        <f>I55+'【11月】FW（１年目）月集計表'!I56</f>
        <v>0</v>
      </c>
      <c r="J56" s="133">
        <f>J55+'【11月】FW（１年目）月集計表'!J56</f>
        <v>0</v>
      </c>
      <c r="K56" s="133">
        <f>K55+'【11月】FW（１年目）月集計表'!K56</f>
        <v>0</v>
      </c>
      <c r="L56" s="133">
        <f>L55+'【11月】FW（１年目）月集計表'!L56</f>
        <v>0</v>
      </c>
      <c r="M56" s="133">
        <f>M55+'【11月】FW（１年目）月集計表'!M56</f>
        <v>0</v>
      </c>
      <c r="N56" s="133">
        <f>N55+'【11月】FW（１年目）月集計表'!N56</f>
        <v>0</v>
      </c>
      <c r="O56" s="133">
        <f>O55+'【11月】FW（１年目）月集計表'!O56</f>
        <v>0</v>
      </c>
      <c r="P56" s="133">
        <f>P55+'【11月】FW（１年目）月集計表'!P56</f>
        <v>0</v>
      </c>
      <c r="Q56" s="133">
        <f>Q55+'【11月】FW（１年目）月集計表'!Q56</f>
        <v>0</v>
      </c>
      <c r="R56" s="133">
        <f>R55+'【11月】FW（１年目）月集計表'!R56</f>
        <v>0</v>
      </c>
      <c r="S56" s="133">
        <f>S55+'【11月】FW（１年目）月集計表'!S56</f>
        <v>0</v>
      </c>
      <c r="T56" s="734">
        <f>SUM(D56:P56)</f>
        <v>0</v>
      </c>
      <c r="U56" s="734"/>
      <c r="V56" s="734"/>
      <c r="W56" s="90" t="s">
        <v>329</v>
      </c>
      <c r="AL56" s="145"/>
      <c r="AM56" s="145"/>
      <c r="AN56" s="145"/>
    </row>
    <row r="59" spans="3:9" ht="13.5" hidden="1">
      <c r="C59" s="134" t="s">
        <v>34</v>
      </c>
      <c r="I59" s="134" t="s">
        <v>35</v>
      </c>
    </row>
    <row r="60" ht="13.5" hidden="1"/>
    <row r="61" spans="3:10" ht="13.5" hidden="1">
      <c r="C61" s="131"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103</v>
      </c>
      <c r="J71" s="134" t="s">
        <v>105</v>
      </c>
      <c r="S71" s="134"/>
      <c r="T71" s="134"/>
    </row>
    <row r="72" spans="3:20" ht="13.5" hidden="1">
      <c r="C72" s="135" t="s">
        <v>320</v>
      </c>
      <c r="D72" s="739">
        <v>9800</v>
      </c>
      <c r="E72" s="739"/>
      <c r="I72" s="134" t="s">
        <v>104</v>
      </c>
      <c r="J72" s="134" t="s">
        <v>111</v>
      </c>
      <c r="S72" s="134"/>
      <c r="T72" s="134"/>
    </row>
    <row r="73" spans="3:20" ht="13.5" hidden="1">
      <c r="C73" s="135" t="s">
        <v>191</v>
      </c>
      <c r="D73" s="739">
        <v>1300</v>
      </c>
      <c r="E73" s="739"/>
      <c r="I73" s="134" t="s">
        <v>262</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7" ref="D85:F100">IF(COUNTIF(D$24:D$43,$C85)=0,"",COUNTIF(D$24:D$43,$C85)/COUNTIF(D$24:D$43,$C85))</f>
      </c>
      <c r="E85" s="133">
        <f t="shared" si="7"/>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hidden="1">
      <c r="C86" s="98" t="s">
        <v>22</v>
      </c>
      <c r="D86" s="133">
        <f t="shared" si="7"/>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hidden="1">
      <c r="C94" s="98" t="s">
        <v>96</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hidden="1">
      <c r="C95" s="98" t="s">
        <v>102</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hidden="1">
      <c r="C96" s="98" t="s">
        <v>267</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hidden="1">
      <c r="C97" s="98" t="s">
        <v>269</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39:BA40"/>
    <mergeCell ref="BA41:BA42"/>
    <mergeCell ref="BA43:BA44"/>
    <mergeCell ref="AZ21:AZ22"/>
    <mergeCell ref="AZ39:AZ40"/>
    <mergeCell ref="BA7:BA8"/>
    <mergeCell ref="BA11:BA12"/>
    <mergeCell ref="BA13:BA14"/>
    <mergeCell ref="BA3:BB3"/>
    <mergeCell ref="BA5:BB5"/>
    <mergeCell ref="BA9:BA10"/>
    <mergeCell ref="AU7:AU8"/>
    <mergeCell ref="AV7:AV8"/>
    <mergeCell ref="BB7:BB8"/>
    <mergeCell ref="AZ7:AZ8"/>
    <mergeCell ref="AW7:AW8"/>
    <mergeCell ref="AU9:AU10"/>
    <mergeCell ref="AX7:AX8"/>
    <mergeCell ref="A1:H1"/>
    <mergeCell ref="AY49:AY50"/>
    <mergeCell ref="AY7:AY8"/>
    <mergeCell ref="AY9:AY10"/>
    <mergeCell ref="AY11:AY12"/>
    <mergeCell ref="AY13:AY14"/>
    <mergeCell ref="AY15:AY16"/>
    <mergeCell ref="AM1:AN1"/>
    <mergeCell ref="AY39:AY40"/>
    <mergeCell ref="AQ1:AS1"/>
    <mergeCell ref="AQ9:AQ10"/>
    <mergeCell ref="AR9:AR10"/>
    <mergeCell ref="AQ11:AQ12"/>
    <mergeCell ref="AS3:AX5"/>
    <mergeCell ref="AP7:AQ8"/>
    <mergeCell ref="AP3:AR5"/>
    <mergeCell ref="AV9:AV10"/>
    <mergeCell ref="AP11:AP12"/>
    <mergeCell ref="AT11:AT12"/>
    <mergeCell ref="AP9:AP10"/>
    <mergeCell ref="AM7:AN7"/>
    <mergeCell ref="AJ7:AK7"/>
    <mergeCell ref="AM2:AN3"/>
    <mergeCell ref="AS7:AS8"/>
    <mergeCell ref="A9:A19"/>
    <mergeCell ref="A3:E5"/>
    <mergeCell ref="F3:X5"/>
    <mergeCell ref="Z5:AB5"/>
    <mergeCell ref="AC5:AH5"/>
    <mergeCell ref="AJ5:AN5"/>
    <mergeCell ref="A20:A23"/>
    <mergeCell ref="A7:A8"/>
    <mergeCell ref="B7:C8"/>
    <mergeCell ref="D7:AH7"/>
    <mergeCell ref="B20:C23"/>
    <mergeCell ref="D20:D23"/>
    <mergeCell ref="E20:E23"/>
    <mergeCell ref="F20:F23"/>
    <mergeCell ref="G20:G23"/>
    <mergeCell ref="N20:N23"/>
    <mergeCell ref="AS9:AS10"/>
    <mergeCell ref="AR11:AR12"/>
    <mergeCell ref="AT9:AT10"/>
    <mergeCell ref="AT7:AT8"/>
    <mergeCell ref="AR7:AR8"/>
    <mergeCell ref="BB11:BB12"/>
    <mergeCell ref="BB13:BB14"/>
    <mergeCell ref="AU13:AU14"/>
    <mergeCell ref="AV13:AV14"/>
    <mergeCell ref="AW9:AW10"/>
    <mergeCell ref="AX9:AX10"/>
    <mergeCell ref="AZ9:AZ10"/>
    <mergeCell ref="BB9:BB10"/>
    <mergeCell ref="AV11:AV12"/>
    <mergeCell ref="AR17:AR18"/>
    <mergeCell ref="AX13:AX14"/>
    <mergeCell ref="AZ13:AZ14"/>
    <mergeCell ref="AS11:AS12"/>
    <mergeCell ref="AZ11:AZ12"/>
    <mergeCell ref="AU11:AU12"/>
    <mergeCell ref="AX11:AX12"/>
    <mergeCell ref="AW11:AW12"/>
    <mergeCell ref="AZ15:AZ16"/>
    <mergeCell ref="AT17:AT18"/>
    <mergeCell ref="B19:C19"/>
    <mergeCell ref="AP13:AP14"/>
    <mergeCell ref="AQ13:AQ14"/>
    <mergeCell ref="AP17:AP18"/>
    <mergeCell ref="AQ17:AQ18"/>
    <mergeCell ref="H20:H23"/>
    <mergeCell ref="I20:I23"/>
    <mergeCell ref="J20:J23"/>
    <mergeCell ref="K20:K23"/>
    <mergeCell ref="L20:L23"/>
    <mergeCell ref="M20:M23"/>
    <mergeCell ref="R20:R23"/>
    <mergeCell ref="S20:S23"/>
    <mergeCell ref="T20:T23"/>
    <mergeCell ref="O20:O23"/>
    <mergeCell ref="P20:P23"/>
    <mergeCell ref="U20:U23"/>
    <mergeCell ref="V20:V23"/>
    <mergeCell ref="AW13:AW14"/>
    <mergeCell ref="AR13:AR14"/>
    <mergeCell ref="AS13:AS14"/>
    <mergeCell ref="AT13:AT14"/>
    <mergeCell ref="AT15:AT16"/>
    <mergeCell ref="AK20:AK23"/>
    <mergeCell ref="Z20:Z23"/>
    <mergeCell ref="AA20:AA23"/>
    <mergeCell ref="AB20:AB23"/>
    <mergeCell ref="AC20:AC23"/>
    <mergeCell ref="AD20:AD23"/>
    <mergeCell ref="AE20:AE23"/>
    <mergeCell ref="AL20:AL23"/>
    <mergeCell ref="AP15:AP16"/>
    <mergeCell ref="AM11:AN16"/>
    <mergeCell ref="AM22:AN25"/>
    <mergeCell ref="AK14:AK16"/>
    <mergeCell ref="AP25:AP26"/>
    <mergeCell ref="AQ15:AQ16"/>
    <mergeCell ref="AR15:AR16"/>
    <mergeCell ref="AS15:AS16"/>
    <mergeCell ref="AF20:AF23"/>
    <mergeCell ref="AG20:AG23"/>
    <mergeCell ref="AH20:AH23"/>
    <mergeCell ref="AI20:AI23"/>
    <mergeCell ref="AJ20:AJ23"/>
    <mergeCell ref="AS17:AS18"/>
    <mergeCell ref="AP19:AP20"/>
    <mergeCell ref="AU15:AU16"/>
    <mergeCell ref="AV15:AV16"/>
    <mergeCell ref="AW15:AW16"/>
    <mergeCell ref="AX15:AX16"/>
    <mergeCell ref="BB15:BB16"/>
    <mergeCell ref="BA15:BA16"/>
    <mergeCell ref="AU17:AU18"/>
    <mergeCell ref="AV17:AV18"/>
    <mergeCell ref="AW17:AW18"/>
    <mergeCell ref="AX17:AX18"/>
    <mergeCell ref="AZ17:AZ18"/>
    <mergeCell ref="BB17:BB18"/>
    <mergeCell ref="BA17:BA18"/>
    <mergeCell ref="AY17:AY18"/>
    <mergeCell ref="AQ19:AQ20"/>
    <mergeCell ref="AR19:AR20"/>
    <mergeCell ref="AS19:AS20"/>
    <mergeCell ref="AT19:AT20"/>
    <mergeCell ref="AP21:AP22"/>
    <mergeCell ref="AQ21:AQ22"/>
    <mergeCell ref="AR21:AR22"/>
    <mergeCell ref="AS21:AS22"/>
    <mergeCell ref="AU19:AU20"/>
    <mergeCell ref="AV19:AV20"/>
    <mergeCell ref="AW19:AW20"/>
    <mergeCell ref="AX19:AX20"/>
    <mergeCell ref="AZ19:AZ20"/>
    <mergeCell ref="BB19:BB20"/>
    <mergeCell ref="AY19:AY20"/>
    <mergeCell ref="BA19:BA20"/>
    <mergeCell ref="AU23:AU24"/>
    <mergeCell ref="AT21:AT22"/>
    <mergeCell ref="AU21:AU22"/>
    <mergeCell ref="AV21:AV22"/>
    <mergeCell ref="AX21:AX22"/>
    <mergeCell ref="BB21:BB22"/>
    <mergeCell ref="AY21:AY22"/>
    <mergeCell ref="BA21:BA22"/>
    <mergeCell ref="AQ25:AQ26"/>
    <mergeCell ref="AR25:AR26"/>
    <mergeCell ref="AS25:AS26"/>
    <mergeCell ref="AT25:AT26"/>
    <mergeCell ref="AW21:AW22"/>
    <mergeCell ref="AP23:AP24"/>
    <mergeCell ref="AQ23:AQ24"/>
    <mergeCell ref="AR23:AR24"/>
    <mergeCell ref="AS23:AS24"/>
    <mergeCell ref="AT23:AT24"/>
    <mergeCell ref="BB25:BB26"/>
    <mergeCell ref="AV23:AV24"/>
    <mergeCell ref="AW23:AW24"/>
    <mergeCell ref="AX23:AX24"/>
    <mergeCell ref="AZ23:AZ24"/>
    <mergeCell ref="BB23:BB24"/>
    <mergeCell ref="AY23:AY24"/>
    <mergeCell ref="AY25:AY26"/>
    <mergeCell ref="BA23:BA24"/>
    <mergeCell ref="BA25:BA26"/>
    <mergeCell ref="AU27:AU28"/>
    <mergeCell ref="AU25:AU26"/>
    <mergeCell ref="AV25:AV26"/>
    <mergeCell ref="AW25:AW26"/>
    <mergeCell ref="AX25:AX26"/>
    <mergeCell ref="AZ25:AZ26"/>
    <mergeCell ref="AY27:AY28"/>
    <mergeCell ref="AP29:AP30"/>
    <mergeCell ref="AQ29:AQ30"/>
    <mergeCell ref="AR29:AR30"/>
    <mergeCell ref="AS29:AS30"/>
    <mergeCell ref="AT29:AT30"/>
    <mergeCell ref="AP27:AP28"/>
    <mergeCell ref="AQ27:AQ28"/>
    <mergeCell ref="AR27:AR28"/>
    <mergeCell ref="AS27:AS28"/>
    <mergeCell ref="AT27:AT28"/>
    <mergeCell ref="BB29:BB30"/>
    <mergeCell ref="AV27:AV28"/>
    <mergeCell ref="AW27:AW28"/>
    <mergeCell ref="AX27:AX28"/>
    <mergeCell ref="AZ27:AZ28"/>
    <mergeCell ref="BB27:BB28"/>
    <mergeCell ref="AY29:AY30"/>
    <mergeCell ref="BA27:BA28"/>
    <mergeCell ref="BA29:BA30"/>
    <mergeCell ref="AU31:AU32"/>
    <mergeCell ref="AU29:AU30"/>
    <mergeCell ref="AV29:AV30"/>
    <mergeCell ref="AW29:AW30"/>
    <mergeCell ref="AX29:AX30"/>
    <mergeCell ref="AZ29:AZ30"/>
    <mergeCell ref="AY31:AY32"/>
    <mergeCell ref="AP33:AP34"/>
    <mergeCell ref="AQ33:AQ34"/>
    <mergeCell ref="AR33:AR34"/>
    <mergeCell ref="AS33:AS34"/>
    <mergeCell ref="AT33:AT34"/>
    <mergeCell ref="AP31:AP32"/>
    <mergeCell ref="AQ31:AQ32"/>
    <mergeCell ref="AR31:AR32"/>
    <mergeCell ref="AS31:AS32"/>
    <mergeCell ref="AT31:AT32"/>
    <mergeCell ref="BB33:BB34"/>
    <mergeCell ref="AV31:AV32"/>
    <mergeCell ref="AW31:AW32"/>
    <mergeCell ref="AX31:AX32"/>
    <mergeCell ref="AZ31:AZ32"/>
    <mergeCell ref="BB31:BB32"/>
    <mergeCell ref="AY33:AY34"/>
    <mergeCell ref="BA31:BA32"/>
    <mergeCell ref="BA33:BA34"/>
    <mergeCell ref="AU35:AU36"/>
    <mergeCell ref="AU33:AU34"/>
    <mergeCell ref="AV33:AV34"/>
    <mergeCell ref="AW33:AW34"/>
    <mergeCell ref="AX33:AX34"/>
    <mergeCell ref="AZ33:AZ34"/>
    <mergeCell ref="AY35:AY36"/>
    <mergeCell ref="AP37:AP38"/>
    <mergeCell ref="AQ37:AQ38"/>
    <mergeCell ref="AR37:AR38"/>
    <mergeCell ref="AS37:AS38"/>
    <mergeCell ref="AT37:AT38"/>
    <mergeCell ref="AP35:AP36"/>
    <mergeCell ref="AQ35:AQ36"/>
    <mergeCell ref="AR35:AR36"/>
    <mergeCell ref="AS35:AS36"/>
    <mergeCell ref="AT35:AT36"/>
    <mergeCell ref="BB37:BB38"/>
    <mergeCell ref="AV35:AV36"/>
    <mergeCell ref="AW35:AW36"/>
    <mergeCell ref="AX35:AX36"/>
    <mergeCell ref="AZ35:AZ36"/>
    <mergeCell ref="BB35:BB36"/>
    <mergeCell ref="AY37:AY38"/>
    <mergeCell ref="BA35:BA36"/>
    <mergeCell ref="BA37:BA38"/>
    <mergeCell ref="AS39:AS40"/>
    <mergeCell ref="AU37:AU38"/>
    <mergeCell ref="AV37:AV38"/>
    <mergeCell ref="AW37:AW38"/>
    <mergeCell ref="AX37:AX38"/>
    <mergeCell ref="AZ37:AZ38"/>
    <mergeCell ref="AU39:AU40"/>
    <mergeCell ref="AV39:AV40"/>
    <mergeCell ref="AW39:AW40"/>
    <mergeCell ref="AX39:AX40"/>
    <mergeCell ref="AP39:AP40"/>
    <mergeCell ref="AQ39:AQ40"/>
    <mergeCell ref="AR39:AR40"/>
    <mergeCell ref="B45:C45"/>
    <mergeCell ref="AP41:AP42"/>
    <mergeCell ref="AQ41:AQ42"/>
    <mergeCell ref="AR41:AR42"/>
    <mergeCell ref="AS43:AS44"/>
    <mergeCell ref="AT43:AT44"/>
    <mergeCell ref="A46:A51"/>
    <mergeCell ref="AP49:AQ50"/>
    <mergeCell ref="AP43:AP44"/>
    <mergeCell ref="AQ43:AQ44"/>
    <mergeCell ref="AR43:AR44"/>
    <mergeCell ref="B44:C44"/>
    <mergeCell ref="AI44:AK44"/>
    <mergeCell ref="A24:A44"/>
    <mergeCell ref="BB39:BB40"/>
    <mergeCell ref="AS41:AS42"/>
    <mergeCell ref="AT41:AT42"/>
    <mergeCell ref="AU41:AU42"/>
    <mergeCell ref="AT39:AT40"/>
    <mergeCell ref="BB43:BB44"/>
    <mergeCell ref="AV41:AV42"/>
    <mergeCell ref="AW41:AW42"/>
    <mergeCell ref="AX41:AX42"/>
    <mergeCell ref="AZ41:AZ42"/>
    <mergeCell ref="BB41:BB42"/>
    <mergeCell ref="AU45:AU46"/>
    <mergeCell ref="AU43:AU44"/>
    <mergeCell ref="AV43:AV44"/>
    <mergeCell ref="AW43:AW44"/>
    <mergeCell ref="AX43:AX44"/>
    <mergeCell ref="AZ43:AZ44"/>
    <mergeCell ref="AY41:AY42"/>
    <mergeCell ref="AY43:AY44"/>
    <mergeCell ref="AY45:AY46"/>
    <mergeCell ref="AY47:AY48"/>
    <mergeCell ref="BA47:BA48"/>
    <mergeCell ref="BA45:BA46"/>
    <mergeCell ref="AS47:AS48"/>
    <mergeCell ref="AT47:AT48"/>
    <mergeCell ref="AP45:AP46"/>
    <mergeCell ref="AQ45:AQ46"/>
    <mergeCell ref="AR45:AR46"/>
    <mergeCell ref="AS45:AS46"/>
    <mergeCell ref="AT45:AT46"/>
    <mergeCell ref="AW47:AW48"/>
    <mergeCell ref="AX47:AX48"/>
    <mergeCell ref="AT49:AT50"/>
    <mergeCell ref="AZ47:AZ48"/>
    <mergeCell ref="BB47:BB48"/>
    <mergeCell ref="AV45:AV46"/>
    <mergeCell ref="AW45:AW46"/>
    <mergeCell ref="AX45:AX46"/>
    <mergeCell ref="AZ45:AZ46"/>
    <mergeCell ref="BB45:BB46"/>
    <mergeCell ref="B51:C51"/>
    <mergeCell ref="D51:AI51"/>
    <mergeCell ref="AR49:AR50"/>
    <mergeCell ref="AS49:AS50"/>
    <mergeCell ref="AU47:AU48"/>
    <mergeCell ref="AV47:AV48"/>
    <mergeCell ref="AP47:AP48"/>
    <mergeCell ref="AQ47:AQ48"/>
    <mergeCell ref="AR47:AR48"/>
    <mergeCell ref="BB49:BB50"/>
    <mergeCell ref="AU49:AU50"/>
    <mergeCell ref="AV49:AV50"/>
    <mergeCell ref="AW49:AW50"/>
    <mergeCell ref="AX49:AX50"/>
    <mergeCell ref="AZ49:AZ50"/>
    <mergeCell ref="BA49:BA50"/>
    <mergeCell ref="A53:B56"/>
    <mergeCell ref="T53:V53"/>
    <mergeCell ref="T54:V54"/>
    <mergeCell ref="T55:V55"/>
    <mergeCell ref="T56:V56"/>
    <mergeCell ref="D61:E61"/>
    <mergeCell ref="AI8:AI10"/>
    <mergeCell ref="D63:E63"/>
    <mergeCell ref="D64:E64"/>
    <mergeCell ref="D65:E65"/>
    <mergeCell ref="D66:E66"/>
    <mergeCell ref="D67:E67"/>
    <mergeCell ref="W20:W23"/>
    <mergeCell ref="X20:X23"/>
    <mergeCell ref="Y20:Y23"/>
    <mergeCell ref="Q20:Q23"/>
    <mergeCell ref="D74:E74"/>
    <mergeCell ref="D68:E68"/>
    <mergeCell ref="D69:E69"/>
    <mergeCell ref="D70:E70"/>
    <mergeCell ref="D71:E71"/>
    <mergeCell ref="D72:E72"/>
    <mergeCell ref="D73:E73"/>
    <mergeCell ref="D62:E62"/>
    <mergeCell ref="AL11:AL16"/>
    <mergeCell ref="AJ17:AM18"/>
    <mergeCell ref="AJ8:AK10"/>
    <mergeCell ref="AL8:AL10"/>
    <mergeCell ref="AM8:AN10"/>
    <mergeCell ref="AI11:AI16"/>
    <mergeCell ref="AJ11:AJ13"/>
    <mergeCell ref="AJ14:AJ16"/>
    <mergeCell ref="AK11:AK13"/>
  </mergeCells>
  <conditionalFormatting sqref="C24:AH24 C9 C46:C50 C28:AH43 C12:AH18 C11 AH25:AH27">
    <cfRule type="expression" priority="28" dxfId="0" stopIfTrue="1">
      <formula>$C9=""</formula>
    </cfRule>
  </conditionalFormatting>
  <conditionalFormatting sqref="D46:AH50 AR9:AR48 AT9:AT48 AV9:AV48 AX9:AZ48 BA11:BA47 BA9">
    <cfRule type="expression" priority="27" dxfId="0" stopIfTrue="1">
      <formula>D9=""</formula>
    </cfRule>
  </conditionalFormatting>
  <conditionalFormatting sqref="AC5:AH5">
    <cfRule type="expression" priority="25" dxfId="0" stopIfTrue="1">
      <formula>$AC$5=""</formula>
    </cfRule>
  </conditionalFormatting>
  <conditionalFormatting sqref="AJ5:AN5">
    <cfRule type="expression" priority="24" dxfId="0" stopIfTrue="1">
      <formula>$AJ$5=""</formula>
    </cfRule>
  </conditionalFormatting>
  <conditionalFormatting sqref="D54:S54">
    <cfRule type="expression" priority="23" dxfId="0" stopIfTrue="1">
      <formula>D$54=""</formula>
    </cfRule>
  </conditionalFormatting>
  <conditionalFormatting sqref="AQ9:AQ48">
    <cfRule type="expression" priority="18" dxfId="11" stopIfTrue="1">
      <formula>AQ9=""</formula>
    </cfRule>
  </conditionalFormatting>
  <conditionalFormatting sqref="BA3">
    <cfRule type="expression" priority="16" dxfId="11" stopIfTrue="1">
      <formula>$BA$3=""</formula>
    </cfRule>
  </conditionalFormatting>
  <conditionalFormatting sqref="BA5">
    <cfRule type="expression" priority="15" dxfId="11" stopIfTrue="1">
      <formula>$BA$5=""</formula>
    </cfRule>
  </conditionalFormatting>
  <conditionalFormatting sqref="D45:AH45">
    <cfRule type="expression" priority="14" dxfId="197" stopIfTrue="1">
      <formula>WEEKDAY(D45,1)=1</formula>
    </cfRule>
  </conditionalFormatting>
  <conditionalFormatting sqref="D45:AH45">
    <cfRule type="expression" priority="13" dxfId="198" stopIfTrue="1">
      <formula>WEEKDAY(D45,1)=7</formula>
    </cfRule>
  </conditionalFormatting>
  <conditionalFormatting sqref="D20:AH23">
    <cfRule type="expression" priority="11" dxfId="198" stopIfTrue="1">
      <formula>WEEKDAY(D20,1)=7</formula>
    </cfRule>
    <cfRule type="expression" priority="12" dxfId="197" stopIfTrue="1">
      <formula>WEEKDAY(D20,1)=1</formula>
    </cfRule>
  </conditionalFormatting>
  <conditionalFormatting sqref="D8:AH8">
    <cfRule type="expression" priority="9" dxfId="198" stopIfTrue="1">
      <formula>WEEKDAY(D8,1)=7</formula>
    </cfRule>
    <cfRule type="expression" priority="10" dxfId="197" stopIfTrue="1">
      <formula>WEEKDAY(D8,1)=1</formula>
    </cfRule>
  </conditionalFormatting>
  <conditionalFormatting sqref="C10">
    <cfRule type="expression" priority="7" dxfId="0" stopIfTrue="1">
      <formula>$C10=""</formula>
    </cfRule>
  </conditionalFormatting>
  <conditionalFormatting sqref="AH9:AH11">
    <cfRule type="expression" priority="6" dxfId="0" stopIfTrue="1">
      <formula>$C9=""</formula>
    </cfRule>
  </conditionalFormatting>
  <conditionalFormatting sqref="D10:AG10">
    <cfRule type="expression" priority="5" dxfId="0" stopIfTrue="1">
      <formula>$C10=""</formula>
    </cfRule>
  </conditionalFormatting>
  <conditionalFormatting sqref="D9:AG9">
    <cfRule type="expression" priority="4" dxfId="0" stopIfTrue="1">
      <formula>$C9=""</formula>
    </cfRule>
  </conditionalFormatting>
  <conditionalFormatting sqref="D11:AG11">
    <cfRule type="expression" priority="3" dxfId="0" stopIfTrue="1">
      <formula>$C11=""</formula>
    </cfRule>
  </conditionalFormatting>
  <conditionalFormatting sqref="C26:AG27">
    <cfRule type="expression" priority="2" dxfId="0" stopIfTrue="1">
      <formula>$C26=""</formula>
    </cfRule>
  </conditionalFormatting>
  <conditionalFormatting sqref="C25:AG25">
    <cfRule type="expression" priority="1" dxfId="0" stopIfTrue="1">
      <formula>$C25=""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sqref="D24:AH43">
      <formula1>$I$62:$I$77</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14.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74" t="s">
        <v>335</v>
      </c>
      <c r="B1" s="775"/>
      <c r="C1" s="775"/>
      <c r="D1" s="775"/>
      <c r="E1" s="775"/>
      <c r="F1" s="775"/>
      <c r="G1" s="775"/>
      <c r="H1" s="776"/>
      <c r="J1" s="91"/>
      <c r="AH1" s="92"/>
      <c r="AI1" s="92"/>
      <c r="AM1" s="694" t="s">
        <v>0</v>
      </c>
      <c r="AN1" s="694"/>
      <c r="AQ1" s="747" t="s">
        <v>385</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384</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29 年 1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770"/>
      <c r="AD5" s="771"/>
      <c r="AE5" s="771"/>
      <c r="AF5" s="771"/>
      <c r="AG5" s="771"/>
      <c r="AH5" s="772"/>
      <c r="AI5" s="100" t="s">
        <v>2</v>
      </c>
      <c r="AJ5" s="773"/>
      <c r="AK5" s="773"/>
      <c r="AL5" s="773"/>
      <c r="AM5" s="773"/>
      <c r="AN5" s="773"/>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340">
        <f>'日付'!B12</f>
        <v>42736</v>
      </c>
      <c r="E8" s="342">
        <f>'日付'!C12</f>
        <v>42737</v>
      </c>
      <c r="F8" s="340">
        <f>'日付'!D12</f>
        <v>42738</v>
      </c>
      <c r="G8" s="340">
        <f>'日付'!E12</f>
        <v>42739</v>
      </c>
      <c r="H8" s="340">
        <f>'日付'!F12</f>
        <v>42740</v>
      </c>
      <c r="I8" s="340">
        <f>'日付'!G12</f>
        <v>42741</v>
      </c>
      <c r="J8" s="340">
        <f>'日付'!H12</f>
        <v>42742</v>
      </c>
      <c r="K8" s="340">
        <f>'日付'!I12</f>
        <v>42743</v>
      </c>
      <c r="L8" s="342">
        <f>'日付'!J12</f>
        <v>42744</v>
      </c>
      <c r="M8" s="340">
        <f>'日付'!K12</f>
        <v>42745</v>
      </c>
      <c r="N8" s="340">
        <f>'日付'!L12</f>
        <v>42746</v>
      </c>
      <c r="O8" s="340">
        <f>'日付'!M12</f>
        <v>42747</v>
      </c>
      <c r="P8" s="340">
        <f>'日付'!N12</f>
        <v>42748</v>
      </c>
      <c r="Q8" s="340">
        <f>'日付'!O12</f>
        <v>42749</v>
      </c>
      <c r="R8" s="340">
        <f>'日付'!P12</f>
        <v>42750</v>
      </c>
      <c r="S8" s="340">
        <f>'日付'!Q12</f>
        <v>42751</v>
      </c>
      <c r="T8" s="340">
        <f>'日付'!R12</f>
        <v>42752</v>
      </c>
      <c r="U8" s="340">
        <f>'日付'!S12</f>
        <v>42753</v>
      </c>
      <c r="V8" s="340">
        <f>'日付'!T12</f>
        <v>42754</v>
      </c>
      <c r="W8" s="340">
        <f>'日付'!U12</f>
        <v>42755</v>
      </c>
      <c r="X8" s="340">
        <f>'日付'!V12</f>
        <v>42756</v>
      </c>
      <c r="Y8" s="340">
        <f>'日付'!W12</f>
        <v>42757</v>
      </c>
      <c r="Z8" s="340">
        <f>'日付'!X12</f>
        <v>42758</v>
      </c>
      <c r="AA8" s="340">
        <f>'日付'!Y12</f>
        <v>42759</v>
      </c>
      <c r="AB8" s="340">
        <f>'日付'!Z12</f>
        <v>42760</v>
      </c>
      <c r="AC8" s="340">
        <f>'日付'!AA12</f>
        <v>42761</v>
      </c>
      <c r="AD8" s="340">
        <f>'日付'!AB12</f>
        <v>42762</v>
      </c>
      <c r="AE8" s="340">
        <f>'日付'!AC12</f>
        <v>42763</v>
      </c>
      <c r="AF8" s="340">
        <f>'日付'!AD12</f>
        <v>42764</v>
      </c>
      <c r="AG8" s="340">
        <f>'日付'!AE12</f>
        <v>42765</v>
      </c>
      <c r="AH8" s="340">
        <f>'日付'!AF12</f>
        <v>42766</v>
      </c>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34"/>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44"/>
      <c r="AI9" s="631"/>
      <c r="AJ9" s="635"/>
      <c r="AK9" s="636"/>
      <c r="AL9" s="640"/>
      <c r="AM9" s="635"/>
      <c r="AN9" s="643"/>
      <c r="AP9" s="660">
        <v>1</v>
      </c>
      <c r="AQ9" s="639">
        <f>IF(C24="","",C24)</f>
      </c>
      <c r="AR9" s="765"/>
      <c r="AS9" s="670">
        <f>IF(90000&lt;=AR9,90000,AR9)</f>
        <v>0</v>
      </c>
      <c r="AT9" s="765"/>
      <c r="AU9" s="670">
        <f>IF(10000&lt;=AT9,10000,AT9)</f>
        <v>0</v>
      </c>
      <c r="AV9" s="765"/>
      <c r="AW9" s="670">
        <f>IF(20000&lt;=AV9,20000,AV9)</f>
        <v>0</v>
      </c>
      <c r="AX9" s="765"/>
      <c r="AY9" s="765"/>
      <c r="AZ9" s="765"/>
      <c r="BA9" s="777"/>
      <c r="BB9" s="766"/>
    </row>
    <row r="10" spans="1:54" ht="16.5" customHeight="1">
      <c r="A10" s="721"/>
      <c r="B10" s="236">
        <v>2</v>
      </c>
      <c r="C10" s="8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45"/>
      <c r="AI10" s="632"/>
      <c r="AJ10" s="637"/>
      <c r="AK10" s="638"/>
      <c r="AL10" s="641"/>
      <c r="AM10" s="637"/>
      <c r="AN10" s="644"/>
      <c r="AP10" s="661"/>
      <c r="AQ10" s="654"/>
      <c r="AR10" s="761"/>
      <c r="AS10" s="666"/>
      <c r="AT10" s="761"/>
      <c r="AU10" s="666"/>
      <c r="AV10" s="761"/>
      <c r="AW10" s="666"/>
      <c r="AX10" s="761"/>
      <c r="AY10" s="761"/>
      <c r="AZ10" s="761"/>
      <c r="BA10" s="764"/>
      <c r="BB10" s="758"/>
    </row>
    <row r="11" spans="1:54" ht="16.5" customHeight="1">
      <c r="A11" s="721"/>
      <c r="B11" s="236">
        <v>3</v>
      </c>
      <c r="C11" s="87"/>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761"/>
      <c r="AS11" s="668">
        <f>IF(90000&lt;=AR11,90000,AR11)</f>
        <v>0</v>
      </c>
      <c r="AT11" s="761"/>
      <c r="AU11" s="668">
        <f>IF(10000&lt;=AT11,10000,AT11)</f>
        <v>0</v>
      </c>
      <c r="AV11" s="761"/>
      <c r="AW11" s="668">
        <f>IF(20000&lt;=AV11,20000,AV11)</f>
        <v>0</v>
      </c>
      <c r="AX11" s="761"/>
      <c r="AY11" s="761"/>
      <c r="AZ11" s="761"/>
      <c r="BA11" s="763"/>
      <c r="BB11" s="758"/>
    </row>
    <row r="12" spans="1:54" ht="16.5" customHeight="1">
      <c r="A12" s="721"/>
      <c r="B12" s="236">
        <v>4</v>
      </c>
      <c r="C12" s="8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246"/>
      <c r="AI12" s="645"/>
      <c r="AJ12" s="647"/>
      <c r="AK12" s="648"/>
      <c r="AL12" s="624"/>
      <c r="AM12" s="624"/>
      <c r="AN12" s="626"/>
      <c r="AP12" s="661"/>
      <c r="AQ12" s="654"/>
      <c r="AR12" s="761"/>
      <c r="AS12" s="669"/>
      <c r="AT12" s="761"/>
      <c r="AU12" s="669"/>
      <c r="AV12" s="761"/>
      <c r="AW12" s="669"/>
      <c r="AX12" s="761"/>
      <c r="AY12" s="761"/>
      <c r="AZ12" s="761"/>
      <c r="BA12" s="764"/>
      <c r="BB12" s="758"/>
    </row>
    <row r="13" spans="1:54" ht="16.5" customHeight="1">
      <c r="A13" s="721"/>
      <c r="B13" s="236">
        <v>5</v>
      </c>
      <c r="C13" s="8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246"/>
      <c r="AI13" s="645"/>
      <c r="AJ13" s="647"/>
      <c r="AK13" s="648"/>
      <c r="AL13" s="624"/>
      <c r="AM13" s="624"/>
      <c r="AN13" s="626"/>
      <c r="AP13" s="661">
        <v>3</v>
      </c>
      <c r="AQ13" s="653">
        <f>IF(C26="","",C26)</f>
      </c>
      <c r="AR13" s="761"/>
      <c r="AS13" s="668">
        <f>IF(90000&lt;=AR13,90000,AR13)</f>
        <v>0</v>
      </c>
      <c r="AT13" s="761"/>
      <c r="AU13" s="668">
        <f>IF(10000&lt;=AT13,10000,AT13)</f>
        <v>0</v>
      </c>
      <c r="AV13" s="761"/>
      <c r="AW13" s="668">
        <f>IF(20000&lt;=AV13,20000,AV13)</f>
        <v>0</v>
      </c>
      <c r="AX13" s="761"/>
      <c r="AY13" s="761"/>
      <c r="AZ13" s="761"/>
      <c r="BA13" s="763"/>
      <c r="BB13" s="758"/>
    </row>
    <row r="14" spans="1:54" ht="16.5" customHeight="1">
      <c r="A14" s="721"/>
      <c r="B14" s="236">
        <v>6</v>
      </c>
      <c r="C14" s="8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246"/>
      <c r="AI14" s="645"/>
      <c r="AJ14" s="649" t="s">
        <v>287</v>
      </c>
      <c r="AK14" s="624">
        <f>IF(COUNTIF($D$19:$AH$19,"複")=0,0,COUNTIF($D$19:$AH$19,"複"))</f>
        <v>0</v>
      </c>
      <c r="AL14" s="624"/>
      <c r="AM14" s="624"/>
      <c r="AN14" s="626"/>
      <c r="AP14" s="661"/>
      <c r="AQ14" s="654"/>
      <c r="AR14" s="761"/>
      <c r="AS14" s="669"/>
      <c r="AT14" s="761"/>
      <c r="AU14" s="669"/>
      <c r="AV14" s="761"/>
      <c r="AW14" s="669"/>
      <c r="AX14" s="761"/>
      <c r="AY14" s="761"/>
      <c r="AZ14" s="761"/>
      <c r="BA14" s="764"/>
      <c r="BB14" s="758"/>
    </row>
    <row r="15" spans="1:54" ht="16.5" customHeight="1">
      <c r="A15" s="721"/>
      <c r="B15" s="236">
        <v>7</v>
      </c>
      <c r="C15" s="8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t="s">
        <v>11</v>
      </c>
      <c r="AB15" s="137"/>
      <c r="AC15" s="137"/>
      <c r="AD15" s="137"/>
      <c r="AE15" s="137"/>
      <c r="AF15" s="137"/>
      <c r="AG15" s="137"/>
      <c r="AH15" s="246"/>
      <c r="AI15" s="645"/>
      <c r="AJ15" s="649"/>
      <c r="AK15" s="624"/>
      <c r="AL15" s="624"/>
      <c r="AM15" s="624"/>
      <c r="AN15" s="626"/>
      <c r="AP15" s="661">
        <v>4</v>
      </c>
      <c r="AQ15" s="653">
        <f>IF(C27="","",C27)</f>
      </c>
      <c r="AR15" s="761"/>
      <c r="AS15" s="668">
        <f>IF(90000&lt;=AR15,90000,AR15)</f>
        <v>0</v>
      </c>
      <c r="AT15" s="761"/>
      <c r="AU15" s="668">
        <f>IF(10000&lt;=AT15,10000,AT15)</f>
        <v>0</v>
      </c>
      <c r="AV15" s="761"/>
      <c r="AW15" s="668">
        <f>IF(20000&lt;=AV15,20000,AV15)</f>
        <v>0</v>
      </c>
      <c r="AX15" s="761"/>
      <c r="AY15" s="761"/>
      <c r="AZ15" s="761"/>
      <c r="BA15" s="763"/>
      <c r="BB15" s="758"/>
    </row>
    <row r="16" spans="1:54" ht="17.25" customHeight="1" thickBot="1">
      <c r="A16" s="721"/>
      <c r="B16" s="236">
        <v>8</v>
      </c>
      <c r="C16" s="8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246"/>
      <c r="AI16" s="646"/>
      <c r="AJ16" s="650"/>
      <c r="AK16" s="625"/>
      <c r="AL16" s="625"/>
      <c r="AM16" s="625"/>
      <c r="AN16" s="627"/>
      <c r="AP16" s="661"/>
      <c r="AQ16" s="654"/>
      <c r="AR16" s="761"/>
      <c r="AS16" s="669"/>
      <c r="AT16" s="761"/>
      <c r="AU16" s="669"/>
      <c r="AV16" s="761"/>
      <c r="AW16" s="669"/>
      <c r="AX16" s="761"/>
      <c r="AY16" s="761"/>
      <c r="AZ16" s="761"/>
      <c r="BA16" s="764"/>
      <c r="BB16" s="758"/>
    </row>
    <row r="17" spans="1:54" ht="17.25" customHeight="1">
      <c r="A17" s="721"/>
      <c r="B17" s="237">
        <v>9</v>
      </c>
      <c r="C17" s="87"/>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47"/>
      <c r="AI17" s="265"/>
      <c r="AJ17" s="628" t="s">
        <v>328</v>
      </c>
      <c r="AK17" s="628"/>
      <c r="AL17" s="628"/>
      <c r="AM17" s="628"/>
      <c r="AN17" s="266"/>
      <c r="AP17" s="661">
        <v>5</v>
      </c>
      <c r="AQ17" s="653">
        <f>IF(C28="","",C28)</f>
      </c>
      <c r="AR17" s="761"/>
      <c r="AS17" s="668">
        <f>IF(90000&lt;=AR17,90000,AR17)</f>
        <v>0</v>
      </c>
      <c r="AT17" s="761"/>
      <c r="AU17" s="668">
        <f>IF(10000&lt;=AT17,10000,AT17)</f>
        <v>0</v>
      </c>
      <c r="AV17" s="761"/>
      <c r="AW17" s="668">
        <f>IF(20000&lt;=AV17,20000,AV17)</f>
        <v>0</v>
      </c>
      <c r="AX17" s="761"/>
      <c r="AY17" s="761"/>
      <c r="AZ17" s="761"/>
      <c r="BA17" s="763"/>
      <c r="BB17" s="758"/>
    </row>
    <row r="18" spans="1:54" ht="16.5" customHeight="1">
      <c r="A18" s="721"/>
      <c r="B18" s="238">
        <v>10</v>
      </c>
      <c r="C18" s="88"/>
      <c r="D18" s="138" t="s">
        <v>11</v>
      </c>
      <c r="E18" s="138" t="s">
        <v>10</v>
      </c>
      <c r="F18" s="138" t="s">
        <v>10</v>
      </c>
      <c r="G18" s="138" t="s">
        <v>10</v>
      </c>
      <c r="H18" s="138" t="s">
        <v>10</v>
      </c>
      <c r="I18" s="138" t="s">
        <v>10</v>
      </c>
      <c r="J18" s="138" t="s">
        <v>10</v>
      </c>
      <c r="K18" s="138" t="s">
        <v>10</v>
      </c>
      <c r="L18" s="138" t="s">
        <v>10</v>
      </c>
      <c r="M18" s="138" t="s">
        <v>10</v>
      </c>
      <c r="N18" s="138" t="s">
        <v>10</v>
      </c>
      <c r="O18" s="138" t="s">
        <v>10</v>
      </c>
      <c r="P18" s="138" t="s">
        <v>10</v>
      </c>
      <c r="Q18" s="138" t="s">
        <v>10</v>
      </c>
      <c r="R18" s="138" t="s">
        <v>10</v>
      </c>
      <c r="S18" s="138" t="s">
        <v>10</v>
      </c>
      <c r="T18" s="138" t="s">
        <v>10</v>
      </c>
      <c r="U18" s="138" t="s">
        <v>10</v>
      </c>
      <c r="V18" s="138" t="s">
        <v>10</v>
      </c>
      <c r="W18" s="138" t="s">
        <v>10</v>
      </c>
      <c r="X18" s="138" t="s">
        <v>10</v>
      </c>
      <c r="Y18" s="138" t="s">
        <v>10</v>
      </c>
      <c r="Z18" s="138" t="s">
        <v>10</v>
      </c>
      <c r="AA18" s="138" t="s">
        <v>10</v>
      </c>
      <c r="AB18" s="138" t="s">
        <v>10</v>
      </c>
      <c r="AC18" s="138" t="s">
        <v>11</v>
      </c>
      <c r="AD18" s="138"/>
      <c r="AE18" s="138"/>
      <c r="AF18" s="138"/>
      <c r="AG18" s="138"/>
      <c r="AH18" s="248"/>
      <c r="AI18" s="240"/>
      <c r="AJ18" s="629"/>
      <c r="AK18" s="629"/>
      <c r="AL18" s="629"/>
      <c r="AM18" s="629"/>
      <c r="AN18" s="110"/>
      <c r="AP18" s="661"/>
      <c r="AQ18" s="654"/>
      <c r="AR18" s="761"/>
      <c r="AS18" s="669"/>
      <c r="AT18" s="761"/>
      <c r="AU18" s="669"/>
      <c r="AV18" s="761"/>
      <c r="AW18" s="669"/>
      <c r="AX18" s="761"/>
      <c r="AY18" s="761"/>
      <c r="AZ18" s="761"/>
      <c r="BA18" s="764"/>
      <c r="BB18" s="758"/>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49">
        <f t="shared" si="0"/>
      </c>
      <c r="AI19" s="267"/>
      <c r="AJ19" s="268"/>
      <c r="AK19" s="269"/>
      <c r="AL19" s="269"/>
      <c r="AM19" s="110"/>
      <c r="AN19" s="110"/>
      <c r="AP19" s="661">
        <v>6</v>
      </c>
      <c r="AQ19" s="653">
        <f>IF(C29="","",C29)</f>
      </c>
      <c r="AR19" s="761"/>
      <c r="AS19" s="668">
        <f>IF(90000&lt;=AR19,90000,AR19)</f>
        <v>0</v>
      </c>
      <c r="AT19" s="761"/>
      <c r="AU19" s="668">
        <f>IF(10000&lt;=AT19,10000,AT19)</f>
        <v>0</v>
      </c>
      <c r="AV19" s="761"/>
      <c r="AW19" s="668">
        <f>IF(20000&lt;=AV19,20000,AV19)</f>
        <v>0</v>
      </c>
      <c r="AX19" s="761"/>
      <c r="AY19" s="761"/>
      <c r="AZ19" s="761"/>
      <c r="BA19" s="763"/>
      <c r="BB19" s="758"/>
    </row>
    <row r="20" spans="1:54" ht="15.75" customHeight="1">
      <c r="A20" s="707" t="s">
        <v>3</v>
      </c>
      <c r="B20" s="710" t="s">
        <v>4</v>
      </c>
      <c r="C20" s="711"/>
      <c r="D20" s="779">
        <f>D8</f>
        <v>42736</v>
      </c>
      <c r="E20" s="788">
        <f aca="true" t="shared" si="1" ref="E20:AH20">E8</f>
        <v>42737</v>
      </c>
      <c r="F20" s="779">
        <f t="shared" si="1"/>
        <v>42738</v>
      </c>
      <c r="G20" s="779">
        <f t="shared" si="1"/>
        <v>42739</v>
      </c>
      <c r="H20" s="779">
        <f t="shared" si="1"/>
        <v>42740</v>
      </c>
      <c r="I20" s="779">
        <f t="shared" si="1"/>
        <v>42741</v>
      </c>
      <c r="J20" s="779">
        <f t="shared" si="1"/>
        <v>42742</v>
      </c>
      <c r="K20" s="779">
        <f t="shared" si="1"/>
        <v>42743</v>
      </c>
      <c r="L20" s="788">
        <f t="shared" si="1"/>
        <v>42744</v>
      </c>
      <c r="M20" s="779">
        <f t="shared" si="1"/>
        <v>42745</v>
      </c>
      <c r="N20" s="779">
        <f t="shared" si="1"/>
        <v>42746</v>
      </c>
      <c r="O20" s="779">
        <f t="shared" si="1"/>
        <v>42747</v>
      </c>
      <c r="P20" s="779">
        <f t="shared" si="1"/>
        <v>42748</v>
      </c>
      <c r="Q20" s="779">
        <f t="shared" si="1"/>
        <v>42749</v>
      </c>
      <c r="R20" s="779">
        <f t="shared" si="1"/>
        <v>42750</v>
      </c>
      <c r="S20" s="779">
        <f t="shared" si="1"/>
        <v>42751</v>
      </c>
      <c r="T20" s="779">
        <f t="shared" si="1"/>
        <v>42752</v>
      </c>
      <c r="U20" s="779">
        <f t="shared" si="1"/>
        <v>42753</v>
      </c>
      <c r="V20" s="779">
        <f t="shared" si="1"/>
        <v>42754</v>
      </c>
      <c r="W20" s="779">
        <f t="shared" si="1"/>
        <v>42755</v>
      </c>
      <c r="X20" s="779">
        <f t="shared" si="1"/>
        <v>42756</v>
      </c>
      <c r="Y20" s="779">
        <f t="shared" si="1"/>
        <v>42757</v>
      </c>
      <c r="Z20" s="779">
        <f t="shared" si="1"/>
        <v>42758</v>
      </c>
      <c r="AA20" s="779">
        <f t="shared" si="1"/>
        <v>42759</v>
      </c>
      <c r="AB20" s="779">
        <f t="shared" si="1"/>
        <v>42760</v>
      </c>
      <c r="AC20" s="779">
        <f t="shared" si="1"/>
        <v>42761</v>
      </c>
      <c r="AD20" s="779">
        <f t="shared" si="1"/>
        <v>42762</v>
      </c>
      <c r="AE20" s="779">
        <f t="shared" si="1"/>
        <v>42763</v>
      </c>
      <c r="AF20" s="779">
        <f t="shared" si="1"/>
        <v>42764</v>
      </c>
      <c r="AG20" s="779">
        <f t="shared" si="1"/>
        <v>42765</v>
      </c>
      <c r="AH20" s="785">
        <f t="shared" si="1"/>
        <v>42766</v>
      </c>
      <c r="AI20" s="683" t="s">
        <v>71</v>
      </c>
      <c r="AJ20" s="688" t="s">
        <v>72</v>
      </c>
      <c r="AK20" s="677" t="s">
        <v>192</v>
      </c>
      <c r="AL20" s="677" t="s">
        <v>193</v>
      </c>
      <c r="AM20" s="110"/>
      <c r="AN20" s="110"/>
      <c r="AP20" s="661"/>
      <c r="AQ20" s="654"/>
      <c r="AR20" s="761"/>
      <c r="AS20" s="669"/>
      <c r="AT20" s="761"/>
      <c r="AU20" s="669"/>
      <c r="AV20" s="761"/>
      <c r="AW20" s="669"/>
      <c r="AX20" s="761"/>
      <c r="AY20" s="761"/>
      <c r="AZ20" s="761"/>
      <c r="BA20" s="764"/>
      <c r="BB20" s="758"/>
    </row>
    <row r="21" spans="1:54" ht="15.75" customHeight="1">
      <c r="A21" s="708"/>
      <c r="B21" s="712"/>
      <c r="C21" s="713"/>
      <c r="D21" s="780" t="str">
        <f>'日付'!B18</f>
        <v>成人の日</v>
      </c>
      <c r="E21" s="789" t="str">
        <f>'日付'!C18</f>
        <v>建国記念の日</v>
      </c>
      <c r="F21" s="780"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9" t="str">
        <f>'日付'!J18</f>
        <v>海の日</v>
      </c>
      <c r="M21" s="780" t="str">
        <f>'日付'!K18</f>
        <v>山の日</v>
      </c>
      <c r="N21" s="780"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0">
        <f>'日付'!S18</f>
        <v>0</v>
      </c>
      <c r="V21" s="780">
        <f>'日付'!T18</f>
        <v>0</v>
      </c>
      <c r="W21" s="780">
        <f>'日付'!U18</f>
        <v>0</v>
      </c>
      <c r="X21" s="780">
        <f>'日付'!V18</f>
        <v>0</v>
      </c>
      <c r="Y21" s="780">
        <f>'日付'!W18</f>
        <v>0</v>
      </c>
      <c r="Z21" s="780">
        <f>'日付'!X18</f>
        <v>0</v>
      </c>
      <c r="AA21" s="780">
        <f>'日付'!Y18</f>
        <v>0</v>
      </c>
      <c r="AB21" s="780">
        <f>'日付'!Z18</f>
        <v>0</v>
      </c>
      <c r="AC21" s="780">
        <f>'日付'!AA18</f>
        <v>0</v>
      </c>
      <c r="AD21" s="780">
        <f>'日付'!AB18</f>
        <v>0</v>
      </c>
      <c r="AE21" s="780">
        <f>'日付'!AC18</f>
        <v>0</v>
      </c>
      <c r="AF21" s="780">
        <f>'日付'!AD18</f>
        <v>0</v>
      </c>
      <c r="AG21" s="780">
        <f>'日付'!AE18</f>
        <v>0</v>
      </c>
      <c r="AH21" s="786">
        <f>'日付'!AF18</f>
        <v>0</v>
      </c>
      <c r="AI21" s="684"/>
      <c r="AJ21" s="689"/>
      <c r="AK21" s="678"/>
      <c r="AL21" s="678"/>
      <c r="AM21" s="110"/>
      <c r="AN21" s="110"/>
      <c r="AP21" s="661">
        <v>7</v>
      </c>
      <c r="AQ21" s="653">
        <f>IF(C30="","",C30)</f>
      </c>
      <c r="AR21" s="761"/>
      <c r="AS21" s="668">
        <f>IF(90000&lt;=AR21,90000,AR21)</f>
        <v>0</v>
      </c>
      <c r="AT21" s="761"/>
      <c r="AU21" s="668">
        <f>IF(10000&lt;=AT21,10000,AT21)</f>
        <v>0</v>
      </c>
      <c r="AV21" s="761"/>
      <c r="AW21" s="668">
        <f>IF(20000&lt;=AV21,20000,AV21)</f>
        <v>0</v>
      </c>
      <c r="AX21" s="761"/>
      <c r="AY21" s="761"/>
      <c r="AZ21" s="761"/>
      <c r="BA21" s="763"/>
      <c r="BB21" s="758"/>
    </row>
    <row r="22" spans="1:54" ht="15.75" customHeight="1">
      <c r="A22" s="708"/>
      <c r="B22" s="712"/>
      <c r="C22" s="713"/>
      <c r="D22" s="780">
        <f>'日付'!B19</f>
        <v>42380</v>
      </c>
      <c r="E22" s="789">
        <f>'日付'!C19</f>
        <v>42411</v>
      </c>
      <c r="F22" s="780">
        <f>'日付'!D19</f>
        <v>42449</v>
      </c>
      <c r="G22" s="780">
        <f>'日付'!E19</f>
        <v>42450</v>
      </c>
      <c r="H22" s="780">
        <f>'日付'!F19</f>
        <v>42489</v>
      </c>
      <c r="I22" s="780">
        <f>'日付'!G19</f>
        <v>42493</v>
      </c>
      <c r="J22" s="780">
        <f>'日付'!H19</f>
        <v>42494</v>
      </c>
      <c r="K22" s="780">
        <f>'日付'!I19</f>
        <v>42495</v>
      </c>
      <c r="L22" s="789">
        <f>'日付'!J19</f>
        <v>42569</v>
      </c>
      <c r="M22" s="780">
        <f>'日付'!K19</f>
        <v>42593</v>
      </c>
      <c r="N22" s="780">
        <f>'日付'!L19</f>
        <v>42632</v>
      </c>
      <c r="O22" s="780">
        <f>'日付'!M19</f>
        <v>42635</v>
      </c>
      <c r="P22" s="780">
        <f>'日付'!N19</f>
        <v>42653</v>
      </c>
      <c r="Q22" s="780">
        <f>'日付'!O19</f>
        <v>42677</v>
      </c>
      <c r="R22" s="780">
        <f>'日付'!P19</f>
        <v>42697</v>
      </c>
      <c r="S22" s="780">
        <f>'日付'!Q19</f>
        <v>42727</v>
      </c>
      <c r="T22" s="780">
        <f>'日付'!R19</f>
        <v>0</v>
      </c>
      <c r="U22" s="780">
        <f>'日付'!S19</f>
        <v>0</v>
      </c>
      <c r="V22" s="780">
        <f>'日付'!T19</f>
        <v>0</v>
      </c>
      <c r="W22" s="780">
        <f>'日付'!U19</f>
        <v>0</v>
      </c>
      <c r="X22" s="780">
        <f>'日付'!V19</f>
        <v>0</v>
      </c>
      <c r="Y22" s="780">
        <f>'日付'!W19</f>
        <v>0</v>
      </c>
      <c r="Z22" s="780">
        <f>'日付'!X19</f>
        <v>0</v>
      </c>
      <c r="AA22" s="780">
        <f>'日付'!Y19</f>
        <v>0</v>
      </c>
      <c r="AB22" s="780">
        <f>'日付'!Z19</f>
        <v>0</v>
      </c>
      <c r="AC22" s="780">
        <f>'日付'!AA19</f>
        <v>0</v>
      </c>
      <c r="AD22" s="780">
        <f>'日付'!AB19</f>
        <v>0</v>
      </c>
      <c r="AE22" s="780">
        <f>'日付'!AC19</f>
        <v>0</v>
      </c>
      <c r="AF22" s="780">
        <f>'日付'!AD19</f>
        <v>0</v>
      </c>
      <c r="AG22" s="780">
        <f>'日付'!AE19</f>
        <v>0</v>
      </c>
      <c r="AH22" s="786">
        <f>'日付'!AF19</f>
        <v>0</v>
      </c>
      <c r="AI22" s="684"/>
      <c r="AJ22" s="689"/>
      <c r="AK22" s="678"/>
      <c r="AL22" s="678"/>
      <c r="AM22" s="686" t="s">
        <v>327</v>
      </c>
      <c r="AN22" s="687"/>
      <c r="AP22" s="661"/>
      <c r="AQ22" s="654"/>
      <c r="AR22" s="761"/>
      <c r="AS22" s="669"/>
      <c r="AT22" s="761"/>
      <c r="AU22" s="669"/>
      <c r="AV22" s="761"/>
      <c r="AW22" s="669"/>
      <c r="AX22" s="761"/>
      <c r="AY22" s="761"/>
      <c r="AZ22" s="761"/>
      <c r="BA22" s="764"/>
      <c r="BB22" s="758"/>
    </row>
    <row r="23" spans="1:54" ht="15.75" customHeight="1">
      <c r="A23" s="709"/>
      <c r="B23" s="714"/>
      <c r="C23" s="715"/>
      <c r="D23" s="781">
        <f>'日付'!B20</f>
        <v>0</v>
      </c>
      <c r="E23" s="790">
        <f>'日付'!C20</f>
        <v>0</v>
      </c>
      <c r="F23" s="781">
        <f>'日付'!D20</f>
        <v>0</v>
      </c>
      <c r="G23" s="781">
        <f>'日付'!E20</f>
        <v>0</v>
      </c>
      <c r="H23" s="781">
        <f>'日付'!F20</f>
        <v>0</v>
      </c>
      <c r="I23" s="781">
        <f>'日付'!G20</f>
        <v>0</v>
      </c>
      <c r="J23" s="781">
        <f>'日付'!H20</f>
        <v>0</v>
      </c>
      <c r="K23" s="781">
        <f>'日付'!I20</f>
        <v>0</v>
      </c>
      <c r="L23" s="790">
        <f>'日付'!J20</f>
        <v>0</v>
      </c>
      <c r="M23" s="781">
        <f>'日付'!K20</f>
        <v>0</v>
      </c>
      <c r="N23" s="781">
        <f>'日付'!L20</f>
        <v>0</v>
      </c>
      <c r="O23" s="781">
        <f>'日付'!M20</f>
        <v>0</v>
      </c>
      <c r="P23" s="781">
        <f>'日付'!N20</f>
        <v>0</v>
      </c>
      <c r="Q23" s="781">
        <f>'日付'!O20</f>
        <v>0</v>
      </c>
      <c r="R23" s="781">
        <f>'日付'!P20</f>
        <v>0</v>
      </c>
      <c r="S23" s="781">
        <f>'日付'!Q20</f>
        <v>0</v>
      </c>
      <c r="T23" s="781">
        <f>'日付'!R20</f>
        <v>0</v>
      </c>
      <c r="U23" s="781">
        <f>'日付'!S20</f>
        <v>0</v>
      </c>
      <c r="V23" s="781">
        <f>'日付'!T20</f>
        <v>0</v>
      </c>
      <c r="W23" s="781">
        <f>'日付'!U20</f>
        <v>0</v>
      </c>
      <c r="X23" s="781">
        <f>'日付'!V20</f>
        <v>0</v>
      </c>
      <c r="Y23" s="781">
        <f>'日付'!W20</f>
        <v>0</v>
      </c>
      <c r="Z23" s="781">
        <f>'日付'!X20</f>
        <v>0</v>
      </c>
      <c r="AA23" s="781">
        <f>'日付'!Y20</f>
        <v>0</v>
      </c>
      <c r="AB23" s="781">
        <f>'日付'!Z20</f>
        <v>0</v>
      </c>
      <c r="AC23" s="781">
        <f>'日付'!AA20</f>
        <v>0</v>
      </c>
      <c r="AD23" s="781">
        <f>'日付'!AB20</f>
        <v>0</v>
      </c>
      <c r="AE23" s="781">
        <f>'日付'!AC20</f>
        <v>0</v>
      </c>
      <c r="AF23" s="781">
        <f>'日付'!AD20</f>
        <v>0</v>
      </c>
      <c r="AG23" s="781">
        <f>'日付'!AE20</f>
        <v>0</v>
      </c>
      <c r="AH23" s="787">
        <f>'日付'!AF20</f>
        <v>0</v>
      </c>
      <c r="AI23" s="685"/>
      <c r="AJ23" s="690"/>
      <c r="AK23" s="679"/>
      <c r="AL23" s="679"/>
      <c r="AM23" s="686"/>
      <c r="AN23" s="687"/>
      <c r="AP23" s="661">
        <v>8</v>
      </c>
      <c r="AQ23" s="653">
        <f>IF(C31="","",C31)</f>
      </c>
      <c r="AR23" s="761"/>
      <c r="AS23" s="668">
        <f>IF(90000&lt;=AR23,90000,AR23)</f>
        <v>0</v>
      </c>
      <c r="AT23" s="761"/>
      <c r="AU23" s="668">
        <f>IF(10000&lt;=AT23,10000,AT23)</f>
        <v>0</v>
      </c>
      <c r="AV23" s="761"/>
      <c r="AW23" s="668">
        <f>IF(20000&lt;=AV23,20000,AV23)</f>
        <v>0</v>
      </c>
      <c r="AX23" s="761"/>
      <c r="AY23" s="761"/>
      <c r="AZ23" s="761"/>
      <c r="BA23" s="763"/>
      <c r="BB23" s="758"/>
    </row>
    <row r="24" spans="1:54" ht="16.5" customHeight="1">
      <c r="A24" s="720" t="s">
        <v>13</v>
      </c>
      <c r="B24" s="111">
        <v>1</v>
      </c>
      <c r="C24" s="8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244"/>
      <c r="AI24" s="258">
        <f>COUNTA(D24:AH24)-COUNTIF(D24:AH24,"集")-COUNTIF(D24:AH24,"休")-COUNTIF(D24:AH24,"外")</f>
        <v>0</v>
      </c>
      <c r="AJ24" s="112">
        <f aca="true" t="shared" si="2" ref="AJ24:AJ43">COUNTIF(D24:AH24,"集")</f>
        <v>0</v>
      </c>
      <c r="AK24" s="112">
        <f>AI24+'【12月】FW（１年目）月集計表'!AK24</f>
        <v>0</v>
      </c>
      <c r="AL24" s="112">
        <f>AJ24+'【12月】FW（１年目）月集計表'!AL24</f>
        <v>0</v>
      </c>
      <c r="AM24" s="686"/>
      <c r="AN24" s="687"/>
      <c r="AP24" s="661"/>
      <c r="AQ24" s="654"/>
      <c r="AR24" s="761"/>
      <c r="AS24" s="669"/>
      <c r="AT24" s="761"/>
      <c r="AU24" s="669"/>
      <c r="AV24" s="761"/>
      <c r="AW24" s="669"/>
      <c r="AX24" s="761"/>
      <c r="AY24" s="761"/>
      <c r="AZ24" s="761"/>
      <c r="BA24" s="764"/>
      <c r="BB24" s="758"/>
    </row>
    <row r="25" spans="1:54" ht="16.5" customHeight="1">
      <c r="A25" s="721"/>
      <c r="B25" s="114">
        <v>2</v>
      </c>
      <c r="C25" s="8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246"/>
      <c r="AI25" s="259">
        <f aca="true" t="shared" si="3" ref="AI25:AI43">COUNTA(D25:AH25)-COUNTIF(D25:AH25,"集")-COUNTIF(D25:AH25,"休")-COUNTIF(D25:AH25,"外")</f>
        <v>0</v>
      </c>
      <c r="AJ25" s="115">
        <f t="shared" si="2"/>
        <v>0</v>
      </c>
      <c r="AK25" s="115">
        <f>AI25+'【12月】FW（１年目）月集計表'!AK25</f>
        <v>0</v>
      </c>
      <c r="AL25" s="115">
        <f>AJ25+'【12月】FW（１年目）月集計表'!AL25</f>
        <v>0</v>
      </c>
      <c r="AM25" s="686"/>
      <c r="AN25" s="687"/>
      <c r="AP25" s="661">
        <v>9</v>
      </c>
      <c r="AQ25" s="653">
        <f>IF(C32="","",C32)</f>
      </c>
      <c r="AR25" s="761"/>
      <c r="AS25" s="668">
        <f>IF(90000&lt;=AR25,90000,AR25)</f>
        <v>0</v>
      </c>
      <c r="AT25" s="761"/>
      <c r="AU25" s="668">
        <f>IF(10000&lt;=AT25,10000,AT25)</f>
        <v>0</v>
      </c>
      <c r="AV25" s="761"/>
      <c r="AW25" s="668">
        <f>IF(20000&lt;=AV25,20000,AV25)</f>
        <v>0</v>
      </c>
      <c r="AX25" s="761"/>
      <c r="AY25" s="761"/>
      <c r="AZ25" s="761"/>
      <c r="BA25" s="763"/>
      <c r="BB25" s="758"/>
    </row>
    <row r="26" spans="1:54" ht="16.5" customHeight="1">
      <c r="A26" s="721"/>
      <c r="B26" s="114">
        <v>3</v>
      </c>
      <c r="C26" s="8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46"/>
      <c r="AI26" s="259">
        <f t="shared" si="3"/>
        <v>0</v>
      </c>
      <c r="AJ26" s="115">
        <f t="shared" si="2"/>
        <v>0</v>
      </c>
      <c r="AK26" s="115">
        <f>AI26+'【12月】FW（１年目）月集計表'!AK26</f>
        <v>0</v>
      </c>
      <c r="AL26" s="115">
        <f>AJ26+'【12月】FW（１年目）月集計表'!AL26</f>
        <v>0</v>
      </c>
      <c r="AP26" s="661"/>
      <c r="AQ26" s="654"/>
      <c r="AR26" s="761"/>
      <c r="AS26" s="669"/>
      <c r="AT26" s="761"/>
      <c r="AU26" s="669"/>
      <c r="AV26" s="761"/>
      <c r="AW26" s="669"/>
      <c r="AX26" s="761"/>
      <c r="AY26" s="761"/>
      <c r="AZ26" s="761"/>
      <c r="BA26" s="764"/>
      <c r="BB26" s="758"/>
    </row>
    <row r="27" spans="1:54" ht="16.5" customHeight="1">
      <c r="A27" s="721"/>
      <c r="B27" s="114">
        <v>4</v>
      </c>
      <c r="C27" s="8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246"/>
      <c r="AI27" s="259">
        <f t="shared" si="3"/>
        <v>0</v>
      </c>
      <c r="AJ27" s="115">
        <f t="shared" si="2"/>
        <v>0</v>
      </c>
      <c r="AK27" s="115">
        <f>AI27+'【12月】FW（１年目）月集計表'!AK27</f>
        <v>0</v>
      </c>
      <c r="AL27" s="115">
        <f>AJ27+'【12月】FW（１年目）月集計表'!AL27</f>
        <v>0</v>
      </c>
      <c r="AP27" s="661">
        <v>10</v>
      </c>
      <c r="AQ27" s="653">
        <f>IF(C33="","",C33)</f>
      </c>
      <c r="AR27" s="761"/>
      <c r="AS27" s="668">
        <f>IF(90000&lt;=AR27,90000,AR27)</f>
        <v>0</v>
      </c>
      <c r="AT27" s="761"/>
      <c r="AU27" s="668">
        <f>IF(10000&lt;=AT27,10000,AT27)</f>
        <v>0</v>
      </c>
      <c r="AV27" s="761"/>
      <c r="AW27" s="668">
        <f>IF(20000&lt;=AV27,20000,AV27)</f>
        <v>0</v>
      </c>
      <c r="AX27" s="761"/>
      <c r="AY27" s="761"/>
      <c r="AZ27" s="761"/>
      <c r="BA27" s="763"/>
      <c r="BB27" s="758"/>
    </row>
    <row r="28" spans="1:54" ht="16.5" customHeight="1">
      <c r="A28" s="721"/>
      <c r="B28" s="114">
        <v>5</v>
      </c>
      <c r="C28" s="8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246"/>
      <c r="AI28" s="259">
        <f t="shared" si="3"/>
        <v>0</v>
      </c>
      <c r="AJ28" s="115">
        <f t="shared" si="2"/>
        <v>0</v>
      </c>
      <c r="AK28" s="115">
        <f>AI28+'【12月】FW（１年目）月集計表'!AK28</f>
        <v>0</v>
      </c>
      <c r="AL28" s="115">
        <f>AJ28+'【12月】FW（１年目）月集計表'!AL28</f>
        <v>0</v>
      </c>
      <c r="AP28" s="661"/>
      <c r="AQ28" s="654"/>
      <c r="AR28" s="761"/>
      <c r="AS28" s="669"/>
      <c r="AT28" s="761"/>
      <c r="AU28" s="669"/>
      <c r="AV28" s="761"/>
      <c r="AW28" s="669"/>
      <c r="AX28" s="761"/>
      <c r="AY28" s="761"/>
      <c r="AZ28" s="761"/>
      <c r="BA28" s="764"/>
      <c r="BB28" s="758"/>
    </row>
    <row r="29" spans="1:54" ht="16.5" customHeight="1">
      <c r="A29" s="721"/>
      <c r="B29" s="114">
        <v>6</v>
      </c>
      <c r="C29" s="8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246"/>
      <c r="AI29" s="259">
        <f t="shared" si="3"/>
        <v>0</v>
      </c>
      <c r="AJ29" s="115">
        <f t="shared" si="2"/>
        <v>0</v>
      </c>
      <c r="AK29" s="115">
        <f>AI29+'【12月】FW（１年目）月集計表'!AK29</f>
        <v>0</v>
      </c>
      <c r="AL29" s="115">
        <f>AJ29+'【12月】FW（１年目）月集計表'!AL29</f>
        <v>0</v>
      </c>
      <c r="AP29" s="661">
        <v>11</v>
      </c>
      <c r="AQ29" s="653">
        <f>IF(C34="","",C34)</f>
      </c>
      <c r="AR29" s="761"/>
      <c r="AS29" s="668">
        <f>IF(90000&lt;=AR29,90000,AR29)</f>
        <v>0</v>
      </c>
      <c r="AT29" s="761"/>
      <c r="AU29" s="668">
        <f>IF(10000&lt;=AT29,10000,AT29)</f>
        <v>0</v>
      </c>
      <c r="AV29" s="761"/>
      <c r="AW29" s="668">
        <f>IF(20000&lt;=AV29,20000,AV29)</f>
        <v>0</v>
      </c>
      <c r="AX29" s="761"/>
      <c r="AY29" s="761"/>
      <c r="AZ29" s="761"/>
      <c r="BA29" s="763"/>
      <c r="BB29" s="758"/>
    </row>
    <row r="30" spans="1:54" ht="16.5" customHeight="1">
      <c r="A30" s="721"/>
      <c r="B30" s="114">
        <v>7</v>
      </c>
      <c r="C30" s="8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46"/>
      <c r="AI30" s="259">
        <f t="shared" si="3"/>
        <v>0</v>
      </c>
      <c r="AJ30" s="115">
        <f t="shared" si="2"/>
        <v>0</v>
      </c>
      <c r="AK30" s="115">
        <f>AI30+'【12月】FW（１年目）月集計表'!AK30</f>
        <v>0</v>
      </c>
      <c r="AL30" s="115">
        <f>AJ30+'【12月】FW（１年目）月集計表'!AL30</f>
        <v>0</v>
      </c>
      <c r="AP30" s="661"/>
      <c r="AQ30" s="654"/>
      <c r="AR30" s="761"/>
      <c r="AS30" s="669"/>
      <c r="AT30" s="761"/>
      <c r="AU30" s="669"/>
      <c r="AV30" s="761"/>
      <c r="AW30" s="669"/>
      <c r="AX30" s="761"/>
      <c r="AY30" s="761"/>
      <c r="AZ30" s="761"/>
      <c r="BA30" s="764"/>
      <c r="BB30" s="758"/>
    </row>
    <row r="31" spans="1:54" ht="16.5" customHeight="1">
      <c r="A31" s="721"/>
      <c r="B31" s="114">
        <v>8</v>
      </c>
      <c r="C31" s="8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246"/>
      <c r="AI31" s="259">
        <f t="shared" si="3"/>
        <v>0</v>
      </c>
      <c r="AJ31" s="115">
        <f t="shared" si="2"/>
        <v>0</v>
      </c>
      <c r="AK31" s="115">
        <f>AI31+'【12月】FW（１年目）月集計表'!AK31</f>
        <v>0</v>
      </c>
      <c r="AL31" s="115">
        <f>AJ31+'【12月】FW（１年目）月集計表'!AL31</f>
        <v>0</v>
      </c>
      <c r="AP31" s="661">
        <v>12</v>
      </c>
      <c r="AQ31" s="653">
        <f>IF(C35="","",C35)</f>
      </c>
      <c r="AR31" s="761"/>
      <c r="AS31" s="668">
        <f>IF(90000&lt;=AR31,90000,AR31)</f>
        <v>0</v>
      </c>
      <c r="AT31" s="761"/>
      <c r="AU31" s="668">
        <f>IF(10000&lt;=AT31,10000,AT31)</f>
        <v>0</v>
      </c>
      <c r="AV31" s="761"/>
      <c r="AW31" s="668">
        <f>IF(20000&lt;=AV31,20000,AV31)</f>
        <v>0</v>
      </c>
      <c r="AX31" s="761"/>
      <c r="AY31" s="761"/>
      <c r="AZ31" s="761"/>
      <c r="BA31" s="763"/>
      <c r="BB31" s="758"/>
    </row>
    <row r="32" spans="1:54" ht="16.5" customHeight="1">
      <c r="A32" s="721"/>
      <c r="B32" s="114">
        <v>9</v>
      </c>
      <c r="C32" s="8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246"/>
      <c r="AI32" s="259">
        <f t="shared" si="3"/>
        <v>0</v>
      </c>
      <c r="AJ32" s="115">
        <f t="shared" si="2"/>
        <v>0</v>
      </c>
      <c r="AK32" s="115">
        <f>AI32+'【12月】FW（１年目）月集計表'!AK32</f>
        <v>0</v>
      </c>
      <c r="AL32" s="115">
        <f>AJ32+'【12月】FW（１年目）月集計表'!AL32</f>
        <v>0</v>
      </c>
      <c r="AP32" s="661"/>
      <c r="AQ32" s="654"/>
      <c r="AR32" s="761"/>
      <c r="AS32" s="669"/>
      <c r="AT32" s="761"/>
      <c r="AU32" s="669"/>
      <c r="AV32" s="761"/>
      <c r="AW32" s="669"/>
      <c r="AX32" s="761"/>
      <c r="AY32" s="761"/>
      <c r="AZ32" s="761"/>
      <c r="BA32" s="764"/>
      <c r="BB32" s="758"/>
    </row>
    <row r="33" spans="1:54" ht="16.5" customHeight="1">
      <c r="A33" s="721"/>
      <c r="B33" s="114">
        <v>10</v>
      </c>
      <c r="C33" s="8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246"/>
      <c r="AI33" s="259">
        <f t="shared" si="3"/>
        <v>0</v>
      </c>
      <c r="AJ33" s="115">
        <f t="shared" si="2"/>
        <v>0</v>
      </c>
      <c r="AK33" s="115">
        <f>AI33+'【12月】FW（１年目）月集計表'!AK33</f>
        <v>0</v>
      </c>
      <c r="AL33" s="115">
        <f>AJ33+'【12月】FW（１年目）月集計表'!AL33</f>
        <v>0</v>
      </c>
      <c r="AP33" s="661">
        <v>13</v>
      </c>
      <c r="AQ33" s="653">
        <f>IF(C36="","",C36)</f>
      </c>
      <c r="AR33" s="761"/>
      <c r="AS33" s="668">
        <f>IF(90000&lt;=AR33,90000,AR33)</f>
        <v>0</v>
      </c>
      <c r="AT33" s="761"/>
      <c r="AU33" s="668">
        <f>IF(10000&lt;=AT33,10000,AT33)</f>
        <v>0</v>
      </c>
      <c r="AV33" s="761"/>
      <c r="AW33" s="668">
        <f>IF(20000&lt;=AV33,20000,AV33)</f>
        <v>0</v>
      </c>
      <c r="AX33" s="761"/>
      <c r="AY33" s="761"/>
      <c r="AZ33" s="761"/>
      <c r="BA33" s="763"/>
      <c r="BB33" s="758"/>
    </row>
    <row r="34" spans="1:54" ht="16.5" customHeight="1">
      <c r="A34" s="721"/>
      <c r="B34" s="114">
        <v>11</v>
      </c>
      <c r="C34" s="8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46"/>
      <c r="AI34" s="259">
        <f t="shared" si="3"/>
        <v>0</v>
      </c>
      <c r="AJ34" s="115">
        <f t="shared" si="2"/>
        <v>0</v>
      </c>
      <c r="AK34" s="115">
        <f>AI34+'【12月】FW（１年目）月集計表'!AK34</f>
        <v>0</v>
      </c>
      <c r="AL34" s="115">
        <f>AJ34+'【12月】FW（１年目）月集計表'!AL34</f>
        <v>0</v>
      </c>
      <c r="AP34" s="661"/>
      <c r="AQ34" s="654"/>
      <c r="AR34" s="761"/>
      <c r="AS34" s="669"/>
      <c r="AT34" s="761"/>
      <c r="AU34" s="669"/>
      <c r="AV34" s="761"/>
      <c r="AW34" s="669"/>
      <c r="AX34" s="761"/>
      <c r="AY34" s="761"/>
      <c r="AZ34" s="761"/>
      <c r="BA34" s="764"/>
      <c r="BB34" s="758"/>
    </row>
    <row r="35" spans="1:54" ht="16.5" customHeight="1">
      <c r="A35" s="721"/>
      <c r="B35" s="114">
        <v>12</v>
      </c>
      <c r="C35" s="8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246"/>
      <c r="AI35" s="259">
        <f t="shared" si="3"/>
        <v>0</v>
      </c>
      <c r="AJ35" s="115">
        <f t="shared" si="2"/>
        <v>0</v>
      </c>
      <c r="AK35" s="115">
        <f>AI35+'【12月】FW（１年目）月集計表'!AK35</f>
        <v>0</v>
      </c>
      <c r="AL35" s="115">
        <f>AJ35+'【12月】FW（１年目）月集計表'!AL35</f>
        <v>0</v>
      </c>
      <c r="AP35" s="661">
        <v>14</v>
      </c>
      <c r="AQ35" s="653">
        <f>IF(C37="","",C37)</f>
      </c>
      <c r="AR35" s="761"/>
      <c r="AS35" s="668">
        <f>IF(90000&lt;=AR35,90000,AR35)</f>
        <v>0</v>
      </c>
      <c r="AT35" s="761"/>
      <c r="AU35" s="668">
        <f>IF(10000&lt;=AT35,10000,AT35)</f>
        <v>0</v>
      </c>
      <c r="AV35" s="761"/>
      <c r="AW35" s="668">
        <f>IF(20000&lt;=AV35,20000,AV35)</f>
        <v>0</v>
      </c>
      <c r="AX35" s="761"/>
      <c r="AY35" s="761"/>
      <c r="AZ35" s="761"/>
      <c r="BA35" s="763"/>
      <c r="BB35" s="758"/>
    </row>
    <row r="36" spans="1:54" ht="16.5" customHeight="1">
      <c r="A36" s="721"/>
      <c r="B36" s="114">
        <v>13</v>
      </c>
      <c r="C36" s="8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46"/>
      <c r="AI36" s="259">
        <f t="shared" si="3"/>
        <v>0</v>
      </c>
      <c r="AJ36" s="115">
        <f t="shared" si="2"/>
        <v>0</v>
      </c>
      <c r="AK36" s="115">
        <f>AI36+'【12月】FW（１年目）月集計表'!AK36</f>
        <v>0</v>
      </c>
      <c r="AL36" s="115">
        <f>AJ36+'【12月】FW（１年目）月集計表'!AL36</f>
        <v>0</v>
      </c>
      <c r="AP36" s="661"/>
      <c r="AQ36" s="654"/>
      <c r="AR36" s="761"/>
      <c r="AS36" s="669"/>
      <c r="AT36" s="761"/>
      <c r="AU36" s="669"/>
      <c r="AV36" s="761"/>
      <c r="AW36" s="669"/>
      <c r="AX36" s="761"/>
      <c r="AY36" s="761"/>
      <c r="AZ36" s="761"/>
      <c r="BA36" s="764"/>
      <c r="BB36" s="758"/>
    </row>
    <row r="37" spans="1:54" ht="16.5" customHeight="1">
      <c r="A37" s="721"/>
      <c r="B37" s="114">
        <v>14</v>
      </c>
      <c r="C37" s="8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246"/>
      <c r="AI37" s="259">
        <f t="shared" si="3"/>
        <v>0</v>
      </c>
      <c r="AJ37" s="115">
        <f t="shared" si="2"/>
        <v>0</v>
      </c>
      <c r="AK37" s="115">
        <f>AI37+'【12月】FW（１年目）月集計表'!AK37</f>
        <v>0</v>
      </c>
      <c r="AL37" s="115">
        <f>AJ37+'【12月】FW（１年目）月集計表'!AL37</f>
        <v>0</v>
      </c>
      <c r="AP37" s="661">
        <v>15</v>
      </c>
      <c r="AQ37" s="653">
        <f>IF(C38="","",C38)</f>
      </c>
      <c r="AR37" s="761"/>
      <c r="AS37" s="668">
        <f>IF(90000&lt;=AR37,90000,AR37)</f>
        <v>0</v>
      </c>
      <c r="AT37" s="761"/>
      <c r="AU37" s="668">
        <f>IF(10000&lt;=AT37,10000,AT37)</f>
        <v>0</v>
      </c>
      <c r="AV37" s="761"/>
      <c r="AW37" s="668">
        <f>IF(20000&lt;=AV37,20000,AV37)</f>
        <v>0</v>
      </c>
      <c r="AX37" s="761"/>
      <c r="AY37" s="761"/>
      <c r="AZ37" s="761"/>
      <c r="BA37" s="763"/>
      <c r="BB37" s="758"/>
    </row>
    <row r="38" spans="1:54" ht="16.5" customHeight="1">
      <c r="A38" s="721"/>
      <c r="B38" s="114">
        <v>15</v>
      </c>
      <c r="C38" s="8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246"/>
      <c r="AI38" s="259">
        <f t="shared" si="3"/>
        <v>0</v>
      </c>
      <c r="AJ38" s="115">
        <f t="shared" si="2"/>
        <v>0</v>
      </c>
      <c r="AK38" s="115">
        <f>AI38+'【12月】FW（１年目）月集計表'!AK38</f>
        <v>0</v>
      </c>
      <c r="AL38" s="115">
        <f>AJ38+'【12月】FW（１年目）月集計表'!AL38</f>
        <v>0</v>
      </c>
      <c r="AP38" s="661"/>
      <c r="AQ38" s="654"/>
      <c r="AR38" s="761"/>
      <c r="AS38" s="669"/>
      <c r="AT38" s="761"/>
      <c r="AU38" s="669"/>
      <c r="AV38" s="761"/>
      <c r="AW38" s="669"/>
      <c r="AX38" s="761"/>
      <c r="AY38" s="761"/>
      <c r="AZ38" s="761"/>
      <c r="BA38" s="764"/>
      <c r="BB38" s="758"/>
    </row>
    <row r="39" spans="1:54" ht="16.5" customHeight="1">
      <c r="A39" s="721"/>
      <c r="B39" s="114">
        <v>16</v>
      </c>
      <c r="C39" s="8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246"/>
      <c r="AI39" s="259">
        <f t="shared" si="3"/>
        <v>0</v>
      </c>
      <c r="AJ39" s="115">
        <f t="shared" si="2"/>
        <v>0</v>
      </c>
      <c r="AK39" s="115">
        <f>AI39+'【12月】FW（１年目）月集計表'!AK39</f>
        <v>0</v>
      </c>
      <c r="AL39" s="115">
        <f>AJ39+'【12月】FW（１年目）月集計表'!AL39</f>
        <v>0</v>
      </c>
      <c r="AP39" s="661">
        <v>16</v>
      </c>
      <c r="AQ39" s="653">
        <f>IF(C39="","",C39)</f>
      </c>
      <c r="AR39" s="761"/>
      <c r="AS39" s="668">
        <f>IF(90000&lt;=AR39,90000,AR39)</f>
        <v>0</v>
      </c>
      <c r="AT39" s="761"/>
      <c r="AU39" s="668">
        <f>IF(10000&lt;=AT39,10000,AT39)</f>
        <v>0</v>
      </c>
      <c r="AV39" s="761"/>
      <c r="AW39" s="668">
        <f>IF(20000&lt;=AV39,20000,AV39)</f>
        <v>0</v>
      </c>
      <c r="AX39" s="761"/>
      <c r="AY39" s="761"/>
      <c r="AZ39" s="761"/>
      <c r="BA39" s="763"/>
      <c r="BB39" s="758"/>
    </row>
    <row r="40" spans="1:54" ht="16.5" customHeight="1">
      <c r="A40" s="721"/>
      <c r="B40" s="114">
        <v>17</v>
      </c>
      <c r="C40" s="8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246"/>
      <c r="AI40" s="259">
        <f t="shared" si="3"/>
        <v>0</v>
      </c>
      <c r="AJ40" s="115">
        <f t="shared" si="2"/>
        <v>0</v>
      </c>
      <c r="AK40" s="115">
        <f>AI40+'【12月】FW（１年目）月集計表'!AK40</f>
        <v>0</v>
      </c>
      <c r="AL40" s="115">
        <f>AJ40+'【12月】FW（１年目）月集計表'!AL40</f>
        <v>0</v>
      </c>
      <c r="AP40" s="661"/>
      <c r="AQ40" s="654"/>
      <c r="AR40" s="761"/>
      <c r="AS40" s="669"/>
      <c r="AT40" s="761"/>
      <c r="AU40" s="669"/>
      <c r="AV40" s="761"/>
      <c r="AW40" s="669"/>
      <c r="AX40" s="761"/>
      <c r="AY40" s="761"/>
      <c r="AZ40" s="761"/>
      <c r="BA40" s="764"/>
      <c r="BB40" s="758"/>
    </row>
    <row r="41" spans="1:54" ht="16.5" customHeight="1">
      <c r="A41" s="721"/>
      <c r="B41" s="114">
        <v>18</v>
      </c>
      <c r="C41" s="8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46"/>
      <c r="AI41" s="259">
        <f t="shared" si="3"/>
        <v>0</v>
      </c>
      <c r="AJ41" s="115">
        <f t="shared" si="2"/>
        <v>0</v>
      </c>
      <c r="AK41" s="115">
        <f>AI41+'【12月】FW（１年目）月集計表'!AK41</f>
        <v>0</v>
      </c>
      <c r="AL41" s="115">
        <f>AJ41+'【12月】FW（１年目）月集計表'!AL41</f>
        <v>0</v>
      </c>
      <c r="AP41" s="661">
        <v>17</v>
      </c>
      <c r="AQ41" s="653">
        <f>IF(C40="","",C40)</f>
      </c>
      <c r="AR41" s="761"/>
      <c r="AS41" s="668">
        <f>IF(90000&lt;=AR41,90000,AR41)</f>
        <v>0</v>
      </c>
      <c r="AT41" s="761"/>
      <c r="AU41" s="668">
        <f>IF(10000&lt;=AT41,10000,AT41)</f>
        <v>0</v>
      </c>
      <c r="AV41" s="761"/>
      <c r="AW41" s="668">
        <f>IF(20000&lt;=AV41,20000,AV41)</f>
        <v>0</v>
      </c>
      <c r="AX41" s="761"/>
      <c r="AY41" s="761"/>
      <c r="AZ41" s="761"/>
      <c r="BA41" s="763"/>
      <c r="BB41" s="758"/>
    </row>
    <row r="42" spans="1:54" ht="16.5" customHeight="1">
      <c r="A42" s="721"/>
      <c r="B42" s="114">
        <v>19</v>
      </c>
      <c r="C42" s="8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246"/>
      <c r="AI42" s="259">
        <f t="shared" si="3"/>
        <v>0</v>
      </c>
      <c r="AJ42" s="115">
        <f t="shared" si="2"/>
        <v>0</v>
      </c>
      <c r="AK42" s="115">
        <f>AI42+'【12月】FW（１年目）月集計表'!AK42</f>
        <v>0</v>
      </c>
      <c r="AL42" s="115">
        <f>AJ42+'【12月】FW（１年目）月集計表'!AL42</f>
        <v>0</v>
      </c>
      <c r="AP42" s="661"/>
      <c r="AQ42" s="654"/>
      <c r="AR42" s="761"/>
      <c r="AS42" s="669"/>
      <c r="AT42" s="761"/>
      <c r="AU42" s="669"/>
      <c r="AV42" s="761"/>
      <c r="AW42" s="669"/>
      <c r="AX42" s="761"/>
      <c r="AY42" s="761"/>
      <c r="AZ42" s="761"/>
      <c r="BA42" s="764"/>
      <c r="BB42" s="758"/>
    </row>
    <row r="43" spans="1:54" ht="16.5" customHeight="1" thickBot="1">
      <c r="A43" s="721"/>
      <c r="B43" s="117">
        <v>20</v>
      </c>
      <c r="C43" s="8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248"/>
      <c r="AI43" s="260">
        <f t="shared" si="3"/>
        <v>0</v>
      </c>
      <c r="AJ43" s="118">
        <f t="shared" si="2"/>
        <v>0</v>
      </c>
      <c r="AK43" s="118">
        <f>AI43+'【12月】FW（１年目）月集計表'!AK43</f>
        <v>0</v>
      </c>
      <c r="AL43" s="118">
        <f>AJ43+'【12月】FW（１年目）月集計表'!AL43</f>
        <v>0</v>
      </c>
      <c r="AP43" s="661">
        <v>18</v>
      </c>
      <c r="AQ43" s="653">
        <f>IF(C41="","",C41)</f>
      </c>
      <c r="AR43" s="761"/>
      <c r="AS43" s="668">
        <f>IF(90000&lt;=AR43,90000,AR43)</f>
        <v>0</v>
      </c>
      <c r="AT43" s="761"/>
      <c r="AU43" s="668">
        <f>IF(10000&lt;=AT43,10000,AT43)</f>
        <v>0</v>
      </c>
      <c r="AV43" s="761"/>
      <c r="AW43" s="668">
        <f>IF(20000&lt;=AV43,20000,AV43)</f>
        <v>0</v>
      </c>
      <c r="AX43" s="761"/>
      <c r="AY43" s="761"/>
      <c r="AZ43" s="761"/>
      <c r="BA43" s="763"/>
      <c r="BB43" s="758"/>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120">
        <f t="shared" si="4"/>
        <v>0</v>
      </c>
      <c r="T44" s="120">
        <f t="shared" si="4"/>
        <v>0</v>
      </c>
      <c r="U44" s="120">
        <f t="shared" si="4"/>
        <v>0</v>
      </c>
      <c r="V44" s="120">
        <f t="shared" si="4"/>
        <v>0</v>
      </c>
      <c r="W44" s="120">
        <f t="shared" si="4"/>
        <v>0</v>
      </c>
      <c r="X44" s="120">
        <f t="shared" si="4"/>
        <v>0</v>
      </c>
      <c r="Y44" s="120">
        <f t="shared" si="4"/>
        <v>0</v>
      </c>
      <c r="Z44" s="120">
        <f t="shared" si="4"/>
        <v>0</v>
      </c>
      <c r="AA44" s="120">
        <f t="shared" si="4"/>
        <v>0</v>
      </c>
      <c r="AB44" s="120">
        <f t="shared" si="4"/>
        <v>0</v>
      </c>
      <c r="AC44" s="120">
        <f t="shared" si="4"/>
        <v>0</v>
      </c>
      <c r="AD44" s="120">
        <f t="shared" si="4"/>
        <v>0</v>
      </c>
      <c r="AE44" s="120">
        <f t="shared" si="4"/>
        <v>0</v>
      </c>
      <c r="AF44" s="120">
        <f t="shared" si="4"/>
        <v>0</v>
      </c>
      <c r="AG44" s="120">
        <f t="shared" si="4"/>
        <v>0</v>
      </c>
      <c r="AH44" s="263">
        <f t="shared" si="4"/>
        <v>0</v>
      </c>
      <c r="AI44" s="718" t="s">
        <v>15</v>
      </c>
      <c r="AJ44" s="718"/>
      <c r="AK44" s="718"/>
      <c r="AP44" s="661"/>
      <c r="AQ44" s="654"/>
      <c r="AR44" s="761"/>
      <c r="AS44" s="669"/>
      <c r="AT44" s="761"/>
      <c r="AU44" s="669"/>
      <c r="AV44" s="761"/>
      <c r="AW44" s="669"/>
      <c r="AX44" s="761"/>
      <c r="AY44" s="761"/>
      <c r="AZ44" s="761"/>
      <c r="BA44" s="764"/>
      <c r="BB44" s="758"/>
    </row>
    <row r="45" spans="1:54" ht="18" customHeight="1">
      <c r="A45" s="101" t="s">
        <v>3</v>
      </c>
      <c r="B45" s="719" t="s">
        <v>16</v>
      </c>
      <c r="C45" s="719"/>
      <c r="D45" s="340">
        <f>D8</f>
        <v>42736</v>
      </c>
      <c r="E45" s="342">
        <f aca="true" t="shared" si="5" ref="E45:AH45">E8</f>
        <v>42737</v>
      </c>
      <c r="F45" s="340">
        <f t="shared" si="5"/>
        <v>42738</v>
      </c>
      <c r="G45" s="340">
        <f t="shared" si="5"/>
        <v>42739</v>
      </c>
      <c r="H45" s="340">
        <f t="shared" si="5"/>
        <v>42740</v>
      </c>
      <c r="I45" s="340">
        <f t="shared" si="5"/>
        <v>42741</v>
      </c>
      <c r="J45" s="340">
        <f t="shared" si="5"/>
        <v>42742</v>
      </c>
      <c r="K45" s="340">
        <f t="shared" si="5"/>
        <v>42743</v>
      </c>
      <c r="L45" s="342">
        <f t="shared" si="5"/>
        <v>42744</v>
      </c>
      <c r="M45" s="340">
        <f t="shared" si="5"/>
        <v>42745</v>
      </c>
      <c r="N45" s="340">
        <f t="shared" si="5"/>
        <v>42746</v>
      </c>
      <c r="O45" s="340">
        <f t="shared" si="5"/>
        <v>42747</v>
      </c>
      <c r="P45" s="340">
        <f t="shared" si="5"/>
        <v>42748</v>
      </c>
      <c r="Q45" s="340">
        <f t="shared" si="5"/>
        <v>42749</v>
      </c>
      <c r="R45" s="340">
        <f t="shared" si="5"/>
        <v>42750</v>
      </c>
      <c r="S45" s="340">
        <f t="shared" si="5"/>
        <v>42751</v>
      </c>
      <c r="T45" s="340">
        <f t="shared" si="5"/>
        <v>42752</v>
      </c>
      <c r="U45" s="340">
        <f t="shared" si="5"/>
        <v>42753</v>
      </c>
      <c r="V45" s="340">
        <f t="shared" si="5"/>
        <v>42754</v>
      </c>
      <c r="W45" s="340">
        <f t="shared" si="5"/>
        <v>42755</v>
      </c>
      <c r="X45" s="340">
        <f t="shared" si="5"/>
        <v>42756</v>
      </c>
      <c r="Y45" s="340">
        <f t="shared" si="5"/>
        <v>42757</v>
      </c>
      <c r="Z45" s="340">
        <f t="shared" si="5"/>
        <v>42758</v>
      </c>
      <c r="AA45" s="340">
        <f t="shared" si="5"/>
        <v>42759</v>
      </c>
      <c r="AB45" s="340">
        <f t="shared" si="5"/>
        <v>42760</v>
      </c>
      <c r="AC45" s="340">
        <f t="shared" si="5"/>
        <v>42761</v>
      </c>
      <c r="AD45" s="340">
        <f t="shared" si="5"/>
        <v>42762</v>
      </c>
      <c r="AE45" s="340">
        <f t="shared" si="5"/>
        <v>42763</v>
      </c>
      <c r="AF45" s="340">
        <f t="shared" si="5"/>
        <v>42764</v>
      </c>
      <c r="AG45" s="340">
        <f t="shared" si="5"/>
        <v>42765</v>
      </c>
      <c r="AH45" s="340">
        <f t="shared" si="5"/>
        <v>42766</v>
      </c>
      <c r="AI45" s="102" t="s">
        <v>118</v>
      </c>
      <c r="AJ45" s="102" t="s">
        <v>8</v>
      </c>
      <c r="AK45" s="103" t="s">
        <v>240</v>
      </c>
      <c r="AL45" s="240"/>
      <c r="AM45" s="110"/>
      <c r="AN45" s="110"/>
      <c r="AP45" s="661">
        <v>19</v>
      </c>
      <c r="AQ45" s="653">
        <f>IF(C42="","",C42)</f>
      </c>
      <c r="AR45" s="761"/>
      <c r="AS45" s="668">
        <f>IF(90000&lt;=AR45,90000,AR45)</f>
        <v>0</v>
      </c>
      <c r="AT45" s="761"/>
      <c r="AU45" s="668">
        <f>IF(10000&lt;=AT45,10000,AT45)</f>
        <v>0</v>
      </c>
      <c r="AV45" s="761"/>
      <c r="AW45" s="668">
        <f>IF(20000&lt;=AV45,20000,AV45)</f>
        <v>0</v>
      </c>
      <c r="AX45" s="761"/>
      <c r="AY45" s="761"/>
      <c r="AZ45" s="761"/>
      <c r="BA45" s="763"/>
      <c r="BB45" s="758"/>
    </row>
    <row r="46" spans="1:54" ht="16.5" customHeight="1">
      <c r="A46" s="720" t="s">
        <v>17</v>
      </c>
      <c r="B46" s="111">
        <v>1</v>
      </c>
      <c r="C46" s="24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09">
        <f>SUM(D46:AH46)</f>
        <v>0</v>
      </c>
      <c r="AJ46" s="123">
        <f>IF(C46="","",VLOOKUP($C46,$C$62:$D$74,2,))</f>
      </c>
      <c r="AK46" s="124">
        <f>IF(AJ46="","",AJ46*AI46)</f>
      </c>
      <c r="AL46" s="240"/>
      <c r="AM46" s="110"/>
      <c r="AN46" s="110"/>
      <c r="AP46" s="661"/>
      <c r="AQ46" s="654"/>
      <c r="AR46" s="761"/>
      <c r="AS46" s="669"/>
      <c r="AT46" s="761"/>
      <c r="AU46" s="669"/>
      <c r="AV46" s="761"/>
      <c r="AW46" s="669"/>
      <c r="AX46" s="761"/>
      <c r="AY46" s="761"/>
      <c r="AZ46" s="761"/>
      <c r="BA46" s="764"/>
      <c r="BB46" s="758"/>
    </row>
    <row r="47" spans="1:54" ht="16.5" customHeight="1">
      <c r="A47" s="721"/>
      <c r="B47" s="114">
        <v>2</v>
      </c>
      <c r="C47" s="85"/>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26">
        <f>SUM(D47:AH47)</f>
        <v>0</v>
      </c>
      <c r="AJ47" s="127">
        <f>IF(C47="","",VLOOKUP($C47,$C$62:$D$74,2,))</f>
      </c>
      <c r="AK47" s="128">
        <f>IF(AJ47="","",AJ47*AI47)</f>
      </c>
      <c r="AL47" s="240"/>
      <c r="AM47" s="110"/>
      <c r="AN47" s="110"/>
      <c r="AP47" s="661">
        <v>20</v>
      </c>
      <c r="AQ47" s="653">
        <f>IF(C43="","",C43)</f>
      </c>
      <c r="AR47" s="761"/>
      <c r="AS47" s="668">
        <f>IF(90000&lt;=AR47,90000,AR47)</f>
        <v>0</v>
      </c>
      <c r="AT47" s="761"/>
      <c r="AU47" s="668">
        <f>IF(10000&lt;=AT47,10000,AT47)</f>
        <v>0</v>
      </c>
      <c r="AV47" s="761"/>
      <c r="AW47" s="668">
        <f>IF(20000&lt;=AV47,20000,AV47)</f>
        <v>0</v>
      </c>
      <c r="AX47" s="761"/>
      <c r="AY47" s="761"/>
      <c r="AZ47" s="761"/>
      <c r="BA47" s="763"/>
      <c r="BB47" s="758"/>
    </row>
    <row r="48" spans="1:54" ht="16.5" customHeight="1">
      <c r="A48" s="721"/>
      <c r="B48" s="114">
        <v>3</v>
      </c>
      <c r="C48" s="85"/>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26">
        <f>SUM(D48:AH48)</f>
        <v>0</v>
      </c>
      <c r="AJ48" s="127">
        <f>IF(C48="","",VLOOKUP($C48,$C$62:$D$74,2,))</f>
      </c>
      <c r="AK48" s="128">
        <f>IF(AJ48="","",AJ48*AI48)</f>
      </c>
      <c r="AL48" s="240"/>
      <c r="AM48" s="110"/>
      <c r="AN48" s="110"/>
      <c r="AP48" s="744"/>
      <c r="AQ48" s="655"/>
      <c r="AR48" s="762"/>
      <c r="AS48" s="665"/>
      <c r="AT48" s="762"/>
      <c r="AU48" s="665"/>
      <c r="AV48" s="762"/>
      <c r="AW48" s="665"/>
      <c r="AX48" s="762"/>
      <c r="AY48" s="762"/>
      <c r="AZ48" s="762"/>
      <c r="BA48" s="778"/>
      <c r="BB48" s="759"/>
    </row>
    <row r="49" spans="1:54" ht="16.5" customHeight="1">
      <c r="A49" s="721"/>
      <c r="B49" s="114">
        <v>4</v>
      </c>
      <c r="C49" s="85"/>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60"/>
    </row>
    <row r="50" spans="1:54" ht="16.5" customHeight="1">
      <c r="A50" s="721"/>
      <c r="B50" s="117">
        <v>5</v>
      </c>
      <c r="C50" s="242"/>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6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131" t="s">
        <v>20</v>
      </c>
      <c r="D53" s="98" t="s">
        <v>21</v>
      </c>
      <c r="E53" s="98" t="s">
        <v>22</v>
      </c>
      <c r="F53" s="98" t="s">
        <v>23</v>
      </c>
      <c r="G53" s="98" t="s">
        <v>24</v>
      </c>
      <c r="H53" s="98" t="s">
        <v>25</v>
      </c>
      <c r="I53" s="98" t="s">
        <v>26</v>
      </c>
      <c r="J53" s="98" t="s">
        <v>27</v>
      </c>
      <c r="K53" s="98" t="s">
        <v>28</v>
      </c>
      <c r="L53" s="98" t="s">
        <v>29</v>
      </c>
      <c r="M53" s="98" t="s">
        <v>96</v>
      </c>
      <c r="N53" s="98" t="s">
        <v>102</v>
      </c>
      <c r="O53" s="98" t="s">
        <v>267</v>
      </c>
      <c r="P53" s="98" t="s">
        <v>269</v>
      </c>
      <c r="Q53" s="98" t="s">
        <v>30</v>
      </c>
      <c r="R53" s="98" t="s">
        <v>31</v>
      </c>
      <c r="S53" s="98" t="s">
        <v>32</v>
      </c>
      <c r="T53" s="728" t="s">
        <v>273</v>
      </c>
      <c r="U53" s="729"/>
      <c r="V53" s="730"/>
      <c r="AL53" s="145"/>
      <c r="AM53" s="145"/>
      <c r="AN53" s="145"/>
    </row>
    <row r="54" spans="1:40" ht="15" customHeight="1">
      <c r="A54" s="728"/>
      <c r="B54" s="695"/>
      <c r="C54" s="131" t="s">
        <v>33</v>
      </c>
      <c r="D54" s="141"/>
      <c r="E54" s="141"/>
      <c r="F54" s="141"/>
      <c r="G54" s="141"/>
      <c r="H54" s="141"/>
      <c r="I54" s="141"/>
      <c r="J54" s="141"/>
      <c r="K54" s="141"/>
      <c r="L54" s="141"/>
      <c r="M54" s="141"/>
      <c r="N54" s="141"/>
      <c r="O54" s="141"/>
      <c r="P54" s="141"/>
      <c r="Q54" s="141"/>
      <c r="R54" s="141"/>
      <c r="S54" s="141"/>
      <c r="T54" s="731">
        <f>SUM(D54:P54)</f>
        <v>0</v>
      </c>
      <c r="U54" s="732"/>
      <c r="V54" s="733"/>
      <c r="AL54" s="145"/>
      <c r="AM54" s="145"/>
      <c r="AN54" s="145"/>
    </row>
    <row r="55" spans="1:40" ht="15" customHeight="1">
      <c r="A55" s="728"/>
      <c r="B55" s="695"/>
      <c r="C55" s="131"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D55+'【12月】FW（１年目）月集計表'!D56</f>
        <v>0</v>
      </c>
      <c r="E56" s="133">
        <f>E55+'【12月】FW（１年目）月集計表'!E56</f>
        <v>0</v>
      </c>
      <c r="F56" s="133">
        <f>F55+'【12月】FW（１年目）月集計表'!F56</f>
        <v>0</v>
      </c>
      <c r="G56" s="133">
        <f>G55+'【12月】FW（１年目）月集計表'!G56</f>
        <v>0</v>
      </c>
      <c r="H56" s="133">
        <f>H55+'【12月】FW（１年目）月集計表'!H56</f>
        <v>0</v>
      </c>
      <c r="I56" s="133">
        <f>I55+'【12月】FW（１年目）月集計表'!I56</f>
        <v>0</v>
      </c>
      <c r="J56" s="133">
        <f>J55+'【12月】FW（１年目）月集計表'!J56</f>
        <v>0</v>
      </c>
      <c r="K56" s="133">
        <f>K55+'【12月】FW（１年目）月集計表'!K56</f>
        <v>0</v>
      </c>
      <c r="L56" s="133">
        <f>L55+'【12月】FW（１年目）月集計表'!L56</f>
        <v>0</v>
      </c>
      <c r="M56" s="133">
        <f>M55+'【12月】FW（１年目）月集計表'!M56</f>
        <v>0</v>
      </c>
      <c r="N56" s="133">
        <f>N55+'【12月】FW（１年目）月集計表'!N56</f>
        <v>0</v>
      </c>
      <c r="O56" s="133">
        <f>O55+'【12月】FW（１年目）月集計表'!O56</f>
        <v>0</v>
      </c>
      <c r="P56" s="133">
        <f>P55+'【12月】FW（１年目）月集計表'!P56</f>
        <v>0</v>
      </c>
      <c r="Q56" s="133">
        <f>Q55+'【12月】FW（１年目）月集計表'!Q56</f>
        <v>0</v>
      </c>
      <c r="R56" s="133">
        <f>R55+'【12月】FW（１年目）月集計表'!R56</f>
        <v>0</v>
      </c>
      <c r="S56" s="133">
        <f>S55+'【12月】FW（１年目）月集計表'!S56</f>
        <v>0</v>
      </c>
      <c r="T56" s="734">
        <f>SUM(D56:P56)</f>
        <v>0</v>
      </c>
      <c r="U56" s="734"/>
      <c r="V56" s="734"/>
      <c r="W56" s="90" t="s">
        <v>329</v>
      </c>
      <c r="AL56" s="145"/>
      <c r="AM56" s="145"/>
      <c r="AN56" s="145"/>
    </row>
    <row r="59" spans="3:9" ht="13.5" hidden="1">
      <c r="C59" s="134" t="s">
        <v>34</v>
      </c>
      <c r="I59" s="134" t="s">
        <v>35</v>
      </c>
    </row>
    <row r="60" ht="13.5" hidden="1"/>
    <row r="61" spans="3:10" ht="13.5" hidden="1">
      <c r="C61" s="131"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103</v>
      </c>
      <c r="J71" s="134" t="s">
        <v>105</v>
      </c>
      <c r="S71" s="134"/>
      <c r="T71" s="134"/>
    </row>
    <row r="72" spans="3:20" ht="13.5" hidden="1">
      <c r="C72" s="135" t="s">
        <v>320</v>
      </c>
      <c r="D72" s="739">
        <v>9800</v>
      </c>
      <c r="E72" s="739"/>
      <c r="I72" s="134" t="s">
        <v>104</v>
      </c>
      <c r="J72" s="134" t="s">
        <v>111</v>
      </c>
      <c r="S72" s="134"/>
      <c r="T72" s="134"/>
    </row>
    <row r="73" spans="3:20" ht="13.5" hidden="1">
      <c r="C73" s="135" t="s">
        <v>191</v>
      </c>
      <c r="D73" s="739">
        <v>1300</v>
      </c>
      <c r="E73" s="739"/>
      <c r="I73" s="134" t="s">
        <v>262</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7" ref="D85:F100">IF(COUNTIF(D$24:D$43,$C85)=0,"",COUNTIF(D$24:D$43,$C85)/COUNTIF(D$24:D$43,$C85))</f>
      </c>
      <c r="E85" s="133">
        <f t="shared" si="7"/>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hidden="1">
      <c r="C86" s="98" t="s">
        <v>22</v>
      </c>
      <c r="D86" s="133">
        <f t="shared" si="7"/>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hidden="1">
      <c r="C94" s="98" t="s">
        <v>96</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hidden="1">
      <c r="C95" s="98" t="s">
        <v>102</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hidden="1">
      <c r="C96" s="98" t="s">
        <v>267</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hidden="1">
      <c r="C97" s="98" t="s">
        <v>269</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39:BA40"/>
    <mergeCell ref="BA41:BA42"/>
    <mergeCell ref="BA43:BA44"/>
    <mergeCell ref="AZ21:AZ22"/>
    <mergeCell ref="AZ39:AZ40"/>
    <mergeCell ref="BA7:BA8"/>
    <mergeCell ref="BA11:BA12"/>
    <mergeCell ref="BA13:BA14"/>
    <mergeCell ref="BA3:BB3"/>
    <mergeCell ref="BA5:BB5"/>
    <mergeCell ref="BA9:BA10"/>
    <mergeCell ref="AU7:AU8"/>
    <mergeCell ref="AV7:AV8"/>
    <mergeCell ref="BB7:BB8"/>
    <mergeCell ref="AZ7:AZ8"/>
    <mergeCell ref="AW7:AW8"/>
    <mergeCell ref="AU9:AU10"/>
    <mergeCell ref="AX7:AX8"/>
    <mergeCell ref="A1:H1"/>
    <mergeCell ref="AY49:AY50"/>
    <mergeCell ref="AY7:AY8"/>
    <mergeCell ref="AY9:AY10"/>
    <mergeCell ref="AY11:AY12"/>
    <mergeCell ref="AY13:AY14"/>
    <mergeCell ref="AY15:AY16"/>
    <mergeCell ref="AM1:AN1"/>
    <mergeCell ref="AY39:AY40"/>
    <mergeCell ref="AQ1:AS1"/>
    <mergeCell ref="AQ9:AQ10"/>
    <mergeCell ref="AR9:AR10"/>
    <mergeCell ref="AQ11:AQ12"/>
    <mergeCell ref="AS3:AX5"/>
    <mergeCell ref="AP7:AQ8"/>
    <mergeCell ref="AP3:AR5"/>
    <mergeCell ref="AV9:AV10"/>
    <mergeCell ref="AP11:AP12"/>
    <mergeCell ref="AT11:AT12"/>
    <mergeCell ref="AP9:AP10"/>
    <mergeCell ref="AM7:AN7"/>
    <mergeCell ref="AJ7:AK7"/>
    <mergeCell ref="AM2:AN3"/>
    <mergeCell ref="AS7:AS8"/>
    <mergeCell ref="A9:A19"/>
    <mergeCell ref="A3:E5"/>
    <mergeCell ref="F3:X5"/>
    <mergeCell ref="Z5:AB5"/>
    <mergeCell ref="AC5:AH5"/>
    <mergeCell ref="AJ5:AN5"/>
    <mergeCell ref="A20:A23"/>
    <mergeCell ref="A7:A8"/>
    <mergeCell ref="B7:C8"/>
    <mergeCell ref="D7:AH7"/>
    <mergeCell ref="B20:C23"/>
    <mergeCell ref="D20:D23"/>
    <mergeCell ref="E20:E23"/>
    <mergeCell ref="F20:F23"/>
    <mergeCell ref="G20:G23"/>
    <mergeCell ref="N20:N23"/>
    <mergeCell ref="AS9:AS10"/>
    <mergeCell ref="AR11:AR12"/>
    <mergeCell ref="AT9:AT10"/>
    <mergeCell ref="AT7:AT8"/>
    <mergeCell ref="AR7:AR8"/>
    <mergeCell ref="BB11:BB12"/>
    <mergeCell ref="BB13:BB14"/>
    <mergeCell ref="AU13:AU14"/>
    <mergeCell ref="AV13:AV14"/>
    <mergeCell ref="AW9:AW10"/>
    <mergeCell ref="AX9:AX10"/>
    <mergeCell ref="AZ9:AZ10"/>
    <mergeCell ref="BB9:BB10"/>
    <mergeCell ref="AV11:AV12"/>
    <mergeCell ref="AR17:AR18"/>
    <mergeCell ref="AX13:AX14"/>
    <mergeCell ref="AZ13:AZ14"/>
    <mergeCell ref="AS11:AS12"/>
    <mergeCell ref="AZ11:AZ12"/>
    <mergeCell ref="AU11:AU12"/>
    <mergeCell ref="AX11:AX12"/>
    <mergeCell ref="AW11:AW12"/>
    <mergeCell ref="AZ15:AZ16"/>
    <mergeCell ref="AT17:AT18"/>
    <mergeCell ref="B19:C19"/>
    <mergeCell ref="AP13:AP14"/>
    <mergeCell ref="AQ13:AQ14"/>
    <mergeCell ref="AP17:AP18"/>
    <mergeCell ref="AQ17:AQ18"/>
    <mergeCell ref="H20:H23"/>
    <mergeCell ref="I20:I23"/>
    <mergeCell ref="J20:J23"/>
    <mergeCell ref="K20:K23"/>
    <mergeCell ref="L20:L23"/>
    <mergeCell ref="M20:M23"/>
    <mergeCell ref="R20:R23"/>
    <mergeCell ref="S20:S23"/>
    <mergeCell ref="T20:T23"/>
    <mergeCell ref="O20:O23"/>
    <mergeCell ref="P20:P23"/>
    <mergeCell ref="U20:U23"/>
    <mergeCell ref="V20:V23"/>
    <mergeCell ref="AW13:AW14"/>
    <mergeCell ref="AR13:AR14"/>
    <mergeCell ref="AS13:AS14"/>
    <mergeCell ref="AT13:AT14"/>
    <mergeCell ref="AT15:AT16"/>
    <mergeCell ref="AK20:AK23"/>
    <mergeCell ref="Z20:Z23"/>
    <mergeCell ref="AA20:AA23"/>
    <mergeCell ref="AB20:AB23"/>
    <mergeCell ref="AC20:AC23"/>
    <mergeCell ref="AD20:AD23"/>
    <mergeCell ref="AE20:AE23"/>
    <mergeCell ref="AL20:AL23"/>
    <mergeCell ref="AP15:AP16"/>
    <mergeCell ref="AM11:AN16"/>
    <mergeCell ref="AM22:AN25"/>
    <mergeCell ref="AK14:AK16"/>
    <mergeCell ref="AP25:AP26"/>
    <mergeCell ref="AQ15:AQ16"/>
    <mergeCell ref="AR15:AR16"/>
    <mergeCell ref="AS15:AS16"/>
    <mergeCell ref="AF20:AF23"/>
    <mergeCell ref="AG20:AG23"/>
    <mergeCell ref="AH20:AH23"/>
    <mergeCell ref="AI20:AI23"/>
    <mergeCell ref="AJ20:AJ23"/>
    <mergeCell ref="AS17:AS18"/>
    <mergeCell ref="AP19:AP20"/>
    <mergeCell ref="AU15:AU16"/>
    <mergeCell ref="AV15:AV16"/>
    <mergeCell ref="AW15:AW16"/>
    <mergeCell ref="AX15:AX16"/>
    <mergeCell ref="BB15:BB16"/>
    <mergeCell ref="BA15:BA16"/>
    <mergeCell ref="AU17:AU18"/>
    <mergeCell ref="AV17:AV18"/>
    <mergeCell ref="AW17:AW18"/>
    <mergeCell ref="AX17:AX18"/>
    <mergeCell ref="AZ17:AZ18"/>
    <mergeCell ref="BB17:BB18"/>
    <mergeCell ref="BA17:BA18"/>
    <mergeCell ref="AY17:AY18"/>
    <mergeCell ref="AQ19:AQ20"/>
    <mergeCell ref="AR19:AR20"/>
    <mergeCell ref="AS19:AS20"/>
    <mergeCell ref="AT19:AT20"/>
    <mergeCell ref="AP21:AP22"/>
    <mergeCell ref="AQ21:AQ22"/>
    <mergeCell ref="AR21:AR22"/>
    <mergeCell ref="AS21:AS22"/>
    <mergeCell ref="AU19:AU20"/>
    <mergeCell ref="AV19:AV20"/>
    <mergeCell ref="AW19:AW20"/>
    <mergeCell ref="AX19:AX20"/>
    <mergeCell ref="AZ19:AZ20"/>
    <mergeCell ref="BB19:BB20"/>
    <mergeCell ref="AY19:AY20"/>
    <mergeCell ref="BA19:BA20"/>
    <mergeCell ref="AU23:AU24"/>
    <mergeCell ref="AT21:AT22"/>
    <mergeCell ref="AU21:AU22"/>
    <mergeCell ref="AV21:AV22"/>
    <mergeCell ref="AX21:AX22"/>
    <mergeCell ref="BB21:BB22"/>
    <mergeCell ref="AY21:AY22"/>
    <mergeCell ref="BA21:BA22"/>
    <mergeCell ref="AQ25:AQ26"/>
    <mergeCell ref="AR25:AR26"/>
    <mergeCell ref="AS25:AS26"/>
    <mergeCell ref="AT25:AT26"/>
    <mergeCell ref="AW21:AW22"/>
    <mergeCell ref="AP23:AP24"/>
    <mergeCell ref="AQ23:AQ24"/>
    <mergeCell ref="AR23:AR24"/>
    <mergeCell ref="AS23:AS24"/>
    <mergeCell ref="AT23:AT24"/>
    <mergeCell ref="BB25:BB26"/>
    <mergeCell ref="AV23:AV24"/>
    <mergeCell ref="AW23:AW24"/>
    <mergeCell ref="AX23:AX24"/>
    <mergeCell ref="AZ23:AZ24"/>
    <mergeCell ref="BB23:BB24"/>
    <mergeCell ref="AY23:AY24"/>
    <mergeCell ref="AY25:AY26"/>
    <mergeCell ref="BA23:BA24"/>
    <mergeCell ref="BA25:BA26"/>
    <mergeCell ref="AU27:AU28"/>
    <mergeCell ref="AU25:AU26"/>
    <mergeCell ref="AV25:AV26"/>
    <mergeCell ref="AW25:AW26"/>
    <mergeCell ref="AX25:AX26"/>
    <mergeCell ref="AZ25:AZ26"/>
    <mergeCell ref="AY27:AY28"/>
    <mergeCell ref="AP29:AP30"/>
    <mergeCell ref="AQ29:AQ30"/>
    <mergeCell ref="AR29:AR30"/>
    <mergeCell ref="AS29:AS30"/>
    <mergeCell ref="AT29:AT30"/>
    <mergeCell ref="AP27:AP28"/>
    <mergeCell ref="AQ27:AQ28"/>
    <mergeCell ref="AR27:AR28"/>
    <mergeCell ref="AS27:AS28"/>
    <mergeCell ref="AT27:AT28"/>
    <mergeCell ref="BB29:BB30"/>
    <mergeCell ref="AV27:AV28"/>
    <mergeCell ref="AW27:AW28"/>
    <mergeCell ref="AX27:AX28"/>
    <mergeCell ref="AZ27:AZ28"/>
    <mergeCell ref="BB27:BB28"/>
    <mergeCell ref="AY29:AY30"/>
    <mergeCell ref="BA27:BA28"/>
    <mergeCell ref="BA29:BA30"/>
    <mergeCell ref="AU31:AU32"/>
    <mergeCell ref="AU29:AU30"/>
    <mergeCell ref="AV29:AV30"/>
    <mergeCell ref="AW29:AW30"/>
    <mergeCell ref="AX29:AX30"/>
    <mergeCell ref="AZ29:AZ30"/>
    <mergeCell ref="AY31:AY32"/>
    <mergeCell ref="AP33:AP34"/>
    <mergeCell ref="AQ33:AQ34"/>
    <mergeCell ref="AR33:AR34"/>
    <mergeCell ref="AS33:AS34"/>
    <mergeCell ref="AT33:AT34"/>
    <mergeCell ref="AP31:AP32"/>
    <mergeCell ref="AQ31:AQ32"/>
    <mergeCell ref="AR31:AR32"/>
    <mergeCell ref="AS31:AS32"/>
    <mergeCell ref="AT31:AT32"/>
    <mergeCell ref="BB33:BB34"/>
    <mergeCell ref="AV31:AV32"/>
    <mergeCell ref="AW31:AW32"/>
    <mergeCell ref="AX31:AX32"/>
    <mergeCell ref="AZ31:AZ32"/>
    <mergeCell ref="BB31:BB32"/>
    <mergeCell ref="AY33:AY34"/>
    <mergeCell ref="BA31:BA32"/>
    <mergeCell ref="BA33:BA34"/>
    <mergeCell ref="AU35:AU36"/>
    <mergeCell ref="AU33:AU34"/>
    <mergeCell ref="AV33:AV34"/>
    <mergeCell ref="AW33:AW34"/>
    <mergeCell ref="AX33:AX34"/>
    <mergeCell ref="AZ33:AZ34"/>
    <mergeCell ref="AY35:AY36"/>
    <mergeCell ref="AP37:AP38"/>
    <mergeCell ref="AQ37:AQ38"/>
    <mergeCell ref="AR37:AR38"/>
    <mergeCell ref="AS37:AS38"/>
    <mergeCell ref="AT37:AT38"/>
    <mergeCell ref="AP35:AP36"/>
    <mergeCell ref="AQ35:AQ36"/>
    <mergeCell ref="AR35:AR36"/>
    <mergeCell ref="AS35:AS36"/>
    <mergeCell ref="AT35:AT36"/>
    <mergeCell ref="BB37:BB38"/>
    <mergeCell ref="AV35:AV36"/>
    <mergeCell ref="AW35:AW36"/>
    <mergeCell ref="AX35:AX36"/>
    <mergeCell ref="AZ35:AZ36"/>
    <mergeCell ref="BB35:BB36"/>
    <mergeCell ref="AY37:AY38"/>
    <mergeCell ref="BA35:BA36"/>
    <mergeCell ref="BA37:BA38"/>
    <mergeCell ref="AS39:AS40"/>
    <mergeCell ref="AU37:AU38"/>
    <mergeCell ref="AV37:AV38"/>
    <mergeCell ref="AW37:AW38"/>
    <mergeCell ref="AX37:AX38"/>
    <mergeCell ref="AZ37:AZ38"/>
    <mergeCell ref="AU39:AU40"/>
    <mergeCell ref="AV39:AV40"/>
    <mergeCell ref="AW39:AW40"/>
    <mergeCell ref="AX39:AX40"/>
    <mergeCell ref="AP39:AP40"/>
    <mergeCell ref="AQ39:AQ40"/>
    <mergeCell ref="AR39:AR40"/>
    <mergeCell ref="B45:C45"/>
    <mergeCell ref="AP41:AP42"/>
    <mergeCell ref="AQ41:AQ42"/>
    <mergeCell ref="AR41:AR42"/>
    <mergeCell ref="AS43:AS44"/>
    <mergeCell ref="AT43:AT44"/>
    <mergeCell ref="A46:A51"/>
    <mergeCell ref="AP49:AQ50"/>
    <mergeCell ref="AP43:AP44"/>
    <mergeCell ref="AQ43:AQ44"/>
    <mergeCell ref="AR43:AR44"/>
    <mergeCell ref="B44:C44"/>
    <mergeCell ref="AI44:AK44"/>
    <mergeCell ref="A24:A44"/>
    <mergeCell ref="BB39:BB40"/>
    <mergeCell ref="AS41:AS42"/>
    <mergeCell ref="AT41:AT42"/>
    <mergeCell ref="AU41:AU42"/>
    <mergeCell ref="AT39:AT40"/>
    <mergeCell ref="BB43:BB44"/>
    <mergeCell ref="AV41:AV42"/>
    <mergeCell ref="AW41:AW42"/>
    <mergeCell ref="AX41:AX42"/>
    <mergeCell ref="AZ41:AZ42"/>
    <mergeCell ref="BB41:BB42"/>
    <mergeCell ref="AU45:AU46"/>
    <mergeCell ref="AU43:AU44"/>
    <mergeCell ref="AV43:AV44"/>
    <mergeCell ref="AW43:AW44"/>
    <mergeCell ref="AX43:AX44"/>
    <mergeCell ref="AZ43:AZ44"/>
    <mergeCell ref="AY41:AY42"/>
    <mergeCell ref="AY43:AY44"/>
    <mergeCell ref="AY45:AY46"/>
    <mergeCell ref="AY47:AY48"/>
    <mergeCell ref="BA47:BA48"/>
    <mergeCell ref="BA45:BA46"/>
    <mergeCell ref="AS47:AS48"/>
    <mergeCell ref="AT47:AT48"/>
    <mergeCell ref="AP45:AP46"/>
    <mergeCell ref="AQ45:AQ46"/>
    <mergeCell ref="AR45:AR46"/>
    <mergeCell ref="AS45:AS46"/>
    <mergeCell ref="AT45:AT46"/>
    <mergeCell ref="AW47:AW48"/>
    <mergeCell ref="AX47:AX48"/>
    <mergeCell ref="AT49:AT50"/>
    <mergeCell ref="AZ47:AZ48"/>
    <mergeCell ref="BB47:BB48"/>
    <mergeCell ref="AV45:AV46"/>
    <mergeCell ref="AW45:AW46"/>
    <mergeCell ref="AX45:AX46"/>
    <mergeCell ref="AZ45:AZ46"/>
    <mergeCell ref="BB45:BB46"/>
    <mergeCell ref="B51:C51"/>
    <mergeCell ref="D51:AI51"/>
    <mergeCell ref="AR49:AR50"/>
    <mergeCell ref="AS49:AS50"/>
    <mergeCell ref="AU47:AU48"/>
    <mergeCell ref="AV47:AV48"/>
    <mergeCell ref="AP47:AP48"/>
    <mergeCell ref="AQ47:AQ48"/>
    <mergeCell ref="AR47:AR48"/>
    <mergeCell ref="BB49:BB50"/>
    <mergeCell ref="AU49:AU50"/>
    <mergeCell ref="AV49:AV50"/>
    <mergeCell ref="AW49:AW50"/>
    <mergeCell ref="AX49:AX50"/>
    <mergeCell ref="AZ49:AZ50"/>
    <mergeCell ref="BA49:BA50"/>
    <mergeCell ref="A53:B56"/>
    <mergeCell ref="T53:V53"/>
    <mergeCell ref="T54:V54"/>
    <mergeCell ref="T55:V55"/>
    <mergeCell ref="T56:V56"/>
    <mergeCell ref="D61:E61"/>
    <mergeCell ref="AI8:AI10"/>
    <mergeCell ref="D63:E63"/>
    <mergeCell ref="D64:E64"/>
    <mergeCell ref="D65:E65"/>
    <mergeCell ref="D66:E66"/>
    <mergeCell ref="D67:E67"/>
    <mergeCell ref="W20:W23"/>
    <mergeCell ref="X20:X23"/>
    <mergeCell ref="Y20:Y23"/>
    <mergeCell ref="Q20:Q23"/>
    <mergeCell ref="D74:E74"/>
    <mergeCell ref="D68:E68"/>
    <mergeCell ref="D69:E69"/>
    <mergeCell ref="D70:E70"/>
    <mergeCell ref="D71:E71"/>
    <mergeCell ref="D72:E72"/>
    <mergeCell ref="D73:E73"/>
    <mergeCell ref="D62:E62"/>
    <mergeCell ref="AL11:AL16"/>
    <mergeCell ref="AJ17:AM18"/>
    <mergeCell ref="AJ8:AK10"/>
    <mergeCell ref="AL8:AL10"/>
    <mergeCell ref="AM8:AN10"/>
    <mergeCell ref="AI11:AI16"/>
    <mergeCell ref="AJ11:AJ13"/>
    <mergeCell ref="AJ14:AJ16"/>
    <mergeCell ref="AK11:AK13"/>
  </mergeCells>
  <conditionalFormatting sqref="C24:AH24 C9 C46:C50 C28:AH43 C12:AH18 C11 AH25:AH27">
    <cfRule type="expression" priority="28" dxfId="0" stopIfTrue="1">
      <formula>$C9=""</formula>
    </cfRule>
  </conditionalFormatting>
  <conditionalFormatting sqref="D46:AH50 AR9:AR48 AT9:AT48 AV9:AV48 AX9:AZ48 BA11:BA47 BA9">
    <cfRule type="expression" priority="27" dxfId="0" stopIfTrue="1">
      <formula>D9=""</formula>
    </cfRule>
  </conditionalFormatting>
  <conditionalFormatting sqref="AC5:AH5">
    <cfRule type="expression" priority="25" dxfId="0" stopIfTrue="1">
      <formula>$AC$5=""</formula>
    </cfRule>
  </conditionalFormatting>
  <conditionalFormatting sqref="AJ5:AN5">
    <cfRule type="expression" priority="24" dxfId="0" stopIfTrue="1">
      <formula>$AJ$5=""</formula>
    </cfRule>
  </conditionalFormatting>
  <conditionalFormatting sqref="D54:S54">
    <cfRule type="expression" priority="23" dxfId="0" stopIfTrue="1">
      <formula>D$54=""</formula>
    </cfRule>
  </conditionalFormatting>
  <conditionalFormatting sqref="AQ9:AQ48">
    <cfRule type="expression" priority="18" dxfId="11" stopIfTrue="1">
      <formula>AQ9=""</formula>
    </cfRule>
  </conditionalFormatting>
  <conditionalFormatting sqref="BA3">
    <cfRule type="expression" priority="16" dxfId="11" stopIfTrue="1">
      <formula>$BA$3=""</formula>
    </cfRule>
  </conditionalFormatting>
  <conditionalFormatting sqref="BA5">
    <cfRule type="expression" priority="15" dxfId="11" stopIfTrue="1">
      <formula>$BA$5=""</formula>
    </cfRule>
  </conditionalFormatting>
  <conditionalFormatting sqref="D45:AH45">
    <cfRule type="expression" priority="14" dxfId="197" stopIfTrue="1">
      <formula>WEEKDAY(D45,1)=1</formula>
    </cfRule>
  </conditionalFormatting>
  <conditionalFormatting sqref="D45:AH45">
    <cfRule type="expression" priority="13" dxfId="198" stopIfTrue="1">
      <formula>WEEKDAY(D45,1)=7</formula>
    </cfRule>
  </conditionalFormatting>
  <conditionalFormatting sqref="D20:AH23">
    <cfRule type="expression" priority="11" dxfId="198" stopIfTrue="1">
      <formula>WEEKDAY(D20,1)=7</formula>
    </cfRule>
    <cfRule type="expression" priority="12" dxfId="197" stopIfTrue="1">
      <formula>WEEKDAY(D20,1)=1</formula>
    </cfRule>
  </conditionalFormatting>
  <conditionalFormatting sqref="D8:AH8">
    <cfRule type="expression" priority="9" dxfId="198" stopIfTrue="1">
      <formula>WEEKDAY(D8,1)=7</formula>
    </cfRule>
    <cfRule type="expression" priority="10" dxfId="197" stopIfTrue="1">
      <formula>WEEKDAY(D8,1)=1</formula>
    </cfRule>
  </conditionalFormatting>
  <conditionalFormatting sqref="C10">
    <cfRule type="expression" priority="7" dxfId="0" stopIfTrue="1">
      <formula>$C10=""</formula>
    </cfRule>
  </conditionalFormatting>
  <conditionalFormatting sqref="AH9:AH11">
    <cfRule type="expression" priority="6" dxfId="0" stopIfTrue="1">
      <formula>$C9=""</formula>
    </cfRule>
  </conditionalFormatting>
  <conditionalFormatting sqref="D10:AG10">
    <cfRule type="expression" priority="5" dxfId="0" stopIfTrue="1">
      <formula>$C10=""</formula>
    </cfRule>
  </conditionalFormatting>
  <conditionalFormatting sqref="D9:AG9">
    <cfRule type="expression" priority="4" dxfId="0" stopIfTrue="1">
      <formula>$C9=""</formula>
    </cfRule>
  </conditionalFormatting>
  <conditionalFormatting sqref="D11:AG11">
    <cfRule type="expression" priority="3" dxfId="0" stopIfTrue="1">
      <formula>$C11=""</formula>
    </cfRule>
  </conditionalFormatting>
  <conditionalFormatting sqref="C26:AG27">
    <cfRule type="expression" priority="2" dxfId="0" stopIfTrue="1">
      <formula>$C26=""</formula>
    </cfRule>
  </conditionalFormatting>
  <conditionalFormatting sqref="C25:AG25">
    <cfRule type="expression" priority="1" dxfId="0" stopIfTrue="1">
      <formula>$C25=""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D24:AH43">
      <formula1>$I$62:$I$77</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15.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02" t="s">
        <v>325</v>
      </c>
      <c r="B1" s="703"/>
      <c r="C1" s="703"/>
      <c r="D1" s="703"/>
      <c r="E1" s="703"/>
      <c r="F1" s="703"/>
      <c r="G1" s="703"/>
      <c r="H1" s="704"/>
      <c r="J1" s="91"/>
      <c r="AH1" s="92"/>
      <c r="AI1" s="92"/>
      <c r="AM1" s="694" t="s">
        <v>0</v>
      </c>
      <c r="AN1" s="694"/>
      <c r="AQ1" s="747" t="s">
        <v>326</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289</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2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699"/>
      <c r="AD5" s="700"/>
      <c r="AE5" s="700"/>
      <c r="AF5" s="700"/>
      <c r="AG5" s="700"/>
      <c r="AH5" s="701"/>
      <c r="AI5" s="100" t="s">
        <v>2</v>
      </c>
      <c r="AJ5" s="695"/>
      <c r="AK5" s="695"/>
      <c r="AL5" s="695"/>
      <c r="AM5" s="695"/>
      <c r="AN5" s="695"/>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104">
        <v>1</v>
      </c>
      <c r="E8" s="104">
        <v>2</v>
      </c>
      <c r="F8" s="104">
        <v>3</v>
      </c>
      <c r="G8" s="104">
        <v>4</v>
      </c>
      <c r="H8" s="104">
        <v>5</v>
      </c>
      <c r="I8" s="172">
        <v>6</v>
      </c>
      <c r="J8" s="173">
        <v>7</v>
      </c>
      <c r="K8" s="104">
        <v>8</v>
      </c>
      <c r="L8" s="104">
        <v>9</v>
      </c>
      <c r="M8" s="104">
        <v>10</v>
      </c>
      <c r="N8" s="173">
        <v>11</v>
      </c>
      <c r="O8" s="104">
        <v>12</v>
      </c>
      <c r="P8" s="172">
        <v>13</v>
      </c>
      <c r="Q8" s="173">
        <v>14</v>
      </c>
      <c r="R8" s="104">
        <v>15</v>
      </c>
      <c r="S8" s="305">
        <v>16</v>
      </c>
      <c r="T8" s="305">
        <v>17</v>
      </c>
      <c r="U8" s="305">
        <v>18</v>
      </c>
      <c r="V8" s="305">
        <v>19</v>
      </c>
      <c r="W8" s="306">
        <v>20</v>
      </c>
      <c r="X8" s="307">
        <v>21</v>
      </c>
      <c r="Y8" s="305">
        <v>22</v>
      </c>
      <c r="Z8" s="305">
        <v>23</v>
      </c>
      <c r="AA8" s="305">
        <v>24</v>
      </c>
      <c r="AB8" s="305">
        <v>25</v>
      </c>
      <c r="AC8" s="305">
        <v>26</v>
      </c>
      <c r="AD8" s="306">
        <v>27</v>
      </c>
      <c r="AE8" s="307">
        <v>28</v>
      </c>
      <c r="AF8" s="305">
        <v>29</v>
      </c>
      <c r="AG8" s="105"/>
      <c r="AH8" s="250"/>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83"/>
      <c r="D9" s="284"/>
      <c r="E9" s="284"/>
      <c r="F9" s="284"/>
      <c r="G9" s="284"/>
      <c r="H9" s="284"/>
      <c r="I9" s="284"/>
      <c r="J9" s="284"/>
      <c r="K9" s="284"/>
      <c r="L9" s="284"/>
      <c r="M9" s="284"/>
      <c r="N9" s="284"/>
      <c r="O9" s="284"/>
      <c r="P9" s="284"/>
      <c r="Q9" s="284"/>
      <c r="R9" s="284"/>
      <c r="S9" s="310"/>
      <c r="T9" s="310"/>
      <c r="U9" s="310"/>
      <c r="V9" s="310"/>
      <c r="W9" s="310"/>
      <c r="X9" s="310"/>
      <c r="Y9" s="310"/>
      <c r="Z9" s="310"/>
      <c r="AA9" s="310"/>
      <c r="AB9" s="310"/>
      <c r="AC9" s="310"/>
      <c r="AD9" s="310" t="s">
        <v>10</v>
      </c>
      <c r="AE9" s="310" t="s">
        <v>10</v>
      </c>
      <c r="AF9" s="310" t="s">
        <v>10</v>
      </c>
      <c r="AG9" s="106" t="s">
        <v>10</v>
      </c>
      <c r="AH9" s="251" t="s">
        <v>10</v>
      </c>
      <c r="AI9" s="631"/>
      <c r="AJ9" s="635"/>
      <c r="AK9" s="636"/>
      <c r="AL9" s="640"/>
      <c r="AM9" s="635"/>
      <c r="AN9" s="643"/>
      <c r="AP9" s="660">
        <v>1</v>
      </c>
      <c r="AQ9" s="639">
        <f>IF(C24="","",C24)</f>
      </c>
      <c r="AR9" s="670"/>
      <c r="AS9" s="670">
        <f>IF(90000&lt;=AR9,90000,AR9)</f>
        <v>0</v>
      </c>
      <c r="AT9" s="670"/>
      <c r="AU9" s="670">
        <f>IF(10000&lt;=AT9,10000,AT9)</f>
        <v>0</v>
      </c>
      <c r="AV9" s="670"/>
      <c r="AW9" s="670">
        <f>IF(20000&lt;=AV9,20000,AV9)</f>
        <v>0</v>
      </c>
      <c r="AX9" s="670"/>
      <c r="AY9" s="670"/>
      <c r="AZ9" s="670"/>
      <c r="BA9" s="664"/>
      <c r="BB9" s="742"/>
    </row>
    <row r="10" spans="1:54" ht="16.5" customHeight="1">
      <c r="A10" s="721"/>
      <c r="B10" s="236">
        <v>2</v>
      </c>
      <c r="C10" s="286"/>
      <c r="D10" s="287"/>
      <c r="E10" s="287"/>
      <c r="F10" s="287"/>
      <c r="G10" s="287"/>
      <c r="H10" s="287"/>
      <c r="I10" s="287"/>
      <c r="J10" s="287"/>
      <c r="K10" s="287"/>
      <c r="L10" s="287"/>
      <c r="M10" s="287"/>
      <c r="N10" s="287"/>
      <c r="O10" s="287"/>
      <c r="P10" s="287"/>
      <c r="Q10" s="287"/>
      <c r="R10" s="287"/>
      <c r="S10" s="311"/>
      <c r="T10" s="311"/>
      <c r="U10" s="311"/>
      <c r="V10" s="311"/>
      <c r="W10" s="311"/>
      <c r="X10" s="311"/>
      <c r="Y10" s="311"/>
      <c r="Z10" s="311"/>
      <c r="AA10" s="311"/>
      <c r="AB10" s="311"/>
      <c r="AC10" s="311"/>
      <c r="AD10" s="311"/>
      <c r="AE10" s="311"/>
      <c r="AF10" s="311"/>
      <c r="AG10" s="231"/>
      <c r="AH10" s="252"/>
      <c r="AI10" s="632"/>
      <c r="AJ10" s="637"/>
      <c r="AK10" s="638"/>
      <c r="AL10" s="641"/>
      <c r="AM10" s="637"/>
      <c r="AN10" s="644"/>
      <c r="AP10" s="661"/>
      <c r="AQ10" s="654"/>
      <c r="AR10" s="666"/>
      <c r="AS10" s="666"/>
      <c r="AT10" s="666"/>
      <c r="AU10" s="666"/>
      <c r="AV10" s="666"/>
      <c r="AW10" s="666"/>
      <c r="AX10" s="666"/>
      <c r="AY10" s="666"/>
      <c r="AZ10" s="666"/>
      <c r="BA10" s="669"/>
      <c r="BB10" s="662"/>
    </row>
    <row r="11" spans="1:54" ht="16.5" customHeight="1">
      <c r="A11" s="721"/>
      <c r="B11" s="236">
        <v>3</v>
      </c>
      <c r="C11" s="286"/>
      <c r="D11" s="287"/>
      <c r="E11" s="287"/>
      <c r="F11" s="287"/>
      <c r="G11" s="287"/>
      <c r="H11" s="287"/>
      <c r="I11" s="287"/>
      <c r="J11" s="287"/>
      <c r="K11" s="287"/>
      <c r="L11" s="287"/>
      <c r="M11" s="287"/>
      <c r="N11" s="287"/>
      <c r="O11" s="287"/>
      <c r="P11" s="287"/>
      <c r="Q11" s="287"/>
      <c r="R11" s="287"/>
      <c r="S11" s="311"/>
      <c r="T11" s="311"/>
      <c r="U11" s="311"/>
      <c r="V11" s="311"/>
      <c r="W11" s="311"/>
      <c r="X11" s="311"/>
      <c r="Y11" s="311"/>
      <c r="Z11" s="311"/>
      <c r="AA11" s="311"/>
      <c r="AB11" s="311"/>
      <c r="AC11" s="311"/>
      <c r="AD11" s="311"/>
      <c r="AE11" s="311"/>
      <c r="AF11" s="311"/>
      <c r="AG11" s="231"/>
      <c r="AH11" s="252"/>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666"/>
      <c r="AS11" s="668">
        <f>IF(90000&lt;=AR11,90000,AR11)</f>
        <v>0</v>
      </c>
      <c r="AT11" s="666"/>
      <c r="AU11" s="668">
        <f>IF(10000&lt;=AT11,10000,AT11)</f>
        <v>0</v>
      </c>
      <c r="AV11" s="666"/>
      <c r="AW11" s="668">
        <f>IF(20000&lt;=AV11,20000,AV11)</f>
        <v>0</v>
      </c>
      <c r="AX11" s="666"/>
      <c r="AY11" s="666"/>
      <c r="AZ11" s="666"/>
      <c r="BA11" s="668"/>
      <c r="BB11" s="662"/>
    </row>
    <row r="12" spans="1:54" ht="16.5" customHeight="1">
      <c r="A12" s="721"/>
      <c r="B12" s="236">
        <v>4</v>
      </c>
      <c r="C12" s="286"/>
      <c r="D12" s="289"/>
      <c r="E12" s="289"/>
      <c r="F12" s="289"/>
      <c r="G12" s="289"/>
      <c r="H12" s="289"/>
      <c r="I12" s="289"/>
      <c r="J12" s="289"/>
      <c r="K12" s="289"/>
      <c r="L12" s="289"/>
      <c r="M12" s="289"/>
      <c r="N12" s="289"/>
      <c r="O12" s="289"/>
      <c r="P12" s="289"/>
      <c r="Q12" s="289"/>
      <c r="R12" s="289"/>
      <c r="S12" s="312"/>
      <c r="T12" s="312"/>
      <c r="U12" s="312"/>
      <c r="V12" s="312"/>
      <c r="W12" s="312"/>
      <c r="X12" s="312"/>
      <c r="Y12" s="312"/>
      <c r="Z12" s="312"/>
      <c r="AA12" s="312"/>
      <c r="AB12" s="312"/>
      <c r="AC12" s="312"/>
      <c r="AD12" s="312"/>
      <c r="AE12" s="312"/>
      <c r="AF12" s="312"/>
      <c r="AG12" s="107" t="s">
        <v>10</v>
      </c>
      <c r="AH12" s="253" t="s">
        <v>10</v>
      </c>
      <c r="AI12" s="645"/>
      <c r="AJ12" s="647"/>
      <c r="AK12" s="648"/>
      <c r="AL12" s="624"/>
      <c r="AM12" s="624"/>
      <c r="AN12" s="626"/>
      <c r="AP12" s="661"/>
      <c r="AQ12" s="654"/>
      <c r="AR12" s="666"/>
      <c r="AS12" s="669"/>
      <c r="AT12" s="666"/>
      <c r="AU12" s="669"/>
      <c r="AV12" s="666"/>
      <c r="AW12" s="669"/>
      <c r="AX12" s="666"/>
      <c r="AY12" s="666"/>
      <c r="AZ12" s="666"/>
      <c r="BA12" s="669"/>
      <c r="BB12" s="662"/>
    </row>
    <row r="13" spans="1:54" ht="16.5" customHeight="1">
      <c r="A13" s="721"/>
      <c r="B13" s="236">
        <v>5</v>
      </c>
      <c r="C13" s="286"/>
      <c r="D13" s="289"/>
      <c r="E13" s="289"/>
      <c r="F13" s="289"/>
      <c r="G13" s="289"/>
      <c r="H13" s="289"/>
      <c r="I13" s="289"/>
      <c r="J13" s="289"/>
      <c r="K13" s="289"/>
      <c r="L13" s="289"/>
      <c r="M13" s="289"/>
      <c r="N13" s="289"/>
      <c r="O13" s="289"/>
      <c r="P13" s="289"/>
      <c r="Q13" s="289"/>
      <c r="R13" s="289"/>
      <c r="S13" s="312"/>
      <c r="T13" s="312"/>
      <c r="U13" s="312"/>
      <c r="V13" s="312"/>
      <c r="W13" s="312"/>
      <c r="X13" s="312"/>
      <c r="Y13" s="312"/>
      <c r="Z13" s="312"/>
      <c r="AA13" s="312"/>
      <c r="AB13" s="312"/>
      <c r="AC13" s="312"/>
      <c r="AD13" s="312"/>
      <c r="AE13" s="312"/>
      <c r="AF13" s="312"/>
      <c r="AG13" s="107"/>
      <c r="AH13" s="253"/>
      <c r="AI13" s="645"/>
      <c r="AJ13" s="647"/>
      <c r="AK13" s="648"/>
      <c r="AL13" s="624"/>
      <c r="AM13" s="624"/>
      <c r="AN13" s="626"/>
      <c r="AP13" s="661">
        <v>3</v>
      </c>
      <c r="AQ13" s="653">
        <f>IF(C26="","",C26)</f>
      </c>
      <c r="AR13" s="666"/>
      <c r="AS13" s="668">
        <f>IF(90000&lt;=AR13,90000,AR13)</f>
        <v>0</v>
      </c>
      <c r="AT13" s="666"/>
      <c r="AU13" s="668">
        <f>IF(10000&lt;=AT13,10000,AT13)</f>
        <v>0</v>
      </c>
      <c r="AV13" s="666"/>
      <c r="AW13" s="668">
        <f>IF(20000&lt;=AV13,20000,AV13)</f>
        <v>0</v>
      </c>
      <c r="AX13" s="666"/>
      <c r="AY13" s="666"/>
      <c r="AZ13" s="666"/>
      <c r="BA13" s="668"/>
      <c r="BB13" s="662"/>
    </row>
    <row r="14" spans="1:54" ht="16.5" customHeight="1">
      <c r="A14" s="721"/>
      <c r="B14" s="236">
        <v>6</v>
      </c>
      <c r="C14" s="286"/>
      <c r="D14" s="289"/>
      <c r="E14" s="289"/>
      <c r="F14" s="289"/>
      <c r="G14" s="289"/>
      <c r="H14" s="289"/>
      <c r="I14" s="289"/>
      <c r="J14" s="289"/>
      <c r="K14" s="289"/>
      <c r="L14" s="289"/>
      <c r="M14" s="289"/>
      <c r="N14" s="289"/>
      <c r="O14" s="289"/>
      <c r="P14" s="289"/>
      <c r="Q14" s="289"/>
      <c r="R14" s="289"/>
      <c r="S14" s="312"/>
      <c r="T14" s="312"/>
      <c r="U14" s="312"/>
      <c r="V14" s="312"/>
      <c r="W14" s="312"/>
      <c r="X14" s="312"/>
      <c r="Y14" s="312"/>
      <c r="Z14" s="312"/>
      <c r="AA14" s="312"/>
      <c r="AB14" s="312"/>
      <c r="AC14" s="312"/>
      <c r="AD14" s="312"/>
      <c r="AE14" s="312"/>
      <c r="AF14" s="312"/>
      <c r="AG14" s="107"/>
      <c r="AH14" s="253"/>
      <c r="AI14" s="645"/>
      <c r="AJ14" s="649" t="s">
        <v>287</v>
      </c>
      <c r="AK14" s="624">
        <f>IF(COUNTIF($D$19:$AH$19,"複")=0,0,COUNTIF($D$19:$AH$19,"複"))</f>
        <v>0</v>
      </c>
      <c r="AL14" s="624"/>
      <c r="AM14" s="624"/>
      <c r="AN14" s="626"/>
      <c r="AP14" s="661"/>
      <c r="AQ14" s="654"/>
      <c r="AR14" s="666"/>
      <c r="AS14" s="669"/>
      <c r="AT14" s="666"/>
      <c r="AU14" s="669"/>
      <c r="AV14" s="666"/>
      <c r="AW14" s="669"/>
      <c r="AX14" s="666"/>
      <c r="AY14" s="666"/>
      <c r="AZ14" s="666"/>
      <c r="BA14" s="669"/>
      <c r="BB14" s="662"/>
    </row>
    <row r="15" spans="1:54" ht="16.5" customHeight="1">
      <c r="A15" s="721"/>
      <c r="B15" s="236">
        <v>7</v>
      </c>
      <c r="C15" s="286"/>
      <c r="D15" s="289"/>
      <c r="E15" s="289"/>
      <c r="F15" s="289"/>
      <c r="G15" s="289"/>
      <c r="H15" s="289"/>
      <c r="I15" s="289"/>
      <c r="J15" s="289"/>
      <c r="K15" s="289"/>
      <c r="L15" s="289"/>
      <c r="M15" s="289"/>
      <c r="N15" s="289"/>
      <c r="O15" s="289"/>
      <c r="P15" s="289"/>
      <c r="Q15" s="289"/>
      <c r="R15" s="289"/>
      <c r="S15" s="312"/>
      <c r="T15" s="312"/>
      <c r="U15" s="312"/>
      <c r="V15" s="312"/>
      <c r="W15" s="312"/>
      <c r="X15" s="312"/>
      <c r="Y15" s="312"/>
      <c r="Z15" s="312"/>
      <c r="AA15" s="312" t="s">
        <v>11</v>
      </c>
      <c r="AB15" s="312"/>
      <c r="AC15" s="312"/>
      <c r="AD15" s="312"/>
      <c r="AE15" s="312"/>
      <c r="AF15" s="312"/>
      <c r="AG15" s="107" t="s">
        <v>10</v>
      </c>
      <c r="AH15" s="253" t="s">
        <v>10</v>
      </c>
      <c r="AI15" s="645"/>
      <c r="AJ15" s="649"/>
      <c r="AK15" s="624"/>
      <c r="AL15" s="624"/>
      <c r="AM15" s="624"/>
      <c r="AN15" s="626"/>
      <c r="AP15" s="661">
        <v>4</v>
      </c>
      <c r="AQ15" s="653">
        <f>IF(C27="","",C27)</f>
      </c>
      <c r="AR15" s="666"/>
      <c r="AS15" s="668">
        <f>IF(90000&lt;=AR15,90000,AR15)</f>
        <v>0</v>
      </c>
      <c r="AT15" s="666"/>
      <c r="AU15" s="668">
        <f>IF(10000&lt;=AT15,10000,AT15)</f>
        <v>0</v>
      </c>
      <c r="AV15" s="666"/>
      <c r="AW15" s="668">
        <f>IF(20000&lt;=AV15,20000,AV15)</f>
        <v>0</v>
      </c>
      <c r="AX15" s="666"/>
      <c r="AY15" s="666"/>
      <c r="AZ15" s="666"/>
      <c r="BA15" s="668"/>
      <c r="BB15" s="662"/>
    </row>
    <row r="16" spans="1:54" ht="17.25" customHeight="1" thickBot="1">
      <c r="A16" s="721"/>
      <c r="B16" s="236">
        <v>8</v>
      </c>
      <c r="C16" s="286"/>
      <c r="D16" s="289"/>
      <c r="E16" s="289"/>
      <c r="F16" s="289"/>
      <c r="G16" s="289"/>
      <c r="H16" s="289"/>
      <c r="I16" s="289"/>
      <c r="J16" s="289"/>
      <c r="K16" s="289"/>
      <c r="L16" s="289"/>
      <c r="M16" s="289"/>
      <c r="N16" s="289"/>
      <c r="O16" s="289"/>
      <c r="P16" s="289"/>
      <c r="Q16" s="289"/>
      <c r="R16" s="289"/>
      <c r="S16" s="312"/>
      <c r="T16" s="312"/>
      <c r="U16" s="312"/>
      <c r="V16" s="312"/>
      <c r="W16" s="312"/>
      <c r="X16" s="312"/>
      <c r="Y16" s="312"/>
      <c r="Z16" s="312"/>
      <c r="AA16" s="312"/>
      <c r="AB16" s="312"/>
      <c r="AC16" s="312"/>
      <c r="AD16" s="312"/>
      <c r="AE16" s="312"/>
      <c r="AF16" s="312"/>
      <c r="AG16" s="107" t="s">
        <v>10</v>
      </c>
      <c r="AH16" s="253" t="s">
        <v>10</v>
      </c>
      <c r="AI16" s="646"/>
      <c r="AJ16" s="650"/>
      <c r="AK16" s="625"/>
      <c r="AL16" s="625"/>
      <c r="AM16" s="625"/>
      <c r="AN16" s="627"/>
      <c r="AP16" s="661"/>
      <c r="AQ16" s="654"/>
      <c r="AR16" s="666"/>
      <c r="AS16" s="669"/>
      <c r="AT16" s="666"/>
      <c r="AU16" s="669"/>
      <c r="AV16" s="666"/>
      <c r="AW16" s="669"/>
      <c r="AX16" s="666"/>
      <c r="AY16" s="666"/>
      <c r="AZ16" s="666"/>
      <c r="BA16" s="669"/>
      <c r="BB16" s="662"/>
    </row>
    <row r="17" spans="1:54" ht="17.25" customHeight="1">
      <c r="A17" s="721"/>
      <c r="B17" s="237">
        <v>9</v>
      </c>
      <c r="C17" s="286"/>
      <c r="D17" s="291"/>
      <c r="E17" s="291"/>
      <c r="F17" s="291"/>
      <c r="G17" s="291"/>
      <c r="H17" s="291"/>
      <c r="I17" s="291"/>
      <c r="J17" s="291"/>
      <c r="K17" s="291"/>
      <c r="L17" s="291"/>
      <c r="M17" s="291"/>
      <c r="N17" s="291"/>
      <c r="O17" s="291"/>
      <c r="P17" s="291"/>
      <c r="Q17" s="291"/>
      <c r="R17" s="291"/>
      <c r="S17" s="313"/>
      <c r="T17" s="313"/>
      <c r="U17" s="313"/>
      <c r="V17" s="313"/>
      <c r="W17" s="313"/>
      <c r="X17" s="313"/>
      <c r="Y17" s="313"/>
      <c r="Z17" s="313"/>
      <c r="AA17" s="313"/>
      <c r="AB17" s="313"/>
      <c r="AC17" s="313"/>
      <c r="AD17" s="313"/>
      <c r="AE17" s="313"/>
      <c r="AF17" s="313"/>
      <c r="AG17" s="233"/>
      <c r="AH17" s="254"/>
      <c r="AI17" s="265"/>
      <c r="AJ17" s="628" t="s">
        <v>328</v>
      </c>
      <c r="AK17" s="628"/>
      <c r="AL17" s="628"/>
      <c r="AM17" s="628"/>
      <c r="AN17" s="266"/>
      <c r="AP17" s="661">
        <v>5</v>
      </c>
      <c r="AQ17" s="653">
        <f>IF(C28="","",C28)</f>
      </c>
      <c r="AR17" s="666"/>
      <c r="AS17" s="668">
        <f>IF(90000&lt;=AR17,90000,AR17)</f>
        <v>0</v>
      </c>
      <c r="AT17" s="666"/>
      <c r="AU17" s="668">
        <f>IF(10000&lt;=AT17,10000,AT17)</f>
        <v>0</v>
      </c>
      <c r="AV17" s="666"/>
      <c r="AW17" s="668">
        <f>IF(20000&lt;=AV17,20000,AV17)</f>
        <v>0</v>
      </c>
      <c r="AX17" s="666"/>
      <c r="AY17" s="666"/>
      <c r="AZ17" s="666"/>
      <c r="BA17" s="668"/>
      <c r="BB17" s="662"/>
    </row>
    <row r="18" spans="1:54" ht="16.5" customHeight="1">
      <c r="A18" s="721"/>
      <c r="B18" s="238">
        <v>10</v>
      </c>
      <c r="C18" s="293"/>
      <c r="D18" s="294" t="s">
        <v>11</v>
      </c>
      <c r="E18" s="294" t="s">
        <v>10</v>
      </c>
      <c r="F18" s="294" t="s">
        <v>10</v>
      </c>
      <c r="G18" s="294" t="s">
        <v>10</v>
      </c>
      <c r="H18" s="294" t="s">
        <v>10</v>
      </c>
      <c r="I18" s="294" t="s">
        <v>10</v>
      </c>
      <c r="J18" s="294" t="s">
        <v>10</v>
      </c>
      <c r="K18" s="294" t="s">
        <v>10</v>
      </c>
      <c r="L18" s="294" t="s">
        <v>10</v>
      </c>
      <c r="M18" s="294" t="s">
        <v>10</v>
      </c>
      <c r="N18" s="294" t="s">
        <v>10</v>
      </c>
      <c r="O18" s="294" t="s">
        <v>10</v>
      </c>
      <c r="P18" s="294" t="s">
        <v>10</v>
      </c>
      <c r="Q18" s="294" t="s">
        <v>10</v>
      </c>
      <c r="R18" s="294" t="s">
        <v>10</v>
      </c>
      <c r="S18" s="314" t="s">
        <v>10</v>
      </c>
      <c r="T18" s="314" t="s">
        <v>10</v>
      </c>
      <c r="U18" s="314" t="s">
        <v>10</v>
      </c>
      <c r="V18" s="314" t="s">
        <v>10</v>
      </c>
      <c r="W18" s="314" t="s">
        <v>10</v>
      </c>
      <c r="X18" s="314" t="s">
        <v>10</v>
      </c>
      <c r="Y18" s="314" t="s">
        <v>10</v>
      </c>
      <c r="Z18" s="314" t="s">
        <v>10</v>
      </c>
      <c r="AA18" s="314" t="s">
        <v>10</v>
      </c>
      <c r="AB18" s="314" t="s">
        <v>10</v>
      </c>
      <c r="AC18" s="314" t="s">
        <v>11</v>
      </c>
      <c r="AD18" s="314"/>
      <c r="AE18" s="314"/>
      <c r="AF18" s="314"/>
      <c r="AG18" s="108" t="s">
        <v>10</v>
      </c>
      <c r="AH18" s="255" t="s">
        <v>10</v>
      </c>
      <c r="AI18" s="240"/>
      <c r="AJ18" s="629"/>
      <c r="AK18" s="629"/>
      <c r="AL18" s="629"/>
      <c r="AM18" s="629"/>
      <c r="AN18" s="110"/>
      <c r="AP18" s="661"/>
      <c r="AQ18" s="654"/>
      <c r="AR18" s="666"/>
      <c r="AS18" s="669"/>
      <c r="AT18" s="666"/>
      <c r="AU18" s="669"/>
      <c r="AV18" s="666"/>
      <c r="AW18" s="669"/>
      <c r="AX18" s="666"/>
      <c r="AY18" s="666"/>
      <c r="AZ18" s="666"/>
      <c r="BA18" s="669"/>
      <c r="BB18" s="662"/>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308">
        <f t="shared" si="0"/>
      </c>
      <c r="T19" s="308">
        <f t="shared" si="0"/>
      </c>
      <c r="U19" s="308">
        <f t="shared" si="0"/>
      </c>
      <c r="V19" s="308">
        <f t="shared" si="0"/>
      </c>
      <c r="W19" s="308">
        <f>IF(COUNTIF(W9:W18,"育")&gt;0,"育",IF(COUNTIF(W9:W18,"実")=1,"実",IF(AND(COUNTIF(W9:W18,"実")&gt;0,COUNTA(W24:W43)-COUNTIF(W24:W43,"集")-COUNTIF(W24:W43,"休")-COUNTIF(W24:W43,"外")&lt;=2),"実",IF(AND(COUNTIF(W9:W18,"実")&gt;1,COUNTA(W24:W43)-COUNTIF(W24:W43,"集")-COUNTIF(W24:W43,"休")-COUNTIF(W24:W43,"外")&gt;2),"複",""))))</f>
      </c>
      <c r="X19" s="308">
        <f t="shared" si="0"/>
      </c>
      <c r="Y19" s="308">
        <f t="shared" si="0"/>
      </c>
      <c r="Z19" s="308">
        <f t="shared" si="0"/>
      </c>
      <c r="AA19" s="308">
        <f t="shared" si="0"/>
      </c>
      <c r="AB19" s="308">
        <f t="shared" si="0"/>
      </c>
      <c r="AC19" s="308">
        <f t="shared" si="0"/>
      </c>
      <c r="AD19" s="308">
        <f t="shared" si="0"/>
      </c>
      <c r="AE19" s="308">
        <f t="shared" si="0"/>
      </c>
      <c r="AF19" s="308">
        <f t="shared" si="0"/>
      </c>
      <c r="AG19" s="256">
        <f t="shared" si="0"/>
      </c>
      <c r="AH19" s="256">
        <f t="shared" si="0"/>
      </c>
      <c r="AI19" s="267"/>
      <c r="AJ19" s="268"/>
      <c r="AK19" s="269"/>
      <c r="AL19" s="269"/>
      <c r="AM19" s="110"/>
      <c r="AN19" s="110"/>
      <c r="AP19" s="661">
        <v>6</v>
      </c>
      <c r="AQ19" s="653">
        <f>IF(C29="","",C29)</f>
      </c>
      <c r="AR19" s="666"/>
      <c r="AS19" s="668">
        <f>IF(90000&lt;=AR19,90000,AR19)</f>
        <v>0</v>
      </c>
      <c r="AT19" s="666"/>
      <c r="AU19" s="668">
        <f>IF(10000&lt;=AT19,10000,AT19)</f>
        <v>0</v>
      </c>
      <c r="AV19" s="666"/>
      <c r="AW19" s="668">
        <f>IF(20000&lt;=AV19,20000,AV19)</f>
        <v>0</v>
      </c>
      <c r="AX19" s="666"/>
      <c r="AY19" s="666"/>
      <c r="AZ19" s="666"/>
      <c r="BA19" s="668"/>
      <c r="BB19" s="662"/>
    </row>
    <row r="20" spans="1:54" ht="15.75" customHeight="1">
      <c r="A20" s="707" t="s">
        <v>3</v>
      </c>
      <c r="B20" s="710" t="s">
        <v>4</v>
      </c>
      <c r="C20" s="711"/>
      <c r="D20" s="779">
        <f>D8</f>
        <v>1</v>
      </c>
      <c r="E20" s="779">
        <f aca="true" t="shared" si="1" ref="E20:AH20">E8</f>
        <v>2</v>
      </c>
      <c r="F20" s="779">
        <f t="shared" si="1"/>
        <v>3</v>
      </c>
      <c r="G20" s="779">
        <f t="shared" si="1"/>
        <v>4</v>
      </c>
      <c r="H20" s="779">
        <f t="shared" si="1"/>
        <v>5</v>
      </c>
      <c r="I20" s="779">
        <f t="shared" si="1"/>
        <v>6</v>
      </c>
      <c r="J20" s="779">
        <f t="shared" si="1"/>
        <v>7</v>
      </c>
      <c r="K20" s="779">
        <f t="shared" si="1"/>
        <v>8</v>
      </c>
      <c r="L20" s="779">
        <f t="shared" si="1"/>
        <v>9</v>
      </c>
      <c r="M20" s="779">
        <f t="shared" si="1"/>
        <v>10</v>
      </c>
      <c r="N20" s="779">
        <f t="shared" si="1"/>
        <v>11</v>
      </c>
      <c r="O20" s="779">
        <f t="shared" si="1"/>
        <v>12</v>
      </c>
      <c r="P20" s="779">
        <f t="shared" si="1"/>
        <v>13</v>
      </c>
      <c r="Q20" s="779">
        <f t="shared" si="1"/>
        <v>14</v>
      </c>
      <c r="R20" s="779">
        <f t="shared" si="1"/>
        <v>15</v>
      </c>
      <c r="S20" s="779">
        <f t="shared" si="1"/>
        <v>16</v>
      </c>
      <c r="T20" s="779">
        <f t="shared" si="1"/>
        <v>17</v>
      </c>
      <c r="U20" s="779">
        <f t="shared" si="1"/>
        <v>18</v>
      </c>
      <c r="V20" s="779">
        <f t="shared" si="1"/>
        <v>19</v>
      </c>
      <c r="W20" s="779">
        <f t="shared" si="1"/>
        <v>20</v>
      </c>
      <c r="X20" s="779">
        <f t="shared" si="1"/>
        <v>21</v>
      </c>
      <c r="Y20" s="779">
        <f t="shared" si="1"/>
        <v>22</v>
      </c>
      <c r="Z20" s="779">
        <f t="shared" si="1"/>
        <v>23</v>
      </c>
      <c r="AA20" s="779">
        <f t="shared" si="1"/>
        <v>24</v>
      </c>
      <c r="AB20" s="779">
        <f t="shared" si="1"/>
        <v>25</v>
      </c>
      <c r="AC20" s="779">
        <f t="shared" si="1"/>
        <v>26</v>
      </c>
      <c r="AD20" s="779">
        <f t="shared" si="1"/>
        <v>27</v>
      </c>
      <c r="AE20" s="779">
        <f t="shared" si="1"/>
        <v>28</v>
      </c>
      <c r="AF20" s="779">
        <f t="shared" si="1"/>
        <v>29</v>
      </c>
      <c r="AG20" s="779">
        <f t="shared" si="1"/>
        <v>0</v>
      </c>
      <c r="AH20" s="785">
        <f t="shared" si="1"/>
        <v>0</v>
      </c>
      <c r="AI20" s="683" t="s">
        <v>71</v>
      </c>
      <c r="AJ20" s="688" t="s">
        <v>72</v>
      </c>
      <c r="AK20" s="677" t="s">
        <v>192</v>
      </c>
      <c r="AL20" s="677" t="s">
        <v>193</v>
      </c>
      <c r="AM20" s="110"/>
      <c r="AN20" s="110"/>
      <c r="AP20" s="661"/>
      <c r="AQ20" s="654"/>
      <c r="AR20" s="666"/>
      <c r="AS20" s="669"/>
      <c r="AT20" s="666"/>
      <c r="AU20" s="669"/>
      <c r="AV20" s="666"/>
      <c r="AW20" s="669"/>
      <c r="AX20" s="666"/>
      <c r="AY20" s="666"/>
      <c r="AZ20" s="666"/>
      <c r="BA20" s="669"/>
      <c r="BB20" s="662"/>
    </row>
    <row r="21" spans="1:54" ht="15.75" customHeight="1">
      <c r="A21" s="708"/>
      <c r="B21" s="712"/>
      <c r="C21" s="713"/>
      <c r="D21" s="780" t="str">
        <f>'日付'!B18</f>
        <v>成人の日</v>
      </c>
      <c r="E21" s="780" t="str">
        <f>'日付'!C18</f>
        <v>建国記念の日</v>
      </c>
      <c r="F21" s="780"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0" t="str">
        <f>'日付'!J18</f>
        <v>海の日</v>
      </c>
      <c r="M21" s="780" t="str">
        <f>'日付'!K18</f>
        <v>山の日</v>
      </c>
      <c r="N21" s="780"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0">
        <f>'日付'!S18</f>
        <v>0</v>
      </c>
      <c r="V21" s="780">
        <f>'日付'!T18</f>
        <v>0</v>
      </c>
      <c r="W21" s="780">
        <f>'日付'!U18</f>
        <v>0</v>
      </c>
      <c r="X21" s="780">
        <f>'日付'!V18</f>
        <v>0</v>
      </c>
      <c r="Y21" s="780">
        <f>'日付'!W18</f>
        <v>0</v>
      </c>
      <c r="Z21" s="780">
        <f>'日付'!X18</f>
        <v>0</v>
      </c>
      <c r="AA21" s="780">
        <f>'日付'!Y18</f>
        <v>0</v>
      </c>
      <c r="AB21" s="780">
        <f>'日付'!Z18</f>
        <v>0</v>
      </c>
      <c r="AC21" s="780">
        <f>'日付'!AA18</f>
        <v>0</v>
      </c>
      <c r="AD21" s="780">
        <f>'日付'!AB18</f>
        <v>0</v>
      </c>
      <c r="AE21" s="780">
        <f>'日付'!AC18</f>
        <v>0</v>
      </c>
      <c r="AF21" s="780">
        <f>'日付'!AD18</f>
        <v>0</v>
      </c>
      <c r="AG21" s="780">
        <f>'日付'!AE18</f>
        <v>0</v>
      </c>
      <c r="AH21" s="786">
        <f>'日付'!AF18</f>
        <v>0</v>
      </c>
      <c r="AI21" s="684"/>
      <c r="AJ21" s="689"/>
      <c r="AK21" s="678"/>
      <c r="AL21" s="678"/>
      <c r="AM21" s="110"/>
      <c r="AN21" s="110"/>
      <c r="AP21" s="661">
        <v>7</v>
      </c>
      <c r="AQ21" s="653">
        <f>IF(C30="","",C30)</f>
      </c>
      <c r="AR21" s="666"/>
      <c r="AS21" s="668">
        <f>IF(90000&lt;=AR21,90000,AR21)</f>
        <v>0</v>
      </c>
      <c r="AT21" s="666"/>
      <c r="AU21" s="668">
        <f>IF(10000&lt;=AT21,10000,AT21)</f>
        <v>0</v>
      </c>
      <c r="AV21" s="666"/>
      <c r="AW21" s="668">
        <f>IF(20000&lt;=AV21,20000,AV21)</f>
        <v>0</v>
      </c>
      <c r="AX21" s="666"/>
      <c r="AY21" s="666"/>
      <c r="AZ21" s="666"/>
      <c r="BA21" s="668"/>
      <c r="BB21" s="662"/>
    </row>
    <row r="22" spans="1:54" ht="15.75" customHeight="1">
      <c r="A22" s="708"/>
      <c r="B22" s="712"/>
      <c r="C22" s="713"/>
      <c r="D22" s="780">
        <f>'日付'!B19</f>
        <v>42380</v>
      </c>
      <c r="E22" s="780">
        <f>'日付'!C19</f>
        <v>42411</v>
      </c>
      <c r="F22" s="780">
        <f>'日付'!D19</f>
        <v>42449</v>
      </c>
      <c r="G22" s="780">
        <f>'日付'!E19</f>
        <v>42450</v>
      </c>
      <c r="H22" s="780">
        <f>'日付'!F19</f>
        <v>42489</v>
      </c>
      <c r="I22" s="780">
        <f>'日付'!G19</f>
        <v>42493</v>
      </c>
      <c r="J22" s="780">
        <f>'日付'!H19</f>
        <v>42494</v>
      </c>
      <c r="K22" s="780">
        <f>'日付'!I19</f>
        <v>42495</v>
      </c>
      <c r="L22" s="780">
        <f>'日付'!J19</f>
        <v>42569</v>
      </c>
      <c r="M22" s="780">
        <f>'日付'!K19</f>
        <v>42593</v>
      </c>
      <c r="N22" s="780">
        <f>'日付'!L19</f>
        <v>42632</v>
      </c>
      <c r="O22" s="780">
        <f>'日付'!M19</f>
        <v>42635</v>
      </c>
      <c r="P22" s="780">
        <f>'日付'!N19</f>
        <v>42653</v>
      </c>
      <c r="Q22" s="780">
        <f>'日付'!O19</f>
        <v>42677</v>
      </c>
      <c r="R22" s="780">
        <f>'日付'!P19</f>
        <v>42697</v>
      </c>
      <c r="S22" s="780">
        <f>'日付'!Q19</f>
        <v>42727</v>
      </c>
      <c r="T22" s="780">
        <f>'日付'!R19</f>
        <v>0</v>
      </c>
      <c r="U22" s="780">
        <f>'日付'!S19</f>
        <v>0</v>
      </c>
      <c r="V22" s="780">
        <f>'日付'!T19</f>
        <v>0</v>
      </c>
      <c r="W22" s="780">
        <f>'日付'!U19</f>
        <v>0</v>
      </c>
      <c r="X22" s="780">
        <f>'日付'!V19</f>
        <v>0</v>
      </c>
      <c r="Y22" s="780">
        <f>'日付'!W19</f>
        <v>0</v>
      </c>
      <c r="Z22" s="780">
        <f>'日付'!X19</f>
        <v>0</v>
      </c>
      <c r="AA22" s="780">
        <f>'日付'!Y19</f>
        <v>0</v>
      </c>
      <c r="AB22" s="780">
        <f>'日付'!Z19</f>
        <v>0</v>
      </c>
      <c r="AC22" s="780">
        <f>'日付'!AA19</f>
        <v>0</v>
      </c>
      <c r="AD22" s="780">
        <f>'日付'!AB19</f>
        <v>0</v>
      </c>
      <c r="AE22" s="780">
        <f>'日付'!AC19</f>
        <v>0</v>
      </c>
      <c r="AF22" s="780">
        <f>'日付'!AD19</f>
        <v>0</v>
      </c>
      <c r="AG22" s="780">
        <f>'日付'!AE19</f>
        <v>0</v>
      </c>
      <c r="AH22" s="786">
        <f>'日付'!AF19</f>
        <v>0</v>
      </c>
      <c r="AI22" s="684"/>
      <c r="AJ22" s="689"/>
      <c r="AK22" s="678"/>
      <c r="AL22" s="678"/>
      <c r="AM22" s="686" t="s">
        <v>327</v>
      </c>
      <c r="AN22" s="687"/>
      <c r="AP22" s="661"/>
      <c r="AQ22" s="654"/>
      <c r="AR22" s="666"/>
      <c r="AS22" s="669"/>
      <c r="AT22" s="666"/>
      <c r="AU22" s="669"/>
      <c r="AV22" s="666"/>
      <c r="AW22" s="669"/>
      <c r="AX22" s="666"/>
      <c r="AY22" s="666"/>
      <c r="AZ22" s="666"/>
      <c r="BA22" s="669"/>
      <c r="BB22" s="662"/>
    </row>
    <row r="23" spans="1:54" ht="15.75" customHeight="1">
      <c r="A23" s="709"/>
      <c r="B23" s="714"/>
      <c r="C23" s="715"/>
      <c r="D23" s="781">
        <f>'日付'!B20</f>
        <v>0</v>
      </c>
      <c r="E23" s="781">
        <f>'日付'!C20</f>
        <v>0</v>
      </c>
      <c r="F23" s="781">
        <f>'日付'!D20</f>
        <v>0</v>
      </c>
      <c r="G23" s="781">
        <f>'日付'!E20</f>
        <v>0</v>
      </c>
      <c r="H23" s="781">
        <f>'日付'!F20</f>
        <v>0</v>
      </c>
      <c r="I23" s="781">
        <f>'日付'!G20</f>
        <v>0</v>
      </c>
      <c r="J23" s="781">
        <f>'日付'!H20</f>
        <v>0</v>
      </c>
      <c r="K23" s="781">
        <f>'日付'!I20</f>
        <v>0</v>
      </c>
      <c r="L23" s="781">
        <f>'日付'!J20</f>
        <v>0</v>
      </c>
      <c r="M23" s="781">
        <f>'日付'!K20</f>
        <v>0</v>
      </c>
      <c r="N23" s="781">
        <f>'日付'!L20</f>
        <v>0</v>
      </c>
      <c r="O23" s="781">
        <f>'日付'!M20</f>
        <v>0</v>
      </c>
      <c r="P23" s="781">
        <f>'日付'!N20</f>
        <v>0</v>
      </c>
      <c r="Q23" s="781">
        <f>'日付'!O20</f>
        <v>0</v>
      </c>
      <c r="R23" s="781">
        <f>'日付'!P20</f>
        <v>0</v>
      </c>
      <c r="S23" s="781">
        <f>'日付'!Q20</f>
        <v>0</v>
      </c>
      <c r="T23" s="781">
        <f>'日付'!R20</f>
        <v>0</v>
      </c>
      <c r="U23" s="781">
        <f>'日付'!S20</f>
        <v>0</v>
      </c>
      <c r="V23" s="781">
        <f>'日付'!T20</f>
        <v>0</v>
      </c>
      <c r="W23" s="781">
        <f>'日付'!U20</f>
        <v>0</v>
      </c>
      <c r="X23" s="781">
        <f>'日付'!V20</f>
        <v>0</v>
      </c>
      <c r="Y23" s="781">
        <f>'日付'!W20</f>
        <v>0</v>
      </c>
      <c r="Z23" s="781">
        <f>'日付'!X20</f>
        <v>0</v>
      </c>
      <c r="AA23" s="781">
        <f>'日付'!Y20</f>
        <v>0</v>
      </c>
      <c r="AB23" s="781">
        <f>'日付'!Z20</f>
        <v>0</v>
      </c>
      <c r="AC23" s="781">
        <f>'日付'!AA20</f>
        <v>0</v>
      </c>
      <c r="AD23" s="781">
        <f>'日付'!AB20</f>
        <v>0</v>
      </c>
      <c r="AE23" s="781">
        <f>'日付'!AC20</f>
        <v>0</v>
      </c>
      <c r="AF23" s="781">
        <f>'日付'!AD20</f>
        <v>0</v>
      </c>
      <c r="AG23" s="781">
        <f>'日付'!AE20</f>
        <v>0</v>
      </c>
      <c r="AH23" s="787">
        <f>'日付'!AF20</f>
        <v>0</v>
      </c>
      <c r="AI23" s="685"/>
      <c r="AJ23" s="690"/>
      <c r="AK23" s="679"/>
      <c r="AL23" s="679"/>
      <c r="AM23" s="686"/>
      <c r="AN23" s="687"/>
      <c r="AP23" s="661">
        <v>8</v>
      </c>
      <c r="AQ23" s="653">
        <f>IF(C31="","",C31)</f>
      </c>
      <c r="AR23" s="666"/>
      <c r="AS23" s="668">
        <f>IF(90000&lt;=AR23,90000,AR23)</f>
        <v>0</v>
      </c>
      <c r="AT23" s="666"/>
      <c r="AU23" s="668">
        <f>IF(10000&lt;=AT23,10000,AT23)</f>
        <v>0</v>
      </c>
      <c r="AV23" s="666"/>
      <c r="AW23" s="668">
        <f>IF(20000&lt;=AV23,20000,AV23)</f>
        <v>0</v>
      </c>
      <c r="AX23" s="666"/>
      <c r="AY23" s="666"/>
      <c r="AZ23" s="666"/>
      <c r="BA23" s="668"/>
      <c r="BB23" s="662"/>
    </row>
    <row r="24" spans="1:54" ht="16.5" customHeight="1">
      <c r="A24" s="720" t="s">
        <v>13</v>
      </c>
      <c r="B24" s="111">
        <v>1</v>
      </c>
      <c r="C24" s="296"/>
      <c r="D24" s="284"/>
      <c r="E24" s="284"/>
      <c r="F24" s="284"/>
      <c r="G24" s="284"/>
      <c r="H24" s="284"/>
      <c r="I24" s="284"/>
      <c r="J24" s="284"/>
      <c r="K24" s="284"/>
      <c r="L24" s="284"/>
      <c r="M24" s="284"/>
      <c r="N24" s="284"/>
      <c r="O24" s="284"/>
      <c r="P24" s="284"/>
      <c r="Q24" s="284"/>
      <c r="R24" s="284"/>
      <c r="S24" s="310"/>
      <c r="T24" s="310"/>
      <c r="U24" s="310"/>
      <c r="V24" s="310"/>
      <c r="W24" s="310"/>
      <c r="X24" s="310"/>
      <c r="Y24" s="310"/>
      <c r="Z24" s="310"/>
      <c r="AA24" s="310"/>
      <c r="AB24" s="310"/>
      <c r="AC24" s="310"/>
      <c r="AD24" s="310"/>
      <c r="AE24" s="310"/>
      <c r="AF24" s="310"/>
      <c r="AG24" s="106"/>
      <c r="AH24" s="251"/>
      <c r="AI24" s="258">
        <f>COUNTA(D24:AH24)-COUNTIF(D24:AH24,"集")-COUNTIF(D24:AH24,"休")-COUNTIF(D24:AH24,"外")</f>
        <v>0</v>
      </c>
      <c r="AJ24" s="112">
        <f aca="true" t="shared" si="2" ref="AJ24:AJ43">COUNTIF(D24:AH24,"集")</f>
        <v>0</v>
      </c>
      <c r="AK24" s="112">
        <f>AI24+'【1月】FW（１年目）月集計表'!AK24</f>
        <v>0</v>
      </c>
      <c r="AL24" s="112">
        <f>AJ24+'【1月】FW（１年目）月集計表'!AL24</f>
        <v>0</v>
      </c>
      <c r="AM24" s="686"/>
      <c r="AN24" s="687"/>
      <c r="AP24" s="661"/>
      <c r="AQ24" s="654"/>
      <c r="AR24" s="666"/>
      <c r="AS24" s="669"/>
      <c r="AT24" s="666"/>
      <c r="AU24" s="669"/>
      <c r="AV24" s="666"/>
      <c r="AW24" s="669"/>
      <c r="AX24" s="666"/>
      <c r="AY24" s="666"/>
      <c r="AZ24" s="666"/>
      <c r="BA24" s="669"/>
      <c r="BB24" s="662"/>
    </row>
    <row r="25" spans="1:54" ht="16.5" customHeight="1">
      <c r="A25" s="721"/>
      <c r="B25" s="114">
        <v>2</v>
      </c>
      <c r="C25" s="286"/>
      <c r="D25" s="289"/>
      <c r="E25" s="289"/>
      <c r="F25" s="289"/>
      <c r="G25" s="289"/>
      <c r="H25" s="289"/>
      <c r="I25" s="289"/>
      <c r="J25" s="289"/>
      <c r="K25" s="289"/>
      <c r="L25" s="289"/>
      <c r="M25" s="289"/>
      <c r="N25" s="289"/>
      <c r="O25" s="289"/>
      <c r="P25" s="289"/>
      <c r="Q25" s="289"/>
      <c r="R25" s="289"/>
      <c r="S25" s="312"/>
      <c r="T25" s="312"/>
      <c r="U25" s="312"/>
      <c r="V25" s="312"/>
      <c r="W25" s="312"/>
      <c r="X25" s="312"/>
      <c r="Y25" s="312"/>
      <c r="Z25" s="312"/>
      <c r="AA25" s="312"/>
      <c r="AB25" s="312"/>
      <c r="AC25" s="312"/>
      <c r="AD25" s="312"/>
      <c r="AE25" s="312"/>
      <c r="AF25" s="312"/>
      <c r="AG25" s="107"/>
      <c r="AH25" s="253"/>
      <c r="AI25" s="259">
        <f aca="true" t="shared" si="3" ref="AI25:AI43">COUNTA(D25:AH25)-COUNTIF(D25:AH25,"集")-COUNTIF(D25:AH25,"休")-COUNTIF(D25:AH25,"外")</f>
        <v>0</v>
      </c>
      <c r="AJ25" s="115">
        <f t="shared" si="2"/>
        <v>0</v>
      </c>
      <c r="AK25" s="115">
        <f>AI25+'【1月】FW（１年目）月集計表'!AK25</f>
        <v>0</v>
      </c>
      <c r="AL25" s="115">
        <f>AJ25+'【1月】FW（１年目）月集計表'!AL25</f>
        <v>0</v>
      </c>
      <c r="AM25" s="686"/>
      <c r="AN25" s="687"/>
      <c r="AP25" s="661">
        <v>9</v>
      </c>
      <c r="AQ25" s="653">
        <f>IF(C32="","",C32)</f>
      </c>
      <c r="AR25" s="666"/>
      <c r="AS25" s="668">
        <f>IF(90000&lt;=AR25,90000,AR25)</f>
        <v>0</v>
      </c>
      <c r="AT25" s="666"/>
      <c r="AU25" s="668">
        <f>IF(10000&lt;=AT25,10000,AT25)</f>
        <v>0</v>
      </c>
      <c r="AV25" s="666"/>
      <c r="AW25" s="668">
        <f>IF(20000&lt;=AV25,20000,AV25)</f>
        <v>0</v>
      </c>
      <c r="AX25" s="666"/>
      <c r="AY25" s="666"/>
      <c r="AZ25" s="666"/>
      <c r="BA25" s="668"/>
      <c r="BB25" s="662"/>
    </row>
    <row r="26" spans="1:54" ht="16.5" customHeight="1">
      <c r="A26" s="721"/>
      <c r="B26" s="114">
        <v>3</v>
      </c>
      <c r="C26" s="286"/>
      <c r="D26" s="289"/>
      <c r="E26" s="289"/>
      <c r="F26" s="289"/>
      <c r="G26" s="289"/>
      <c r="H26" s="289"/>
      <c r="I26" s="289"/>
      <c r="J26" s="289"/>
      <c r="K26" s="289"/>
      <c r="L26" s="289"/>
      <c r="M26" s="289"/>
      <c r="N26" s="289"/>
      <c r="O26" s="289"/>
      <c r="P26" s="289"/>
      <c r="Q26" s="289"/>
      <c r="R26" s="289"/>
      <c r="S26" s="312"/>
      <c r="T26" s="312"/>
      <c r="U26" s="312"/>
      <c r="V26" s="312"/>
      <c r="W26" s="312"/>
      <c r="X26" s="312"/>
      <c r="Y26" s="312"/>
      <c r="Z26" s="312"/>
      <c r="AA26" s="312"/>
      <c r="AB26" s="312"/>
      <c r="AC26" s="312"/>
      <c r="AD26" s="312"/>
      <c r="AE26" s="312"/>
      <c r="AF26" s="312"/>
      <c r="AG26" s="107"/>
      <c r="AH26" s="253"/>
      <c r="AI26" s="259">
        <f t="shared" si="3"/>
        <v>0</v>
      </c>
      <c r="AJ26" s="115">
        <f t="shared" si="2"/>
        <v>0</v>
      </c>
      <c r="AK26" s="115">
        <f>AI26+'【1月】FW（１年目）月集計表'!AK26</f>
        <v>0</v>
      </c>
      <c r="AL26" s="115">
        <f>AJ26+'【1月】FW（１年目）月集計表'!AL26</f>
        <v>0</v>
      </c>
      <c r="AP26" s="661"/>
      <c r="AQ26" s="654"/>
      <c r="AR26" s="666"/>
      <c r="AS26" s="669"/>
      <c r="AT26" s="666"/>
      <c r="AU26" s="669"/>
      <c r="AV26" s="666"/>
      <c r="AW26" s="669"/>
      <c r="AX26" s="666"/>
      <c r="AY26" s="666"/>
      <c r="AZ26" s="666"/>
      <c r="BA26" s="669"/>
      <c r="BB26" s="662"/>
    </row>
    <row r="27" spans="1:54" ht="16.5" customHeight="1">
      <c r="A27" s="721"/>
      <c r="B27" s="114">
        <v>4</v>
      </c>
      <c r="C27" s="286"/>
      <c r="D27" s="289"/>
      <c r="E27" s="289"/>
      <c r="F27" s="289"/>
      <c r="G27" s="289"/>
      <c r="H27" s="289"/>
      <c r="I27" s="289"/>
      <c r="J27" s="289"/>
      <c r="K27" s="289"/>
      <c r="L27" s="289"/>
      <c r="M27" s="289"/>
      <c r="N27" s="289"/>
      <c r="O27" s="289"/>
      <c r="P27" s="289"/>
      <c r="Q27" s="289"/>
      <c r="R27" s="289"/>
      <c r="S27" s="312"/>
      <c r="T27" s="312"/>
      <c r="U27" s="312"/>
      <c r="V27" s="312"/>
      <c r="W27" s="312"/>
      <c r="X27" s="312"/>
      <c r="Y27" s="312"/>
      <c r="Z27" s="312"/>
      <c r="AA27" s="312"/>
      <c r="AB27" s="312"/>
      <c r="AC27" s="312"/>
      <c r="AD27" s="312"/>
      <c r="AE27" s="312"/>
      <c r="AF27" s="312"/>
      <c r="AG27" s="107"/>
      <c r="AH27" s="253"/>
      <c r="AI27" s="259">
        <f t="shared" si="3"/>
        <v>0</v>
      </c>
      <c r="AJ27" s="115">
        <f t="shared" si="2"/>
        <v>0</v>
      </c>
      <c r="AK27" s="115">
        <f>AI27+'【1月】FW（１年目）月集計表'!AK27</f>
        <v>0</v>
      </c>
      <c r="AL27" s="115">
        <f>AJ27+'【1月】FW（１年目）月集計表'!AL27</f>
        <v>0</v>
      </c>
      <c r="AP27" s="661">
        <v>10</v>
      </c>
      <c r="AQ27" s="653">
        <f>IF(C33="","",C33)</f>
      </c>
      <c r="AR27" s="666"/>
      <c r="AS27" s="668">
        <f>IF(90000&lt;=AR27,90000,AR27)</f>
        <v>0</v>
      </c>
      <c r="AT27" s="666"/>
      <c r="AU27" s="668">
        <f>IF(10000&lt;=AT27,10000,AT27)</f>
        <v>0</v>
      </c>
      <c r="AV27" s="666"/>
      <c r="AW27" s="668">
        <f>IF(20000&lt;=AV27,20000,AV27)</f>
        <v>0</v>
      </c>
      <c r="AX27" s="666"/>
      <c r="AY27" s="666"/>
      <c r="AZ27" s="666"/>
      <c r="BA27" s="668"/>
      <c r="BB27" s="662"/>
    </row>
    <row r="28" spans="1:54" ht="16.5" customHeight="1">
      <c r="A28" s="721"/>
      <c r="B28" s="114">
        <v>5</v>
      </c>
      <c r="C28" s="286"/>
      <c r="D28" s="289"/>
      <c r="E28" s="289"/>
      <c r="F28" s="289"/>
      <c r="G28" s="289"/>
      <c r="H28" s="289"/>
      <c r="I28" s="289"/>
      <c r="J28" s="289"/>
      <c r="K28" s="289"/>
      <c r="L28" s="289"/>
      <c r="M28" s="289"/>
      <c r="N28" s="289"/>
      <c r="O28" s="289"/>
      <c r="P28" s="289"/>
      <c r="Q28" s="289"/>
      <c r="R28" s="289"/>
      <c r="S28" s="312"/>
      <c r="T28" s="312"/>
      <c r="U28" s="312"/>
      <c r="V28" s="312"/>
      <c r="W28" s="312"/>
      <c r="X28" s="312"/>
      <c r="Y28" s="312"/>
      <c r="Z28" s="312"/>
      <c r="AA28" s="312"/>
      <c r="AB28" s="312"/>
      <c r="AC28" s="312"/>
      <c r="AD28" s="312"/>
      <c r="AE28" s="312"/>
      <c r="AF28" s="312"/>
      <c r="AG28" s="107"/>
      <c r="AH28" s="253"/>
      <c r="AI28" s="259">
        <f t="shared" si="3"/>
        <v>0</v>
      </c>
      <c r="AJ28" s="115">
        <f t="shared" si="2"/>
        <v>0</v>
      </c>
      <c r="AK28" s="115">
        <f>AI28+'【1月】FW（１年目）月集計表'!AK28</f>
        <v>0</v>
      </c>
      <c r="AL28" s="115">
        <f>AJ28+'【1月】FW（１年目）月集計表'!AL28</f>
        <v>0</v>
      </c>
      <c r="AP28" s="661"/>
      <c r="AQ28" s="654"/>
      <c r="AR28" s="666"/>
      <c r="AS28" s="669"/>
      <c r="AT28" s="666"/>
      <c r="AU28" s="669"/>
      <c r="AV28" s="666"/>
      <c r="AW28" s="669"/>
      <c r="AX28" s="666"/>
      <c r="AY28" s="666"/>
      <c r="AZ28" s="666"/>
      <c r="BA28" s="669"/>
      <c r="BB28" s="662"/>
    </row>
    <row r="29" spans="1:54" ht="16.5" customHeight="1">
      <c r="A29" s="721"/>
      <c r="B29" s="114">
        <v>6</v>
      </c>
      <c r="C29" s="286"/>
      <c r="D29" s="289"/>
      <c r="E29" s="289"/>
      <c r="F29" s="289"/>
      <c r="G29" s="289"/>
      <c r="H29" s="289"/>
      <c r="I29" s="289"/>
      <c r="J29" s="289"/>
      <c r="K29" s="289"/>
      <c r="L29" s="289"/>
      <c r="M29" s="289"/>
      <c r="N29" s="289"/>
      <c r="O29" s="289"/>
      <c r="P29" s="289"/>
      <c r="Q29" s="289"/>
      <c r="R29" s="289"/>
      <c r="S29" s="312"/>
      <c r="T29" s="312"/>
      <c r="U29" s="312"/>
      <c r="V29" s="312"/>
      <c r="W29" s="312"/>
      <c r="X29" s="312"/>
      <c r="Y29" s="312"/>
      <c r="Z29" s="312"/>
      <c r="AA29" s="312"/>
      <c r="AB29" s="312"/>
      <c r="AC29" s="312"/>
      <c r="AD29" s="312"/>
      <c r="AE29" s="312"/>
      <c r="AF29" s="312"/>
      <c r="AG29" s="107"/>
      <c r="AH29" s="253"/>
      <c r="AI29" s="259">
        <f t="shared" si="3"/>
        <v>0</v>
      </c>
      <c r="AJ29" s="115">
        <f t="shared" si="2"/>
        <v>0</v>
      </c>
      <c r="AK29" s="115">
        <f>AI29+'【1月】FW（１年目）月集計表'!AK29</f>
        <v>0</v>
      </c>
      <c r="AL29" s="115">
        <f>AJ29+'【1月】FW（１年目）月集計表'!AL29</f>
        <v>0</v>
      </c>
      <c r="AP29" s="661">
        <v>11</v>
      </c>
      <c r="AQ29" s="653">
        <f>IF(C34="","",C34)</f>
      </c>
      <c r="AR29" s="666"/>
      <c r="AS29" s="668">
        <f>IF(90000&lt;=AR29,90000,AR29)</f>
        <v>0</v>
      </c>
      <c r="AT29" s="666"/>
      <c r="AU29" s="668">
        <f>IF(10000&lt;=AT29,10000,AT29)</f>
        <v>0</v>
      </c>
      <c r="AV29" s="666"/>
      <c r="AW29" s="668">
        <f>IF(20000&lt;=AV29,20000,AV29)</f>
        <v>0</v>
      </c>
      <c r="AX29" s="666"/>
      <c r="AY29" s="666"/>
      <c r="AZ29" s="666"/>
      <c r="BA29" s="668"/>
      <c r="BB29" s="662"/>
    </row>
    <row r="30" spans="1:54" ht="16.5" customHeight="1">
      <c r="A30" s="721"/>
      <c r="B30" s="114">
        <v>7</v>
      </c>
      <c r="C30" s="286"/>
      <c r="D30" s="289"/>
      <c r="E30" s="289"/>
      <c r="F30" s="289"/>
      <c r="G30" s="289"/>
      <c r="H30" s="289"/>
      <c r="I30" s="289"/>
      <c r="J30" s="289"/>
      <c r="K30" s="289"/>
      <c r="L30" s="289"/>
      <c r="M30" s="289"/>
      <c r="N30" s="289"/>
      <c r="O30" s="289"/>
      <c r="P30" s="289"/>
      <c r="Q30" s="289"/>
      <c r="R30" s="289"/>
      <c r="S30" s="312"/>
      <c r="T30" s="312"/>
      <c r="U30" s="312"/>
      <c r="V30" s="312"/>
      <c r="W30" s="312"/>
      <c r="X30" s="312"/>
      <c r="Y30" s="312"/>
      <c r="Z30" s="312"/>
      <c r="AA30" s="312"/>
      <c r="AB30" s="312"/>
      <c r="AC30" s="312"/>
      <c r="AD30" s="312"/>
      <c r="AE30" s="312"/>
      <c r="AF30" s="312"/>
      <c r="AG30" s="107"/>
      <c r="AH30" s="253"/>
      <c r="AI30" s="259">
        <f t="shared" si="3"/>
        <v>0</v>
      </c>
      <c r="AJ30" s="115">
        <f t="shared" si="2"/>
        <v>0</v>
      </c>
      <c r="AK30" s="115">
        <f>AI30+'【1月】FW（１年目）月集計表'!AK30</f>
        <v>0</v>
      </c>
      <c r="AL30" s="115">
        <f>AJ30+'【1月】FW（１年目）月集計表'!AL30</f>
        <v>0</v>
      </c>
      <c r="AP30" s="661"/>
      <c r="AQ30" s="654"/>
      <c r="AR30" s="666"/>
      <c r="AS30" s="669"/>
      <c r="AT30" s="666"/>
      <c r="AU30" s="669"/>
      <c r="AV30" s="666"/>
      <c r="AW30" s="669"/>
      <c r="AX30" s="666"/>
      <c r="AY30" s="666"/>
      <c r="AZ30" s="666"/>
      <c r="BA30" s="669"/>
      <c r="BB30" s="662"/>
    </row>
    <row r="31" spans="1:54" ht="16.5" customHeight="1">
      <c r="A31" s="721"/>
      <c r="B31" s="114">
        <v>8</v>
      </c>
      <c r="C31" s="286"/>
      <c r="D31" s="289"/>
      <c r="E31" s="289"/>
      <c r="F31" s="289"/>
      <c r="G31" s="289"/>
      <c r="H31" s="289"/>
      <c r="I31" s="289"/>
      <c r="J31" s="289"/>
      <c r="K31" s="289"/>
      <c r="L31" s="289"/>
      <c r="M31" s="289"/>
      <c r="N31" s="289"/>
      <c r="O31" s="289"/>
      <c r="P31" s="289"/>
      <c r="Q31" s="289"/>
      <c r="R31" s="289"/>
      <c r="S31" s="312"/>
      <c r="T31" s="312"/>
      <c r="U31" s="312"/>
      <c r="V31" s="312"/>
      <c r="W31" s="312"/>
      <c r="X31" s="312"/>
      <c r="Y31" s="312"/>
      <c r="Z31" s="312"/>
      <c r="AA31" s="312"/>
      <c r="AB31" s="312"/>
      <c r="AC31" s="312"/>
      <c r="AD31" s="312"/>
      <c r="AE31" s="312"/>
      <c r="AF31" s="312"/>
      <c r="AG31" s="107"/>
      <c r="AH31" s="253"/>
      <c r="AI31" s="259">
        <f t="shared" si="3"/>
        <v>0</v>
      </c>
      <c r="AJ31" s="115">
        <f t="shared" si="2"/>
        <v>0</v>
      </c>
      <c r="AK31" s="115">
        <f>AI31+'【1月】FW（１年目）月集計表'!AK31</f>
        <v>0</v>
      </c>
      <c r="AL31" s="115">
        <f>AJ31+'【1月】FW（１年目）月集計表'!AL31</f>
        <v>0</v>
      </c>
      <c r="AP31" s="661">
        <v>12</v>
      </c>
      <c r="AQ31" s="653">
        <f>IF(C35="","",C35)</f>
      </c>
      <c r="AR31" s="666"/>
      <c r="AS31" s="668">
        <f>IF(90000&lt;=AR31,90000,AR31)</f>
        <v>0</v>
      </c>
      <c r="AT31" s="666"/>
      <c r="AU31" s="668">
        <f>IF(10000&lt;=AT31,10000,AT31)</f>
        <v>0</v>
      </c>
      <c r="AV31" s="666"/>
      <c r="AW31" s="668">
        <f>IF(20000&lt;=AV31,20000,AV31)</f>
        <v>0</v>
      </c>
      <c r="AX31" s="666"/>
      <c r="AY31" s="666"/>
      <c r="AZ31" s="666"/>
      <c r="BA31" s="668"/>
      <c r="BB31" s="662"/>
    </row>
    <row r="32" spans="1:54" ht="16.5" customHeight="1">
      <c r="A32" s="721"/>
      <c r="B32" s="114">
        <v>9</v>
      </c>
      <c r="C32" s="286"/>
      <c r="D32" s="289"/>
      <c r="E32" s="289"/>
      <c r="F32" s="289"/>
      <c r="G32" s="289"/>
      <c r="H32" s="289"/>
      <c r="I32" s="289"/>
      <c r="J32" s="289"/>
      <c r="K32" s="289"/>
      <c r="L32" s="289"/>
      <c r="M32" s="289"/>
      <c r="N32" s="289"/>
      <c r="O32" s="289"/>
      <c r="P32" s="289"/>
      <c r="Q32" s="289"/>
      <c r="R32" s="289"/>
      <c r="S32" s="312"/>
      <c r="T32" s="312"/>
      <c r="U32" s="312"/>
      <c r="V32" s="312"/>
      <c r="W32" s="312"/>
      <c r="X32" s="312"/>
      <c r="Y32" s="312"/>
      <c r="Z32" s="312"/>
      <c r="AA32" s="312"/>
      <c r="AB32" s="312"/>
      <c r="AC32" s="312"/>
      <c r="AD32" s="312"/>
      <c r="AE32" s="312"/>
      <c r="AF32" s="312"/>
      <c r="AG32" s="107"/>
      <c r="AH32" s="253"/>
      <c r="AI32" s="259">
        <f t="shared" si="3"/>
        <v>0</v>
      </c>
      <c r="AJ32" s="115">
        <f t="shared" si="2"/>
        <v>0</v>
      </c>
      <c r="AK32" s="115">
        <f>AI32+'【1月】FW（１年目）月集計表'!AK32</f>
        <v>0</v>
      </c>
      <c r="AL32" s="115">
        <f>AJ32+'【1月】FW（１年目）月集計表'!AL32</f>
        <v>0</v>
      </c>
      <c r="AP32" s="661"/>
      <c r="AQ32" s="654"/>
      <c r="AR32" s="666"/>
      <c r="AS32" s="669"/>
      <c r="AT32" s="666"/>
      <c r="AU32" s="669"/>
      <c r="AV32" s="666"/>
      <c r="AW32" s="669"/>
      <c r="AX32" s="666"/>
      <c r="AY32" s="666"/>
      <c r="AZ32" s="666"/>
      <c r="BA32" s="669"/>
      <c r="BB32" s="662"/>
    </row>
    <row r="33" spans="1:54" ht="16.5" customHeight="1">
      <c r="A33" s="721"/>
      <c r="B33" s="114">
        <v>10</v>
      </c>
      <c r="C33" s="286"/>
      <c r="D33" s="289"/>
      <c r="E33" s="289"/>
      <c r="F33" s="289"/>
      <c r="G33" s="289"/>
      <c r="H33" s="289"/>
      <c r="I33" s="289"/>
      <c r="J33" s="289"/>
      <c r="K33" s="289"/>
      <c r="L33" s="289"/>
      <c r="M33" s="289"/>
      <c r="N33" s="289"/>
      <c r="O33" s="289"/>
      <c r="P33" s="289"/>
      <c r="Q33" s="289"/>
      <c r="R33" s="289"/>
      <c r="S33" s="312"/>
      <c r="T33" s="312"/>
      <c r="U33" s="312"/>
      <c r="V33" s="312"/>
      <c r="W33" s="312"/>
      <c r="X33" s="312"/>
      <c r="Y33" s="312"/>
      <c r="Z33" s="312"/>
      <c r="AA33" s="312"/>
      <c r="AB33" s="312"/>
      <c r="AC33" s="312"/>
      <c r="AD33" s="312"/>
      <c r="AE33" s="312"/>
      <c r="AF33" s="312"/>
      <c r="AG33" s="107"/>
      <c r="AH33" s="253"/>
      <c r="AI33" s="259">
        <f t="shared" si="3"/>
        <v>0</v>
      </c>
      <c r="AJ33" s="115">
        <f t="shared" si="2"/>
        <v>0</v>
      </c>
      <c r="AK33" s="115">
        <f>AI33+'【1月】FW（１年目）月集計表'!AK33</f>
        <v>0</v>
      </c>
      <c r="AL33" s="115">
        <f>AJ33+'【1月】FW（１年目）月集計表'!AL33</f>
        <v>0</v>
      </c>
      <c r="AP33" s="661">
        <v>13</v>
      </c>
      <c r="AQ33" s="653">
        <f>IF(C36="","",C36)</f>
      </c>
      <c r="AR33" s="666"/>
      <c r="AS33" s="668">
        <f>IF(90000&lt;=AR33,90000,AR33)</f>
        <v>0</v>
      </c>
      <c r="AT33" s="666"/>
      <c r="AU33" s="668">
        <f>IF(10000&lt;=AT33,10000,AT33)</f>
        <v>0</v>
      </c>
      <c r="AV33" s="666"/>
      <c r="AW33" s="668">
        <f>IF(20000&lt;=AV33,20000,AV33)</f>
        <v>0</v>
      </c>
      <c r="AX33" s="666"/>
      <c r="AY33" s="666"/>
      <c r="AZ33" s="666"/>
      <c r="BA33" s="668"/>
      <c r="BB33" s="662"/>
    </row>
    <row r="34" spans="1:54" ht="16.5" customHeight="1">
      <c r="A34" s="721"/>
      <c r="B34" s="114">
        <v>11</v>
      </c>
      <c r="C34" s="286"/>
      <c r="D34" s="289"/>
      <c r="E34" s="289"/>
      <c r="F34" s="289"/>
      <c r="G34" s="289"/>
      <c r="H34" s="289"/>
      <c r="I34" s="289"/>
      <c r="J34" s="289"/>
      <c r="K34" s="289"/>
      <c r="L34" s="289"/>
      <c r="M34" s="289"/>
      <c r="N34" s="289"/>
      <c r="O34" s="289"/>
      <c r="P34" s="289"/>
      <c r="Q34" s="289"/>
      <c r="R34" s="289"/>
      <c r="S34" s="312"/>
      <c r="T34" s="312"/>
      <c r="U34" s="312"/>
      <c r="V34" s="312"/>
      <c r="W34" s="312"/>
      <c r="X34" s="312"/>
      <c r="Y34" s="312"/>
      <c r="Z34" s="312"/>
      <c r="AA34" s="312"/>
      <c r="AB34" s="312"/>
      <c r="AC34" s="312"/>
      <c r="AD34" s="312"/>
      <c r="AE34" s="312"/>
      <c r="AF34" s="312"/>
      <c r="AG34" s="107"/>
      <c r="AH34" s="253"/>
      <c r="AI34" s="259">
        <f t="shared" si="3"/>
        <v>0</v>
      </c>
      <c r="AJ34" s="115">
        <f t="shared" si="2"/>
        <v>0</v>
      </c>
      <c r="AK34" s="115">
        <f>AI34+'【1月】FW（１年目）月集計表'!AK34</f>
        <v>0</v>
      </c>
      <c r="AL34" s="115">
        <f>AJ34+'【1月】FW（１年目）月集計表'!AL34</f>
        <v>0</v>
      </c>
      <c r="AP34" s="661"/>
      <c r="AQ34" s="654"/>
      <c r="AR34" s="666"/>
      <c r="AS34" s="669"/>
      <c r="AT34" s="666"/>
      <c r="AU34" s="669"/>
      <c r="AV34" s="666"/>
      <c r="AW34" s="669"/>
      <c r="AX34" s="666"/>
      <c r="AY34" s="666"/>
      <c r="AZ34" s="666"/>
      <c r="BA34" s="669"/>
      <c r="BB34" s="662"/>
    </row>
    <row r="35" spans="1:54" ht="16.5" customHeight="1">
      <c r="A35" s="721"/>
      <c r="B35" s="114">
        <v>12</v>
      </c>
      <c r="C35" s="286"/>
      <c r="D35" s="289"/>
      <c r="E35" s="289"/>
      <c r="F35" s="289"/>
      <c r="G35" s="289"/>
      <c r="H35" s="289"/>
      <c r="I35" s="289"/>
      <c r="J35" s="289"/>
      <c r="K35" s="289"/>
      <c r="L35" s="289"/>
      <c r="M35" s="289"/>
      <c r="N35" s="289"/>
      <c r="O35" s="289"/>
      <c r="P35" s="289"/>
      <c r="Q35" s="289"/>
      <c r="R35" s="289"/>
      <c r="S35" s="312"/>
      <c r="T35" s="312"/>
      <c r="U35" s="312"/>
      <c r="V35" s="312"/>
      <c r="W35" s="312"/>
      <c r="X35" s="312"/>
      <c r="Y35" s="312"/>
      <c r="Z35" s="312"/>
      <c r="AA35" s="312"/>
      <c r="AB35" s="312"/>
      <c r="AC35" s="312"/>
      <c r="AD35" s="312"/>
      <c r="AE35" s="312"/>
      <c r="AF35" s="312"/>
      <c r="AG35" s="107"/>
      <c r="AH35" s="253"/>
      <c r="AI35" s="259">
        <f t="shared" si="3"/>
        <v>0</v>
      </c>
      <c r="AJ35" s="115">
        <f t="shared" si="2"/>
        <v>0</v>
      </c>
      <c r="AK35" s="115">
        <f>AI35+'【1月】FW（１年目）月集計表'!AK35</f>
        <v>0</v>
      </c>
      <c r="AL35" s="115">
        <f>AJ35+'【1月】FW（１年目）月集計表'!AL35</f>
        <v>0</v>
      </c>
      <c r="AP35" s="661">
        <v>14</v>
      </c>
      <c r="AQ35" s="653">
        <f>IF(C37="","",C37)</f>
      </c>
      <c r="AR35" s="666"/>
      <c r="AS35" s="668">
        <f>IF(90000&lt;=AR35,90000,AR35)</f>
        <v>0</v>
      </c>
      <c r="AT35" s="666"/>
      <c r="AU35" s="668">
        <f>IF(10000&lt;=AT35,10000,AT35)</f>
        <v>0</v>
      </c>
      <c r="AV35" s="666"/>
      <c r="AW35" s="668">
        <f>IF(20000&lt;=AV35,20000,AV35)</f>
        <v>0</v>
      </c>
      <c r="AX35" s="666"/>
      <c r="AY35" s="666"/>
      <c r="AZ35" s="666"/>
      <c r="BA35" s="668"/>
      <c r="BB35" s="662"/>
    </row>
    <row r="36" spans="1:54" ht="16.5" customHeight="1">
      <c r="A36" s="721"/>
      <c r="B36" s="114">
        <v>13</v>
      </c>
      <c r="C36" s="286"/>
      <c r="D36" s="289"/>
      <c r="E36" s="289"/>
      <c r="F36" s="289"/>
      <c r="G36" s="289"/>
      <c r="H36" s="289"/>
      <c r="I36" s="289"/>
      <c r="J36" s="289"/>
      <c r="K36" s="289"/>
      <c r="L36" s="289"/>
      <c r="M36" s="289"/>
      <c r="N36" s="289"/>
      <c r="O36" s="289"/>
      <c r="P36" s="289"/>
      <c r="Q36" s="289"/>
      <c r="R36" s="289"/>
      <c r="S36" s="312"/>
      <c r="T36" s="312"/>
      <c r="U36" s="312"/>
      <c r="V36" s="312"/>
      <c r="W36" s="312"/>
      <c r="X36" s="312"/>
      <c r="Y36" s="312"/>
      <c r="Z36" s="312"/>
      <c r="AA36" s="312"/>
      <c r="AB36" s="312"/>
      <c r="AC36" s="312"/>
      <c r="AD36" s="312"/>
      <c r="AE36" s="312"/>
      <c r="AF36" s="312"/>
      <c r="AG36" s="107"/>
      <c r="AH36" s="253"/>
      <c r="AI36" s="259">
        <f t="shared" si="3"/>
        <v>0</v>
      </c>
      <c r="AJ36" s="115">
        <f t="shared" si="2"/>
        <v>0</v>
      </c>
      <c r="AK36" s="115">
        <f>AI36+'【1月】FW（１年目）月集計表'!AK36</f>
        <v>0</v>
      </c>
      <c r="AL36" s="115">
        <f>AJ36+'【1月】FW（１年目）月集計表'!AL36</f>
        <v>0</v>
      </c>
      <c r="AP36" s="661"/>
      <c r="AQ36" s="654"/>
      <c r="AR36" s="666"/>
      <c r="AS36" s="669"/>
      <c r="AT36" s="666"/>
      <c r="AU36" s="669"/>
      <c r="AV36" s="666"/>
      <c r="AW36" s="669"/>
      <c r="AX36" s="666"/>
      <c r="AY36" s="666"/>
      <c r="AZ36" s="666"/>
      <c r="BA36" s="669"/>
      <c r="BB36" s="662"/>
    </row>
    <row r="37" spans="1:54" ht="16.5" customHeight="1">
      <c r="A37" s="721"/>
      <c r="B37" s="114">
        <v>14</v>
      </c>
      <c r="C37" s="286"/>
      <c r="D37" s="289"/>
      <c r="E37" s="289"/>
      <c r="F37" s="289"/>
      <c r="G37" s="289"/>
      <c r="H37" s="289"/>
      <c r="I37" s="289"/>
      <c r="J37" s="289"/>
      <c r="K37" s="289"/>
      <c r="L37" s="289"/>
      <c r="M37" s="289"/>
      <c r="N37" s="289"/>
      <c r="O37" s="289"/>
      <c r="P37" s="289"/>
      <c r="Q37" s="289"/>
      <c r="R37" s="289"/>
      <c r="S37" s="312"/>
      <c r="T37" s="312"/>
      <c r="U37" s="312"/>
      <c r="V37" s="312"/>
      <c r="W37" s="312"/>
      <c r="X37" s="312"/>
      <c r="Y37" s="312"/>
      <c r="Z37" s="312"/>
      <c r="AA37" s="312"/>
      <c r="AB37" s="312"/>
      <c r="AC37" s="312"/>
      <c r="AD37" s="312"/>
      <c r="AE37" s="312"/>
      <c r="AF37" s="312"/>
      <c r="AG37" s="107"/>
      <c r="AH37" s="253"/>
      <c r="AI37" s="259">
        <f t="shared" si="3"/>
        <v>0</v>
      </c>
      <c r="AJ37" s="115">
        <f t="shared" si="2"/>
        <v>0</v>
      </c>
      <c r="AK37" s="115">
        <f>AI37+'【1月】FW（１年目）月集計表'!AK37</f>
        <v>0</v>
      </c>
      <c r="AL37" s="115">
        <f>AJ37+'【1月】FW（１年目）月集計表'!AL37</f>
        <v>0</v>
      </c>
      <c r="AP37" s="661">
        <v>15</v>
      </c>
      <c r="AQ37" s="653">
        <f>IF(C38="","",C38)</f>
      </c>
      <c r="AR37" s="666"/>
      <c r="AS37" s="668">
        <f>IF(90000&lt;=AR37,90000,AR37)</f>
        <v>0</v>
      </c>
      <c r="AT37" s="666"/>
      <c r="AU37" s="668">
        <f>IF(10000&lt;=AT37,10000,AT37)</f>
        <v>0</v>
      </c>
      <c r="AV37" s="666"/>
      <c r="AW37" s="668">
        <f>IF(20000&lt;=AV37,20000,AV37)</f>
        <v>0</v>
      </c>
      <c r="AX37" s="666"/>
      <c r="AY37" s="666"/>
      <c r="AZ37" s="666"/>
      <c r="BA37" s="668"/>
      <c r="BB37" s="662"/>
    </row>
    <row r="38" spans="1:54" ht="16.5" customHeight="1">
      <c r="A38" s="721"/>
      <c r="B38" s="114">
        <v>15</v>
      </c>
      <c r="C38" s="286"/>
      <c r="D38" s="289"/>
      <c r="E38" s="289"/>
      <c r="F38" s="289"/>
      <c r="G38" s="289"/>
      <c r="H38" s="289"/>
      <c r="I38" s="289"/>
      <c r="J38" s="289"/>
      <c r="K38" s="289"/>
      <c r="L38" s="289"/>
      <c r="M38" s="289"/>
      <c r="N38" s="289"/>
      <c r="O38" s="289"/>
      <c r="P38" s="289"/>
      <c r="Q38" s="289"/>
      <c r="R38" s="289"/>
      <c r="S38" s="312"/>
      <c r="T38" s="312"/>
      <c r="U38" s="312"/>
      <c r="V38" s="312"/>
      <c r="W38" s="312"/>
      <c r="X38" s="312"/>
      <c r="Y38" s="312"/>
      <c r="Z38" s="312"/>
      <c r="AA38" s="312"/>
      <c r="AB38" s="312"/>
      <c r="AC38" s="312"/>
      <c r="AD38" s="312"/>
      <c r="AE38" s="312"/>
      <c r="AF38" s="312"/>
      <c r="AG38" s="107"/>
      <c r="AH38" s="253"/>
      <c r="AI38" s="259">
        <f t="shared" si="3"/>
        <v>0</v>
      </c>
      <c r="AJ38" s="115">
        <f t="shared" si="2"/>
        <v>0</v>
      </c>
      <c r="AK38" s="115">
        <f>AI38+'【1月】FW（１年目）月集計表'!AK38</f>
        <v>0</v>
      </c>
      <c r="AL38" s="115">
        <f>AJ38+'【1月】FW（１年目）月集計表'!AL38</f>
        <v>0</v>
      </c>
      <c r="AP38" s="661"/>
      <c r="AQ38" s="654"/>
      <c r="AR38" s="666"/>
      <c r="AS38" s="669"/>
      <c r="AT38" s="666"/>
      <c r="AU38" s="669"/>
      <c r="AV38" s="666"/>
      <c r="AW38" s="669"/>
      <c r="AX38" s="666"/>
      <c r="AY38" s="666"/>
      <c r="AZ38" s="666"/>
      <c r="BA38" s="669"/>
      <c r="BB38" s="662"/>
    </row>
    <row r="39" spans="1:54" ht="16.5" customHeight="1">
      <c r="A39" s="721"/>
      <c r="B39" s="114">
        <v>16</v>
      </c>
      <c r="C39" s="286"/>
      <c r="D39" s="289"/>
      <c r="E39" s="289"/>
      <c r="F39" s="289"/>
      <c r="G39" s="289"/>
      <c r="H39" s="289"/>
      <c r="I39" s="289"/>
      <c r="J39" s="289"/>
      <c r="K39" s="289"/>
      <c r="L39" s="289"/>
      <c r="M39" s="289"/>
      <c r="N39" s="289"/>
      <c r="O39" s="289"/>
      <c r="P39" s="289"/>
      <c r="Q39" s="289"/>
      <c r="R39" s="289"/>
      <c r="S39" s="312"/>
      <c r="T39" s="312"/>
      <c r="U39" s="312"/>
      <c r="V39" s="312"/>
      <c r="W39" s="312"/>
      <c r="X39" s="312"/>
      <c r="Y39" s="312"/>
      <c r="Z39" s="312"/>
      <c r="AA39" s="312"/>
      <c r="AB39" s="312"/>
      <c r="AC39" s="312"/>
      <c r="AD39" s="312"/>
      <c r="AE39" s="312"/>
      <c r="AF39" s="312"/>
      <c r="AG39" s="107"/>
      <c r="AH39" s="253"/>
      <c r="AI39" s="259">
        <f t="shared" si="3"/>
        <v>0</v>
      </c>
      <c r="AJ39" s="115">
        <f t="shared" si="2"/>
        <v>0</v>
      </c>
      <c r="AK39" s="115">
        <f>AI39+'【1月】FW（１年目）月集計表'!AK39</f>
        <v>0</v>
      </c>
      <c r="AL39" s="115">
        <f>AJ39+'【1月】FW（１年目）月集計表'!AL39</f>
        <v>0</v>
      </c>
      <c r="AP39" s="661">
        <v>16</v>
      </c>
      <c r="AQ39" s="653">
        <f>IF(C39="","",C39)</f>
      </c>
      <c r="AR39" s="666"/>
      <c r="AS39" s="668">
        <f>IF(90000&lt;=AR39,90000,AR39)</f>
        <v>0</v>
      </c>
      <c r="AT39" s="666"/>
      <c r="AU39" s="668">
        <f>IF(10000&lt;=AT39,10000,AT39)</f>
        <v>0</v>
      </c>
      <c r="AV39" s="666"/>
      <c r="AW39" s="668">
        <f>IF(20000&lt;=AV39,20000,AV39)</f>
        <v>0</v>
      </c>
      <c r="AX39" s="666"/>
      <c r="AY39" s="666"/>
      <c r="AZ39" s="666"/>
      <c r="BA39" s="668"/>
      <c r="BB39" s="662"/>
    </row>
    <row r="40" spans="1:54" ht="16.5" customHeight="1">
      <c r="A40" s="721"/>
      <c r="B40" s="114">
        <v>17</v>
      </c>
      <c r="C40" s="286"/>
      <c r="D40" s="289"/>
      <c r="E40" s="289"/>
      <c r="F40" s="289"/>
      <c r="G40" s="289"/>
      <c r="H40" s="289"/>
      <c r="I40" s="289"/>
      <c r="J40" s="289"/>
      <c r="K40" s="289"/>
      <c r="L40" s="289"/>
      <c r="M40" s="289"/>
      <c r="N40" s="289"/>
      <c r="O40" s="289"/>
      <c r="P40" s="289"/>
      <c r="Q40" s="289"/>
      <c r="R40" s="289"/>
      <c r="S40" s="312"/>
      <c r="T40" s="312"/>
      <c r="U40" s="312"/>
      <c r="V40" s="312"/>
      <c r="W40" s="312"/>
      <c r="X40" s="312"/>
      <c r="Y40" s="312"/>
      <c r="Z40" s="312"/>
      <c r="AA40" s="312"/>
      <c r="AB40" s="312"/>
      <c r="AC40" s="312"/>
      <c r="AD40" s="312"/>
      <c r="AE40" s="312"/>
      <c r="AF40" s="312"/>
      <c r="AG40" s="107"/>
      <c r="AH40" s="253"/>
      <c r="AI40" s="259">
        <f t="shared" si="3"/>
        <v>0</v>
      </c>
      <c r="AJ40" s="115">
        <f t="shared" si="2"/>
        <v>0</v>
      </c>
      <c r="AK40" s="115">
        <f>AI40+'【1月】FW（１年目）月集計表'!AK40</f>
        <v>0</v>
      </c>
      <c r="AL40" s="115">
        <f>AJ40+'【1月】FW（１年目）月集計表'!AL40</f>
        <v>0</v>
      </c>
      <c r="AP40" s="661"/>
      <c r="AQ40" s="654"/>
      <c r="AR40" s="666"/>
      <c r="AS40" s="669"/>
      <c r="AT40" s="666"/>
      <c r="AU40" s="669"/>
      <c r="AV40" s="666"/>
      <c r="AW40" s="669"/>
      <c r="AX40" s="666"/>
      <c r="AY40" s="666"/>
      <c r="AZ40" s="666"/>
      <c r="BA40" s="669"/>
      <c r="BB40" s="662"/>
    </row>
    <row r="41" spans="1:54" ht="16.5" customHeight="1">
      <c r="A41" s="721"/>
      <c r="B41" s="114">
        <v>18</v>
      </c>
      <c r="C41" s="286"/>
      <c r="D41" s="289"/>
      <c r="E41" s="289"/>
      <c r="F41" s="289"/>
      <c r="G41" s="289"/>
      <c r="H41" s="289"/>
      <c r="I41" s="289"/>
      <c r="J41" s="289"/>
      <c r="K41" s="289"/>
      <c r="L41" s="289"/>
      <c r="M41" s="289"/>
      <c r="N41" s="289"/>
      <c r="O41" s="289"/>
      <c r="P41" s="289"/>
      <c r="Q41" s="289"/>
      <c r="R41" s="289"/>
      <c r="S41" s="312"/>
      <c r="T41" s="312"/>
      <c r="U41" s="312"/>
      <c r="V41" s="312"/>
      <c r="W41" s="312"/>
      <c r="X41" s="312"/>
      <c r="Y41" s="312"/>
      <c r="Z41" s="312"/>
      <c r="AA41" s="312"/>
      <c r="AB41" s="312"/>
      <c r="AC41" s="312"/>
      <c r="AD41" s="312"/>
      <c r="AE41" s="312"/>
      <c r="AF41" s="312"/>
      <c r="AG41" s="107"/>
      <c r="AH41" s="253"/>
      <c r="AI41" s="259">
        <f t="shared" si="3"/>
        <v>0</v>
      </c>
      <c r="AJ41" s="115">
        <f t="shared" si="2"/>
        <v>0</v>
      </c>
      <c r="AK41" s="115">
        <f>AI41+'【1月】FW（１年目）月集計表'!AK41</f>
        <v>0</v>
      </c>
      <c r="AL41" s="115">
        <f>AJ41+'【1月】FW（１年目）月集計表'!AL41</f>
        <v>0</v>
      </c>
      <c r="AP41" s="661">
        <v>17</v>
      </c>
      <c r="AQ41" s="653">
        <f>IF(C40="","",C40)</f>
      </c>
      <c r="AR41" s="666"/>
      <c r="AS41" s="668">
        <f>IF(90000&lt;=AR41,90000,AR41)</f>
        <v>0</v>
      </c>
      <c r="AT41" s="666"/>
      <c r="AU41" s="668">
        <f>IF(10000&lt;=AT41,10000,AT41)</f>
        <v>0</v>
      </c>
      <c r="AV41" s="666"/>
      <c r="AW41" s="668">
        <f>IF(20000&lt;=AV41,20000,AV41)</f>
        <v>0</v>
      </c>
      <c r="AX41" s="666"/>
      <c r="AY41" s="666"/>
      <c r="AZ41" s="666"/>
      <c r="BA41" s="668"/>
      <c r="BB41" s="662"/>
    </row>
    <row r="42" spans="1:54" ht="16.5" customHeight="1">
      <c r="A42" s="721"/>
      <c r="B42" s="114">
        <v>19</v>
      </c>
      <c r="C42" s="286"/>
      <c r="D42" s="289"/>
      <c r="E42" s="289"/>
      <c r="F42" s="289"/>
      <c r="G42" s="289"/>
      <c r="H42" s="289"/>
      <c r="I42" s="289"/>
      <c r="J42" s="289"/>
      <c r="K42" s="289"/>
      <c r="L42" s="289"/>
      <c r="M42" s="289"/>
      <c r="N42" s="289"/>
      <c r="O42" s="289"/>
      <c r="P42" s="289"/>
      <c r="Q42" s="289"/>
      <c r="R42" s="289"/>
      <c r="S42" s="312"/>
      <c r="T42" s="312"/>
      <c r="U42" s="312"/>
      <c r="V42" s="312"/>
      <c r="W42" s="312"/>
      <c r="X42" s="312"/>
      <c r="Y42" s="312"/>
      <c r="Z42" s="312"/>
      <c r="AA42" s="312"/>
      <c r="AB42" s="312"/>
      <c r="AC42" s="312"/>
      <c r="AD42" s="312"/>
      <c r="AE42" s="312"/>
      <c r="AF42" s="312"/>
      <c r="AG42" s="107"/>
      <c r="AH42" s="253"/>
      <c r="AI42" s="259">
        <f t="shared" si="3"/>
        <v>0</v>
      </c>
      <c r="AJ42" s="115">
        <f t="shared" si="2"/>
        <v>0</v>
      </c>
      <c r="AK42" s="115">
        <f>AI42+'【1月】FW（１年目）月集計表'!AK42</f>
        <v>0</v>
      </c>
      <c r="AL42" s="115">
        <f>AJ42+'【1月】FW（１年目）月集計表'!AL42</f>
        <v>0</v>
      </c>
      <c r="AP42" s="661"/>
      <c r="AQ42" s="654"/>
      <c r="AR42" s="666"/>
      <c r="AS42" s="669"/>
      <c r="AT42" s="666"/>
      <c r="AU42" s="669"/>
      <c r="AV42" s="666"/>
      <c r="AW42" s="669"/>
      <c r="AX42" s="666"/>
      <c r="AY42" s="666"/>
      <c r="AZ42" s="666"/>
      <c r="BA42" s="669"/>
      <c r="BB42" s="662"/>
    </row>
    <row r="43" spans="1:54" ht="16.5" customHeight="1" thickBot="1">
      <c r="A43" s="721"/>
      <c r="B43" s="117">
        <v>20</v>
      </c>
      <c r="C43" s="293"/>
      <c r="D43" s="294"/>
      <c r="E43" s="294"/>
      <c r="F43" s="294"/>
      <c r="G43" s="294"/>
      <c r="H43" s="294"/>
      <c r="I43" s="294"/>
      <c r="J43" s="294"/>
      <c r="K43" s="294"/>
      <c r="L43" s="294"/>
      <c r="M43" s="294"/>
      <c r="N43" s="294"/>
      <c r="O43" s="294"/>
      <c r="P43" s="294"/>
      <c r="Q43" s="294"/>
      <c r="R43" s="294"/>
      <c r="S43" s="314"/>
      <c r="T43" s="314"/>
      <c r="U43" s="314"/>
      <c r="V43" s="314"/>
      <c r="W43" s="314"/>
      <c r="X43" s="314"/>
      <c r="Y43" s="314"/>
      <c r="Z43" s="314"/>
      <c r="AA43" s="314"/>
      <c r="AB43" s="314"/>
      <c r="AC43" s="314"/>
      <c r="AD43" s="314"/>
      <c r="AE43" s="314"/>
      <c r="AF43" s="314"/>
      <c r="AG43" s="108"/>
      <c r="AH43" s="255"/>
      <c r="AI43" s="260">
        <f t="shared" si="3"/>
        <v>0</v>
      </c>
      <c r="AJ43" s="118">
        <f t="shared" si="2"/>
        <v>0</v>
      </c>
      <c r="AK43" s="118">
        <f>AI43+'【1月】FW（１年目）月集計表'!AK43</f>
        <v>0</v>
      </c>
      <c r="AL43" s="118">
        <f>AJ43+'【1月】FW（１年目）月集計表'!AL43</f>
        <v>0</v>
      </c>
      <c r="AP43" s="661">
        <v>18</v>
      </c>
      <c r="AQ43" s="653">
        <f>IF(C41="","",C41)</f>
      </c>
      <c r="AR43" s="666"/>
      <c r="AS43" s="668">
        <f>IF(90000&lt;=AR43,90000,AR43)</f>
        <v>0</v>
      </c>
      <c r="AT43" s="666"/>
      <c r="AU43" s="668">
        <f>IF(10000&lt;=AT43,10000,AT43)</f>
        <v>0</v>
      </c>
      <c r="AV43" s="666"/>
      <c r="AW43" s="668">
        <f>IF(20000&lt;=AV43,20000,AV43)</f>
        <v>0</v>
      </c>
      <c r="AX43" s="666"/>
      <c r="AY43" s="666"/>
      <c r="AZ43" s="666"/>
      <c r="BA43" s="668"/>
      <c r="BB43" s="662"/>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309">
        <f t="shared" si="4"/>
        <v>0</v>
      </c>
      <c r="T44" s="309">
        <f t="shared" si="4"/>
        <v>0</v>
      </c>
      <c r="U44" s="309">
        <f t="shared" si="4"/>
        <v>0</v>
      </c>
      <c r="V44" s="309">
        <f t="shared" si="4"/>
        <v>0</v>
      </c>
      <c r="W44" s="309">
        <f t="shared" si="4"/>
        <v>0</v>
      </c>
      <c r="X44" s="309">
        <f t="shared" si="4"/>
        <v>0</v>
      </c>
      <c r="Y44" s="309">
        <f t="shared" si="4"/>
        <v>0</v>
      </c>
      <c r="Z44" s="309">
        <f t="shared" si="4"/>
        <v>0</v>
      </c>
      <c r="AA44" s="309">
        <f t="shared" si="4"/>
        <v>0</v>
      </c>
      <c r="AB44" s="309">
        <f t="shared" si="4"/>
        <v>0</v>
      </c>
      <c r="AC44" s="309">
        <f t="shared" si="4"/>
        <v>0</v>
      </c>
      <c r="AD44" s="309">
        <f t="shared" si="4"/>
        <v>0</v>
      </c>
      <c r="AE44" s="309">
        <f t="shared" si="4"/>
        <v>0</v>
      </c>
      <c r="AF44" s="309">
        <f t="shared" si="4"/>
        <v>0</v>
      </c>
      <c r="AG44" s="121">
        <f t="shared" si="4"/>
        <v>0</v>
      </c>
      <c r="AH44" s="262">
        <f t="shared" si="4"/>
        <v>0</v>
      </c>
      <c r="AI44" s="718" t="s">
        <v>15</v>
      </c>
      <c r="AJ44" s="718"/>
      <c r="AK44" s="718"/>
      <c r="AP44" s="661"/>
      <c r="AQ44" s="654"/>
      <c r="AR44" s="666"/>
      <c r="AS44" s="669"/>
      <c r="AT44" s="666"/>
      <c r="AU44" s="669"/>
      <c r="AV44" s="666"/>
      <c r="AW44" s="669"/>
      <c r="AX44" s="666"/>
      <c r="AY44" s="666"/>
      <c r="AZ44" s="666"/>
      <c r="BA44" s="669"/>
      <c r="BB44" s="662"/>
    </row>
    <row r="45" spans="1:54" ht="18" customHeight="1">
      <c r="A45" s="101" t="s">
        <v>3</v>
      </c>
      <c r="B45" s="719" t="s">
        <v>16</v>
      </c>
      <c r="C45" s="719"/>
      <c r="D45" s="340">
        <f>D8</f>
        <v>1</v>
      </c>
      <c r="E45" s="340">
        <f aca="true" t="shared" si="5" ref="E45:AH45">E8</f>
        <v>2</v>
      </c>
      <c r="F45" s="340">
        <f t="shared" si="5"/>
        <v>3</v>
      </c>
      <c r="G45" s="340">
        <f t="shared" si="5"/>
        <v>4</v>
      </c>
      <c r="H45" s="340">
        <f t="shared" si="5"/>
        <v>5</v>
      </c>
      <c r="I45" s="340">
        <f t="shared" si="5"/>
        <v>6</v>
      </c>
      <c r="J45" s="340">
        <f t="shared" si="5"/>
        <v>7</v>
      </c>
      <c r="K45" s="340">
        <f t="shared" si="5"/>
        <v>8</v>
      </c>
      <c r="L45" s="340">
        <f t="shared" si="5"/>
        <v>9</v>
      </c>
      <c r="M45" s="340">
        <f t="shared" si="5"/>
        <v>10</v>
      </c>
      <c r="N45" s="340">
        <f t="shared" si="5"/>
        <v>11</v>
      </c>
      <c r="O45" s="340">
        <f t="shared" si="5"/>
        <v>12</v>
      </c>
      <c r="P45" s="340">
        <f t="shared" si="5"/>
        <v>13</v>
      </c>
      <c r="Q45" s="340">
        <f t="shared" si="5"/>
        <v>14</v>
      </c>
      <c r="R45" s="340">
        <f t="shared" si="5"/>
        <v>15</v>
      </c>
      <c r="S45" s="340">
        <f t="shared" si="5"/>
        <v>16</v>
      </c>
      <c r="T45" s="340">
        <f t="shared" si="5"/>
        <v>17</v>
      </c>
      <c r="U45" s="340">
        <f t="shared" si="5"/>
        <v>18</v>
      </c>
      <c r="V45" s="340">
        <f t="shared" si="5"/>
        <v>19</v>
      </c>
      <c r="W45" s="340">
        <f t="shared" si="5"/>
        <v>20</v>
      </c>
      <c r="X45" s="340">
        <f t="shared" si="5"/>
        <v>21</v>
      </c>
      <c r="Y45" s="340">
        <f t="shared" si="5"/>
        <v>22</v>
      </c>
      <c r="Z45" s="340">
        <f t="shared" si="5"/>
        <v>23</v>
      </c>
      <c r="AA45" s="340">
        <f t="shared" si="5"/>
        <v>24</v>
      </c>
      <c r="AB45" s="340">
        <f t="shared" si="5"/>
        <v>25</v>
      </c>
      <c r="AC45" s="340">
        <f t="shared" si="5"/>
        <v>26</v>
      </c>
      <c r="AD45" s="340">
        <f t="shared" si="5"/>
        <v>27</v>
      </c>
      <c r="AE45" s="340">
        <f t="shared" si="5"/>
        <v>28</v>
      </c>
      <c r="AF45" s="340">
        <f t="shared" si="5"/>
        <v>29</v>
      </c>
      <c r="AG45" s="340">
        <f t="shared" si="5"/>
        <v>0</v>
      </c>
      <c r="AH45" s="340">
        <f t="shared" si="5"/>
        <v>0</v>
      </c>
      <c r="AI45" s="102" t="s">
        <v>118</v>
      </c>
      <c r="AJ45" s="102" t="s">
        <v>8</v>
      </c>
      <c r="AK45" s="103" t="s">
        <v>240</v>
      </c>
      <c r="AL45" s="240"/>
      <c r="AM45" s="110"/>
      <c r="AN45" s="110"/>
      <c r="AP45" s="661">
        <v>19</v>
      </c>
      <c r="AQ45" s="653">
        <f>IF(C42="","",C42)</f>
      </c>
      <c r="AR45" s="666"/>
      <c r="AS45" s="668">
        <f>IF(90000&lt;=AR45,90000,AR45)</f>
        <v>0</v>
      </c>
      <c r="AT45" s="666"/>
      <c r="AU45" s="668">
        <f>IF(10000&lt;=AT45,10000,AT45)</f>
        <v>0</v>
      </c>
      <c r="AV45" s="666"/>
      <c r="AW45" s="668">
        <f>IF(20000&lt;=AV45,20000,AV45)</f>
        <v>0</v>
      </c>
      <c r="AX45" s="666"/>
      <c r="AY45" s="666"/>
      <c r="AZ45" s="666"/>
      <c r="BA45" s="668"/>
      <c r="BB45" s="662"/>
    </row>
    <row r="46" spans="1:54" ht="16.5" customHeight="1">
      <c r="A46" s="720" t="s">
        <v>17</v>
      </c>
      <c r="B46" s="111">
        <v>1</v>
      </c>
      <c r="C46" s="297"/>
      <c r="D46" s="298"/>
      <c r="E46" s="298"/>
      <c r="F46" s="298"/>
      <c r="G46" s="298"/>
      <c r="H46" s="298"/>
      <c r="I46" s="298"/>
      <c r="J46" s="298"/>
      <c r="K46" s="298"/>
      <c r="L46" s="298"/>
      <c r="M46" s="298"/>
      <c r="N46" s="298"/>
      <c r="O46" s="298"/>
      <c r="P46" s="298"/>
      <c r="Q46" s="298"/>
      <c r="R46" s="298"/>
      <c r="S46" s="315"/>
      <c r="T46" s="315"/>
      <c r="U46" s="315"/>
      <c r="V46" s="315"/>
      <c r="W46" s="315"/>
      <c r="X46" s="315"/>
      <c r="Y46" s="315"/>
      <c r="Z46" s="315"/>
      <c r="AA46" s="315"/>
      <c r="AB46" s="315"/>
      <c r="AC46" s="315"/>
      <c r="AD46" s="315"/>
      <c r="AE46" s="315"/>
      <c r="AF46" s="315"/>
      <c r="AG46" s="122"/>
      <c r="AH46" s="122"/>
      <c r="AI46" s="109">
        <f>SUM(D46:AH46)</f>
        <v>0</v>
      </c>
      <c r="AJ46" s="123">
        <f>IF(C46="","",VLOOKUP($C46,$C$62:$D$74,2,))</f>
      </c>
      <c r="AK46" s="124">
        <f>IF(AJ46="","",AJ46*AI46)</f>
      </c>
      <c r="AL46" s="240"/>
      <c r="AM46" s="110"/>
      <c r="AN46" s="110"/>
      <c r="AP46" s="661"/>
      <c r="AQ46" s="654"/>
      <c r="AR46" s="666"/>
      <c r="AS46" s="669"/>
      <c r="AT46" s="666"/>
      <c r="AU46" s="669"/>
      <c r="AV46" s="666"/>
      <c r="AW46" s="669"/>
      <c r="AX46" s="666"/>
      <c r="AY46" s="666"/>
      <c r="AZ46" s="666"/>
      <c r="BA46" s="669"/>
      <c r="BB46" s="662"/>
    </row>
    <row r="47" spans="1:54" ht="16.5" customHeight="1">
      <c r="A47" s="721"/>
      <c r="B47" s="114">
        <v>2</v>
      </c>
      <c r="C47" s="299"/>
      <c r="D47" s="300"/>
      <c r="E47" s="300"/>
      <c r="F47" s="300"/>
      <c r="G47" s="300"/>
      <c r="H47" s="300"/>
      <c r="I47" s="300"/>
      <c r="J47" s="300"/>
      <c r="K47" s="300"/>
      <c r="L47" s="300"/>
      <c r="M47" s="300"/>
      <c r="N47" s="300"/>
      <c r="O47" s="300"/>
      <c r="P47" s="300"/>
      <c r="Q47" s="300"/>
      <c r="R47" s="300"/>
      <c r="S47" s="316"/>
      <c r="T47" s="316"/>
      <c r="U47" s="316"/>
      <c r="V47" s="316"/>
      <c r="W47" s="316"/>
      <c r="X47" s="316"/>
      <c r="Y47" s="316"/>
      <c r="Z47" s="316"/>
      <c r="AA47" s="316"/>
      <c r="AB47" s="316"/>
      <c r="AC47" s="316"/>
      <c r="AD47" s="316"/>
      <c r="AE47" s="316"/>
      <c r="AF47" s="316"/>
      <c r="AG47" s="125"/>
      <c r="AH47" s="125"/>
      <c r="AI47" s="126">
        <f>SUM(D47:AH47)</f>
        <v>0</v>
      </c>
      <c r="AJ47" s="127">
        <f>IF(C47="","",VLOOKUP($C47,$C$62:$D$74,2,))</f>
      </c>
      <c r="AK47" s="128">
        <f>IF(AJ47="","",AJ47*AI47)</f>
      </c>
      <c r="AL47" s="240"/>
      <c r="AM47" s="110"/>
      <c r="AN47" s="110"/>
      <c r="AP47" s="661">
        <v>20</v>
      </c>
      <c r="AQ47" s="653">
        <f>IF(C43="","",C43)</f>
      </c>
      <c r="AR47" s="666"/>
      <c r="AS47" s="668">
        <f>IF(90000&lt;=AR47,90000,AR47)</f>
        <v>0</v>
      </c>
      <c r="AT47" s="666"/>
      <c r="AU47" s="668">
        <f>IF(10000&lt;=AT47,10000,AT47)</f>
        <v>0</v>
      </c>
      <c r="AV47" s="666"/>
      <c r="AW47" s="668">
        <f>IF(20000&lt;=AV47,20000,AV47)</f>
        <v>0</v>
      </c>
      <c r="AX47" s="666"/>
      <c r="AY47" s="666"/>
      <c r="AZ47" s="666"/>
      <c r="BA47" s="668"/>
      <c r="BB47" s="662"/>
    </row>
    <row r="48" spans="1:54" ht="16.5" customHeight="1">
      <c r="A48" s="721"/>
      <c r="B48" s="114">
        <v>3</v>
      </c>
      <c r="C48" s="299"/>
      <c r="D48" s="300"/>
      <c r="E48" s="300"/>
      <c r="F48" s="300"/>
      <c r="G48" s="300"/>
      <c r="H48" s="300"/>
      <c r="I48" s="300"/>
      <c r="J48" s="300"/>
      <c r="K48" s="300"/>
      <c r="L48" s="300"/>
      <c r="M48" s="300"/>
      <c r="N48" s="300"/>
      <c r="O48" s="300"/>
      <c r="P48" s="300"/>
      <c r="Q48" s="300"/>
      <c r="R48" s="300"/>
      <c r="S48" s="316"/>
      <c r="T48" s="316"/>
      <c r="U48" s="316"/>
      <c r="V48" s="316"/>
      <c r="W48" s="316"/>
      <c r="X48" s="316"/>
      <c r="Y48" s="316"/>
      <c r="Z48" s="316"/>
      <c r="AA48" s="316"/>
      <c r="AB48" s="316"/>
      <c r="AC48" s="316"/>
      <c r="AD48" s="316"/>
      <c r="AE48" s="316"/>
      <c r="AF48" s="316"/>
      <c r="AG48" s="125"/>
      <c r="AH48" s="125"/>
      <c r="AI48" s="126">
        <f>SUM(D48:AH48)</f>
        <v>0</v>
      </c>
      <c r="AJ48" s="127">
        <f>IF(C48="","",VLOOKUP($C48,$C$62:$D$74,2,))</f>
      </c>
      <c r="AK48" s="128">
        <f>IF(AJ48="","",AJ48*AI48)</f>
      </c>
      <c r="AL48" s="240"/>
      <c r="AM48" s="110"/>
      <c r="AN48" s="110"/>
      <c r="AP48" s="744"/>
      <c r="AQ48" s="655"/>
      <c r="AR48" s="667"/>
      <c r="AS48" s="665"/>
      <c r="AT48" s="667"/>
      <c r="AU48" s="665"/>
      <c r="AV48" s="667"/>
      <c r="AW48" s="665"/>
      <c r="AX48" s="667"/>
      <c r="AY48" s="667"/>
      <c r="AZ48" s="667"/>
      <c r="BA48" s="665"/>
      <c r="BB48" s="663"/>
    </row>
    <row r="49" spans="1:54" ht="16.5" customHeight="1">
      <c r="A49" s="721"/>
      <c r="B49" s="114">
        <v>4</v>
      </c>
      <c r="C49" s="299"/>
      <c r="D49" s="300"/>
      <c r="E49" s="300"/>
      <c r="F49" s="300"/>
      <c r="G49" s="300"/>
      <c r="H49" s="300"/>
      <c r="I49" s="300"/>
      <c r="J49" s="300"/>
      <c r="K49" s="300"/>
      <c r="L49" s="300"/>
      <c r="M49" s="300"/>
      <c r="N49" s="300"/>
      <c r="O49" s="300"/>
      <c r="P49" s="300"/>
      <c r="Q49" s="300"/>
      <c r="R49" s="300"/>
      <c r="S49" s="316"/>
      <c r="T49" s="316"/>
      <c r="U49" s="316"/>
      <c r="V49" s="316"/>
      <c r="W49" s="316"/>
      <c r="X49" s="316"/>
      <c r="Y49" s="316"/>
      <c r="Z49" s="316"/>
      <c r="AA49" s="316"/>
      <c r="AB49" s="316"/>
      <c r="AC49" s="316"/>
      <c r="AD49" s="316"/>
      <c r="AE49" s="316"/>
      <c r="AF49" s="316"/>
      <c r="AG49" s="125"/>
      <c r="AH49" s="125"/>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40"/>
    </row>
    <row r="50" spans="1:54" ht="16.5" customHeight="1">
      <c r="A50" s="721"/>
      <c r="B50" s="117">
        <v>5</v>
      </c>
      <c r="C50" s="301"/>
      <c r="D50" s="300"/>
      <c r="E50" s="300"/>
      <c r="F50" s="300"/>
      <c r="G50" s="300"/>
      <c r="H50" s="300"/>
      <c r="I50" s="300"/>
      <c r="J50" s="300"/>
      <c r="K50" s="300"/>
      <c r="L50" s="300"/>
      <c r="M50" s="300"/>
      <c r="N50" s="300"/>
      <c r="O50" s="300"/>
      <c r="P50" s="300"/>
      <c r="Q50" s="300"/>
      <c r="R50" s="300"/>
      <c r="S50" s="316"/>
      <c r="T50" s="316"/>
      <c r="U50" s="316"/>
      <c r="V50" s="316"/>
      <c r="W50" s="316"/>
      <c r="X50" s="316"/>
      <c r="Y50" s="316"/>
      <c r="Z50" s="316"/>
      <c r="AA50" s="316"/>
      <c r="AB50" s="316"/>
      <c r="AC50" s="316"/>
      <c r="AD50" s="316"/>
      <c r="AE50" s="316"/>
      <c r="AF50" s="316"/>
      <c r="AG50" s="125"/>
      <c r="AH50" s="125"/>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4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350" t="s">
        <v>20</v>
      </c>
      <c r="D53" s="98" t="s">
        <v>21</v>
      </c>
      <c r="E53" s="98" t="s">
        <v>22</v>
      </c>
      <c r="F53" s="98" t="s">
        <v>23</v>
      </c>
      <c r="G53" s="98" t="s">
        <v>24</v>
      </c>
      <c r="H53" s="98" t="s">
        <v>25</v>
      </c>
      <c r="I53" s="98" t="s">
        <v>26</v>
      </c>
      <c r="J53" s="98" t="s">
        <v>27</v>
      </c>
      <c r="K53" s="98" t="s">
        <v>28</v>
      </c>
      <c r="L53" s="98" t="s">
        <v>29</v>
      </c>
      <c r="M53" s="98" t="s">
        <v>96</v>
      </c>
      <c r="N53" s="98" t="s">
        <v>102</v>
      </c>
      <c r="O53" s="98" t="s">
        <v>267</v>
      </c>
      <c r="P53" s="98" t="s">
        <v>269</v>
      </c>
      <c r="Q53" s="98" t="s">
        <v>30</v>
      </c>
      <c r="R53" s="98" t="s">
        <v>31</v>
      </c>
      <c r="S53" s="98" t="s">
        <v>32</v>
      </c>
      <c r="T53" s="728" t="s">
        <v>273</v>
      </c>
      <c r="U53" s="729"/>
      <c r="V53" s="730"/>
      <c r="AL53" s="145"/>
      <c r="AM53" s="145"/>
      <c r="AN53" s="145"/>
    </row>
    <row r="54" spans="1:40" ht="15" customHeight="1">
      <c r="A54" s="728"/>
      <c r="B54" s="695"/>
      <c r="C54" s="350" t="s">
        <v>33</v>
      </c>
      <c r="D54" s="132"/>
      <c r="E54" s="132"/>
      <c r="F54" s="132"/>
      <c r="G54" s="132"/>
      <c r="H54" s="132"/>
      <c r="I54" s="132"/>
      <c r="J54" s="132"/>
      <c r="K54" s="132"/>
      <c r="L54" s="132"/>
      <c r="M54" s="132"/>
      <c r="N54" s="132"/>
      <c r="O54" s="132"/>
      <c r="P54" s="132"/>
      <c r="Q54" s="132"/>
      <c r="R54" s="132"/>
      <c r="S54" s="132"/>
      <c r="T54" s="731">
        <f>SUM(D54:P54)</f>
        <v>0</v>
      </c>
      <c r="U54" s="732"/>
      <c r="V54" s="733"/>
      <c r="AL54" s="145"/>
      <c r="AM54" s="145"/>
      <c r="AN54" s="145"/>
    </row>
    <row r="55" spans="1:40" ht="15" customHeight="1">
      <c r="A55" s="728"/>
      <c r="B55" s="695"/>
      <c r="C55" s="350"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D55+'【1月】FW（１年目）月集計表'!D56</f>
        <v>0</v>
      </c>
      <c r="E56" s="133">
        <f>E55+'【1月】FW（１年目）月集計表'!E56</f>
        <v>0</v>
      </c>
      <c r="F56" s="133">
        <f>F55+'【1月】FW（１年目）月集計表'!F56</f>
        <v>0</v>
      </c>
      <c r="G56" s="133">
        <f>G55+'【1月】FW（１年目）月集計表'!G56</f>
        <v>0</v>
      </c>
      <c r="H56" s="133">
        <f>H55+'【1月】FW（１年目）月集計表'!H56</f>
        <v>0</v>
      </c>
      <c r="I56" s="133">
        <f>I55+'【1月】FW（１年目）月集計表'!I56</f>
        <v>0</v>
      </c>
      <c r="J56" s="133">
        <f>J55+'【1月】FW（１年目）月集計表'!J56</f>
        <v>0</v>
      </c>
      <c r="K56" s="133">
        <f>K55+'【1月】FW（１年目）月集計表'!K56</f>
        <v>0</v>
      </c>
      <c r="L56" s="133">
        <f>L55+'【1月】FW（１年目）月集計表'!L56</f>
        <v>0</v>
      </c>
      <c r="M56" s="133">
        <f>M55+'【1月】FW（１年目）月集計表'!M56</f>
        <v>0</v>
      </c>
      <c r="N56" s="133">
        <f>N55+'【1月】FW（１年目）月集計表'!N56</f>
        <v>0</v>
      </c>
      <c r="O56" s="133">
        <f>O55+'【1月】FW（１年目）月集計表'!O56</f>
        <v>0</v>
      </c>
      <c r="P56" s="133">
        <f>P55+'【1月】FW（１年目）月集計表'!P56</f>
        <v>0</v>
      </c>
      <c r="Q56" s="133">
        <f>Q55+'【1月】FW（１年目）月集計表'!Q56</f>
        <v>0</v>
      </c>
      <c r="R56" s="133">
        <f>R55+'【1月】FW（１年目）月集計表'!R56</f>
        <v>0</v>
      </c>
      <c r="S56" s="133">
        <f>S55+'【1月】FW（１年目）月集計表'!S56</f>
        <v>0</v>
      </c>
      <c r="T56" s="734">
        <f>SUM(D56:P56)</f>
        <v>0</v>
      </c>
      <c r="U56" s="734"/>
      <c r="V56" s="734"/>
      <c r="W56" s="90" t="s">
        <v>329</v>
      </c>
      <c r="AL56" s="145"/>
      <c r="AM56" s="145"/>
      <c r="AN56" s="145"/>
    </row>
    <row r="59" spans="3:9" ht="13.5" hidden="1">
      <c r="C59" s="134" t="s">
        <v>34</v>
      </c>
      <c r="I59" s="134" t="s">
        <v>35</v>
      </c>
    </row>
    <row r="60" ht="13.5" hidden="1"/>
    <row r="61" spans="3:10" ht="13.5" hidden="1">
      <c r="C61" s="350"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103</v>
      </c>
      <c r="J71" s="134" t="s">
        <v>105</v>
      </c>
      <c r="S71" s="134"/>
      <c r="T71" s="134"/>
    </row>
    <row r="72" spans="3:20" ht="13.5" hidden="1">
      <c r="C72" s="135" t="s">
        <v>320</v>
      </c>
      <c r="D72" s="739">
        <v>9800</v>
      </c>
      <c r="E72" s="739"/>
      <c r="I72" s="134" t="s">
        <v>104</v>
      </c>
      <c r="J72" s="134" t="s">
        <v>111</v>
      </c>
      <c r="S72" s="134"/>
      <c r="T72" s="134"/>
    </row>
    <row r="73" spans="3:20" ht="13.5" hidden="1">
      <c r="C73" s="135" t="s">
        <v>191</v>
      </c>
      <c r="D73" s="739">
        <v>1300</v>
      </c>
      <c r="E73" s="739"/>
      <c r="I73" s="134" t="s">
        <v>262</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IF(COUNTIF(D$24:D$43,$C85)=0,"",COUNTIF(D$24:D$43,$C85)/COUNTIF(D$24:D$43,$C85))</f>
      </c>
      <c r="E85" s="133">
        <f aca="true" t="shared" si="7" ref="D85:F100">IF(COUNTIF(E$24:E$43,$C85)=0,"",COUNTIF(E$24:E$43,$C85)/COUNTIF(E$24:E$43,$C85))</f>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hidden="1">
      <c r="C86" s="98" t="s">
        <v>22</v>
      </c>
      <c r="D86" s="133">
        <f>IF(COUNTIF(D$24:D$43,$C86)=0,"",COUNTIF(D$24:D$43,$C86)/COUNTIF(D$24:D$43,$C86))</f>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hidden="1">
      <c r="C94" s="98" t="s">
        <v>96</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hidden="1">
      <c r="C95" s="98" t="s">
        <v>102</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hidden="1">
      <c r="C96" s="98" t="s">
        <v>267</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hidden="1">
      <c r="C97" s="98" t="s">
        <v>269</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39:BA40"/>
    <mergeCell ref="BA41:BA42"/>
    <mergeCell ref="BA43:BA44"/>
    <mergeCell ref="AZ21:AZ22"/>
    <mergeCell ref="AZ39:AZ40"/>
    <mergeCell ref="BA7:BA8"/>
    <mergeCell ref="BA11:BA12"/>
    <mergeCell ref="BA13:BA14"/>
    <mergeCell ref="BA3:BB3"/>
    <mergeCell ref="BA5:BB5"/>
    <mergeCell ref="BA9:BA10"/>
    <mergeCell ref="AU7:AU8"/>
    <mergeCell ref="AV7:AV8"/>
    <mergeCell ref="BB7:BB8"/>
    <mergeCell ref="AZ7:AZ8"/>
    <mergeCell ref="AW7:AW8"/>
    <mergeCell ref="AU9:AU10"/>
    <mergeCell ref="AX7:AX8"/>
    <mergeCell ref="A1:H1"/>
    <mergeCell ref="AY49:AY50"/>
    <mergeCell ref="AY7:AY8"/>
    <mergeCell ref="AY9:AY10"/>
    <mergeCell ref="AY11:AY12"/>
    <mergeCell ref="AY13:AY14"/>
    <mergeCell ref="AY15:AY16"/>
    <mergeCell ref="AM1:AN1"/>
    <mergeCell ref="AY39:AY40"/>
    <mergeCell ref="AQ1:AS1"/>
    <mergeCell ref="AQ9:AQ10"/>
    <mergeCell ref="AR9:AR10"/>
    <mergeCell ref="AQ11:AQ12"/>
    <mergeCell ref="AS3:AX5"/>
    <mergeCell ref="AP7:AQ8"/>
    <mergeCell ref="AP3:AR5"/>
    <mergeCell ref="AV9:AV10"/>
    <mergeCell ref="AP11:AP12"/>
    <mergeCell ref="AT11:AT12"/>
    <mergeCell ref="AP9:AP10"/>
    <mergeCell ref="AM7:AN7"/>
    <mergeCell ref="AJ7:AK7"/>
    <mergeCell ref="AM2:AN3"/>
    <mergeCell ref="AS7:AS8"/>
    <mergeCell ref="A9:A19"/>
    <mergeCell ref="A3:E5"/>
    <mergeCell ref="F3:X5"/>
    <mergeCell ref="Z5:AB5"/>
    <mergeCell ref="AC5:AH5"/>
    <mergeCell ref="AJ5:AN5"/>
    <mergeCell ref="A20:A23"/>
    <mergeCell ref="A7:A8"/>
    <mergeCell ref="B7:C8"/>
    <mergeCell ref="D7:AH7"/>
    <mergeCell ref="B20:C23"/>
    <mergeCell ref="D20:D23"/>
    <mergeCell ref="E20:E23"/>
    <mergeCell ref="F20:F23"/>
    <mergeCell ref="G20:G23"/>
    <mergeCell ref="N20:N23"/>
    <mergeCell ref="AS9:AS10"/>
    <mergeCell ref="AR11:AR12"/>
    <mergeCell ref="AT9:AT10"/>
    <mergeCell ref="AT7:AT8"/>
    <mergeCell ref="AR7:AR8"/>
    <mergeCell ref="BB11:BB12"/>
    <mergeCell ref="BB13:BB14"/>
    <mergeCell ref="AU13:AU14"/>
    <mergeCell ref="AV13:AV14"/>
    <mergeCell ref="AW9:AW10"/>
    <mergeCell ref="AX9:AX10"/>
    <mergeCell ref="AZ9:AZ10"/>
    <mergeCell ref="BB9:BB10"/>
    <mergeCell ref="AV11:AV12"/>
    <mergeCell ref="AR17:AR18"/>
    <mergeCell ref="AX13:AX14"/>
    <mergeCell ref="AZ13:AZ14"/>
    <mergeCell ref="AS11:AS12"/>
    <mergeCell ref="AZ11:AZ12"/>
    <mergeCell ref="AU11:AU12"/>
    <mergeCell ref="AX11:AX12"/>
    <mergeCell ref="AW11:AW12"/>
    <mergeCell ref="AZ15:AZ16"/>
    <mergeCell ref="AT17:AT18"/>
    <mergeCell ref="B19:C19"/>
    <mergeCell ref="AP13:AP14"/>
    <mergeCell ref="AQ13:AQ14"/>
    <mergeCell ref="AP17:AP18"/>
    <mergeCell ref="AQ17:AQ18"/>
    <mergeCell ref="H20:H23"/>
    <mergeCell ref="I20:I23"/>
    <mergeCell ref="J20:J23"/>
    <mergeCell ref="K20:K23"/>
    <mergeCell ref="L20:L23"/>
    <mergeCell ref="M20:M23"/>
    <mergeCell ref="R20:R23"/>
    <mergeCell ref="S20:S23"/>
    <mergeCell ref="T20:T23"/>
    <mergeCell ref="O20:O23"/>
    <mergeCell ref="P20:P23"/>
    <mergeCell ref="U20:U23"/>
    <mergeCell ref="V20:V23"/>
    <mergeCell ref="AW13:AW14"/>
    <mergeCell ref="AR13:AR14"/>
    <mergeCell ref="AS13:AS14"/>
    <mergeCell ref="AT13:AT14"/>
    <mergeCell ref="AT15:AT16"/>
    <mergeCell ref="AK20:AK23"/>
    <mergeCell ref="Z20:Z23"/>
    <mergeCell ref="AA20:AA23"/>
    <mergeCell ref="AB20:AB23"/>
    <mergeCell ref="AC20:AC23"/>
    <mergeCell ref="AD20:AD23"/>
    <mergeCell ref="AE20:AE23"/>
    <mergeCell ref="AL20:AL23"/>
    <mergeCell ref="AP15:AP16"/>
    <mergeCell ref="AM11:AN16"/>
    <mergeCell ref="AM22:AN25"/>
    <mergeCell ref="AK14:AK16"/>
    <mergeCell ref="AP25:AP26"/>
    <mergeCell ref="AQ15:AQ16"/>
    <mergeCell ref="AR15:AR16"/>
    <mergeCell ref="AS15:AS16"/>
    <mergeCell ref="AF20:AF23"/>
    <mergeCell ref="AG20:AG23"/>
    <mergeCell ref="AH20:AH23"/>
    <mergeCell ref="AI20:AI23"/>
    <mergeCell ref="AJ20:AJ23"/>
    <mergeCell ref="AS17:AS18"/>
    <mergeCell ref="AP19:AP20"/>
    <mergeCell ref="AU15:AU16"/>
    <mergeCell ref="AV15:AV16"/>
    <mergeCell ref="AW15:AW16"/>
    <mergeCell ref="AX15:AX16"/>
    <mergeCell ref="BB15:BB16"/>
    <mergeCell ref="BA15:BA16"/>
    <mergeCell ref="AU17:AU18"/>
    <mergeCell ref="AV17:AV18"/>
    <mergeCell ref="AW17:AW18"/>
    <mergeCell ref="AX17:AX18"/>
    <mergeCell ref="AZ17:AZ18"/>
    <mergeCell ref="BB17:BB18"/>
    <mergeCell ref="BA17:BA18"/>
    <mergeCell ref="AY17:AY18"/>
    <mergeCell ref="AQ19:AQ20"/>
    <mergeCell ref="AR19:AR20"/>
    <mergeCell ref="AS19:AS20"/>
    <mergeCell ref="AT19:AT20"/>
    <mergeCell ref="AP21:AP22"/>
    <mergeCell ref="AQ21:AQ22"/>
    <mergeCell ref="AR21:AR22"/>
    <mergeCell ref="AS21:AS22"/>
    <mergeCell ref="AU19:AU20"/>
    <mergeCell ref="AV19:AV20"/>
    <mergeCell ref="AW19:AW20"/>
    <mergeCell ref="AX19:AX20"/>
    <mergeCell ref="AZ19:AZ20"/>
    <mergeCell ref="BB19:BB20"/>
    <mergeCell ref="AY19:AY20"/>
    <mergeCell ref="BA19:BA20"/>
    <mergeCell ref="AU23:AU24"/>
    <mergeCell ref="AT21:AT22"/>
    <mergeCell ref="AU21:AU22"/>
    <mergeCell ref="AV21:AV22"/>
    <mergeCell ref="AX21:AX22"/>
    <mergeCell ref="BB21:BB22"/>
    <mergeCell ref="AY21:AY22"/>
    <mergeCell ref="BA21:BA22"/>
    <mergeCell ref="AQ25:AQ26"/>
    <mergeCell ref="AR25:AR26"/>
    <mergeCell ref="AS25:AS26"/>
    <mergeCell ref="AT25:AT26"/>
    <mergeCell ref="AW21:AW22"/>
    <mergeCell ref="AP23:AP24"/>
    <mergeCell ref="AQ23:AQ24"/>
    <mergeCell ref="AR23:AR24"/>
    <mergeCell ref="AS23:AS24"/>
    <mergeCell ref="AT23:AT24"/>
    <mergeCell ref="BB25:BB26"/>
    <mergeCell ref="AV23:AV24"/>
    <mergeCell ref="AW23:AW24"/>
    <mergeCell ref="AX23:AX24"/>
    <mergeCell ref="AZ23:AZ24"/>
    <mergeCell ref="BB23:BB24"/>
    <mergeCell ref="AY23:AY24"/>
    <mergeCell ref="AY25:AY26"/>
    <mergeCell ref="BA23:BA24"/>
    <mergeCell ref="BA25:BA26"/>
    <mergeCell ref="AU27:AU28"/>
    <mergeCell ref="AU25:AU26"/>
    <mergeCell ref="AV25:AV26"/>
    <mergeCell ref="AW25:AW26"/>
    <mergeCell ref="AX25:AX26"/>
    <mergeCell ref="AZ25:AZ26"/>
    <mergeCell ref="AY27:AY28"/>
    <mergeCell ref="AP29:AP30"/>
    <mergeCell ref="AQ29:AQ30"/>
    <mergeCell ref="AR29:AR30"/>
    <mergeCell ref="AS29:AS30"/>
    <mergeCell ref="AT29:AT30"/>
    <mergeCell ref="AP27:AP28"/>
    <mergeCell ref="AQ27:AQ28"/>
    <mergeCell ref="AR27:AR28"/>
    <mergeCell ref="AS27:AS28"/>
    <mergeCell ref="AT27:AT28"/>
    <mergeCell ref="BB29:BB30"/>
    <mergeCell ref="AV27:AV28"/>
    <mergeCell ref="AW27:AW28"/>
    <mergeCell ref="AX27:AX28"/>
    <mergeCell ref="AZ27:AZ28"/>
    <mergeCell ref="BB27:BB28"/>
    <mergeCell ref="AY29:AY30"/>
    <mergeCell ref="BA27:BA28"/>
    <mergeCell ref="BA29:BA30"/>
    <mergeCell ref="AU31:AU32"/>
    <mergeCell ref="AU29:AU30"/>
    <mergeCell ref="AV29:AV30"/>
    <mergeCell ref="AW29:AW30"/>
    <mergeCell ref="AX29:AX30"/>
    <mergeCell ref="AZ29:AZ30"/>
    <mergeCell ref="AY31:AY32"/>
    <mergeCell ref="AP33:AP34"/>
    <mergeCell ref="AQ33:AQ34"/>
    <mergeCell ref="AR33:AR34"/>
    <mergeCell ref="AS33:AS34"/>
    <mergeCell ref="AT33:AT34"/>
    <mergeCell ref="AP31:AP32"/>
    <mergeCell ref="AQ31:AQ32"/>
    <mergeCell ref="AR31:AR32"/>
    <mergeCell ref="AS31:AS32"/>
    <mergeCell ref="AT31:AT32"/>
    <mergeCell ref="BB33:BB34"/>
    <mergeCell ref="AV31:AV32"/>
    <mergeCell ref="AW31:AW32"/>
    <mergeCell ref="AX31:AX32"/>
    <mergeCell ref="AZ31:AZ32"/>
    <mergeCell ref="BB31:BB32"/>
    <mergeCell ref="AY33:AY34"/>
    <mergeCell ref="BA31:BA32"/>
    <mergeCell ref="BA33:BA34"/>
    <mergeCell ref="AU35:AU36"/>
    <mergeCell ref="AU33:AU34"/>
    <mergeCell ref="AV33:AV34"/>
    <mergeCell ref="AW33:AW34"/>
    <mergeCell ref="AX33:AX34"/>
    <mergeCell ref="AZ33:AZ34"/>
    <mergeCell ref="AY35:AY36"/>
    <mergeCell ref="AP37:AP38"/>
    <mergeCell ref="AQ37:AQ38"/>
    <mergeCell ref="AR37:AR38"/>
    <mergeCell ref="AS37:AS38"/>
    <mergeCell ref="AT37:AT38"/>
    <mergeCell ref="AP35:AP36"/>
    <mergeCell ref="AQ35:AQ36"/>
    <mergeCell ref="AR35:AR36"/>
    <mergeCell ref="AS35:AS36"/>
    <mergeCell ref="AT35:AT36"/>
    <mergeCell ref="BB37:BB38"/>
    <mergeCell ref="AV35:AV36"/>
    <mergeCell ref="AW35:AW36"/>
    <mergeCell ref="AX35:AX36"/>
    <mergeCell ref="AZ35:AZ36"/>
    <mergeCell ref="BB35:BB36"/>
    <mergeCell ref="AY37:AY38"/>
    <mergeCell ref="BA35:BA36"/>
    <mergeCell ref="BA37:BA38"/>
    <mergeCell ref="AS39:AS40"/>
    <mergeCell ref="AU37:AU38"/>
    <mergeCell ref="AV37:AV38"/>
    <mergeCell ref="AW37:AW38"/>
    <mergeCell ref="AX37:AX38"/>
    <mergeCell ref="AZ37:AZ38"/>
    <mergeCell ref="AU39:AU40"/>
    <mergeCell ref="AV39:AV40"/>
    <mergeCell ref="AW39:AW40"/>
    <mergeCell ref="AX39:AX40"/>
    <mergeCell ref="AP39:AP40"/>
    <mergeCell ref="AQ39:AQ40"/>
    <mergeCell ref="AR39:AR40"/>
    <mergeCell ref="B45:C45"/>
    <mergeCell ref="AP41:AP42"/>
    <mergeCell ref="AQ41:AQ42"/>
    <mergeCell ref="AR41:AR42"/>
    <mergeCell ref="AS43:AS44"/>
    <mergeCell ref="AT43:AT44"/>
    <mergeCell ref="A46:A51"/>
    <mergeCell ref="AP49:AQ50"/>
    <mergeCell ref="AP43:AP44"/>
    <mergeCell ref="AQ43:AQ44"/>
    <mergeCell ref="AR43:AR44"/>
    <mergeCell ref="B44:C44"/>
    <mergeCell ref="AI44:AK44"/>
    <mergeCell ref="A24:A44"/>
    <mergeCell ref="BB39:BB40"/>
    <mergeCell ref="AS41:AS42"/>
    <mergeCell ref="AT41:AT42"/>
    <mergeCell ref="AU41:AU42"/>
    <mergeCell ref="AT39:AT40"/>
    <mergeCell ref="BB43:BB44"/>
    <mergeCell ref="AV41:AV42"/>
    <mergeCell ref="AW41:AW42"/>
    <mergeCell ref="AX41:AX42"/>
    <mergeCell ref="AZ41:AZ42"/>
    <mergeCell ref="BB41:BB42"/>
    <mergeCell ref="AU45:AU46"/>
    <mergeCell ref="AU43:AU44"/>
    <mergeCell ref="AV43:AV44"/>
    <mergeCell ref="AW43:AW44"/>
    <mergeCell ref="AX43:AX44"/>
    <mergeCell ref="AZ43:AZ44"/>
    <mergeCell ref="AY41:AY42"/>
    <mergeCell ref="AY43:AY44"/>
    <mergeCell ref="AY45:AY46"/>
    <mergeCell ref="AY47:AY48"/>
    <mergeCell ref="BA47:BA48"/>
    <mergeCell ref="BA45:BA46"/>
    <mergeCell ref="AS47:AS48"/>
    <mergeCell ref="AT47:AT48"/>
    <mergeCell ref="AP45:AP46"/>
    <mergeCell ref="AQ45:AQ46"/>
    <mergeCell ref="AR45:AR46"/>
    <mergeCell ref="AS45:AS46"/>
    <mergeCell ref="AT45:AT46"/>
    <mergeCell ref="AW47:AW48"/>
    <mergeCell ref="AX47:AX48"/>
    <mergeCell ref="AT49:AT50"/>
    <mergeCell ref="AZ47:AZ48"/>
    <mergeCell ref="BB47:BB48"/>
    <mergeCell ref="AV45:AV46"/>
    <mergeCell ref="AW45:AW46"/>
    <mergeCell ref="AX45:AX46"/>
    <mergeCell ref="AZ45:AZ46"/>
    <mergeCell ref="BB45:BB46"/>
    <mergeCell ref="B51:C51"/>
    <mergeCell ref="D51:AI51"/>
    <mergeCell ref="AR49:AR50"/>
    <mergeCell ref="AS49:AS50"/>
    <mergeCell ref="AU47:AU48"/>
    <mergeCell ref="AV47:AV48"/>
    <mergeCell ref="AP47:AP48"/>
    <mergeCell ref="AQ47:AQ48"/>
    <mergeCell ref="AR47:AR48"/>
    <mergeCell ref="BB49:BB50"/>
    <mergeCell ref="AU49:AU50"/>
    <mergeCell ref="AV49:AV50"/>
    <mergeCell ref="AW49:AW50"/>
    <mergeCell ref="AX49:AX50"/>
    <mergeCell ref="AZ49:AZ50"/>
    <mergeCell ref="BA49:BA50"/>
    <mergeCell ref="A53:B56"/>
    <mergeCell ref="T53:V53"/>
    <mergeCell ref="T54:V54"/>
    <mergeCell ref="T55:V55"/>
    <mergeCell ref="T56:V56"/>
    <mergeCell ref="D61:E61"/>
    <mergeCell ref="AI8:AI10"/>
    <mergeCell ref="D63:E63"/>
    <mergeCell ref="D64:E64"/>
    <mergeCell ref="D65:E65"/>
    <mergeCell ref="D66:E66"/>
    <mergeCell ref="D67:E67"/>
    <mergeCell ref="W20:W23"/>
    <mergeCell ref="X20:X23"/>
    <mergeCell ref="Y20:Y23"/>
    <mergeCell ref="Q20:Q23"/>
    <mergeCell ref="D74:E74"/>
    <mergeCell ref="D68:E68"/>
    <mergeCell ref="D69:E69"/>
    <mergeCell ref="D70:E70"/>
    <mergeCell ref="D71:E71"/>
    <mergeCell ref="D72:E72"/>
    <mergeCell ref="D73:E73"/>
    <mergeCell ref="D62:E62"/>
    <mergeCell ref="AL11:AL16"/>
    <mergeCell ref="AJ17:AM18"/>
    <mergeCell ref="AJ8:AK10"/>
    <mergeCell ref="AL8:AL10"/>
    <mergeCell ref="AM8:AN10"/>
    <mergeCell ref="AI11:AI16"/>
    <mergeCell ref="AJ11:AJ13"/>
    <mergeCell ref="AJ14:AJ16"/>
    <mergeCell ref="AK11:AK13"/>
  </mergeCells>
  <conditionalFormatting sqref="C24:R43 C9:R18 C46:C50">
    <cfRule type="expression" priority="18" dxfId="0" stopIfTrue="1">
      <formula>$C9=""</formula>
    </cfRule>
  </conditionalFormatting>
  <conditionalFormatting sqref="D46:R50 AR9:AR48 AT9:AT48 AV9:AV48 AX9:AZ48 BA11:BA47 BA9">
    <cfRule type="expression" priority="17" dxfId="0" stopIfTrue="1">
      <formula>D9=""</formula>
    </cfRule>
  </conditionalFormatting>
  <conditionalFormatting sqref="AC5:AH5">
    <cfRule type="expression" priority="15" dxfId="0" stopIfTrue="1">
      <formula>$AC$5=""</formula>
    </cfRule>
  </conditionalFormatting>
  <conditionalFormatting sqref="AJ5:AN5">
    <cfRule type="expression" priority="14" dxfId="0" stopIfTrue="1">
      <formula>$AJ$5=""</formula>
    </cfRule>
  </conditionalFormatting>
  <conditionalFormatting sqref="D54:S54">
    <cfRule type="expression" priority="13" dxfId="0" stopIfTrue="1">
      <formula>D$54=""</formula>
    </cfRule>
  </conditionalFormatting>
  <conditionalFormatting sqref="AQ9:AQ48">
    <cfRule type="expression" priority="8" dxfId="11" stopIfTrue="1">
      <formula>AQ9=""</formula>
    </cfRule>
  </conditionalFormatting>
  <conditionalFormatting sqref="BA3">
    <cfRule type="expression" priority="6" dxfId="11" stopIfTrue="1">
      <formula>$BA$3=""</formula>
    </cfRule>
  </conditionalFormatting>
  <conditionalFormatting sqref="BA5">
    <cfRule type="expression" priority="5" dxfId="11" stopIfTrue="1">
      <formula>$BA$5=""</formula>
    </cfRule>
  </conditionalFormatting>
  <conditionalFormatting sqref="D45:AH45">
    <cfRule type="expression" priority="4" dxfId="197" stopIfTrue="1">
      <formula>WEEKDAY(D45,1)=1</formula>
    </cfRule>
  </conditionalFormatting>
  <conditionalFormatting sqref="D45:AH45">
    <cfRule type="expression" priority="3" dxfId="198" stopIfTrue="1">
      <formula>WEEKDAY(D45,1)=7</formula>
    </cfRule>
  </conditionalFormatting>
  <conditionalFormatting sqref="D20:AH23">
    <cfRule type="expression" priority="1" dxfId="198" stopIfTrue="1">
      <formula>WEEKDAY(D20,1)=7</formula>
    </cfRule>
    <cfRule type="expression" priority="2" dxfId="197" stopIfTrue="1">
      <formula>WEEKDAY(D20,1)=1</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sqref="D24:AH43">
      <formula1>$I$62:$I$77</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view="pageBreakPreview" zoomScale="70" zoomScaleNormal="25" zoomScaleSheetLayoutView="70" zoomScalePageLayoutView="0" workbookViewId="0" topLeftCell="A1">
      <selection activeCell="A1" sqref="A1:H1"/>
    </sheetView>
  </sheetViews>
  <sheetFormatPr defaultColWidth="5.57421875" defaultRowHeight="15" customHeight="1"/>
  <cols>
    <col min="1" max="1" width="8.421875" style="146" customWidth="1"/>
    <col min="2" max="2" width="24.57421875" style="146" customWidth="1"/>
    <col min="3" max="14" width="12.421875" style="146" customWidth="1"/>
    <col min="15" max="16" width="13.57421875" style="146" customWidth="1"/>
    <col min="17" max="20" width="13.7109375" style="146" customWidth="1"/>
    <col min="21" max="31" width="5.421875" style="146" customWidth="1"/>
    <col min="32" max="32" width="6.421875" style="146" customWidth="1"/>
    <col min="33" max="16384" width="5.421875" style="146" customWidth="1"/>
  </cols>
  <sheetData>
    <row r="1" spans="1:20" ht="23.25" customHeight="1">
      <c r="A1" s="774" t="s">
        <v>386</v>
      </c>
      <c r="B1" s="775"/>
      <c r="C1" s="775"/>
      <c r="D1" s="775"/>
      <c r="E1" s="775"/>
      <c r="F1" s="775"/>
      <c r="G1" s="775"/>
      <c r="H1" s="776"/>
      <c r="T1" s="202" t="s">
        <v>75</v>
      </c>
    </row>
    <row r="2" spans="1:20" ht="23.25" customHeight="1">
      <c r="A2" s="94"/>
      <c r="B2" s="147"/>
      <c r="D2" s="818" t="s">
        <v>340</v>
      </c>
      <c r="E2" s="818"/>
      <c r="F2" s="818"/>
      <c r="G2" s="818"/>
      <c r="H2" s="818"/>
      <c r="I2" s="819"/>
      <c r="J2" s="819"/>
      <c r="K2" s="819"/>
      <c r="L2" s="819"/>
      <c r="M2" s="819"/>
      <c r="N2" s="819"/>
      <c r="O2" s="819"/>
      <c r="P2" s="819"/>
      <c r="T2" s="814"/>
    </row>
    <row r="3" spans="1:20" ht="23.25" customHeight="1">
      <c r="A3" s="94"/>
      <c r="B3" s="147"/>
      <c r="D3" s="819"/>
      <c r="E3" s="819"/>
      <c r="F3" s="819"/>
      <c r="G3" s="819"/>
      <c r="H3" s="819"/>
      <c r="I3" s="819"/>
      <c r="J3" s="819"/>
      <c r="K3" s="819"/>
      <c r="L3" s="819"/>
      <c r="M3" s="819"/>
      <c r="N3" s="819"/>
      <c r="O3" s="819"/>
      <c r="P3" s="819"/>
      <c r="T3" s="815"/>
    </row>
    <row r="4" ht="8.25" customHeight="1">
      <c r="I4" s="148"/>
    </row>
    <row r="5" spans="1:29" ht="23.25" customHeight="1">
      <c r="A5" s="842" t="s">
        <v>294</v>
      </c>
      <c r="B5" s="843"/>
      <c r="C5" s="158"/>
      <c r="D5" s="822" t="s">
        <v>293</v>
      </c>
      <c r="E5" s="822"/>
      <c r="F5" s="344"/>
      <c r="G5" s="94"/>
      <c r="H5" s="94"/>
      <c r="I5" s="148"/>
      <c r="J5" s="831" t="s">
        <v>76</v>
      </c>
      <c r="K5" s="831"/>
      <c r="L5" s="831"/>
      <c r="M5" s="823"/>
      <c r="N5" s="824"/>
      <c r="O5" s="824"/>
      <c r="P5" s="747" t="s">
        <v>77</v>
      </c>
      <c r="Q5" s="749"/>
      <c r="R5" s="801"/>
      <c r="S5" s="801"/>
      <c r="T5" s="801"/>
      <c r="AC5" s="149"/>
    </row>
    <row r="6" spans="1:31" ht="23.25" customHeight="1" thickBot="1">
      <c r="A6" s="835" t="s">
        <v>292</v>
      </c>
      <c r="B6" s="836"/>
      <c r="C6" s="158"/>
      <c r="D6" s="90"/>
      <c r="E6" s="90"/>
      <c r="F6" s="90"/>
      <c r="G6" s="90"/>
      <c r="H6" s="90"/>
      <c r="AE6" s="147"/>
    </row>
    <row r="7" spans="1:20" ht="26.25" customHeight="1" thickBot="1">
      <c r="A7" s="282" t="s">
        <v>78</v>
      </c>
      <c r="B7" s="150" t="s">
        <v>79</v>
      </c>
      <c r="C7" s="820"/>
      <c r="D7" s="821"/>
      <c r="E7" s="816" t="s">
        <v>330</v>
      </c>
      <c r="F7" s="817"/>
      <c r="G7" s="816" t="s">
        <v>331</v>
      </c>
      <c r="H7" s="817"/>
      <c r="I7" s="830" t="s">
        <v>341</v>
      </c>
      <c r="J7" s="830"/>
      <c r="K7" s="816" t="s">
        <v>332</v>
      </c>
      <c r="L7" s="817"/>
      <c r="M7" s="816" t="s">
        <v>333</v>
      </c>
      <c r="N7" s="817"/>
      <c r="O7" s="822" t="s">
        <v>345</v>
      </c>
      <c r="P7" s="822"/>
      <c r="Q7" s="827" t="s">
        <v>92</v>
      </c>
      <c r="R7" s="822"/>
      <c r="S7" s="822"/>
      <c r="T7" s="822"/>
    </row>
    <row r="8" spans="1:20" ht="26.25" customHeight="1" thickBot="1">
      <c r="A8" s="281"/>
      <c r="B8" s="100" t="s">
        <v>80</v>
      </c>
      <c r="C8" s="320"/>
      <c r="D8" s="321"/>
      <c r="E8" s="100" t="s">
        <v>95</v>
      </c>
      <c r="F8" s="100" t="s">
        <v>81</v>
      </c>
      <c r="G8" s="100" t="s">
        <v>95</v>
      </c>
      <c r="H8" s="100" t="s">
        <v>81</v>
      </c>
      <c r="I8" s="205" t="s">
        <v>95</v>
      </c>
      <c r="J8" s="205" t="s">
        <v>81</v>
      </c>
      <c r="K8" s="100" t="s">
        <v>95</v>
      </c>
      <c r="L8" s="100" t="s">
        <v>81</v>
      </c>
      <c r="M8" s="100" t="s">
        <v>95</v>
      </c>
      <c r="N8" s="100" t="s">
        <v>81</v>
      </c>
      <c r="O8" s="100" t="s">
        <v>95</v>
      </c>
      <c r="P8" s="100" t="s">
        <v>81</v>
      </c>
      <c r="Q8" s="827"/>
      <c r="R8" s="822"/>
      <c r="S8" s="822"/>
      <c r="T8" s="822"/>
    </row>
    <row r="9" spans="1:20" ht="26.25" customHeight="1" thickBot="1">
      <c r="A9" s="802" t="s">
        <v>82</v>
      </c>
      <c r="B9" s="151" t="s">
        <v>83</v>
      </c>
      <c r="C9" s="322"/>
      <c r="D9" s="322"/>
      <c r="E9" s="270">
        <f>'【6月】FW（１年目）月集計表'!$AJ$8</f>
        <v>0</v>
      </c>
      <c r="F9" s="271">
        <f>'【6月】FW（１年目）月集計表'!$AM$8</f>
        <v>0</v>
      </c>
      <c r="G9" s="270">
        <f>'【7月】FW（１年目）月集計表'!$AJ$8</f>
        <v>0</v>
      </c>
      <c r="H9" s="271">
        <f>'【7月】FW（１年目）月集計表'!$AM$8</f>
        <v>0</v>
      </c>
      <c r="I9" s="272">
        <f>IF(E9+G9&gt;8,8,E9+G9)</f>
        <v>0</v>
      </c>
      <c r="J9" s="272">
        <f>I9*12000</f>
        <v>0</v>
      </c>
      <c r="K9" s="270">
        <f>'【8月】FW（１年目）月集計表'!$AJ$8</f>
        <v>0</v>
      </c>
      <c r="L9" s="271">
        <f>'【8月】FW（１年目）月集計表'!$AM$8</f>
        <v>0</v>
      </c>
      <c r="M9" s="270">
        <f>'【9月】FW（１年目）月集計表'!$AJ$8</f>
        <v>0</v>
      </c>
      <c r="N9" s="271">
        <f>'【9月】FW（１年目）月集計表'!$AM$8</f>
        <v>0</v>
      </c>
      <c r="O9" s="271">
        <f>SUM(K9,M9)</f>
        <v>0</v>
      </c>
      <c r="P9" s="271">
        <f>SUM(L9,N9)</f>
        <v>0</v>
      </c>
      <c r="Q9" s="797"/>
      <c r="R9" s="798"/>
      <c r="S9" s="798"/>
      <c r="T9" s="798"/>
    </row>
    <row r="10" spans="1:20" ht="26.25" customHeight="1" thickBot="1">
      <c r="A10" s="803"/>
      <c r="B10" s="151" t="s">
        <v>84</v>
      </c>
      <c r="C10" s="322"/>
      <c r="D10" s="837"/>
      <c r="E10" s="270">
        <f>'【6月】FW（１年目）月集計表'!$AK$11</f>
        <v>0</v>
      </c>
      <c r="F10" s="839">
        <f>'【6月】FW（１年目）月集計表'!$AM$11</f>
        <v>0</v>
      </c>
      <c r="G10" s="270">
        <f>'【7月】FW（１年目）月集計表'!$AK$11</f>
        <v>0</v>
      </c>
      <c r="H10" s="844">
        <f>'【7月】FW（１年目）月集計表'!$AM$11</f>
        <v>0</v>
      </c>
      <c r="I10" s="272">
        <f>E10+G10</f>
        <v>0</v>
      </c>
      <c r="J10" s="846">
        <f>SUM(I10,I11)*5000</f>
        <v>0</v>
      </c>
      <c r="K10" s="270">
        <f>'【8月】FW（１年目）月集計表'!$AK$11</f>
        <v>0</v>
      </c>
      <c r="L10" s="839">
        <f>'【8月】FW（１年目）月集計表'!$AM$11</f>
        <v>0</v>
      </c>
      <c r="M10" s="270">
        <f>'【9月】FW（１年目）月集計表'!$AK$11</f>
        <v>0</v>
      </c>
      <c r="N10" s="839">
        <f>'【9月】FW（１年目）月集計表'!$AM$11</f>
        <v>0</v>
      </c>
      <c r="O10" s="271">
        <f>SUM(K10,M10)</f>
        <v>0</v>
      </c>
      <c r="P10" s="839">
        <f>SUM(L10,N10)</f>
        <v>0</v>
      </c>
      <c r="Q10" s="797"/>
      <c r="R10" s="798"/>
      <c r="S10" s="798"/>
      <c r="T10" s="798"/>
    </row>
    <row r="11" spans="1:20" ht="26.25" customHeight="1" thickBot="1">
      <c r="A11" s="803"/>
      <c r="B11" s="151" t="s">
        <v>295</v>
      </c>
      <c r="C11" s="322"/>
      <c r="D11" s="838"/>
      <c r="E11" s="270">
        <f>'【6月】FW（１年目）月集計表'!$AK$14</f>
        <v>0</v>
      </c>
      <c r="F11" s="840"/>
      <c r="G11" s="270">
        <f>'【7月】FW（１年目）月集計表'!$AK$14</f>
        <v>0</v>
      </c>
      <c r="H11" s="845"/>
      <c r="I11" s="272">
        <f>E11+G11</f>
        <v>0</v>
      </c>
      <c r="J11" s="847"/>
      <c r="K11" s="270">
        <f>'【8月】FW（１年目）月集計表'!$AK$14</f>
        <v>0</v>
      </c>
      <c r="L11" s="840"/>
      <c r="M11" s="270">
        <f>'【9月】FW（１年目）月集計表'!$AK$14</f>
        <v>0</v>
      </c>
      <c r="N11" s="840"/>
      <c r="O11" s="271">
        <f>SUM(K11,M11)</f>
        <v>0</v>
      </c>
      <c r="P11" s="840"/>
      <c r="Q11" s="797"/>
      <c r="R11" s="798"/>
      <c r="S11" s="798"/>
      <c r="T11" s="798"/>
    </row>
    <row r="12" spans="1:20" ht="26.25" customHeight="1" thickBot="1">
      <c r="A12" s="803"/>
      <c r="B12" s="100" t="s">
        <v>85</v>
      </c>
      <c r="C12" s="322"/>
      <c r="D12" s="322"/>
      <c r="E12" s="270">
        <f>SUM(E9:E10)</f>
        <v>0</v>
      </c>
      <c r="F12" s="271">
        <f>SUM(F9:F11)</f>
        <v>0</v>
      </c>
      <c r="G12" s="270">
        <f>SUM(G9:G10)</f>
        <v>0</v>
      </c>
      <c r="H12" s="271">
        <f>SUM(H9:H11)</f>
        <v>0</v>
      </c>
      <c r="I12" s="272">
        <f>SUM(I9:I10)</f>
        <v>0</v>
      </c>
      <c r="J12" s="272">
        <f>SUM(J9:J11)</f>
        <v>0</v>
      </c>
      <c r="K12" s="270">
        <f>SUM(K9:K10)</f>
        <v>0</v>
      </c>
      <c r="L12" s="271">
        <f>SUM(L9:L11)</f>
        <v>0</v>
      </c>
      <c r="M12" s="270">
        <f>SUM(M9:M10)</f>
        <v>0</v>
      </c>
      <c r="N12" s="271">
        <f>SUM(N9:N11)</f>
        <v>0</v>
      </c>
      <c r="O12" s="271">
        <f>SUM(K12,M12)</f>
        <v>0</v>
      </c>
      <c r="P12" s="271">
        <f>SUM(L12,N12)</f>
        <v>0</v>
      </c>
      <c r="Q12" s="797"/>
      <c r="R12" s="798"/>
      <c r="S12" s="798"/>
      <c r="T12" s="798"/>
    </row>
    <row r="13" spans="1:20" ht="26.25" customHeight="1" thickBot="1">
      <c r="A13" s="802" t="s">
        <v>86</v>
      </c>
      <c r="B13" s="152" t="s">
        <v>87</v>
      </c>
      <c r="C13" s="832"/>
      <c r="D13" s="322"/>
      <c r="E13" s="808"/>
      <c r="F13" s="271">
        <f>'【6月】FW（１年目）月集計表'!$AS$49</f>
        <v>0</v>
      </c>
      <c r="G13" s="808"/>
      <c r="H13" s="271">
        <f>'【7月】FW（１年目）月集計表'!$AS$49</f>
        <v>0</v>
      </c>
      <c r="I13" s="853"/>
      <c r="J13" s="272">
        <f>IF(SUM(F13,H13)&gt;90000*2*$C$5,(90000*2*$C$5),SUM(F13,H13))</f>
        <v>0</v>
      </c>
      <c r="K13" s="317"/>
      <c r="L13" s="271">
        <f>'【8月】FW（１年目）月集計表'!$AS$49</f>
        <v>0</v>
      </c>
      <c r="M13" s="811"/>
      <c r="N13" s="271">
        <f>'【9月】FW（１年目）月集計表'!$AS$49</f>
        <v>0</v>
      </c>
      <c r="O13" s="854"/>
      <c r="P13" s="271">
        <f>SUM(L13,N13)</f>
        <v>0</v>
      </c>
      <c r="Q13" s="797"/>
      <c r="R13" s="798"/>
      <c r="S13" s="798"/>
      <c r="T13" s="798"/>
    </row>
    <row r="14" spans="1:20" ht="26.25" customHeight="1" thickBot="1">
      <c r="A14" s="803"/>
      <c r="B14" s="153" t="s">
        <v>88</v>
      </c>
      <c r="C14" s="833"/>
      <c r="D14" s="322"/>
      <c r="E14" s="809"/>
      <c r="F14" s="271">
        <f>ROUNDDOWN(F13*0.06,0)</f>
        <v>0</v>
      </c>
      <c r="G14" s="809"/>
      <c r="H14" s="271">
        <f>ROUNDDOWN(H13*0.06,0)</f>
        <v>0</v>
      </c>
      <c r="I14" s="853"/>
      <c r="J14" s="272">
        <f>ROUNDDOWN(J13*0.06,0)</f>
        <v>0</v>
      </c>
      <c r="K14" s="318"/>
      <c r="L14" s="271">
        <f>ROUNDDOWN(L13*0.06,0)</f>
        <v>0</v>
      </c>
      <c r="M14" s="812"/>
      <c r="N14" s="271">
        <f>ROUNDDOWN(N13*0.06,0)</f>
        <v>0</v>
      </c>
      <c r="O14" s="854"/>
      <c r="P14" s="271">
        <f aca="true" t="shared" si="0" ref="P14:P23">SUM(L14,N14)</f>
        <v>0</v>
      </c>
      <c r="Q14" s="797"/>
      <c r="R14" s="798"/>
      <c r="S14" s="798"/>
      <c r="T14" s="798"/>
    </row>
    <row r="15" spans="1:20" ht="26.25" customHeight="1" thickBot="1">
      <c r="A15" s="803"/>
      <c r="B15" s="153" t="s">
        <v>198</v>
      </c>
      <c r="C15" s="833"/>
      <c r="D15" s="322"/>
      <c r="E15" s="809"/>
      <c r="F15" s="271">
        <f>'【6月】FW（１年目）月集計表'!$AU$49</f>
        <v>0</v>
      </c>
      <c r="G15" s="809"/>
      <c r="H15" s="271">
        <f>'【7月】FW（１年目）月集計表'!$AU$49</f>
        <v>0</v>
      </c>
      <c r="I15" s="853"/>
      <c r="J15" s="272">
        <f>IF(SUM(P15,N33)&gt;10000*2*$C$5,(10000*2*$C$5),SUM(P15,N33))</f>
        <v>0</v>
      </c>
      <c r="K15" s="318"/>
      <c r="L15" s="271">
        <f>'【8月】FW（１年目）月集計表'!$AU$49</f>
        <v>0</v>
      </c>
      <c r="M15" s="812"/>
      <c r="N15" s="271">
        <f>'【9月】FW（１年目）月集計表'!$AU$49</f>
        <v>0</v>
      </c>
      <c r="O15" s="854"/>
      <c r="P15" s="271">
        <f t="shared" si="0"/>
        <v>0</v>
      </c>
      <c r="Q15" s="797"/>
      <c r="R15" s="798"/>
      <c r="S15" s="798"/>
      <c r="T15" s="798"/>
    </row>
    <row r="16" spans="1:20" ht="26.25" customHeight="1" thickBot="1">
      <c r="A16" s="841"/>
      <c r="B16" s="153" t="s">
        <v>89</v>
      </c>
      <c r="C16" s="833"/>
      <c r="D16" s="322"/>
      <c r="E16" s="809"/>
      <c r="F16" s="271">
        <f>'【6月】FW（１年目）月集計表'!$AW$49</f>
        <v>0</v>
      </c>
      <c r="G16" s="809"/>
      <c r="H16" s="271">
        <f>'【7月】FW（１年目）月集計表'!$AW$49</f>
        <v>0</v>
      </c>
      <c r="I16" s="853"/>
      <c r="J16" s="272">
        <f>IF(SUM(F16,H16)&gt;20000*2*$C$5,(20000*2*$C$5),SUM(F16,H16))</f>
        <v>0</v>
      </c>
      <c r="K16" s="318"/>
      <c r="L16" s="271">
        <f>'【8月】FW（１年目）月集計表'!$AW$49</f>
        <v>0</v>
      </c>
      <c r="M16" s="812"/>
      <c r="N16" s="271">
        <f>'【9月】FW（１年目）月集計表'!$AW$49</f>
        <v>0</v>
      </c>
      <c r="O16" s="854"/>
      <c r="P16" s="271">
        <f t="shared" si="0"/>
        <v>0</v>
      </c>
      <c r="Q16" s="797"/>
      <c r="R16" s="798"/>
      <c r="S16" s="798"/>
      <c r="T16" s="798"/>
    </row>
    <row r="17" spans="1:20" ht="26.25" customHeight="1" thickBot="1">
      <c r="A17" s="698" t="s">
        <v>208</v>
      </c>
      <c r="B17" s="204" t="s">
        <v>207</v>
      </c>
      <c r="C17" s="833"/>
      <c r="D17" s="322"/>
      <c r="E17" s="809"/>
      <c r="F17" s="271">
        <f>IF(F13=0,0,20000)</f>
        <v>0</v>
      </c>
      <c r="G17" s="809"/>
      <c r="H17" s="271">
        <f>IF(H13=0,0,20000)</f>
        <v>0</v>
      </c>
      <c r="I17" s="853"/>
      <c r="J17" s="272">
        <f>IF(SUM(F17,H17)&gt;20000*2,(20000*2),SUM(F17,H17))</f>
        <v>0</v>
      </c>
      <c r="K17" s="318"/>
      <c r="L17" s="271">
        <f>IF(L13=0,0,20000)</f>
        <v>0</v>
      </c>
      <c r="M17" s="812"/>
      <c r="N17" s="271">
        <f>IF(N13=0,0,20000)</f>
        <v>0</v>
      </c>
      <c r="O17" s="854"/>
      <c r="P17" s="271">
        <f t="shared" si="0"/>
        <v>0</v>
      </c>
      <c r="Q17" s="797"/>
      <c r="R17" s="798"/>
      <c r="S17" s="798"/>
      <c r="T17" s="798"/>
    </row>
    <row r="18" spans="1:20" ht="26.25" customHeight="1" thickBot="1">
      <c r="A18" s="698"/>
      <c r="B18" s="204" t="s">
        <v>90</v>
      </c>
      <c r="C18" s="833"/>
      <c r="D18" s="322"/>
      <c r="E18" s="809"/>
      <c r="F18" s="271">
        <f>'【6月】FW（１年目）月集計表'!$AX$49</f>
        <v>0</v>
      </c>
      <c r="G18" s="809"/>
      <c r="H18" s="271">
        <f>'【7月】FW（１年目）月集計表'!$AX$49</f>
        <v>0</v>
      </c>
      <c r="I18" s="853"/>
      <c r="J18" s="272">
        <f>IF(SUM(F18,H18)&gt;40000*($C$5-$C$6),(40000*($C$5-$C$6)),SUM(F18,H18))</f>
        <v>0</v>
      </c>
      <c r="K18" s="318"/>
      <c r="L18" s="271">
        <f>'【8月】FW（１年目）月集計表'!$AX$49</f>
        <v>0</v>
      </c>
      <c r="M18" s="812"/>
      <c r="N18" s="271">
        <f>'【9月】FW（１年目）月集計表'!$AX$49</f>
        <v>0</v>
      </c>
      <c r="O18" s="854"/>
      <c r="P18" s="271">
        <f t="shared" si="0"/>
        <v>0</v>
      </c>
      <c r="Q18" s="797"/>
      <c r="R18" s="798"/>
      <c r="S18" s="798"/>
      <c r="T18" s="798"/>
    </row>
    <row r="19" spans="1:20" ht="26.25" customHeight="1" thickBot="1">
      <c r="A19" s="698"/>
      <c r="B19" s="204" t="s">
        <v>209</v>
      </c>
      <c r="C19" s="833"/>
      <c r="D19" s="322"/>
      <c r="E19" s="809"/>
      <c r="F19" s="271">
        <f>'【6月】FW（１年目）月集計表'!$AY$49</f>
        <v>0</v>
      </c>
      <c r="G19" s="809"/>
      <c r="H19" s="271">
        <f>'【7月】FW（１年目）月集計表'!$AY$49</f>
        <v>0</v>
      </c>
      <c r="I19" s="853"/>
      <c r="J19" s="272">
        <f>IF(SUM(F19,H19)&gt;100000*$C$5,(100000*$C$5),SUM(F19,H19))</f>
        <v>0</v>
      </c>
      <c r="K19" s="318"/>
      <c r="L19" s="271">
        <f>'【8月】FW（１年目）月集計表'!$AY$49</f>
        <v>0</v>
      </c>
      <c r="M19" s="812"/>
      <c r="N19" s="271">
        <f>'【9月】FW（１年目）月集計表'!$AY$49</f>
        <v>0</v>
      </c>
      <c r="O19" s="854"/>
      <c r="P19" s="271">
        <f t="shared" si="0"/>
        <v>0</v>
      </c>
      <c r="Q19" s="797"/>
      <c r="R19" s="798"/>
      <c r="S19" s="798"/>
      <c r="T19" s="798"/>
    </row>
    <row r="20" spans="1:20" ht="26.25" customHeight="1" thickBot="1">
      <c r="A20" s="698"/>
      <c r="B20" s="204" t="s">
        <v>210</v>
      </c>
      <c r="C20" s="833"/>
      <c r="D20" s="322"/>
      <c r="E20" s="809"/>
      <c r="F20" s="271">
        <f>'【6月】FW（１年目）月集計表'!$AZ$49</f>
        <v>0</v>
      </c>
      <c r="G20" s="809"/>
      <c r="H20" s="271">
        <f>'【7月】FW（１年目）月集計表'!$AZ$49</f>
        <v>0</v>
      </c>
      <c r="I20" s="853"/>
      <c r="J20" s="272">
        <f>IF(SUM(F20,H20)&gt;50000*$C$5,(50000*$C$5),SUM(F20,H20))</f>
        <v>0</v>
      </c>
      <c r="K20" s="318"/>
      <c r="L20" s="271">
        <f>'【8月】FW（１年目）月集計表'!$AZ$49</f>
        <v>0</v>
      </c>
      <c r="M20" s="812"/>
      <c r="N20" s="271">
        <f>'【9月】FW（１年目）月集計表'!$AZ$49</f>
        <v>0</v>
      </c>
      <c r="O20" s="854"/>
      <c r="P20" s="271">
        <f t="shared" si="0"/>
        <v>0</v>
      </c>
      <c r="Q20" s="797"/>
      <c r="R20" s="798"/>
      <c r="S20" s="798"/>
      <c r="T20" s="798"/>
    </row>
    <row r="21" spans="1:20" ht="26.25" customHeight="1" thickBot="1">
      <c r="A21" s="698"/>
      <c r="B21" s="204" t="s">
        <v>291</v>
      </c>
      <c r="C21" s="833"/>
      <c r="D21" s="322"/>
      <c r="E21" s="809"/>
      <c r="F21" s="271">
        <f>IF('【6月】FW（１年目）月集計表'!$BA$49&gt;20000*$F$5,20000*$F$5,'【6月】FW（１年目）月集計表'!$BA$49)</f>
        <v>0</v>
      </c>
      <c r="G21" s="809"/>
      <c r="H21" s="271">
        <f>IF('【7月】FW（１年目）月集計表'!$BA$49&gt;20000*$F$5,20000*$F$5,'【7月】FW（１年目）月集計表'!$BA$49)</f>
        <v>0</v>
      </c>
      <c r="I21" s="853"/>
      <c r="J21" s="272">
        <f>IF($F$5&gt;0,IF(SUM(F21,H21)&gt;20000*2*$F$5,(20000*2*$F$5),SUM(F21,H21)),0)</f>
        <v>0</v>
      </c>
      <c r="K21" s="318"/>
      <c r="L21" s="271">
        <f>IF('【8月】FW（１年目）月集計表'!$BA$49&gt;20000*$F$5,20000*$F$5,'【8月】FW（１年目）月集計表'!$BA$49)</f>
        <v>0</v>
      </c>
      <c r="M21" s="812"/>
      <c r="N21" s="271">
        <f>IF('【9月】FW（１年目）月集計表'!$BA$49&gt;20000*$F$5,20000*$F$5,'【9月】FW（１年目）月集計表'!$BA$49)</f>
        <v>0</v>
      </c>
      <c r="O21" s="854"/>
      <c r="P21" s="271">
        <f t="shared" si="0"/>
        <v>0</v>
      </c>
      <c r="Q21" s="797"/>
      <c r="R21" s="798"/>
      <c r="S21" s="798"/>
      <c r="T21" s="798"/>
    </row>
    <row r="22" spans="1:20" ht="26.25" customHeight="1" thickBot="1">
      <c r="A22" s="806" t="s">
        <v>211</v>
      </c>
      <c r="B22" s="807"/>
      <c r="C22" s="833"/>
      <c r="D22" s="322"/>
      <c r="E22" s="809"/>
      <c r="F22" s="271">
        <f>'【6月】FW（１年目）月集計表'!$AK$51</f>
        <v>0</v>
      </c>
      <c r="G22" s="809"/>
      <c r="H22" s="271">
        <f>'【7月】FW（１年目）月集計表'!$AK$51</f>
        <v>0</v>
      </c>
      <c r="I22" s="853"/>
      <c r="J22" s="272">
        <f>F22+H22</f>
        <v>0</v>
      </c>
      <c r="K22" s="318"/>
      <c r="L22" s="271">
        <f>'【8月】FW（１年目）月集計表'!$AK$51</f>
        <v>0</v>
      </c>
      <c r="M22" s="812"/>
      <c r="N22" s="271">
        <f>'【9月】FW（１年目）月集計表'!$AK$51</f>
        <v>0</v>
      </c>
      <c r="O22" s="854"/>
      <c r="P22" s="271">
        <f t="shared" si="0"/>
        <v>0</v>
      </c>
      <c r="Q22" s="797"/>
      <c r="R22" s="798"/>
      <c r="S22" s="798"/>
      <c r="T22" s="798"/>
    </row>
    <row r="23" spans="1:20" ht="26.25" customHeight="1" thickBot="1">
      <c r="A23" s="822" t="s">
        <v>91</v>
      </c>
      <c r="B23" s="822"/>
      <c r="C23" s="834"/>
      <c r="D23" s="322"/>
      <c r="E23" s="810"/>
      <c r="F23" s="271">
        <f>SUM(F12:F22)</f>
        <v>0</v>
      </c>
      <c r="G23" s="810"/>
      <c r="H23" s="271">
        <f>SUM(H12:H22)</f>
        <v>0</v>
      </c>
      <c r="I23" s="853"/>
      <c r="J23" s="272">
        <f>F23+H23</f>
        <v>0</v>
      </c>
      <c r="K23" s="319"/>
      <c r="L23" s="271">
        <f>SUM(L12:L22)</f>
        <v>0</v>
      </c>
      <c r="M23" s="813"/>
      <c r="N23" s="271">
        <f>SUM(N12:N22)</f>
        <v>0</v>
      </c>
      <c r="O23" s="854"/>
      <c r="P23" s="271">
        <f t="shared" si="0"/>
        <v>0</v>
      </c>
      <c r="Q23" s="797"/>
      <c r="R23" s="798"/>
      <c r="S23" s="798"/>
      <c r="T23" s="798"/>
    </row>
    <row r="24" spans="1:32" s="147" customFormat="1" ht="26.25" customHeight="1" thickBot="1">
      <c r="A24" s="154"/>
      <c r="B24" s="154"/>
      <c r="C24" s="155"/>
      <c r="D24" s="155"/>
      <c r="E24" s="155"/>
      <c r="F24" s="155"/>
      <c r="G24" s="155"/>
      <c r="H24" s="155"/>
      <c r="I24" s="155"/>
      <c r="J24" s="155"/>
      <c r="K24" s="155"/>
      <c r="L24" s="155"/>
      <c r="M24" s="155"/>
      <c r="N24" s="155"/>
      <c r="O24" s="155"/>
      <c r="P24" s="155"/>
      <c r="Q24" s="149"/>
      <c r="R24" s="156"/>
      <c r="S24" s="149"/>
      <c r="T24" s="149"/>
      <c r="U24" s="149"/>
      <c r="V24" s="149"/>
      <c r="W24" s="149"/>
      <c r="X24" s="149"/>
      <c r="Y24" s="149"/>
      <c r="Z24" s="149"/>
      <c r="AA24" s="149"/>
      <c r="AB24" s="149"/>
      <c r="AC24" s="149"/>
      <c r="AD24" s="149"/>
      <c r="AE24" s="149"/>
      <c r="AF24" s="149"/>
    </row>
    <row r="25" spans="1:20" ht="26.25" customHeight="1" thickBot="1">
      <c r="A25" s="828" t="s">
        <v>78</v>
      </c>
      <c r="B25" s="150" t="s">
        <v>79</v>
      </c>
      <c r="C25" s="804" t="s">
        <v>93</v>
      </c>
      <c r="D25" s="805"/>
      <c r="E25" s="804" t="s">
        <v>205</v>
      </c>
      <c r="F25" s="805"/>
      <c r="G25" s="804" t="s">
        <v>206</v>
      </c>
      <c r="H25" s="805"/>
      <c r="I25" s="804" t="s">
        <v>94</v>
      </c>
      <c r="J25" s="805"/>
      <c r="K25" s="820"/>
      <c r="L25" s="821"/>
      <c r="M25" s="694" t="s">
        <v>344</v>
      </c>
      <c r="N25" s="848"/>
      <c r="O25" s="825" t="s">
        <v>342</v>
      </c>
      <c r="P25" s="825"/>
      <c r="Q25" s="852" t="s">
        <v>343</v>
      </c>
      <c r="R25" s="852"/>
      <c r="S25" s="827" t="s">
        <v>92</v>
      </c>
      <c r="T25" s="822"/>
    </row>
    <row r="26" spans="1:20" ht="26.25" customHeight="1" thickBot="1">
      <c r="A26" s="829"/>
      <c r="B26" s="100" t="s">
        <v>80</v>
      </c>
      <c r="C26" s="93" t="s">
        <v>95</v>
      </c>
      <c r="D26" s="93" t="s">
        <v>81</v>
      </c>
      <c r="E26" s="93" t="s">
        <v>95</v>
      </c>
      <c r="F26" s="93" t="s">
        <v>81</v>
      </c>
      <c r="G26" s="93" t="s">
        <v>95</v>
      </c>
      <c r="H26" s="93" t="s">
        <v>81</v>
      </c>
      <c r="I26" s="93" t="s">
        <v>95</v>
      </c>
      <c r="J26" s="93" t="s">
        <v>81</v>
      </c>
      <c r="K26" s="320"/>
      <c r="L26" s="321"/>
      <c r="M26" s="93" t="s">
        <v>95</v>
      </c>
      <c r="N26" s="157" t="s">
        <v>81</v>
      </c>
      <c r="O26" s="303" t="s">
        <v>95</v>
      </c>
      <c r="P26" s="303" t="s">
        <v>81</v>
      </c>
      <c r="Q26" s="302" t="s">
        <v>95</v>
      </c>
      <c r="R26" s="302" t="s">
        <v>81</v>
      </c>
      <c r="S26" s="827"/>
      <c r="T26" s="822"/>
    </row>
    <row r="27" spans="1:20" ht="26.25" customHeight="1" thickBot="1">
      <c r="A27" s="802" t="s">
        <v>82</v>
      </c>
      <c r="B27" s="151" t="s">
        <v>83</v>
      </c>
      <c r="C27" s="270">
        <f>'【10月】FW（１年目）月集計表'!$AJ$8</f>
        <v>0</v>
      </c>
      <c r="D27" s="271">
        <f>'【10月】FW（１年目）月集計表'!$AM$8</f>
        <v>0</v>
      </c>
      <c r="E27" s="270">
        <f>'【11月】FW（１年目）月集計表'!$AJ$8</f>
        <v>0</v>
      </c>
      <c r="F27" s="271">
        <f>'【11月】FW（１年目）月集計表'!$AM$8</f>
        <v>0</v>
      </c>
      <c r="G27" s="270">
        <f>'【12月】FW（１年目）月集計表'!$AJ$8</f>
        <v>0</v>
      </c>
      <c r="H27" s="271">
        <f>'【12月】FW（１年目）月集計表'!$AM$8</f>
        <v>0</v>
      </c>
      <c r="I27" s="270">
        <f>'【1月】FW（１年目）月集計表'!$AJ$8</f>
        <v>0</v>
      </c>
      <c r="J27" s="271">
        <f>'【1月】FW（１年目）月集計表'!$AM$8</f>
        <v>0</v>
      </c>
      <c r="K27" s="322"/>
      <c r="L27" s="322"/>
      <c r="M27" s="270">
        <f>SUM(C27,E27,G27,I27,K27)</f>
        <v>0</v>
      </c>
      <c r="N27" s="270">
        <f>SUM(D27,F27,H27,J27,L27)</f>
        <v>0</v>
      </c>
      <c r="O27" s="304">
        <f>IF(SUM(I9,O9,M27)&gt;8,8-I9,SUM(O9,M27))</f>
        <v>0</v>
      </c>
      <c r="P27" s="304">
        <f>O27*12000</f>
        <v>0</v>
      </c>
      <c r="Q27" s="273">
        <f>SUM(I9,O27)</f>
        <v>0</v>
      </c>
      <c r="R27" s="273">
        <f>Q27*12000</f>
        <v>0</v>
      </c>
      <c r="S27" s="797"/>
      <c r="T27" s="798"/>
    </row>
    <row r="28" spans="1:20" ht="26.25" customHeight="1" thickBot="1">
      <c r="A28" s="803"/>
      <c r="B28" s="151" t="s">
        <v>84</v>
      </c>
      <c r="C28" s="270">
        <f>'【10月】FW（１年目）月集計表'!$AK$11</f>
        <v>0</v>
      </c>
      <c r="D28" s="839">
        <f>'【10月】FW（１年目）月集計表'!$AM$11</f>
        <v>0</v>
      </c>
      <c r="E28" s="270">
        <f>'【11月】FW（１年目）月集計表'!$AK$11</f>
        <v>0</v>
      </c>
      <c r="F28" s="839">
        <f>'【11月】FW（１年目）月集計表'!$AM$11</f>
        <v>0</v>
      </c>
      <c r="G28" s="270">
        <f>'【12月】FW（１年目）月集計表'!$AK$11</f>
        <v>0</v>
      </c>
      <c r="H28" s="839">
        <f>'【12月】FW（１年目）月集計表'!$AM$11</f>
        <v>0</v>
      </c>
      <c r="I28" s="270">
        <f>'【1月】FW（１年目）月集計表'!$AK$11</f>
        <v>0</v>
      </c>
      <c r="J28" s="839">
        <f>'【1月】FW（１年目）月集計表'!$AM$11</f>
        <v>0</v>
      </c>
      <c r="K28" s="322"/>
      <c r="L28" s="837"/>
      <c r="M28" s="270">
        <f>SUM(C28,E28,G28,I28,K28)</f>
        <v>0</v>
      </c>
      <c r="N28" s="844">
        <f>SUM(D28,F28,H28,J28,L28)</f>
        <v>0</v>
      </c>
      <c r="O28" s="304">
        <f>IF(SUM(I10,O10,M28)&gt;140-O27-I9,140-O27-I10-I9,SUM(O10,M28))</f>
        <v>0</v>
      </c>
      <c r="P28" s="849">
        <f>SUM(O28,O29)*5000</f>
        <v>0</v>
      </c>
      <c r="Q28" s="273">
        <f>SUM(I10,O28)</f>
        <v>0</v>
      </c>
      <c r="R28" s="799">
        <f>SUM(Q28,Q29)*5000</f>
        <v>0</v>
      </c>
      <c r="S28" s="797"/>
      <c r="T28" s="798"/>
    </row>
    <row r="29" spans="1:20" ht="26.25" customHeight="1" thickBot="1">
      <c r="A29" s="803"/>
      <c r="B29" s="151" t="s">
        <v>295</v>
      </c>
      <c r="C29" s="270">
        <f>'【10月】FW（１年目）月集計表'!$AK$14</f>
        <v>0</v>
      </c>
      <c r="D29" s="840"/>
      <c r="E29" s="270">
        <f>'【11月】FW（１年目）月集計表'!$AK$14</f>
        <v>0</v>
      </c>
      <c r="F29" s="840"/>
      <c r="G29" s="270">
        <f>'【12月】FW（１年目）月集計表'!$AK$14</f>
        <v>0</v>
      </c>
      <c r="H29" s="840"/>
      <c r="I29" s="270">
        <f>'【1月】FW（１年目）月集計表'!$AK$14</f>
        <v>0</v>
      </c>
      <c r="J29" s="840"/>
      <c r="K29" s="322"/>
      <c r="L29" s="838"/>
      <c r="M29" s="270">
        <f>SUM(C29,E29,G29,I29,K29)</f>
        <v>0</v>
      </c>
      <c r="N29" s="845"/>
      <c r="O29" s="304">
        <f>IF(SUM(O11,M29)&gt;O28,O28,SUM(O11,M29))</f>
        <v>0</v>
      </c>
      <c r="P29" s="850"/>
      <c r="Q29" s="273">
        <f>IF(SUM(I11,O29)&gt;Q28,Q28,SUM(I11,O29))</f>
        <v>0</v>
      </c>
      <c r="R29" s="800"/>
      <c r="S29" s="797"/>
      <c r="T29" s="798"/>
    </row>
    <row r="30" spans="1:20" ht="26.25" customHeight="1" thickBot="1">
      <c r="A30" s="803"/>
      <c r="B30" s="100" t="s">
        <v>85</v>
      </c>
      <c r="C30" s="270">
        <f>SUM(C27:C28)</f>
        <v>0</v>
      </c>
      <c r="D30" s="271">
        <f>SUM(D27:D29)</f>
        <v>0</v>
      </c>
      <c r="E30" s="270">
        <f>SUM(E27:E28)</f>
        <v>0</v>
      </c>
      <c r="F30" s="271">
        <f>SUM(F27:F29)</f>
        <v>0</v>
      </c>
      <c r="G30" s="270">
        <f>SUM(G27:G28)</f>
        <v>0</v>
      </c>
      <c r="H30" s="271">
        <f>SUM(H27:H29)</f>
        <v>0</v>
      </c>
      <c r="I30" s="270">
        <f>SUM(I27:I28)</f>
        <v>0</v>
      </c>
      <c r="J30" s="271">
        <f>SUM(J27:J29)</f>
        <v>0</v>
      </c>
      <c r="K30" s="322"/>
      <c r="L30" s="322"/>
      <c r="M30" s="270">
        <f>SUM(C30,E30,G30,I30,K30)</f>
        <v>0</v>
      </c>
      <c r="N30" s="270">
        <f aca="true" t="shared" si="1" ref="N30:N41">SUM(D30,F30,H30,J30,L30)</f>
        <v>0</v>
      </c>
      <c r="O30" s="304">
        <f>SUM(O27,O28)</f>
        <v>0</v>
      </c>
      <c r="P30" s="304">
        <f>SUM(P27:P29)</f>
        <v>0</v>
      </c>
      <c r="Q30" s="273">
        <f>SUM(Q27,Q28)</f>
        <v>0</v>
      </c>
      <c r="R30" s="273">
        <f>SUM(R27:R29)</f>
        <v>0</v>
      </c>
      <c r="S30" s="797"/>
      <c r="T30" s="798"/>
    </row>
    <row r="31" spans="1:20" ht="26.25" customHeight="1" thickBot="1">
      <c r="A31" s="802" t="s">
        <v>86</v>
      </c>
      <c r="B31" s="152" t="s">
        <v>87</v>
      </c>
      <c r="C31" s="808"/>
      <c r="D31" s="271">
        <f>'【10月】FW（１年目）月集計表'!$AS$49</f>
        <v>0</v>
      </c>
      <c r="E31" s="808"/>
      <c r="F31" s="271">
        <f>'【11月】FW（１年目）月集計表'!$AS$49</f>
        <v>0</v>
      </c>
      <c r="G31" s="808"/>
      <c r="H31" s="271">
        <f>'【12月】FW（１年目）月集計表'!$AS$49</f>
        <v>0</v>
      </c>
      <c r="I31" s="811"/>
      <c r="J31" s="271">
        <f>'【1月】FW（１年目）月集計表'!$AS$49</f>
        <v>0</v>
      </c>
      <c r="K31" s="832"/>
      <c r="L31" s="322"/>
      <c r="M31" s="808"/>
      <c r="N31" s="270">
        <f t="shared" si="1"/>
        <v>0</v>
      </c>
      <c r="O31" s="826"/>
      <c r="P31" s="304">
        <f>IF(SUM(J13,P13,N31)&gt;90000*8*$C$5,(90000*8*$C$5)-J13,SUM(P13,N31))</f>
        <v>0</v>
      </c>
      <c r="Q31" s="851"/>
      <c r="R31" s="273">
        <f>IF(SUM(J13,P31)&gt;90000*8*$C$5,90000*8*$C$5,SUM(J13,P31))</f>
        <v>0</v>
      </c>
      <c r="S31" s="797"/>
      <c r="T31" s="798"/>
    </row>
    <row r="32" spans="1:20" ht="26.25" customHeight="1" thickBot="1">
      <c r="A32" s="803"/>
      <c r="B32" s="153" t="s">
        <v>88</v>
      </c>
      <c r="C32" s="809"/>
      <c r="D32" s="271">
        <f>ROUNDDOWN(D31*0.06,0)</f>
        <v>0</v>
      </c>
      <c r="E32" s="809"/>
      <c r="F32" s="271">
        <f>ROUNDDOWN(F31*0.06,0)</f>
        <v>0</v>
      </c>
      <c r="G32" s="809"/>
      <c r="H32" s="271">
        <f>ROUNDDOWN(H31*0.06,0)</f>
        <v>0</v>
      </c>
      <c r="I32" s="812"/>
      <c r="J32" s="271">
        <f>ROUNDDOWN(J31*0.06,0)</f>
        <v>0</v>
      </c>
      <c r="K32" s="833"/>
      <c r="L32" s="322"/>
      <c r="M32" s="809"/>
      <c r="N32" s="270">
        <f t="shared" si="1"/>
        <v>0</v>
      </c>
      <c r="O32" s="826"/>
      <c r="P32" s="304">
        <f>ROUNDDOWN(P31*0.06,0)</f>
        <v>0</v>
      </c>
      <c r="Q32" s="851"/>
      <c r="R32" s="273">
        <f>ROUNDDOWN(R31*0.06,0)</f>
        <v>0</v>
      </c>
      <c r="S32" s="797"/>
      <c r="T32" s="798"/>
    </row>
    <row r="33" spans="1:20" ht="26.25" customHeight="1" thickBot="1">
      <c r="A33" s="803"/>
      <c r="B33" s="153" t="s">
        <v>198</v>
      </c>
      <c r="C33" s="809"/>
      <c r="D33" s="271">
        <f>'【10月】FW（１年目）月集計表'!$AU$49</f>
        <v>0</v>
      </c>
      <c r="E33" s="809"/>
      <c r="F33" s="271">
        <f>'【11月】FW（１年目）月集計表'!$AU$49</f>
        <v>0</v>
      </c>
      <c r="G33" s="809"/>
      <c r="H33" s="271">
        <f>'【12月】FW（１年目）月集計表'!$AU$49</f>
        <v>0</v>
      </c>
      <c r="I33" s="812"/>
      <c r="J33" s="271">
        <f>'【1月】FW（１年目）月集計表'!$AU$49</f>
        <v>0</v>
      </c>
      <c r="K33" s="833"/>
      <c r="L33" s="322"/>
      <c r="M33" s="809"/>
      <c r="N33" s="270">
        <f t="shared" si="1"/>
        <v>0</v>
      </c>
      <c r="O33" s="826"/>
      <c r="P33" s="304">
        <f>IF(SUM(J15,P15,N33)&gt;10000*8*$C$5,(10000*8*$C$5)-J15,SUM(P15,N33))</f>
        <v>0</v>
      </c>
      <c r="Q33" s="851"/>
      <c r="R33" s="273">
        <f>IF(SUM(J15,P33)&gt;10000*8*$C$5,10000*8*$C$5,SUM(J15,P33))</f>
        <v>0</v>
      </c>
      <c r="S33" s="797"/>
      <c r="T33" s="798"/>
    </row>
    <row r="34" spans="1:20" ht="26.25" customHeight="1" thickBot="1">
      <c r="A34" s="841"/>
      <c r="B34" s="153" t="s">
        <v>89</v>
      </c>
      <c r="C34" s="809"/>
      <c r="D34" s="271">
        <f>'【10月】FW（１年目）月集計表'!$AW$49</f>
        <v>0</v>
      </c>
      <c r="E34" s="809"/>
      <c r="F34" s="271">
        <f>'【11月】FW（１年目）月集計表'!$AW$49</f>
        <v>0</v>
      </c>
      <c r="G34" s="809"/>
      <c r="H34" s="271">
        <f>'【12月】FW（１年目）月集計表'!$AW$49</f>
        <v>0</v>
      </c>
      <c r="I34" s="812"/>
      <c r="J34" s="271">
        <f>'【1月】FW（１年目）月集計表'!$AW$49</f>
        <v>0</v>
      </c>
      <c r="K34" s="833"/>
      <c r="L34" s="322"/>
      <c r="M34" s="809"/>
      <c r="N34" s="270">
        <f t="shared" si="1"/>
        <v>0</v>
      </c>
      <c r="O34" s="826"/>
      <c r="P34" s="304">
        <f>IF(SUM(J16,P16,N34)&gt;20000*8*$C$5,(20000*8*$C$5)-J16,SUM(P16,N34))</f>
        <v>0</v>
      </c>
      <c r="Q34" s="851"/>
      <c r="R34" s="273">
        <f>IF(SUM(J16,P34)&gt;20000*8*$C$5,20000*8*$C$5,SUM(J16,P34))</f>
        <v>0</v>
      </c>
      <c r="S34" s="797"/>
      <c r="T34" s="798"/>
    </row>
    <row r="35" spans="1:20" ht="26.25" customHeight="1" thickBot="1">
      <c r="A35" s="698" t="s">
        <v>208</v>
      </c>
      <c r="B35" s="204" t="s">
        <v>207</v>
      </c>
      <c r="C35" s="809"/>
      <c r="D35" s="271">
        <f>IF(D31=0,0,20000)</f>
        <v>0</v>
      </c>
      <c r="E35" s="809"/>
      <c r="F35" s="271">
        <f>IF(F31=0,0,20000)</f>
        <v>0</v>
      </c>
      <c r="G35" s="809"/>
      <c r="H35" s="271">
        <f>IF(H31=0,0,20000)</f>
        <v>0</v>
      </c>
      <c r="I35" s="812"/>
      <c r="J35" s="271">
        <f>IF(J31=0,0,20000)</f>
        <v>0</v>
      </c>
      <c r="K35" s="833"/>
      <c r="L35" s="322"/>
      <c r="M35" s="809"/>
      <c r="N35" s="270">
        <f t="shared" si="1"/>
        <v>0</v>
      </c>
      <c r="O35" s="826"/>
      <c r="P35" s="304">
        <f>IF(SUM(J17,P17,N35)&gt;20000*8,(20000*8)-J17,SUM(P17,N35))</f>
        <v>0</v>
      </c>
      <c r="Q35" s="851"/>
      <c r="R35" s="273">
        <f>IF(SUM(J17,P35)&gt;20000*8,20000*8,SUM(J17,P35))</f>
        <v>0</v>
      </c>
      <c r="S35" s="797"/>
      <c r="T35" s="798"/>
    </row>
    <row r="36" spans="1:20" ht="26.25" customHeight="1" thickBot="1">
      <c r="A36" s="698"/>
      <c r="B36" s="204" t="s">
        <v>90</v>
      </c>
      <c r="C36" s="809"/>
      <c r="D36" s="271">
        <f>'【10月】FW（１年目）月集計表'!$AX$49</f>
        <v>0</v>
      </c>
      <c r="E36" s="809"/>
      <c r="F36" s="271">
        <f>'【11月】FW（１年目）月集計表'!$AX$49</f>
        <v>0</v>
      </c>
      <c r="G36" s="809"/>
      <c r="H36" s="271">
        <f>'【12月】FW（１年目）月集計表'!$AX$49</f>
        <v>0</v>
      </c>
      <c r="I36" s="812"/>
      <c r="J36" s="271">
        <f>'【1月】FW（１年目）月集計表'!$AX$49</f>
        <v>0</v>
      </c>
      <c r="K36" s="833"/>
      <c r="L36" s="322"/>
      <c r="M36" s="809"/>
      <c r="N36" s="270">
        <f t="shared" si="1"/>
        <v>0</v>
      </c>
      <c r="O36" s="826"/>
      <c r="P36" s="304">
        <f>IF(SUM(J18,P18,N36)&gt;40000*($C$5-$C$6),40000*($C$5-$C$6)-J18,SUM(P18,N36))</f>
        <v>0</v>
      </c>
      <c r="Q36" s="851"/>
      <c r="R36" s="273">
        <f>IF(SUM(J18,P36)&gt;40000*($C$5-$C$6),40000*($C$5-$C$6)-J18,SUM(J18,P36))</f>
        <v>0</v>
      </c>
      <c r="S36" s="797"/>
      <c r="T36" s="798"/>
    </row>
    <row r="37" spans="1:20" ht="26.25" customHeight="1" thickBot="1">
      <c r="A37" s="698"/>
      <c r="B37" s="204" t="s">
        <v>209</v>
      </c>
      <c r="C37" s="809"/>
      <c r="D37" s="271">
        <f>'【10月】FW（１年目）月集計表'!$AY$49</f>
        <v>0</v>
      </c>
      <c r="E37" s="809"/>
      <c r="F37" s="271">
        <f>'【11月】FW（１年目）月集計表'!$AY$49</f>
        <v>0</v>
      </c>
      <c r="G37" s="809"/>
      <c r="H37" s="271">
        <f>'【12月】FW（１年目）月集計表'!$AY$49</f>
        <v>0</v>
      </c>
      <c r="I37" s="812"/>
      <c r="J37" s="271">
        <f>'【1月】FW（１年目）月集計表'!$AY$49</f>
        <v>0</v>
      </c>
      <c r="K37" s="833"/>
      <c r="L37" s="322"/>
      <c r="M37" s="809"/>
      <c r="N37" s="270">
        <f t="shared" si="1"/>
        <v>0</v>
      </c>
      <c r="O37" s="826"/>
      <c r="P37" s="304">
        <f>IF(SUM(J19,P19,N37)&gt;100000*$C$5,(100000*$C$5)-J19,SUM(P19,N37))</f>
        <v>0</v>
      </c>
      <c r="Q37" s="851"/>
      <c r="R37" s="273">
        <f>IF(SUM(J19,P37)&gt;100000*$C$5,100000*$C$5,SUM(J19,P37))</f>
        <v>0</v>
      </c>
      <c r="S37" s="797"/>
      <c r="T37" s="798"/>
    </row>
    <row r="38" spans="1:20" ht="26.25" customHeight="1" thickBot="1">
      <c r="A38" s="698"/>
      <c r="B38" s="204" t="s">
        <v>210</v>
      </c>
      <c r="C38" s="809"/>
      <c r="D38" s="271">
        <f>'【10月】FW（１年目）月集計表'!$AZ$49</f>
        <v>0</v>
      </c>
      <c r="E38" s="809"/>
      <c r="F38" s="271">
        <f>'【11月】FW（１年目）月集計表'!$AZ$49</f>
        <v>0</v>
      </c>
      <c r="G38" s="809"/>
      <c r="H38" s="271">
        <f>'【12月】FW（１年目）月集計表'!$AZ$49</f>
        <v>0</v>
      </c>
      <c r="I38" s="812"/>
      <c r="J38" s="271">
        <f>'【1月】FW（１年目）月集計表'!$AZ$49</f>
        <v>0</v>
      </c>
      <c r="K38" s="833"/>
      <c r="L38" s="322"/>
      <c r="M38" s="809"/>
      <c r="N38" s="270">
        <f t="shared" si="1"/>
        <v>0</v>
      </c>
      <c r="O38" s="826"/>
      <c r="P38" s="304">
        <f>IF(SUM(J20,P20,N38)&gt;50000*$C$5,(50000*$C$5)-J20,SUM(P20,N38))</f>
        <v>0</v>
      </c>
      <c r="Q38" s="851"/>
      <c r="R38" s="273">
        <f>IF(SUM(J20,P38)&gt;50000*$C$5,50000*$C$5,SUM(J20,P38))</f>
        <v>0</v>
      </c>
      <c r="S38" s="797"/>
      <c r="T38" s="798"/>
    </row>
    <row r="39" spans="1:20" ht="26.25" customHeight="1" thickBot="1">
      <c r="A39" s="698"/>
      <c r="B39" s="204" t="s">
        <v>291</v>
      </c>
      <c r="C39" s="809"/>
      <c r="D39" s="271">
        <f>IF('【10月】FW（１年目）月集計表'!$BA$49&gt;20000*$F$5,20000*$F$5,'【10月】FW（１年目）月集計表'!$BA$49)</f>
        <v>0</v>
      </c>
      <c r="E39" s="809"/>
      <c r="F39" s="271">
        <f>IF('【11月】FW（１年目）月集計表'!$BA$49&gt;20000*$F$5,20000*$F$5,'【11月】FW（１年目）月集計表'!$BA$49)</f>
        <v>0</v>
      </c>
      <c r="G39" s="809"/>
      <c r="H39" s="271">
        <f>IF('【12月】FW（１年目）月集計表'!$BA$49&gt;20000*$F$5,20000*$F$5,'【12月】FW（１年目）月集計表'!$BA$49)</f>
        <v>0</v>
      </c>
      <c r="I39" s="812"/>
      <c r="J39" s="271">
        <f>IF('【1月】FW（１年目）月集計表'!$BA$49&gt;20000*$F$5,20000*$F$5,'【1月】FW（１年目）月集計表'!$BA$49)</f>
        <v>0</v>
      </c>
      <c r="K39" s="833"/>
      <c r="L39" s="322"/>
      <c r="M39" s="809"/>
      <c r="N39" s="270">
        <f t="shared" si="1"/>
        <v>0</v>
      </c>
      <c r="O39" s="826"/>
      <c r="P39" s="304">
        <f>IF($F$5&gt;0,IF(SUM(J21,P21,N39)&gt;20000*8*$F$5,((20000*8*$F$5)-J21),SUM(P21,N39)),0)</f>
        <v>0</v>
      </c>
      <c r="Q39" s="851"/>
      <c r="R39" s="273">
        <f>IF(SUM(J21,P39)&gt;20000*8*$F$5,20000*8*$F$5,SUM(J21,P39))</f>
        <v>0</v>
      </c>
      <c r="S39" s="797"/>
      <c r="T39" s="798"/>
    </row>
    <row r="40" spans="1:20" ht="26.25" customHeight="1" thickBot="1">
      <c r="A40" s="806" t="s">
        <v>211</v>
      </c>
      <c r="B40" s="807"/>
      <c r="C40" s="809"/>
      <c r="D40" s="271">
        <f>'【10月】FW（１年目）月集計表'!$AK$51</f>
        <v>0</v>
      </c>
      <c r="E40" s="809"/>
      <c r="F40" s="271">
        <f>'【11月】FW（１年目）月集計表'!$AK$51</f>
        <v>0</v>
      </c>
      <c r="G40" s="809"/>
      <c r="H40" s="271">
        <f>'【12月】FW（１年目）月集計表'!$AK$51</f>
        <v>0</v>
      </c>
      <c r="I40" s="812"/>
      <c r="J40" s="271">
        <f>'【1月】FW（１年目）月集計表'!$AK$51</f>
        <v>0</v>
      </c>
      <c r="K40" s="833"/>
      <c r="L40" s="322"/>
      <c r="M40" s="809"/>
      <c r="N40" s="270">
        <f t="shared" si="1"/>
        <v>0</v>
      </c>
      <c r="O40" s="826"/>
      <c r="P40" s="304">
        <f>SUM(P22,N40)</f>
        <v>0</v>
      </c>
      <c r="Q40" s="851"/>
      <c r="R40" s="273">
        <f>SUM(J22,P40)</f>
        <v>0</v>
      </c>
      <c r="S40" s="797"/>
      <c r="T40" s="798"/>
    </row>
    <row r="41" spans="1:20" ht="26.25" customHeight="1" thickBot="1">
      <c r="A41" s="822" t="s">
        <v>91</v>
      </c>
      <c r="B41" s="822"/>
      <c r="C41" s="810"/>
      <c r="D41" s="271">
        <f>SUM(D30:D40)</f>
        <v>0</v>
      </c>
      <c r="E41" s="810"/>
      <c r="F41" s="271">
        <f>SUM(F30:F40)</f>
        <v>0</v>
      </c>
      <c r="G41" s="810"/>
      <c r="H41" s="271">
        <f>SUM(H30:H40)</f>
        <v>0</v>
      </c>
      <c r="I41" s="813"/>
      <c r="J41" s="271">
        <f>SUM(J30:J40)</f>
        <v>0</v>
      </c>
      <c r="K41" s="834"/>
      <c r="L41" s="322"/>
      <c r="M41" s="810"/>
      <c r="N41" s="270">
        <f t="shared" si="1"/>
        <v>0</v>
      </c>
      <c r="O41" s="826"/>
      <c r="P41" s="304">
        <f>SUM(P30:P40)</f>
        <v>0</v>
      </c>
      <c r="Q41" s="851"/>
      <c r="R41" s="273">
        <f>SUM(R30:R40)</f>
        <v>0</v>
      </c>
      <c r="S41" s="797"/>
      <c r="T41" s="798"/>
    </row>
  </sheetData>
  <sheetProtection password="FA51" sheet="1" objects="1" scenarios="1"/>
  <mergeCells count="103">
    <mergeCell ref="D10:D11"/>
    <mergeCell ref="H10:H11"/>
    <mergeCell ref="L10:L11"/>
    <mergeCell ref="O13:O23"/>
    <mergeCell ref="Q17:T17"/>
    <mergeCell ref="Q23:T23"/>
    <mergeCell ref="Q20:T20"/>
    <mergeCell ref="C13:C23"/>
    <mergeCell ref="I13:I23"/>
    <mergeCell ref="E13:E23"/>
    <mergeCell ref="G13:G23"/>
    <mergeCell ref="S29:T29"/>
    <mergeCell ref="D28:D29"/>
    <mergeCell ref="Q15:T15"/>
    <mergeCell ref="Q16:T16"/>
    <mergeCell ref="F28:F29"/>
    <mergeCell ref="H28:H29"/>
    <mergeCell ref="J28:J29"/>
    <mergeCell ref="S35:T35"/>
    <mergeCell ref="Q21:T21"/>
    <mergeCell ref="Q22:T22"/>
    <mergeCell ref="S30:T30"/>
    <mergeCell ref="Q31:Q41"/>
    <mergeCell ref="Q25:R25"/>
    <mergeCell ref="S32:T32"/>
    <mergeCell ref="S31:T31"/>
    <mergeCell ref="S38:T38"/>
    <mergeCell ref="S25:T26"/>
    <mergeCell ref="Q10:T10"/>
    <mergeCell ref="Q11:T11"/>
    <mergeCell ref="P10:P11"/>
    <mergeCell ref="Q12:T12"/>
    <mergeCell ref="Q13:T13"/>
    <mergeCell ref="Q14:T14"/>
    <mergeCell ref="P28:P29"/>
    <mergeCell ref="N28:N29"/>
    <mergeCell ref="J10:J11"/>
    <mergeCell ref="L28:L29"/>
    <mergeCell ref="M13:M23"/>
    <mergeCell ref="N10:N11"/>
    <mergeCell ref="M25:N25"/>
    <mergeCell ref="A6:B6"/>
    <mergeCell ref="F10:F11"/>
    <mergeCell ref="A1:H1"/>
    <mergeCell ref="A31:A34"/>
    <mergeCell ref="A23:B23"/>
    <mergeCell ref="A17:A21"/>
    <mergeCell ref="A13:A16"/>
    <mergeCell ref="A5:B5"/>
    <mergeCell ref="E31:E41"/>
    <mergeCell ref="C31:C41"/>
    <mergeCell ref="A40:B40"/>
    <mergeCell ref="I7:J7"/>
    <mergeCell ref="D5:E5"/>
    <mergeCell ref="J5:L5"/>
    <mergeCell ref="K31:K41"/>
    <mergeCell ref="K25:L25"/>
    <mergeCell ref="I25:J25"/>
    <mergeCell ref="G25:H25"/>
    <mergeCell ref="C25:D25"/>
    <mergeCell ref="A41:B41"/>
    <mergeCell ref="S34:T34"/>
    <mergeCell ref="S28:T28"/>
    <mergeCell ref="S27:T27"/>
    <mergeCell ref="S39:T39"/>
    <mergeCell ref="A35:A39"/>
    <mergeCell ref="A27:A30"/>
    <mergeCell ref="A25:A26"/>
    <mergeCell ref="E25:F25"/>
    <mergeCell ref="G7:H7"/>
    <mergeCell ref="M5:O5"/>
    <mergeCell ref="O25:P25"/>
    <mergeCell ref="O31:O41"/>
    <mergeCell ref="S41:T41"/>
    <mergeCell ref="S37:T37"/>
    <mergeCell ref="M7:N7"/>
    <mergeCell ref="Q7:T8"/>
    <mergeCell ref="Q9:T9"/>
    <mergeCell ref="M31:M41"/>
    <mergeCell ref="Q18:T18"/>
    <mergeCell ref="Q19:T19"/>
    <mergeCell ref="T2:T3"/>
    <mergeCell ref="E7:F7"/>
    <mergeCell ref="D2:P3"/>
    <mergeCell ref="K7:L7"/>
    <mergeCell ref="C7:D7"/>
    <mergeCell ref="O7:P7"/>
    <mergeCell ref="P5:Q5"/>
    <mergeCell ref="S40:T40"/>
    <mergeCell ref="R28:R29"/>
    <mergeCell ref="S36:T36"/>
    <mergeCell ref="R5:T5"/>
    <mergeCell ref="A9:A12"/>
    <mergeCell ref="A22:B22"/>
    <mergeCell ref="S33:T33"/>
    <mergeCell ref="G31:G41"/>
    <mergeCell ref="I31:I41"/>
  </mergeCells>
  <conditionalFormatting sqref="C5">
    <cfRule type="expression" priority="11" dxfId="0" stopIfTrue="1">
      <formula>$C$5=""</formula>
    </cfRule>
  </conditionalFormatting>
  <conditionalFormatting sqref="M5:O5">
    <cfRule type="expression" priority="12" dxfId="0" stopIfTrue="1">
      <formula>$M$5=""</formula>
    </cfRule>
  </conditionalFormatting>
  <conditionalFormatting sqref="R5:T5">
    <cfRule type="expression" priority="13" dxfId="0" stopIfTrue="1">
      <formula>$R$5=""</formula>
    </cfRule>
  </conditionalFormatting>
  <conditionalFormatting sqref="C6">
    <cfRule type="expression" priority="14" dxfId="0" stopIfTrue="1">
      <formula>$C$6=""</formula>
    </cfRule>
  </conditionalFormatting>
  <conditionalFormatting sqref="S27:T41">
    <cfRule type="expression" priority="4" dxfId="0" stopIfTrue="1">
      <formula>S27=""</formula>
    </cfRule>
  </conditionalFormatting>
  <conditionalFormatting sqref="F5">
    <cfRule type="expression" priority="2" dxfId="0" stopIfTrue="1">
      <formula>$F$5=""</formula>
    </cfRule>
  </conditionalFormatting>
  <conditionalFormatting sqref="Q9:T23">
    <cfRule type="expression" priority="1" dxfId="0" stopIfTrue="1">
      <formula>Q9=""</formula>
    </cfRule>
  </conditionalFormatting>
  <dataValidations count="1">
    <dataValidation type="whole" operator="greaterThanOrEqual" allowBlank="1" showInputMessage="1" showErrorMessage="1" sqref="C5">
      <formula1>0</formula1>
    </dataValidation>
  </dataValidations>
  <printOptions horizontalCentered="1" verticalCentered="1"/>
  <pageMargins left="0" right="0" top="0.5905511811023623" bottom="0.1968503937007874" header="0" footer="0"/>
  <pageSetup fitToHeight="1" fitToWidth="1"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dimension ref="A1:AF22"/>
  <sheetViews>
    <sheetView zoomScalePageLayoutView="0" workbookViewId="0" topLeftCell="A1">
      <selection activeCell="A1" sqref="A1"/>
    </sheetView>
  </sheetViews>
  <sheetFormatPr defaultColWidth="9.140625" defaultRowHeight="15"/>
  <cols>
    <col min="1" max="1" width="9.00390625" style="0" customWidth="1"/>
    <col min="16" max="16" width="9.00390625" style="0" customWidth="1"/>
    <col min="18" max="18" width="9.00390625" style="0" customWidth="1"/>
  </cols>
  <sheetData>
    <row r="1" spans="2:32" ht="13.5">
      <c r="B1" s="323">
        <v>1</v>
      </c>
      <c r="C1" s="323">
        <v>2</v>
      </c>
      <c r="D1" s="323">
        <v>3</v>
      </c>
      <c r="E1" s="323">
        <v>4</v>
      </c>
      <c r="F1" s="323">
        <v>5</v>
      </c>
      <c r="G1" s="323">
        <v>6</v>
      </c>
      <c r="H1" s="323">
        <v>7</v>
      </c>
      <c r="I1" s="323">
        <v>8</v>
      </c>
      <c r="J1" s="323">
        <v>9</v>
      </c>
      <c r="K1" s="323">
        <v>10</v>
      </c>
      <c r="L1" s="323">
        <v>11</v>
      </c>
      <c r="M1" s="323">
        <v>12</v>
      </c>
      <c r="N1" s="323">
        <v>13</v>
      </c>
      <c r="O1" s="323">
        <v>14</v>
      </c>
      <c r="P1" s="323">
        <v>15</v>
      </c>
      <c r="Q1" s="323">
        <v>16</v>
      </c>
      <c r="R1" s="323">
        <v>17</v>
      </c>
      <c r="S1" s="323">
        <v>18</v>
      </c>
      <c r="T1" s="323">
        <v>19</v>
      </c>
      <c r="U1" s="323">
        <v>20</v>
      </c>
      <c r="V1" s="323">
        <v>21</v>
      </c>
      <c r="W1" s="323">
        <v>22</v>
      </c>
      <c r="X1" s="323">
        <v>23</v>
      </c>
      <c r="Y1" s="323">
        <v>24</v>
      </c>
      <c r="Z1" s="323">
        <v>25</v>
      </c>
      <c r="AA1" s="323">
        <v>26</v>
      </c>
      <c r="AB1" s="323">
        <v>27</v>
      </c>
      <c r="AC1" s="323">
        <v>28</v>
      </c>
      <c r="AD1" s="323">
        <v>29</v>
      </c>
      <c r="AE1" s="323">
        <v>30</v>
      </c>
      <c r="AF1" s="323">
        <v>31</v>
      </c>
    </row>
    <row r="2" spans="1:32" ht="13.5">
      <c r="A2" s="324" t="s">
        <v>346</v>
      </c>
      <c r="B2" s="325">
        <v>42430</v>
      </c>
      <c r="C2" s="325">
        <v>42431</v>
      </c>
      <c r="D2" s="325">
        <v>42432</v>
      </c>
      <c r="E2" s="325">
        <v>42433</v>
      </c>
      <c r="F2" s="325">
        <v>42434</v>
      </c>
      <c r="G2" s="325">
        <v>42435</v>
      </c>
      <c r="H2" s="325">
        <v>42436</v>
      </c>
      <c r="I2" s="325">
        <v>42437</v>
      </c>
      <c r="J2" s="325">
        <v>42438</v>
      </c>
      <c r="K2" s="325">
        <v>42439</v>
      </c>
      <c r="L2" s="325">
        <v>42440</v>
      </c>
      <c r="M2" s="325">
        <v>42441</v>
      </c>
      <c r="N2" s="325">
        <v>42442</v>
      </c>
      <c r="O2" s="325">
        <v>42443</v>
      </c>
      <c r="P2" s="325">
        <v>42444</v>
      </c>
      <c r="Q2" s="325">
        <v>42445</v>
      </c>
      <c r="R2" s="325">
        <v>42446</v>
      </c>
      <c r="S2" s="325">
        <v>42447</v>
      </c>
      <c r="T2" s="325">
        <v>42448</v>
      </c>
      <c r="U2" s="325">
        <v>42449</v>
      </c>
      <c r="V2" s="325">
        <v>42450</v>
      </c>
      <c r="W2" s="325">
        <v>42451</v>
      </c>
      <c r="X2" s="325">
        <v>42452</v>
      </c>
      <c r="Y2" s="325">
        <v>42453</v>
      </c>
      <c r="Z2" s="325">
        <v>42454</v>
      </c>
      <c r="AA2" s="325">
        <v>42455</v>
      </c>
      <c r="AB2" s="325">
        <v>42456</v>
      </c>
      <c r="AC2" s="325">
        <v>42457</v>
      </c>
      <c r="AD2" s="325">
        <v>42458</v>
      </c>
      <c r="AE2" s="325">
        <v>42459</v>
      </c>
      <c r="AF2" s="325">
        <v>42460</v>
      </c>
    </row>
    <row r="3" spans="1:32" ht="13.5">
      <c r="A3" s="324" t="s">
        <v>347</v>
      </c>
      <c r="B3" s="325">
        <v>42461</v>
      </c>
      <c r="C3" s="325">
        <v>42462</v>
      </c>
      <c r="D3" s="325">
        <v>42463</v>
      </c>
      <c r="E3" s="325">
        <v>42464</v>
      </c>
      <c r="F3" s="325">
        <v>42465</v>
      </c>
      <c r="G3" s="325">
        <v>42466</v>
      </c>
      <c r="H3" s="325">
        <v>42467</v>
      </c>
      <c r="I3" s="325">
        <v>42468</v>
      </c>
      <c r="J3" s="325">
        <v>42469</v>
      </c>
      <c r="K3" s="325">
        <v>42470</v>
      </c>
      <c r="L3" s="325">
        <v>42471</v>
      </c>
      <c r="M3" s="325">
        <v>42472</v>
      </c>
      <c r="N3" s="325">
        <v>42473</v>
      </c>
      <c r="O3" s="325">
        <v>42474</v>
      </c>
      <c r="P3" s="325">
        <v>42475</v>
      </c>
      <c r="Q3" s="325">
        <v>42476</v>
      </c>
      <c r="R3" s="325">
        <v>42477</v>
      </c>
      <c r="S3" s="325">
        <v>42478</v>
      </c>
      <c r="T3" s="325">
        <v>42479</v>
      </c>
      <c r="U3" s="325">
        <v>42480</v>
      </c>
      <c r="V3" s="325">
        <v>42481</v>
      </c>
      <c r="W3" s="325">
        <v>42482</v>
      </c>
      <c r="X3" s="325">
        <v>42483</v>
      </c>
      <c r="Y3" s="325">
        <v>42484</v>
      </c>
      <c r="Z3" s="325">
        <v>42485</v>
      </c>
      <c r="AA3" s="325">
        <v>42486</v>
      </c>
      <c r="AB3" s="325">
        <v>42487</v>
      </c>
      <c r="AC3" s="325">
        <v>42488</v>
      </c>
      <c r="AD3" s="325">
        <v>42489</v>
      </c>
      <c r="AE3" s="325">
        <v>42490</v>
      </c>
      <c r="AF3" s="325"/>
    </row>
    <row r="4" spans="1:32" ht="13.5">
      <c r="A4" s="324" t="s">
        <v>348</v>
      </c>
      <c r="B4" s="325">
        <v>42491</v>
      </c>
      <c r="C4" s="325">
        <v>42492</v>
      </c>
      <c r="D4" s="325">
        <v>42493</v>
      </c>
      <c r="E4" s="325">
        <v>42494</v>
      </c>
      <c r="F4" s="325">
        <v>42495</v>
      </c>
      <c r="G4" s="325">
        <v>42496</v>
      </c>
      <c r="H4" s="325">
        <v>42497</v>
      </c>
      <c r="I4" s="325">
        <v>42498</v>
      </c>
      <c r="J4" s="325">
        <v>42499</v>
      </c>
      <c r="K4" s="325">
        <v>42500</v>
      </c>
      <c r="L4" s="325">
        <v>42501</v>
      </c>
      <c r="M4" s="325">
        <v>42502</v>
      </c>
      <c r="N4" s="325">
        <v>42503</v>
      </c>
      <c r="O4" s="325">
        <v>42504</v>
      </c>
      <c r="P4" s="325">
        <v>42505</v>
      </c>
      <c r="Q4" s="325">
        <v>42506</v>
      </c>
      <c r="R4" s="325">
        <v>42507</v>
      </c>
      <c r="S4" s="325">
        <v>42508</v>
      </c>
      <c r="T4" s="325">
        <v>42509</v>
      </c>
      <c r="U4" s="325">
        <v>42510</v>
      </c>
      <c r="V4" s="325">
        <v>42511</v>
      </c>
      <c r="W4" s="325">
        <v>42512</v>
      </c>
      <c r="X4" s="325">
        <v>42513</v>
      </c>
      <c r="Y4" s="325">
        <v>42514</v>
      </c>
      <c r="Z4" s="325">
        <v>42515</v>
      </c>
      <c r="AA4" s="325">
        <v>42516</v>
      </c>
      <c r="AB4" s="325">
        <v>42517</v>
      </c>
      <c r="AC4" s="325">
        <v>42518</v>
      </c>
      <c r="AD4" s="325">
        <v>42519</v>
      </c>
      <c r="AE4" s="325">
        <v>42520</v>
      </c>
      <c r="AF4" s="325">
        <v>42521</v>
      </c>
    </row>
    <row r="5" spans="1:32" ht="13.5">
      <c r="A5" s="324" t="s">
        <v>349</v>
      </c>
      <c r="B5" s="325">
        <v>42522</v>
      </c>
      <c r="C5" s="325">
        <v>42523</v>
      </c>
      <c r="D5" s="325">
        <v>42524</v>
      </c>
      <c r="E5" s="325">
        <v>42525</v>
      </c>
      <c r="F5" s="325">
        <v>42526</v>
      </c>
      <c r="G5" s="325">
        <v>42527</v>
      </c>
      <c r="H5" s="325">
        <v>42528</v>
      </c>
      <c r="I5" s="325">
        <v>42529</v>
      </c>
      <c r="J5" s="325">
        <v>42530</v>
      </c>
      <c r="K5" s="325">
        <v>42531</v>
      </c>
      <c r="L5" s="325">
        <v>42532</v>
      </c>
      <c r="M5" s="325">
        <v>42533</v>
      </c>
      <c r="N5" s="325">
        <v>42534</v>
      </c>
      <c r="O5" s="325">
        <v>42535</v>
      </c>
      <c r="P5" s="325">
        <v>42536</v>
      </c>
      <c r="Q5" s="325">
        <v>42537</v>
      </c>
      <c r="R5" s="325">
        <v>42538</v>
      </c>
      <c r="S5" s="325">
        <v>42539</v>
      </c>
      <c r="T5" s="325">
        <v>42540</v>
      </c>
      <c r="U5" s="325">
        <v>42541</v>
      </c>
      <c r="V5" s="325">
        <v>42542</v>
      </c>
      <c r="W5" s="325">
        <v>42543</v>
      </c>
      <c r="X5" s="325">
        <v>42544</v>
      </c>
      <c r="Y5" s="325">
        <v>42545</v>
      </c>
      <c r="Z5" s="325">
        <v>42546</v>
      </c>
      <c r="AA5" s="325">
        <v>42547</v>
      </c>
      <c r="AB5" s="325">
        <v>42548</v>
      </c>
      <c r="AC5" s="325">
        <v>42549</v>
      </c>
      <c r="AD5" s="325">
        <v>42550</v>
      </c>
      <c r="AE5" s="325">
        <v>42551</v>
      </c>
      <c r="AF5" s="325"/>
    </row>
    <row r="6" spans="1:32" ht="13.5">
      <c r="A6" s="324" t="s">
        <v>350</v>
      </c>
      <c r="B6" s="325">
        <v>42552</v>
      </c>
      <c r="C6" s="325">
        <v>42553</v>
      </c>
      <c r="D6" s="325">
        <v>42554</v>
      </c>
      <c r="E6" s="325">
        <v>42555</v>
      </c>
      <c r="F6" s="325">
        <v>42556</v>
      </c>
      <c r="G6" s="325">
        <v>42557</v>
      </c>
      <c r="H6" s="325">
        <v>42558</v>
      </c>
      <c r="I6" s="325">
        <v>42559</v>
      </c>
      <c r="J6" s="325">
        <v>42560</v>
      </c>
      <c r="K6" s="325">
        <v>42561</v>
      </c>
      <c r="L6" s="325">
        <v>42562</v>
      </c>
      <c r="M6" s="325">
        <v>42563</v>
      </c>
      <c r="N6" s="325">
        <v>42564</v>
      </c>
      <c r="O6" s="325">
        <v>42565</v>
      </c>
      <c r="P6" s="325">
        <v>42566</v>
      </c>
      <c r="Q6" s="325">
        <v>42567</v>
      </c>
      <c r="R6" s="325">
        <v>42568</v>
      </c>
      <c r="S6" s="325">
        <v>42569</v>
      </c>
      <c r="T6" s="325">
        <v>42570</v>
      </c>
      <c r="U6" s="325">
        <v>42571</v>
      </c>
      <c r="V6" s="325">
        <v>42572</v>
      </c>
      <c r="W6" s="325">
        <v>42573</v>
      </c>
      <c r="X6" s="325">
        <v>42574</v>
      </c>
      <c r="Y6" s="325">
        <v>42575</v>
      </c>
      <c r="Z6" s="325">
        <v>42576</v>
      </c>
      <c r="AA6" s="325">
        <v>42577</v>
      </c>
      <c r="AB6" s="325">
        <v>42578</v>
      </c>
      <c r="AC6" s="325">
        <v>42579</v>
      </c>
      <c r="AD6" s="325">
        <v>42580</v>
      </c>
      <c r="AE6" s="325">
        <v>42581</v>
      </c>
      <c r="AF6" s="325">
        <v>42582</v>
      </c>
    </row>
    <row r="7" spans="1:32" ht="13.5">
      <c r="A7" s="324" t="s">
        <v>351</v>
      </c>
      <c r="B7" s="325">
        <v>42583</v>
      </c>
      <c r="C7" s="325">
        <v>42584</v>
      </c>
      <c r="D7" s="325">
        <v>42585</v>
      </c>
      <c r="E7" s="325">
        <v>42586</v>
      </c>
      <c r="F7" s="325">
        <v>42587</v>
      </c>
      <c r="G7" s="325">
        <v>42588</v>
      </c>
      <c r="H7" s="325">
        <v>42589</v>
      </c>
      <c r="I7" s="325">
        <v>42590</v>
      </c>
      <c r="J7" s="325">
        <v>42591</v>
      </c>
      <c r="K7" s="325">
        <v>42592</v>
      </c>
      <c r="L7" s="325">
        <v>42593</v>
      </c>
      <c r="M7" s="325">
        <v>42594</v>
      </c>
      <c r="N7" s="325">
        <v>42595</v>
      </c>
      <c r="O7" s="325">
        <v>42596</v>
      </c>
      <c r="P7" s="325">
        <v>42597</v>
      </c>
      <c r="Q7" s="325">
        <v>42598</v>
      </c>
      <c r="R7" s="325">
        <v>42599</v>
      </c>
      <c r="S7" s="325">
        <v>42600</v>
      </c>
      <c r="T7" s="325">
        <v>42601</v>
      </c>
      <c r="U7" s="325">
        <v>42602</v>
      </c>
      <c r="V7" s="325">
        <v>42603</v>
      </c>
      <c r="W7" s="325">
        <v>42604</v>
      </c>
      <c r="X7" s="325">
        <v>42605</v>
      </c>
      <c r="Y7" s="325">
        <v>42606</v>
      </c>
      <c r="Z7" s="325">
        <v>42607</v>
      </c>
      <c r="AA7" s="325">
        <v>42608</v>
      </c>
      <c r="AB7" s="325">
        <v>42609</v>
      </c>
      <c r="AC7" s="325">
        <v>42610</v>
      </c>
      <c r="AD7" s="325">
        <v>42611</v>
      </c>
      <c r="AE7" s="325">
        <v>42612</v>
      </c>
      <c r="AF7" s="325">
        <v>42613</v>
      </c>
    </row>
    <row r="8" spans="1:32" ht="13.5">
      <c r="A8" s="324" t="s">
        <v>352</v>
      </c>
      <c r="B8" s="325">
        <v>42614</v>
      </c>
      <c r="C8" s="325">
        <v>42615</v>
      </c>
      <c r="D8" s="325">
        <v>42616</v>
      </c>
      <c r="E8" s="325">
        <v>42617</v>
      </c>
      <c r="F8" s="325">
        <v>42618</v>
      </c>
      <c r="G8" s="325">
        <v>42619</v>
      </c>
      <c r="H8" s="325">
        <v>42620</v>
      </c>
      <c r="I8" s="325">
        <v>42621</v>
      </c>
      <c r="J8" s="325">
        <v>42622</v>
      </c>
      <c r="K8" s="325">
        <v>42623</v>
      </c>
      <c r="L8" s="325">
        <v>42624</v>
      </c>
      <c r="M8" s="325">
        <v>42625</v>
      </c>
      <c r="N8" s="325">
        <v>42626</v>
      </c>
      <c r="O8" s="325">
        <v>42627</v>
      </c>
      <c r="P8" s="325">
        <v>42628</v>
      </c>
      <c r="Q8" s="325">
        <v>42629</v>
      </c>
      <c r="R8" s="325">
        <v>42630</v>
      </c>
      <c r="S8" s="325">
        <v>42631</v>
      </c>
      <c r="T8" s="325">
        <v>42632</v>
      </c>
      <c r="U8" s="325">
        <v>42633</v>
      </c>
      <c r="V8" s="325">
        <v>42634</v>
      </c>
      <c r="W8" s="325">
        <v>42635</v>
      </c>
      <c r="X8" s="325">
        <v>42636</v>
      </c>
      <c r="Y8" s="325">
        <v>42637</v>
      </c>
      <c r="Z8" s="325">
        <v>42638</v>
      </c>
      <c r="AA8" s="325">
        <v>42639</v>
      </c>
      <c r="AB8" s="325">
        <v>42640</v>
      </c>
      <c r="AC8" s="325">
        <v>42641</v>
      </c>
      <c r="AD8" s="325">
        <v>42642</v>
      </c>
      <c r="AE8" s="325">
        <v>42643</v>
      </c>
      <c r="AF8" s="325"/>
    </row>
    <row r="9" spans="1:32" ht="13.5">
      <c r="A9" s="324" t="s">
        <v>353</v>
      </c>
      <c r="B9" s="325">
        <v>42644</v>
      </c>
      <c r="C9" s="325">
        <v>42645</v>
      </c>
      <c r="D9" s="325">
        <v>42646</v>
      </c>
      <c r="E9" s="325">
        <v>42647</v>
      </c>
      <c r="F9" s="325">
        <v>42648</v>
      </c>
      <c r="G9" s="325">
        <v>42649</v>
      </c>
      <c r="H9" s="325">
        <v>42650</v>
      </c>
      <c r="I9" s="325">
        <v>42651</v>
      </c>
      <c r="J9" s="325">
        <v>42652</v>
      </c>
      <c r="K9" s="325">
        <v>42653</v>
      </c>
      <c r="L9" s="325">
        <v>42654</v>
      </c>
      <c r="M9" s="325">
        <v>42655</v>
      </c>
      <c r="N9" s="325">
        <v>42656</v>
      </c>
      <c r="O9" s="325">
        <v>42657</v>
      </c>
      <c r="P9" s="325">
        <v>42658</v>
      </c>
      <c r="Q9" s="325">
        <v>42659</v>
      </c>
      <c r="R9" s="325">
        <v>42660</v>
      </c>
      <c r="S9" s="325">
        <v>42661</v>
      </c>
      <c r="T9" s="325">
        <v>42662</v>
      </c>
      <c r="U9" s="325">
        <v>42663</v>
      </c>
      <c r="V9" s="325">
        <v>42664</v>
      </c>
      <c r="W9" s="325">
        <v>42665</v>
      </c>
      <c r="X9" s="325">
        <v>42666</v>
      </c>
      <c r="Y9" s="325">
        <v>42667</v>
      </c>
      <c r="Z9" s="325">
        <v>42668</v>
      </c>
      <c r="AA9" s="325">
        <v>42669</v>
      </c>
      <c r="AB9" s="325">
        <v>42670</v>
      </c>
      <c r="AC9" s="325">
        <v>42671</v>
      </c>
      <c r="AD9" s="325">
        <v>42672</v>
      </c>
      <c r="AE9" s="325">
        <v>42673</v>
      </c>
      <c r="AF9" s="325">
        <v>42674</v>
      </c>
    </row>
    <row r="10" spans="1:32" ht="13.5">
      <c r="A10" s="324" t="s">
        <v>354</v>
      </c>
      <c r="B10" s="325">
        <v>42675</v>
      </c>
      <c r="C10" s="325">
        <v>42676</v>
      </c>
      <c r="D10" s="325">
        <v>42677</v>
      </c>
      <c r="E10" s="325">
        <v>42678</v>
      </c>
      <c r="F10" s="325">
        <v>42679</v>
      </c>
      <c r="G10" s="325">
        <v>42680</v>
      </c>
      <c r="H10" s="325">
        <v>42681</v>
      </c>
      <c r="I10" s="325">
        <v>42682</v>
      </c>
      <c r="J10" s="325">
        <v>42683</v>
      </c>
      <c r="K10" s="325">
        <v>42684</v>
      </c>
      <c r="L10" s="325">
        <v>42685</v>
      </c>
      <c r="M10" s="325">
        <v>42686</v>
      </c>
      <c r="N10" s="325">
        <v>42687</v>
      </c>
      <c r="O10" s="325">
        <v>42688</v>
      </c>
      <c r="P10" s="325">
        <v>42689</v>
      </c>
      <c r="Q10" s="325">
        <v>42690</v>
      </c>
      <c r="R10" s="325">
        <v>42691</v>
      </c>
      <c r="S10" s="325">
        <v>42692</v>
      </c>
      <c r="T10" s="325">
        <v>42693</v>
      </c>
      <c r="U10" s="325">
        <v>42694</v>
      </c>
      <c r="V10" s="325">
        <v>42695</v>
      </c>
      <c r="W10" s="325">
        <v>42696</v>
      </c>
      <c r="X10" s="325">
        <v>42697</v>
      </c>
      <c r="Y10" s="325">
        <v>42698</v>
      </c>
      <c r="Z10" s="325">
        <v>42699</v>
      </c>
      <c r="AA10" s="325">
        <v>42700</v>
      </c>
      <c r="AB10" s="325">
        <v>42701</v>
      </c>
      <c r="AC10" s="325">
        <v>42702</v>
      </c>
      <c r="AD10" s="325">
        <v>42703</v>
      </c>
      <c r="AE10" s="325">
        <v>42704</v>
      </c>
      <c r="AF10" s="325"/>
    </row>
    <row r="11" spans="1:32" ht="13.5">
      <c r="A11" s="324" t="s">
        <v>355</v>
      </c>
      <c r="B11" s="325">
        <v>42705</v>
      </c>
      <c r="C11" s="325">
        <v>42706</v>
      </c>
      <c r="D11" s="325">
        <v>42707</v>
      </c>
      <c r="E11" s="325">
        <v>42708</v>
      </c>
      <c r="F11" s="325">
        <v>42709</v>
      </c>
      <c r="G11" s="325">
        <v>42710</v>
      </c>
      <c r="H11" s="325">
        <v>42711</v>
      </c>
      <c r="I11" s="325">
        <v>42712</v>
      </c>
      <c r="J11" s="325">
        <v>42713</v>
      </c>
      <c r="K11" s="325">
        <v>42714</v>
      </c>
      <c r="L11" s="325">
        <v>42715</v>
      </c>
      <c r="M11" s="325">
        <v>42716</v>
      </c>
      <c r="N11" s="325">
        <v>42717</v>
      </c>
      <c r="O11" s="325">
        <v>42718</v>
      </c>
      <c r="P11" s="325">
        <v>42719</v>
      </c>
      <c r="Q11" s="325">
        <v>42720</v>
      </c>
      <c r="R11" s="325">
        <v>42721</v>
      </c>
      <c r="S11" s="325">
        <v>42722</v>
      </c>
      <c r="T11" s="325">
        <v>42723</v>
      </c>
      <c r="U11" s="325">
        <v>42724</v>
      </c>
      <c r="V11" s="325">
        <v>42725</v>
      </c>
      <c r="W11" s="325">
        <v>42726</v>
      </c>
      <c r="X11" s="325">
        <v>42727</v>
      </c>
      <c r="Y11" s="325">
        <v>42728</v>
      </c>
      <c r="Z11" s="325">
        <v>42729</v>
      </c>
      <c r="AA11" s="325">
        <v>42730</v>
      </c>
      <c r="AB11" s="325">
        <v>42731</v>
      </c>
      <c r="AC11" s="325">
        <v>42732</v>
      </c>
      <c r="AD11" s="325">
        <v>42733</v>
      </c>
      <c r="AE11" s="325">
        <v>42734</v>
      </c>
      <c r="AF11" s="325">
        <v>42735</v>
      </c>
    </row>
    <row r="12" spans="1:32" ht="13.5">
      <c r="A12" s="324" t="s">
        <v>356</v>
      </c>
      <c r="B12" s="325">
        <v>42736</v>
      </c>
      <c r="C12" s="325">
        <v>42737</v>
      </c>
      <c r="D12" s="325">
        <v>42738</v>
      </c>
      <c r="E12" s="325">
        <v>42739</v>
      </c>
      <c r="F12" s="325">
        <v>42740</v>
      </c>
      <c r="G12" s="325">
        <v>42741</v>
      </c>
      <c r="H12" s="325">
        <v>42742</v>
      </c>
      <c r="I12" s="325">
        <v>42743</v>
      </c>
      <c r="J12" s="325">
        <v>42744</v>
      </c>
      <c r="K12" s="325">
        <v>42745</v>
      </c>
      <c r="L12" s="325">
        <v>42746</v>
      </c>
      <c r="M12" s="325">
        <v>42747</v>
      </c>
      <c r="N12" s="325">
        <v>42748</v>
      </c>
      <c r="O12" s="325">
        <v>42749</v>
      </c>
      <c r="P12" s="325">
        <v>42750</v>
      </c>
      <c r="Q12" s="325">
        <v>42751</v>
      </c>
      <c r="R12" s="325">
        <v>42752</v>
      </c>
      <c r="S12" s="325">
        <v>42753</v>
      </c>
      <c r="T12" s="325">
        <v>42754</v>
      </c>
      <c r="U12" s="325">
        <v>42755</v>
      </c>
      <c r="V12" s="325">
        <v>42756</v>
      </c>
      <c r="W12" s="325">
        <v>42757</v>
      </c>
      <c r="X12" s="325">
        <v>42758</v>
      </c>
      <c r="Y12" s="325">
        <v>42759</v>
      </c>
      <c r="Z12" s="325">
        <v>42760</v>
      </c>
      <c r="AA12" s="325">
        <v>42761</v>
      </c>
      <c r="AB12" s="325">
        <v>42762</v>
      </c>
      <c r="AC12" s="325">
        <v>42763</v>
      </c>
      <c r="AD12" s="325">
        <v>42764</v>
      </c>
      <c r="AE12" s="325">
        <v>42765</v>
      </c>
      <c r="AF12" s="325">
        <v>42766</v>
      </c>
    </row>
    <row r="13" spans="1:32" ht="13.5">
      <c r="A13" s="324" t="s">
        <v>357</v>
      </c>
      <c r="B13" s="325">
        <v>42767</v>
      </c>
      <c r="C13" s="325">
        <v>42768</v>
      </c>
      <c r="D13" s="325">
        <v>42769</v>
      </c>
      <c r="E13" s="325">
        <v>42770</v>
      </c>
      <c r="F13" s="325">
        <v>42771</v>
      </c>
      <c r="G13" s="325">
        <v>42772</v>
      </c>
      <c r="H13" s="325">
        <v>42773</v>
      </c>
      <c r="I13" s="325">
        <v>42774</v>
      </c>
      <c r="J13" s="325">
        <v>42775</v>
      </c>
      <c r="K13" s="325">
        <v>42776</v>
      </c>
      <c r="L13" s="325">
        <v>42777</v>
      </c>
      <c r="M13" s="325">
        <v>42778</v>
      </c>
      <c r="N13" s="325">
        <v>42779</v>
      </c>
      <c r="O13" s="325">
        <v>42780</v>
      </c>
      <c r="P13" s="325">
        <v>42781</v>
      </c>
      <c r="Q13" s="325">
        <v>42782</v>
      </c>
      <c r="R13" s="325">
        <v>42783</v>
      </c>
      <c r="S13" s="325">
        <v>42784</v>
      </c>
      <c r="T13" s="325">
        <v>42785</v>
      </c>
      <c r="U13" s="325">
        <v>42786</v>
      </c>
      <c r="V13" s="325">
        <v>42787</v>
      </c>
      <c r="W13" s="325">
        <v>42788</v>
      </c>
      <c r="X13" s="325">
        <v>42789</v>
      </c>
      <c r="Y13" s="325">
        <v>42790</v>
      </c>
      <c r="Z13" s="325">
        <v>42791</v>
      </c>
      <c r="AA13" s="325">
        <v>42792</v>
      </c>
      <c r="AB13" s="325">
        <v>42793</v>
      </c>
      <c r="AC13" s="325">
        <v>42794</v>
      </c>
      <c r="AD13" s="325"/>
      <c r="AE13" s="325"/>
      <c r="AF13" s="325"/>
    </row>
    <row r="14" spans="1:32" ht="13.5">
      <c r="A14" s="324" t="s">
        <v>358</v>
      </c>
      <c r="B14" s="325">
        <v>42795</v>
      </c>
      <c r="C14" s="325">
        <v>42796</v>
      </c>
      <c r="D14" s="325">
        <v>42797</v>
      </c>
      <c r="E14" s="325">
        <v>42798</v>
      </c>
      <c r="F14" s="325">
        <v>42799</v>
      </c>
      <c r="G14" s="325">
        <v>42800</v>
      </c>
      <c r="H14" s="325">
        <v>42801</v>
      </c>
      <c r="I14" s="325">
        <v>42802</v>
      </c>
      <c r="J14" s="325">
        <v>42803</v>
      </c>
      <c r="K14" s="325">
        <v>42804</v>
      </c>
      <c r="L14" s="325">
        <v>42805</v>
      </c>
      <c r="M14" s="325">
        <v>42806</v>
      </c>
      <c r="N14" s="325">
        <v>42807</v>
      </c>
      <c r="O14" s="325">
        <v>42808</v>
      </c>
      <c r="P14" s="325">
        <v>42809</v>
      </c>
      <c r="Q14" s="325">
        <v>42810</v>
      </c>
      <c r="R14" s="325">
        <v>42811</v>
      </c>
      <c r="S14" s="325">
        <v>42812</v>
      </c>
      <c r="T14" s="325">
        <v>42813</v>
      </c>
      <c r="U14" s="325">
        <v>42814</v>
      </c>
      <c r="V14" s="325">
        <v>42815</v>
      </c>
      <c r="W14" s="325">
        <v>42816</v>
      </c>
      <c r="X14" s="325">
        <v>42817</v>
      </c>
      <c r="Y14" s="325">
        <v>42818</v>
      </c>
      <c r="Z14" s="325">
        <v>42819</v>
      </c>
      <c r="AA14" s="325">
        <v>42820</v>
      </c>
      <c r="AB14" s="325">
        <v>42821</v>
      </c>
      <c r="AC14" s="325">
        <v>42822</v>
      </c>
      <c r="AD14" s="325">
        <v>42823</v>
      </c>
      <c r="AE14" s="325">
        <v>42824</v>
      </c>
      <c r="AF14" s="325">
        <v>42825</v>
      </c>
    </row>
    <row r="15" spans="1:32" s="329" customFormat="1" ht="13.5">
      <c r="A15" s="326"/>
      <c r="B15" s="327"/>
      <c r="C15" s="327"/>
      <c r="D15" s="327"/>
      <c r="E15" s="327"/>
      <c r="F15" s="327"/>
      <c r="G15" s="327"/>
      <c r="H15" s="327"/>
      <c r="I15" s="327"/>
      <c r="J15" s="327"/>
      <c r="K15" s="327"/>
      <c r="L15" s="327"/>
      <c r="M15" s="327"/>
      <c r="N15" s="327"/>
      <c r="O15" s="327"/>
      <c r="P15" s="327"/>
      <c r="Q15" s="327"/>
      <c r="R15" s="328"/>
      <c r="S15" s="328"/>
      <c r="T15" s="328"/>
      <c r="U15" s="328"/>
      <c r="V15" s="328"/>
      <c r="W15" s="328"/>
      <c r="X15" s="328"/>
      <c r="Y15" s="328"/>
      <c r="Z15" s="328"/>
      <c r="AA15" s="328"/>
      <c r="AB15" s="328"/>
      <c r="AC15" s="328"/>
      <c r="AD15" s="328"/>
      <c r="AE15" s="328"/>
      <c r="AF15" s="328"/>
    </row>
    <row r="16" spans="1:32" s="329" customFormat="1" ht="13.5">
      <c r="A16" s="330">
        <v>1</v>
      </c>
      <c r="B16" s="331">
        <v>2</v>
      </c>
      <c r="C16" s="330">
        <v>3</v>
      </c>
      <c r="D16" s="331">
        <v>4</v>
      </c>
      <c r="E16" s="330">
        <v>5</v>
      </c>
      <c r="F16" s="331">
        <v>6</v>
      </c>
      <c r="G16" s="330">
        <v>7</v>
      </c>
      <c r="H16" s="331">
        <v>8</v>
      </c>
      <c r="I16" s="330">
        <v>9</v>
      </c>
      <c r="J16" s="331">
        <v>10</v>
      </c>
      <c r="K16" s="330">
        <v>11</v>
      </c>
      <c r="L16" s="331">
        <v>12</v>
      </c>
      <c r="M16" s="330">
        <v>13</v>
      </c>
      <c r="N16" s="331">
        <v>14</v>
      </c>
      <c r="O16" s="330">
        <v>15</v>
      </c>
      <c r="P16" s="331">
        <v>16</v>
      </c>
      <c r="Q16" s="330">
        <v>17</v>
      </c>
      <c r="R16" s="331">
        <v>18</v>
      </c>
      <c r="S16" s="330">
        <v>19</v>
      </c>
      <c r="T16" s="331">
        <v>20</v>
      </c>
      <c r="U16" s="328"/>
      <c r="V16" s="328"/>
      <c r="W16" s="328"/>
      <c r="X16" s="328"/>
      <c r="Y16" s="328"/>
      <c r="Z16" s="328"/>
      <c r="AA16" s="328"/>
      <c r="AB16" s="328"/>
      <c r="AC16" s="328"/>
      <c r="AD16" s="328"/>
      <c r="AE16" s="328"/>
      <c r="AF16" s="328"/>
    </row>
    <row r="17" spans="1:32" s="335" customFormat="1" ht="13.5">
      <c r="A17" s="332" t="s">
        <v>359</v>
      </c>
      <c r="B17" s="333"/>
      <c r="C17" s="333"/>
      <c r="D17" s="333"/>
      <c r="E17" s="333"/>
      <c r="F17" s="333"/>
      <c r="G17" s="333"/>
      <c r="H17" s="333"/>
      <c r="I17" s="333"/>
      <c r="J17" s="333"/>
      <c r="K17" s="333"/>
      <c r="L17" s="333"/>
      <c r="M17" s="333"/>
      <c r="N17" s="333"/>
      <c r="O17" s="333"/>
      <c r="P17" s="333"/>
      <c r="Q17" s="333"/>
      <c r="R17" s="334"/>
      <c r="S17" s="334"/>
      <c r="T17" s="334"/>
      <c r="U17" s="334"/>
      <c r="V17" s="334"/>
      <c r="W17" s="334"/>
      <c r="X17" s="334"/>
      <c r="Y17" s="334"/>
      <c r="Z17" s="334"/>
      <c r="AA17" s="334"/>
      <c r="AB17" s="334"/>
      <c r="AC17" s="334"/>
      <c r="AD17" s="334"/>
      <c r="AE17" s="334"/>
      <c r="AF17" s="334"/>
    </row>
    <row r="18" spans="1:20" ht="13.5">
      <c r="A18" s="324" t="s">
        <v>360</v>
      </c>
      <c r="B18" s="324" t="s">
        <v>361</v>
      </c>
      <c r="C18" s="324" t="s">
        <v>362</v>
      </c>
      <c r="D18" s="324" t="s">
        <v>363</v>
      </c>
      <c r="E18" s="324" t="s">
        <v>364</v>
      </c>
      <c r="F18" s="324" t="s">
        <v>365</v>
      </c>
      <c r="G18" s="324" t="s">
        <v>366</v>
      </c>
      <c r="H18" s="324" t="s">
        <v>367</v>
      </c>
      <c r="I18" s="324" t="s">
        <v>368</v>
      </c>
      <c r="J18" s="324" t="s">
        <v>369</v>
      </c>
      <c r="K18" s="324" t="s">
        <v>370</v>
      </c>
      <c r="L18" s="324" t="s">
        <v>371</v>
      </c>
      <c r="M18" s="324" t="s">
        <v>372</v>
      </c>
      <c r="N18" s="324" t="s">
        <v>373</v>
      </c>
      <c r="O18" s="324" t="s">
        <v>374</v>
      </c>
      <c r="P18" s="324" t="s">
        <v>375</v>
      </c>
      <c r="Q18" s="324" t="s">
        <v>376</v>
      </c>
      <c r="R18" s="336"/>
      <c r="S18" s="336"/>
      <c r="T18" s="336"/>
    </row>
    <row r="19" spans="1:20" ht="13.5">
      <c r="A19" s="325">
        <v>42370</v>
      </c>
      <c r="B19" s="325">
        <v>42380</v>
      </c>
      <c r="C19" s="325">
        <v>42411</v>
      </c>
      <c r="D19" s="325">
        <v>42449</v>
      </c>
      <c r="E19" s="325">
        <v>42450</v>
      </c>
      <c r="F19" s="325">
        <v>42489</v>
      </c>
      <c r="G19" s="325">
        <v>42493</v>
      </c>
      <c r="H19" s="325">
        <v>42494</v>
      </c>
      <c r="I19" s="325">
        <v>42495</v>
      </c>
      <c r="J19" s="325">
        <v>42569</v>
      </c>
      <c r="K19" s="325">
        <v>42593</v>
      </c>
      <c r="L19" s="325">
        <v>42632</v>
      </c>
      <c r="M19" s="325">
        <v>42635</v>
      </c>
      <c r="N19" s="325">
        <v>42653</v>
      </c>
      <c r="O19" s="325">
        <v>42677</v>
      </c>
      <c r="P19" s="325">
        <v>42697</v>
      </c>
      <c r="Q19" s="325">
        <v>42727</v>
      </c>
      <c r="R19" s="336"/>
      <c r="S19" s="336"/>
      <c r="T19" s="336"/>
    </row>
    <row r="20" ht="13.5">
      <c r="A20" t="s">
        <v>377</v>
      </c>
    </row>
    <row r="21" spans="1:20" ht="13.5">
      <c r="A21" s="337" t="s">
        <v>360</v>
      </c>
      <c r="B21" s="338" t="s">
        <v>364</v>
      </c>
      <c r="C21" s="337" t="s">
        <v>361</v>
      </c>
      <c r="D21" s="337" t="s">
        <v>362</v>
      </c>
      <c r="E21" s="337" t="s">
        <v>363</v>
      </c>
      <c r="F21" s="337" t="s">
        <v>365</v>
      </c>
      <c r="G21" s="337" t="s">
        <v>366</v>
      </c>
      <c r="H21" s="337" t="s">
        <v>367</v>
      </c>
      <c r="I21" s="337" t="s">
        <v>368</v>
      </c>
      <c r="J21" s="337" t="s">
        <v>369</v>
      </c>
      <c r="K21" s="337" t="s">
        <v>370</v>
      </c>
      <c r="L21" s="337" t="s">
        <v>371</v>
      </c>
      <c r="M21" s="337" t="s">
        <v>372</v>
      </c>
      <c r="N21" s="337" t="s">
        <v>373</v>
      </c>
      <c r="O21" s="337" t="s">
        <v>374</v>
      </c>
      <c r="P21" s="337" t="s">
        <v>375</v>
      </c>
      <c r="Q21" s="337" t="s">
        <v>376</v>
      </c>
      <c r="R21" s="339"/>
      <c r="S21" s="339"/>
      <c r="T21" s="339"/>
    </row>
    <row r="22" spans="1:20" ht="13.5">
      <c r="A22" s="325">
        <v>42370</v>
      </c>
      <c r="B22" s="325">
        <v>42737</v>
      </c>
      <c r="C22" s="325">
        <v>42744</v>
      </c>
      <c r="D22" s="325">
        <v>42777</v>
      </c>
      <c r="E22" s="325">
        <v>42814</v>
      </c>
      <c r="F22" s="325">
        <v>42854</v>
      </c>
      <c r="G22" s="325">
        <v>42858</v>
      </c>
      <c r="H22" s="325">
        <v>42859</v>
      </c>
      <c r="I22" s="325">
        <v>42860</v>
      </c>
      <c r="J22" s="325">
        <v>42933</v>
      </c>
      <c r="K22" s="325">
        <v>42958</v>
      </c>
      <c r="L22" s="325">
        <v>42996</v>
      </c>
      <c r="M22" s="325">
        <v>43001</v>
      </c>
      <c r="N22" s="325">
        <v>43017</v>
      </c>
      <c r="O22" s="325">
        <v>43042</v>
      </c>
      <c r="P22" s="325">
        <v>43062</v>
      </c>
      <c r="Q22" s="325">
        <v>43092</v>
      </c>
      <c r="R22" s="325"/>
      <c r="S22" s="325"/>
      <c r="T22" s="325"/>
    </row>
  </sheetData>
  <sheetProtection password="FA51"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67"/>
  <sheetViews>
    <sheetView view="pageBreakPreview" zoomScaleSheetLayoutView="100" zoomScalePageLayoutView="0" workbookViewId="0" topLeftCell="A1">
      <selection activeCell="A1" sqref="A1:E1"/>
    </sheetView>
  </sheetViews>
  <sheetFormatPr defaultColWidth="5.8515625" defaultRowHeight="15"/>
  <cols>
    <col min="1" max="2" width="4.8515625" style="1" customWidth="1"/>
    <col min="3" max="3" width="12.7109375" style="1" customWidth="1"/>
    <col min="4" max="4" width="4.421875" style="1" customWidth="1"/>
    <col min="5" max="5" width="0.85546875" style="1" customWidth="1"/>
    <col min="6" max="6" width="3.57421875" style="1" customWidth="1"/>
    <col min="7" max="7" width="15.57421875" style="1" customWidth="1"/>
    <col min="8" max="8" width="5.421875" style="1" customWidth="1"/>
    <col min="9" max="9" width="4.140625" style="1" customWidth="1"/>
    <col min="10" max="10" width="3.57421875" style="1" customWidth="1"/>
    <col min="11" max="11" width="4.57421875" style="1" customWidth="1"/>
    <col min="12" max="12" width="9.8515625" style="1" customWidth="1"/>
    <col min="13" max="13" width="0.5625" style="1" customWidth="1"/>
    <col min="14" max="14" width="3.57421875" style="1" customWidth="1"/>
    <col min="15" max="15" width="7.421875" style="1" customWidth="1"/>
    <col min="16" max="16" width="10.7109375" style="1" customWidth="1"/>
    <col min="17" max="17" width="0.5625" style="1" customWidth="1"/>
    <col min="18" max="16384" width="5.8515625" style="1" customWidth="1"/>
  </cols>
  <sheetData>
    <row r="1" spans="1:7" ht="15" customHeight="1">
      <c r="A1" s="541" t="s">
        <v>393</v>
      </c>
      <c r="B1" s="542"/>
      <c r="C1" s="542"/>
      <c r="D1" s="542"/>
      <c r="E1" s="543"/>
      <c r="F1" s="178"/>
      <c r="G1" s="178"/>
    </row>
    <row r="2" spans="1:7" ht="4.5" customHeight="1">
      <c r="A2" s="193"/>
      <c r="B2" s="193"/>
      <c r="C2" s="194"/>
      <c r="D2" s="193"/>
      <c r="E2" s="178"/>
      <c r="F2" s="178"/>
      <c r="G2" s="178"/>
    </row>
    <row r="3" spans="3:16" ht="15" customHeight="1">
      <c r="C3" s="493" t="s">
        <v>175</v>
      </c>
      <c r="D3" s="494"/>
      <c r="E3" s="494"/>
      <c r="F3" s="494"/>
      <c r="G3" s="494"/>
      <c r="H3" s="494"/>
      <c r="I3" s="495"/>
      <c r="L3" s="454" t="s">
        <v>298</v>
      </c>
      <c r="M3" s="455"/>
      <c r="N3" s="455"/>
      <c r="O3" s="455"/>
      <c r="P3" s="456"/>
    </row>
    <row r="4" spans="3:16" ht="15" customHeight="1">
      <c r="C4" s="496"/>
      <c r="D4" s="497"/>
      <c r="E4" s="497"/>
      <c r="F4" s="497"/>
      <c r="G4" s="497"/>
      <c r="H4" s="497"/>
      <c r="I4" s="498"/>
      <c r="L4" s="499" t="s">
        <v>120</v>
      </c>
      <c r="M4" s="500"/>
      <c r="N4" s="501" t="s">
        <v>279</v>
      </c>
      <c r="O4" s="500"/>
      <c r="P4" s="4" t="s">
        <v>122</v>
      </c>
    </row>
    <row r="5" spans="2:16" ht="47.25" customHeight="1">
      <c r="B5" s="513" t="s">
        <v>123</v>
      </c>
      <c r="C5" s="513"/>
      <c r="D5" s="513"/>
      <c r="E5" s="513"/>
      <c r="F5" s="513"/>
      <c r="G5" s="513"/>
      <c r="H5" s="513"/>
      <c r="I5" s="513"/>
      <c r="J5" s="513"/>
      <c r="K5" s="208"/>
      <c r="L5" s="515"/>
      <c r="M5" s="508"/>
      <c r="N5" s="507"/>
      <c r="O5" s="508"/>
      <c r="P5" s="5"/>
    </row>
    <row r="6" spans="2:16" ht="7.5" customHeight="1">
      <c r="B6" s="514"/>
      <c r="C6" s="514"/>
      <c r="D6" s="514"/>
      <c r="E6" s="514"/>
      <c r="F6" s="514"/>
      <c r="G6" s="514"/>
      <c r="H6" s="514"/>
      <c r="I6" s="514"/>
      <c r="J6" s="514"/>
      <c r="K6" s="208"/>
      <c r="L6" s="6"/>
      <c r="M6" s="6"/>
      <c r="N6" s="6"/>
      <c r="O6" s="6"/>
      <c r="P6" s="6"/>
    </row>
    <row r="7" spans="1:16" ht="26.25" customHeight="1">
      <c r="A7" s="511" t="s">
        <v>124</v>
      </c>
      <c r="B7" s="512"/>
      <c r="C7" s="502" t="s">
        <v>174</v>
      </c>
      <c r="D7" s="502"/>
      <c r="E7" s="502"/>
      <c r="F7" s="502"/>
      <c r="G7" s="502"/>
      <c r="H7" s="516" t="s">
        <v>188</v>
      </c>
      <c r="I7" s="516"/>
      <c r="J7" s="547" t="s">
        <v>164</v>
      </c>
      <c r="K7" s="548"/>
      <c r="L7" s="549"/>
      <c r="M7" s="550"/>
      <c r="N7" s="550"/>
      <c r="O7" s="550"/>
      <c r="P7" s="551"/>
    </row>
    <row r="8" spans="1:16" ht="26.25" customHeight="1">
      <c r="A8" s="519" t="s">
        <v>126</v>
      </c>
      <c r="B8" s="520"/>
      <c r="C8" s="481" t="s">
        <v>127</v>
      </c>
      <c r="D8" s="481"/>
      <c r="E8" s="481"/>
      <c r="F8" s="481"/>
      <c r="G8" s="481"/>
      <c r="H8" s="482"/>
      <c r="I8" s="483"/>
      <c r="J8" s="482"/>
      <c r="K8" s="483"/>
      <c r="L8" s="552"/>
      <c r="M8" s="553"/>
      <c r="N8" s="553"/>
      <c r="O8" s="553"/>
      <c r="P8" s="554"/>
    </row>
    <row r="9" spans="1:16" ht="7.5" customHeight="1" thickBot="1">
      <c r="A9" s="11"/>
      <c r="B9" s="11"/>
      <c r="C9" s="10"/>
      <c r="D9" s="12"/>
      <c r="E9" s="12"/>
      <c r="F9" s="12"/>
      <c r="G9" s="12"/>
      <c r="H9" s="14"/>
      <c r="I9" s="14"/>
      <c r="J9" s="2"/>
      <c r="K9" s="2"/>
      <c r="L9" s="15"/>
      <c r="M9" s="16"/>
      <c r="N9" s="17"/>
      <c r="O9" s="17"/>
      <c r="P9" s="17"/>
    </row>
    <row r="10" spans="1:16" ht="16.5" customHeight="1" thickBot="1">
      <c r="A10" s="526" t="s">
        <v>129</v>
      </c>
      <c r="B10" s="527"/>
      <c r="C10" s="503" t="s">
        <v>130</v>
      </c>
      <c r="D10" s="517" t="s">
        <v>165</v>
      </c>
      <c r="E10" s="489" t="s">
        <v>131</v>
      </c>
      <c r="F10" s="490"/>
      <c r="G10" s="490"/>
      <c r="H10" s="484" t="s">
        <v>132</v>
      </c>
      <c r="I10" s="485"/>
      <c r="J10" s="485"/>
      <c r="K10" s="485"/>
      <c r="L10" s="486"/>
      <c r="M10" s="18"/>
      <c r="N10" s="19" t="s">
        <v>133</v>
      </c>
      <c r="O10" s="505" t="s">
        <v>132</v>
      </c>
      <c r="P10" s="506"/>
    </row>
    <row r="11" spans="1:16" ht="16.5" customHeight="1" thickBot="1">
      <c r="A11" s="509" t="s">
        <v>134</v>
      </c>
      <c r="B11" s="510"/>
      <c r="C11" s="504"/>
      <c r="D11" s="518"/>
      <c r="E11" s="491"/>
      <c r="F11" s="492"/>
      <c r="G11" s="492"/>
      <c r="H11" s="20" t="s">
        <v>133</v>
      </c>
      <c r="I11" s="523" t="s">
        <v>135</v>
      </c>
      <c r="J11" s="524"/>
      <c r="K11" s="524"/>
      <c r="L11" s="525"/>
      <c r="M11" s="21"/>
      <c r="N11" s="54" t="s">
        <v>136</v>
      </c>
      <c r="O11" s="521" t="s">
        <v>247</v>
      </c>
      <c r="P11" s="522"/>
    </row>
    <row r="12" spans="1:16" ht="16.5" customHeight="1">
      <c r="A12" s="462" t="s">
        <v>143</v>
      </c>
      <c r="B12" s="8">
        <v>1</v>
      </c>
      <c r="C12" s="57"/>
      <c r="D12" s="176"/>
      <c r="E12" s="464"/>
      <c r="F12" s="465"/>
      <c r="G12" s="466"/>
      <c r="H12" s="53"/>
      <c r="I12" s="451"/>
      <c r="J12" s="452"/>
      <c r="K12" s="452"/>
      <c r="L12" s="453"/>
      <c r="M12" s="23"/>
      <c r="N12" s="55" t="s">
        <v>166</v>
      </c>
      <c r="O12" s="487" t="s">
        <v>248</v>
      </c>
      <c r="P12" s="488"/>
    </row>
    <row r="13" spans="1:16" ht="16.5" customHeight="1">
      <c r="A13" s="463"/>
      <c r="B13" s="8">
        <v>2</v>
      </c>
      <c r="C13" s="57"/>
      <c r="D13" s="56"/>
      <c r="E13" s="464"/>
      <c r="F13" s="465"/>
      <c r="G13" s="466"/>
      <c r="H13" s="53"/>
      <c r="I13" s="451"/>
      <c r="J13" s="452"/>
      <c r="K13" s="452"/>
      <c r="L13" s="453"/>
      <c r="M13" s="25"/>
      <c r="N13" s="55" t="s">
        <v>167</v>
      </c>
      <c r="O13" s="487" t="s">
        <v>249</v>
      </c>
      <c r="P13" s="488"/>
    </row>
    <row r="14" spans="1:16" ht="16.5" customHeight="1">
      <c r="A14" s="463"/>
      <c r="B14" s="8">
        <v>3</v>
      </c>
      <c r="C14" s="57"/>
      <c r="D14" s="56"/>
      <c r="E14" s="464"/>
      <c r="F14" s="465"/>
      <c r="G14" s="466"/>
      <c r="H14" s="53"/>
      <c r="I14" s="451"/>
      <c r="J14" s="452"/>
      <c r="K14" s="452"/>
      <c r="L14" s="453"/>
      <c r="M14" s="25"/>
      <c r="N14" s="55" t="s">
        <v>168</v>
      </c>
      <c r="O14" s="487" t="s">
        <v>250</v>
      </c>
      <c r="P14" s="488"/>
    </row>
    <row r="15" spans="1:17" ht="16.5" customHeight="1">
      <c r="A15" s="463"/>
      <c r="B15" s="8">
        <v>4</v>
      </c>
      <c r="C15" s="57"/>
      <c r="D15" s="56"/>
      <c r="E15" s="464"/>
      <c r="F15" s="465"/>
      <c r="G15" s="466"/>
      <c r="H15" s="53"/>
      <c r="I15" s="451"/>
      <c r="J15" s="452"/>
      <c r="K15" s="452"/>
      <c r="L15" s="453"/>
      <c r="M15" s="23"/>
      <c r="N15" s="55" t="s">
        <v>169</v>
      </c>
      <c r="O15" s="487" t="s">
        <v>251</v>
      </c>
      <c r="P15" s="488"/>
      <c r="Q15" s="27"/>
    </row>
    <row r="16" spans="1:17" ht="16.5" customHeight="1">
      <c r="A16" s="463"/>
      <c r="B16" s="8">
        <v>5</v>
      </c>
      <c r="C16" s="57"/>
      <c r="D16" s="56"/>
      <c r="E16" s="464"/>
      <c r="F16" s="465"/>
      <c r="G16" s="466"/>
      <c r="H16" s="53"/>
      <c r="I16" s="451"/>
      <c r="J16" s="452"/>
      <c r="K16" s="452"/>
      <c r="L16" s="453"/>
      <c r="M16" s="23"/>
      <c r="N16" s="55" t="s">
        <v>142</v>
      </c>
      <c r="O16" s="487" t="s">
        <v>252</v>
      </c>
      <c r="P16" s="488"/>
      <c r="Q16" s="27"/>
    </row>
    <row r="17" spans="1:17" ht="16.5" customHeight="1">
      <c r="A17" s="463"/>
      <c r="B17" s="8">
        <v>6</v>
      </c>
      <c r="C17" s="57"/>
      <c r="D17" s="56"/>
      <c r="E17" s="464"/>
      <c r="F17" s="465"/>
      <c r="G17" s="466"/>
      <c r="H17" s="53"/>
      <c r="I17" s="451"/>
      <c r="J17" s="452"/>
      <c r="K17" s="452"/>
      <c r="L17" s="453"/>
      <c r="M17" s="23"/>
      <c r="N17" s="55" t="s">
        <v>144</v>
      </c>
      <c r="O17" s="487" t="s">
        <v>253</v>
      </c>
      <c r="P17" s="488"/>
      <c r="Q17" s="27"/>
    </row>
    <row r="18" spans="1:24" ht="16.5" customHeight="1">
      <c r="A18" s="463"/>
      <c r="B18" s="8">
        <v>7</v>
      </c>
      <c r="C18" s="57"/>
      <c r="D18" s="56"/>
      <c r="E18" s="464"/>
      <c r="F18" s="465"/>
      <c r="G18" s="466"/>
      <c r="H18" s="53"/>
      <c r="I18" s="451"/>
      <c r="J18" s="452"/>
      <c r="K18" s="452"/>
      <c r="L18" s="453"/>
      <c r="M18" s="25"/>
      <c r="N18" s="55" t="s">
        <v>145</v>
      </c>
      <c r="O18" s="487" t="s">
        <v>254</v>
      </c>
      <c r="P18" s="488"/>
      <c r="Q18" s="27"/>
      <c r="T18" s="21"/>
      <c r="U18" s="31"/>
      <c r="V18" s="31"/>
      <c r="W18" s="31"/>
      <c r="X18" s="31"/>
    </row>
    <row r="19" spans="1:24" ht="16.5" customHeight="1">
      <c r="A19" s="463"/>
      <c r="B19" s="8">
        <v>8</v>
      </c>
      <c r="C19" s="57"/>
      <c r="D19" s="56"/>
      <c r="E19" s="464"/>
      <c r="F19" s="465"/>
      <c r="G19" s="466"/>
      <c r="H19" s="53"/>
      <c r="I19" s="451"/>
      <c r="J19" s="452"/>
      <c r="K19" s="452"/>
      <c r="L19" s="453"/>
      <c r="M19" s="25"/>
      <c r="N19" s="162" t="s">
        <v>146</v>
      </c>
      <c r="O19" s="473" t="s">
        <v>255</v>
      </c>
      <c r="P19" s="474"/>
      <c r="Q19" s="27"/>
      <c r="T19" s="31"/>
      <c r="U19" s="31"/>
      <c r="V19" s="31"/>
      <c r="W19" s="31"/>
      <c r="X19" s="32"/>
    </row>
    <row r="20" spans="1:24" ht="16.5" customHeight="1">
      <c r="A20" s="463"/>
      <c r="B20" s="8">
        <v>9</v>
      </c>
      <c r="C20" s="57"/>
      <c r="D20" s="56"/>
      <c r="E20" s="464"/>
      <c r="F20" s="465"/>
      <c r="G20" s="466"/>
      <c r="H20" s="53"/>
      <c r="I20" s="451"/>
      <c r="J20" s="452"/>
      <c r="K20" s="452"/>
      <c r="L20" s="453"/>
      <c r="M20" s="25"/>
      <c r="N20" s="163" t="s">
        <v>96</v>
      </c>
      <c r="O20" s="475" t="s">
        <v>257</v>
      </c>
      <c r="P20" s="476"/>
      <c r="Q20" s="27"/>
      <c r="T20" s="26"/>
      <c r="U20" s="31"/>
      <c r="V20" s="31"/>
      <c r="W20" s="31"/>
      <c r="X20" s="32"/>
    </row>
    <row r="21" spans="1:24" ht="16.5" customHeight="1">
      <c r="A21" s="463"/>
      <c r="B21" s="8">
        <v>10</v>
      </c>
      <c r="C21" s="57"/>
      <c r="D21" s="56"/>
      <c r="E21" s="464"/>
      <c r="F21" s="465"/>
      <c r="G21" s="466"/>
      <c r="H21" s="53"/>
      <c r="I21" s="451"/>
      <c r="J21" s="452"/>
      <c r="K21" s="452"/>
      <c r="L21" s="453"/>
      <c r="M21" s="25"/>
      <c r="N21" s="163" t="s">
        <v>102</v>
      </c>
      <c r="O21" s="477" t="s">
        <v>256</v>
      </c>
      <c r="P21" s="478"/>
      <c r="Q21" s="27"/>
      <c r="T21" s="26"/>
      <c r="U21" s="31"/>
      <c r="V21" s="31"/>
      <c r="W21" s="31"/>
      <c r="X21" s="26"/>
    </row>
    <row r="22" spans="1:24" ht="16.5" customHeight="1">
      <c r="A22" s="463"/>
      <c r="B22" s="8">
        <v>11</v>
      </c>
      <c r="C22" s="57"/>
      <c r="D22" s="56"/>
      <c r="E22" s="464"/>
      <c r="F22" s="465"/>
      <c r="G22" s="466"/>
      <c r="H22" s="53"/>
      <c r="I22" s="451"/>
      <c r="J22" s="452"/>
      <c r="K22" s="452"/>
      <c r="L22" s="453"/>
      <c r="M22" s="25"/>
      <c r="N22" s="164" t="s">
        <v>243</v>
      </c>
      <c r="O22" s="528" t="s">
        <v>245</v>
      </c>
      <c r="P22" s="529"/>
      <c r="Q22" s="27"/>
      <c r="T22" s="26"/>
      <c r="U22" s="31"/>
      <c r="V22" s="31"/>
      <c r="W22" s="31"/>
      <c r="X22" s="26"/>
    </row>
    <row r="23" spans="1:24" ht="16.5" customHeight="1" thickBot="1">
      <c r="A23" s="463"/>
      <c r="B23" s="8">
        <v>12</v>
      </c>
      <c r="C23" s="57"/>
      <c r="D23" s="56"/>
      <c r="E23" s="464"/>
      <c r="F23" s="465"/>
      <c r="G23" s="466"/>
      <c r="H23" s="53"/>
      <c r="I23" s="451"/>
      <c r="J23" s="452"/>
      <c r="K23" s="452"/>
      <c r="L23" s="453"/>
      <c r="M23" s="25"/>
      <c r="N23" s="165" t="s">
        <v>244</v>
      </c>
      <c r="O23" s="479" t="s">
        <v>246</v>
      </c>
      <c r="P23" s="480"/>
      <c r="Q23" s="27"/>
      <c r="T23" s="26"/>
      <c r="U23" s="31"/>
      <c r="V23" s="31"/>
      <c r="W23" s="31"/>
      <c r="X23" s="26"/>
    </row>
    <row r="24" spans="1:24" ht="16.5" customHeight="1">
      <c r="A24" s="463"/>
      <c r="B24" s="8">
        <v>13</v>
      </c>
      <c r="C24" s="57"/>
      <c r="D24" s="56"/>
      <c r="E24" s="464"/>
      <c r="F24" s="465"/>
      <c r="G24" s="466"/>
      <c r="H24" s="53"/>
      <c r="I24" s="451"/>
      <c r="J24" s="452"/>
      <c r="K24" s="452"/>
      <c r="L24" s="453"/>
      <c r="M24" s="25"/>
      <c r="N24" s="215"/>
      <c r="O24" s="212"/>
      <c r="P24" s="212"/>
      <c r="Q24" s="34"/>
      <c r="T24" s="26"/>
      <c r="U24" s="31"/>
      <c r="V24" s="31"/>
      <c r="W24" s="31"/>
      <c r="X24" s="31"/>
    </row>
    <row r="25" spans="1:24" ht="16.5" customHeight="1">
      <c r="A25" s="463"/>
      <c r="B25" s="8">
        <v>14</v>
      </c>
      <c r="C25" s="57"/>
      <c r="D25" s="56"/>
      <c r="E25" s="464"/>
      <c r="F25" s="465"/>
      <c r="G25" s="466"/>
      <c r="H25" s="53"/>
      <c r="I25" s="451"/>
      <c r="J25" s="452"/>
      <c r="K25" s="452"/>
      <c r="L25" s="453"/>
      <c r="M25" s="25"/>
      <c r="N25" s="216"/>
      <c r="O25" s="209"/>
      <c r="P25" s="209"/>
      <c r="Q25" s="34"/>
      <c r="T25" s="26"/>
      <c r="U25" s="31"/>
      <c r="V25" s="31"/>
      <c r="W25" s="31"/>
      <c r="X25" s="31"/>
    </row>
    <row r="26" spans="1:24" ht="16.5" customHeight="1">
      <c r="A26" s="463"/>
      <c r="B26" s="8">
        <v>15</v>
      </c>
      <c r="C26" s="57"/>
      <c r="D26" s="56"/>
      <c r="E26" s="464"/>
      <c r="F26" s="465"/>
      <c r="G26" s="466"/>
      <c r="H26" s="53"/>
      <c r="I26" s="451"/>
      <c r="J26" s="452"/>
      <c r="K26" s="452"/>
      <c r="L26" s="453"/>
      <c r="M26" s="25"/>
      <c r="N26" s="216"/>
      <c r="O26" s="209"/>
      <c r="P26" s="209"/>
      <c r="Q26" s="34"/>
      <c r="T26" s="26"/>
      <c r="U26" s="31"/>
      <c r="V26" s="31"/>
      <c r="W26" s="31"/>
      <c r="X26" s="31"/>
    </row>
    <row r="27" spans="1:24" ht="16.5" customHeight="1">
      <c r="A27" s="463"/>
      <c r="B27" s="8">
        <v>16</v>
      </c>
      <c r="C27" s="57"/>
      <c r="D27" s="56"/>
      <c r="E27" s="464"/>
      <c r="F27" s="465"/>
      <c r="G27" s="466"/>
      <c r="H27" s="53"/>
      <c r="I27" s="451"/>
      <c r="J27" s="452"/>
      <c r="K27" s="452"/>
      <c r="L27" s="453"/>
      <c r="M27" s="25"/>
      <c r="N27" s="216"/>
      <c r="O27" s="209"/>
      <c r="P27" s="209"/>
      <c r="Q27" s="34"/>
      <c r="T27" s="26"/>
      <c r="U27" s="31"/>
      <c r="V27" s="31"/>
      <c r="W27" s="31"/>
      <c r="X27" s="27"/>
    </row>
    <row r="28" spans="1:24" ht="16.5" customHeight="1">
      <c r="A28" s="463"/>
      <c r="B28" s="8">
        <v>17</v>
      </c>
      <c r="C28" s="57"/>
      <c r="D28" s="56"/>
      <c r="E28" s="464"/>
      <c r="F28" s="465"/>
      <c r="G28" s="466"/>
      <c r="H28" s="53"/>
      <c r="I28" s="451"/>
      <c r="J28" s="452"/>
      <c r="K28" s="452"/>
      <c r="L28" s="453"/>
      <c r="M28" s="25"/>
      <c r="N28" s="216"/>
      <c r="O28" s="209"/>
      <c r="P28" s="209"/>
      <c r="Q28" s="34"/>
      <c r="T28" s="26"/>
      <c r="U28" s="31"/>
      <c r="V28" s="31"/>
      <c r="W28" s="31"/>
      <c r="X28" s="27"/>
    </row>
    <row r="29" spans="1:24" ht="16.5" customHeight="1">
      <c r="A29" s="463"/>
      <c r="B29" s="8">
        <v>18</v>
      </c>
      <c r="C29" s="57"/>
      <c r="D29" s="56"/>
      <c r="E29" s="464"/>
      <c r="F29" s="465"/>
      <c r="G29" s="466"/>
      <c r="H29" s="53"/>
      <c r="I29" s="451"/>
      <c r="J29" s="452"/>
      <c r="K29" s="452"/>
      <c r="L29" s="453"/>
      <c r="M29" s="25"/>
      <c r="N29" s="216"/>
      <c r="O29" s="209"/>
      <c r="P29" s="209"/>
      <c r="Q29" s="34"/>
      <c r="T29" s="26"/>
      <c r="U29" s="31"/>
      <c r="V29" s="31"/>
      <c r="W29" s="31"/>
      <c r="X29" s="27"/>
    </row>
    <row r="30" spans="1:24" ht="16.5" customHeight="1">
      <c r="A30" s="463"/>
      <c r="B30" s="8">
        <v>19</v>
      </c>
      <c r="C30" s="57"/>
      <c r="D30" s="56"/>
      <c r="E30" s="464"/>
      <c r="F30" s="465"/>
      <c r="G30" s="466"/>
      <c r="H30" s="53"/>
      <c r="I30" s="451"/>
      <c r="J30" s="452"/>
      <c r="K30" s="452"/>
      <c r="L30" s="453"/>
      <c r="M30" s="25"/>
      <c r="N30" s="216"/>
      <c r="O30" s="209"/>
      <c r="P30" s="209"/>
      <c r="Q30" s="34"/>
      <c r="T30" s="28"/>
      <c r="U30" s="28"/>
      <c r="V30" s="28"/>
      <c r="W30" s="28"/>
      <c r="X30" s="28"/>
    </row>
    <row r="31" spans="1:17" ht="16.5" customHeight="1" thickBot="1">
      <c r="A31" s="463"/>
      <c r="B31" s="167">
        <v>20</v>
      </c>
      <c r="C31" s="166"/>
      <c r="D31" s="186"/>
      <c r="E31" s="467"/>
      <c r="F31" s="468"/>
      <c r="G31" s="469"/>
      <c r="H31" s="207"/>
      <c r="I31" s="544"/>
      <c r="J31" s="545"/>
      <c r="K31" s="545"/>
      <c r="L31" s="546"/>
      <c r="M31" s="25"/>
      <c r="N31" s="216"/>
      <c r="O31" s="213"/>
      <c r="P31" s="213"/>
      <c r="Q31" s="47"/>
    </row>
    <row r="32" spans="1:17" ht="16.5" customHeight="1" thickTop="1">
      <c r="A32" s="460" t="s">
        <v>137</v>
      </c>
      <c r="B32" s="179">
        <v>1</v>
      </c>
      <c r="C32" s="174"/>
      <c r="D32" s="177"/>
      <c r="E32" s="188"/>
      <c r="F32" s="532" t="s">
        <v>296</v>
      </c>
      <c r="G32" s="433"/>
      <c r="H32" s="434"/>
      <c r="I32" s="435"/>
      <c r="J32" s="431" t="s">
        <v>297</v>
      </c>
      <c r="K32" s="433"/>
      <c r="L32" s="434"/>
      <c r="M32" s="434"/>
      <c r="N32" s="434"/>
      <c r="O32" s="435"/>
      <c r="P32" s="214" t="s">
        <v>278</v>
      </c>
      <c r="Q32" s="47"/>
    </row>
    <row r="33" spans="1:17" ht="16.5" customHeight="1">
      <c r="A33" s="461"/>
      <c r="B33" s="180">
        <v>2</v>
      </c>
      <c r="C33" s="57"/>
      <c r="D33" s="39"/>
      <c r="E33" s="182"/>
      <c r="F33" s="533"/>
      <c r="G33" s="436"/>
      <c r="H33" s="437"/>
      <c r="I33" s="438"/>
      <c r="J33" s="432"/>
      <c r="K33" s="436"/>
      <c r="L33" s="437"/>
      <c r="M33" s="437"/>
      <c r="N33" s="437"/>
      <c r="O33" s="438"/>
      <c r="P33" s="535"/>
      <c r="Q33" s="47"/>
    </row>
    <row r="34" spans="1:17" ht="16.5" customHeight="1">
      <c r="A34" s="461"/>
      <c r="B34" s="180">
        <v>3</v>
      </c>
      <c r="C34" s="57"/>
      <c r="D34" s="39"/>
      <c r="E34" s="182"/>
      <c r="F34" s="533"/>
      <c r="G34" s="436"/>
      <c r="H34" s="437"/>
      <c r="I34" s="438"/>
      <c r="J34" s="432"/>
      <c r="K34" s="436"/>
      <c r="L34" s="437"/>
      <c r="M34" s="437"/>
      <c r="N34" s="437"/>
      <c r="O34" s="438"/>
      <c r="P34" s="536"/>
      <c r="Q34" s="47"/>
    </row>
    <row r="35" spans="1:17" ht="16.5" customHeight="1">
      <c r="A35" s="461"/>
      <c r="B35" s="180">
        <v>4</v>
      </c>
      <c r="C35" s="57"/>
      <c r="D35" s="39"/>
      <c r="E35" s="189"/>
      <c r="F35" s="533"/>
      <c r="G35" s="436"/>
      <c r="H35" s="437"/>
      <c r="I35" s="438"/>
      <c r="J35" s="432"/>
      <c r="K35" s="436"/>
      <c r="L35" s="437"/>
      <c r="M35" s="437"/>
      <c r="N35" s="437"/>
      <c r="O35" s="438"/>
      <c r="P35" s="536"/>
      <c r="Q35" s="47"/>
    </row>
    <row r="36" spans="1:19" ht="16.5" customHeight="1">
      <c r="A36" s="461"/>
      <c r="B36" s="180">
        <v>5</v>
      </c>
      <c r="C36" s="57"/>
      <c r="D36" s="39"/>
      <c r="E36" s="185"/>
      <c r="F36" s="533"/>
      <c r="G36" s="439"/>
      <c r="H36" s="440"/>
      <c r="I36" s="441"/>
      <c r="J36" s="432"/>
      <c r="K36" s="439"/>
      <c r="L36" s="440"/>
      <c r="M36" s="440"/>
      <c r="N36" s="440"/>
      <c r="O36" s="441"/>
      <c r="P36" s="537"/>
      <c r="Q36" s="47"/>
      <c r="R36" s="47"/>
      <c r="S36" s="47"/>
    </row>
    <row r="37" spans="1:19" ht="16.5" customHeight="1">
      <c r="A37" s="461"/>
      <c r="B37" s="180">
        <v>6</v>
      </c>
      <c r="C37" s="57"/>
      <c r="D37" s="39"/>
      <c r="E37" s="185"/>
      <c r="F37" s="533"/>
      <c r="G37" s="442"/>
      <c r="H37" s="443"/>
      <c r="I37" s="444"/>
      <c r="J37" s="432"/>
      <c r="K37" s="442"/>
      <c r="L37" s="443"/>
      <c r="M37" s="443"/>
      <c r="N37" s="443"/>
      <c r="O37" s="444"/>
      <c r="P37" s="211" t="s">
        <v>278</v>
      </c>
      <c r="Q37" s="48"/>
      <c r="R37" s="47"/>
      <c r="S37" s="47"/>
    </row>
    <row r="38" spans="1:19" ht="16.5" customHeight="1">
      <c r="A38" s="461"/>
      <c r="B38" s="180">
        <v>7</v>
      </c>
      <c r="C38" s="57"/>
      <c r="D38" s="39"/>
      <c r="E38" s="185"/>
      <c r="F38" s="533"/>
      <c r="G38" s="445"/>
      <c r="H38" s="446"/>
      <c r="I38" s="447"/>
      <c r="J38" s="432"/>
      <c r="K38" s="445"/>
      <c r="L38" s="446"/>
      <c r="M38" s="446"/>
      <c r="N38" s="446"/>
      <c r="O38" s="447"/>
      <c r="P38" s="538"/>
      <c r="Q38" s="48"/>
      <c r="R38" s="47"/>
      <c r="S38" s="47"/>
    </row>
    <row r="39" spans="1:19" ht="16.5" customHeight="1">
      <c r="A39" s="461"/>
      <c r="B39" s="180">
        <v>8</v>
      </c>
      <c r="C39" s="57"/>
      <c r="D39" s="39"/>
      <c r="E39" s="185"/>
      <c r="F39" s="533"/>
      <c r="G39" s="445"/>
      <c r="H39" s="446"/>
      <c r="I39" s="447"/>
      <c r="J39" s="432"/>
      <c r="K39" s="445"/>
      <c r="L39" s="446"/>
      <c r="M39" s="446"/>
      <c r="N39" s="446"/>
      <c r="O39" s="447"/>
      <c r="P39" s="539"/>
      <c r="R39" s="47"/>
      <c r="S39" s="47"/>
    </row>
    <row r="40" spans="1:19" ht="16.5" customHeight="1">
      <c r="A40" s="461"/>
      <c r="B40" s="180">
        <v>9</v>
      </c>
      <c r="C40" s="57"/>
      <c r="D40" s="39"/>
      <c r="E40" s="185"/>
      <c r="F40" s="533"/>
      <c r="G40" s="445"/>
      <c r="H40" s="446"/>
      <c r="I40" s="447"/>
      <c r="J40" s="432"/>
      <c r="K40" s="445"/>
      <c r="L40" s="446"/>
      <c r="M40" s="446"/>
      <c r="N40" s="446"/>
      <c r="O40" s="447"/>
      <c r="P40" s="539"/>
      <c r="R40" s="47"/>
      <c r="S40" s="47"/>
    </row>
    <row r="41" spans="1:19" ht="16.5" customHeight="1">
      <c r="A41" s="461"/>
      <c r="B41" s="180">
        <v>10</v>
      </c>
      <c r="C41" s="57"/>
      <c r="D41" s="39"/>
      <c r="E41" s="228"/>
      <c r="F41" s="534"/>
      <c r="G41" s="448"/>
      <c r="H41" s="449"/>
      <c r="I41" s="450"/>
      <c r="J41" s="432"/>
      <c r="K41" s="448"/>
      <c r="L41" s="449"/>
      <c r="M41" s="449"/>
      <c r="N41" s="449"/>
      <c r="O41" s="450"/>
      <c r="P41" s="540"/>
      <c r="Q41" s="23"/>
      <c r="R41" s="47"/>
      <c r="S41" s="47"/>
    </row>
    <row r="42" spans="1:22" ht="3" customHeight="1">
      <c r="A42" s="220"/>
      <c r="B42" s="43"/>
      <c r="C42" s="217"/>
      <c r="D42" s="221"/>
      <c r="E42" s="218"/>
      <c r="F42" s="219"/>
      <c r="G42" s="210"/>
      <c r="H42" s="210"/>
      <c r="I42" s="210"/>
      <c r="J42" s="222"/>
      <c r="K42" s="210"/>
      <c r="L42" s="210"/>
      <c r="M42" s="210"/>
      <c r="N42" s="210"/>
      <c r="O42" s="210"/>
      <c r="P42" s="223"/>
      <c r="Q42" s="23"/>
      <c r="R42" s="50"/>
      <c r="S42" s="50"/>
      <c r="T42" s="23"/>
      <c r="U42" s="23"/>
      <c r="V42" s="23"/>
    </row>
    <row r="43" spans="1:19" ht="16.5" customHeight="1">
      <c r="A43" s="470" t="s">
        <v>154</v>
      </c>
      <c r="B43" s="470"/>
      <c r="C43" s="187" t="s">
        <v>155</v>
      </c>
      <c r="D43" s="471" t="s">
        <v>156</v>
      </c>
      <c r="E43" s="472"/>
      <c r="F43" s="455"/>
      <c r="G43" s="456"/>
      <c r="H43" s="454" t="s">
        <v>157</v>
      </c>
      <c r="I43" s="456"/>
      <c r="J43" s="454" t="s">
        <v>158</v>
      </c>
      <c r="K43" s="456"/>
      <c r="L43" s="454" t="s">
        <v>159</v>
      </c>
      <c r="M43" s="455"/>
      <c r="N43" s="455"/>
      <c r="O43" s="456"/>
      <c r="P43" s="3" t="s">
        <v>153</v>
      </c>
      <c r="R43" s="47"/>
      <c r="S43" s="47"/>
    </row>
    <row r="44" spans="1:19" ht="16.5" customHeight="1">
      <c r="A44" s="470"/>
      <c r="B44" s="470"/>
      <c r="C44" s="38"/>
      <c r="D44" s="451"/>
      <c r="E44" s="452"/>
      <c r="F44" s="452"/>
      <c r="G44" s="453"/>
      <c r="H44" s="530"/>
      <c r="I44" s="531"/>
      <c r="J44" s="429"/>
      <c r="K44" s="430"/>
      <c r="L44" s="457">
        <f>H44*J44</f>
        <v>0</v>
      </c>
      <c r="M44" s="458"/>
      <c r="N44" s="458"/>
      <c r="O44" s="459"/>
      <c r="P44" s="161"/>
      <c r="R44" s="48"/>
      <c r="S44" s="48"/>
    </row>
    <row r="45" spans="1:16" ht="16.5" customHeight="1">
      <c r="A45" s="470"/>
      <c r="B45" s="470"/>
      <c r="C45" s="38"/>
      <c r="D45" s="451"/>
      <c r="E45" s="452"/>
      <c r="F45" s="452"/>
      <c r="G45" s="453"/>
      <c r="H45" s="530"/>
      <c r="I45" s="531"/>
      <c r="J45" s="429"/>
      <c r="K45" s="430"/>
      <c r="L45" s="457">
        <f>H45*J45</f>
        <v>0</v>
      </c>
      <c r="M45" s="458"/>
      <c r="N45" s="458"/>
      <c r="O45" s="459"/>
      <c r="P45" s="161"/>
    </row>
    <row r="46" spans="1:16" ht="16.5" customHeight="1">
      <c r="A46" s="470"/>
      <c r="B46" s="470"/>
      <c r="C46" s="38"/>
      <c r="D46" s="451"/>
      <c r="E46" s="452"/>
      <c r="F46" s="452"/>
      <c r="G46" s="453"/>
      <c r="H46" s="530"/>
      <c r="I46" s="531"/>
      <c r="J46" s="429"/>
      <c r="K46" s="430"/>
      <c r="L46" s="457">
        <f>H46*J46</f>
        <v>0</v>
      </c>
      <c r="M46" s="458"/>
      <c r="N46" s="458"/>
      <c r="O46" s="459"/>
      <c r="P46" s="161"/>
    </row>
    <row r="47" spans="1:19" ht="16.5" customHeight="1">
      <c r="A47" s="470"/>
      <c r="B47" s="470"/>
      <c r="C47" s="38"/>
      <c r="D47" s="451"/>
      <c r="E47" s="452"/>
      <c r="F47" s="452"/>
      <c r="G47" s="453"/>
      <c r="H47" s="530"/>
      <c r="I47" s="531"/>
      <c r="J47" s="429"/>
      <c r="K47" s="430"/>
      <c r="L47" s="457">
        <f>H47*J47</f>
        <v>0</v>
      </c>
      <c r="M47" s="458"/>
      <c r="N47" s="458"/>
      <c r="O47" s="459"/>
      <c r="P47" s="161"/>
      <c r="R47" s="23"/>
      <c r="S47" s="23"/>
    </row>
    <row r="48" spans="1:4" ht="7.5" customHeight="1">
      <c r="A48" s="48"/>
      <c r="B48" s="48"/>
      <c r="C48" s="48"/>
      <c r="D48" s="48"/>
    </row>
    <row r="49" spans="1:16" ht="11.25" customHeight="1">
      <c r="A49" s="274" t="s">
        <v>176</v>
      </c>
      <c r="B49" s="275" t="s">
        <v>189</v>
      </c>
      <c r="C49" s="190"/>
      <c r="D49" s="190"/>
      <c r="E49" s="190"/>
      <c r="F49" s="190"/>
      <c r="G49" s="190"/>
      <c r="H49" s="190"/>
      <c r="I49" s="190"/>
      <c r="J49" s="190"/>
      <c r="K49" s="190"/>
      <c r="L49" s="190"/>
      <c r="M49" s="190"/>
      <c r="N49" s="190"/>
      <c r="O49" s="190"/>
      <c r="P49" s="50"/>
    </row>
    <row r="50" spans="1:17" ht="11.25" customHeight="1">
      <c r="A50" s="274" t="s">
        <v>184</v>
      </c>
      <c r="B50" s="275" t="s">
        <v>170</v>
      </c>
      <c r="C50" s="50"/>
      <c r="D50" s="50"/>
      <c r="E50" s="50"/>
      <c r="F50" s="50"/>
      <c r="G50" s="50"/>
      <c r="H50" s="50"/>
      <c r="I50" s="50"/>
      <c r="J50" s="50"/>
      <c r="K50" s="50"/>
      <c r="L50" s="50"/>
      <c r="M50" s="50"/>
      <c r="N50" s="50"/>
      <c r="O50" s="50"/>
      <c r="P50" s="50"/>
      <c r="Q50" s="23"/>
    </row>
    <row r="51" spans="1:17" ht="11.25" customHeight="1">
      <c r="A51" s="274"/>
      <c r="B51" s="275" t="s">
        <v>323</v>
      </c>
      <c r="C51" s="50"/>
      <c r="D51" s="50"/>
      <c r="E51" s="50"/>
      <c r="F51" s="50"/>
      <c r="G51" s="50"/>
      <c r="H51" s="50"/>
      <c r="I51" s="50"/>
      <c r="J51" s="50"/>
      <c r="K51" s="50"/>
      <c r="L51" s="50"/>
      <c r="M51" s="50"/>
      <c r="N51" s="50"/>
      <c r="O51" s="50"/>
      <c r="P51" s="50"/>
      <c r="Q51" s="23"/>
    </row>
    <row r="52" spans="1:17" ht="11.25" customHeight="1">
      <c r="A52" s="274"/>
      <c r="B52" s="275" t="s">
        <v>324</v>
      </c>
      <c r="C52" s="50"/>
      <c r="D52" s="50"/>
      <c r="E52" s="50"/>
      <c r="F52" s="50"/>
      <c r="G52" s="50"/>
      <c r="H52" s="50"/>
      <c r="I52" s="50"/>
      <c r="J52" s="50"/>
      <c r="K52" s="50"/>
      <c r="L52" s="50"/>
      <c r="M52" s="50"/>
      <c r="N52" s="50"/>
      <c r="O52" s="50"/>
      <c r="P52" s="50"/>
      <c r="Q52" s="23"/>
    </row>
    <row r="53" spans="1:17" ht="11.25" customHeight="1">
      <c r="A53" s="274" t="s">
        <v>178</v>
      </c>
      <c r="B53" s="275" t="s">
        <v>171</v>
      </c>
      <c r="C53" s="50"/>
      <c r="D53" s="50"/>
      <c r="E53" s="50"/>
      <c r="F53" s="50"/>
      <c r="G53" s="50"/>
      <c r="H53" s="50"/>
      <c r="I53" s="50"/>
      <c r="J53" s="50"/>
      <c r="K53" s="50"/>
      <c r="L53" s="50"/>
      <c r="M53" s="50"/>
      <c r="N53" s="50"/>
      <c r="O53" s="50"/>
      <c r="P53" s="50"/>
      <c r="Q53" s="23"/>
    </row>
    <row r="54" spans="1:16" ht="11.25" customHeight="1">
      <c r="A54" s="276" t="s">
        <v>280</v>
      </c>
      <c r="B54" s="275" t="s">
        <v>282</v>
      </c>
      <c r="C54" s="184"/>
      <c r="D54" s="184"/>
      <c r="E54" s="184"/>
      <c r="F54" s="184"/>
      <c r="G54" s="184"/>
      <c r="H54" s="184"/>
      <c r="I54" s="184"/>
      <c r="J54" s="184"/>
      <c r="K54" s="184"/>
      <c r="L54" s="184"/>
      <c r="M54" s="184"/>
      <c r="N54" s="184"/>
      <c r="O54" s="184"/>
      <c r="P54" s="50"/>
    </row>
    <row r="55" spans="1:16" ht="11.25" customHeight="1">
      <c r="A55" s="276"/>
      <c r="B55" s="275" t="s">
        <v>281</v>
      </c>
      <c r="C55" s="184"/>
      <c r="D55" s="184"/>
      <c r="E55" s="184"/>
      <c r="F55" s="184"/>
      <c r="G55" s="184"/>
      <c r="H55" s="184"/>
      <c r="I55" s="184"/>
      <c r="J55" s="184"/>
      <c r="K55" s="184"/>
      <c r="L55" s="184"/>
      <c r="M55" s="184"/>
      <c r="N55" s="184"/>
      <c r="O55" s="184"/>
      <c r="P55" s="50"/>
    </row>
    <row r="56" spans="1:16" ht="11.25" customHeight="1">
      <c r="A56" s="274" t="s">
        <v>181</v>
      </c>
      <c r="B56" s="277" t="s">
        <v>185</v>
      </c>
      <c r="C56" s="52"/>
      <c r="D56" s="52"/>
      <c r="E56" s="52"/>
      <c r="F56" s="52"/>
      <c r="G56" s="52"/>
      <c r="H56" s="52"/>
      <c r="I56" s="52"/>
      <c r="J56" s="52"/>
      <c r="K56" s="52"/>
      <c r="L56" s="52"/>
      <c r="M56" s="52"/>
      <c r="N56" s="50"/>
      <c r="O56" s="50"/>
      <c r="P56" s="50"/>
    </row>
    <row r="57" spans="1:16" ht="11.25" customHeight="1">
      <c r="A57" s="274" t="s">
        <v>186</v>
      </c>
      <c r="B57" s="275" t="s">
        <v>190</v>
      </c>
      <c r="C57" s="50"/>
      <c r="D57" s="50"/>
      <c r="E57" s="50"/>
      <c r="F57" s="50"/>
      <c r="G57" s="50"/>
      <c r="H57" s="50"/>
      <c r="I57" s="50"/>
      <c r="J57" s="50"/>
      <c r="K57" s="50"/>
      <c r="L57" s="50"/>
      <c r="M57" s="50"/>
      <c r="N57" s="50"/>
      <c r="O57" s="50"/>
      <c r="P57" s="49"/>
    </row>
    <row r="58" spans="1:16" ht="11.25" customHeight="1">
      <c r="A58" s="278" t="s">
        <v>27</v>
      </c>
      <c r="B58" s="275" t="s">
        <v>162</v>
      </c>
      <c r="C58" s="50"/>
      <c r="D58" s="50"/>
      <c r="E58" s="50"/>
      <c r="F58" s="50"/>
      <c r="G58" s="50"/>
      <c r="H58" s="50"/>
      <c r="I58" s="50"/>
      <c r="J58" s="50"/>
      <c r="K58" s="50"/>
      <c r="L58" s="50"/>
      <c r="M58" s="50"/>
      <c r="N58" s="50"/>
      <c r="O58" s="50"/>
      <c r="P58" s="52"/>
    </row>
    <row r="59" spans="1:18" s="47" customFormat="1" ht="11.25" customHeight="1">
      <c r="A59" s="274" t="s">
        <v>183</v>
      </c>
      <c r="B59" s="275" t="s">
        <v>163</v>
      </c>
      <c r="C59" s="50"/>
      <c r="D59" s="50"/>
      <c r="E59" s="50"/>
      <c r="F59" s="50"/>
      <c r="G59" s="50"/>
      <c r="H59" s="50"/>
      <c r="I59" s="50"/>
      <c r="J59" s="50"/>
      <c r="K59" s="50"/>
      <c r="L59" s="50"/>
      <c r="M59" s="50"/>
      <c r="N59" s="50"/>
      <c r="O59" s="52"/>
      <c r="P59" s="23"/>
      <c r="Q59" s="50"/>
      <c r="R59" s="50"/>
    </row>
    <row r="60" spans="1:18" s="47" customFormat="1" ht="11.25" customHeight="1">
      <c r="A60" s="274" t="s">
        <v>187</v>
      </c>
      <c r="B60" s="275" t="s">
        <v>172</v>
      </c>
      <c r="C60" s="50"/>
      <c r="D60" s="50"/>
      <c r="E60" s="50"/>
      <c r="F60" s="50"/>
      <c r="G60" s="50"/>
      <c r="H60" s="50"/>
      <c r="I60" s="50"/>
      <c r="J60" s="50"/>
      <c r="K60" s="50"/>
      <c r="L60" s="50"/>
      <c r="M60" s="50"/>
      <c r="N60" s="50"/>
      <c r="O60" s="50"/>
      <c r="P60" s="23"/>
      <c r="Q60" s="50"/>
      <c r="R60" s="50"/>
    </row>
    <row r="61" spans="1:18" s="47" customFormat="1" ht="11.25" customHeight="1">
      <c r="A61" s="279"/>
      <c r="B61" s="279"/>
      <c r="C61" s="1"/>
      <c r="D61" s="1"/>
      <c r="E61" s="1"/>
      <c r="F61" s="1"/>
      <c r="G61" s="1"/>
      <c r="H61" s="1"/>
      <c r="I61" s="1"/>
      <c r="J61" s="1"/>
      <c r="K61" s="1"/>
      <c r="L61" s="1"/>
      <c r="M61" s="1"/>
      <c r="N61" s="1"/>
      <c r="O61" s="1"/>
      <c r="P61" s="1"/>
      <c r="Q61" s="50"/>
      <c r="R61" s="50"/>
    </row>
    <row r="62" spans="1:18" s="47" customFormat="1" ht="26.25" customHeight="1">
      <c r="A62" s="1"/>
      <c r="B62" s="1"/>
      <c r="C62" s="1"/>
      <c r="D62" s="1"/>
      <c r="E62" s="1"/>
      <c r="F62" s="1"/>
      <c r="G62" s="1"/>
      <c r="H62" s="1"/>
      <c r="I62" s="1"/>
      <c r="J62" s="1"/>
      <c r="K62" s="1"/>
      <c r="L62" s="1"/>
      <c r="M62" s="1"/>
      <c r="N62" s="1"/>
      <c r="O62" s="1"/>
      <c r="P62" s="1"/>
      <c r="Q62" s="50"/>
      <c r="R62" s="50"/>
    </row>
    <row r="63" spans="1:18" s="47" customFormat="1" ht="13.5">
      <c r="A63" s="1"/>
      <c r="B63" s="1"/>
      <c r="C63" s="1"/>
      <c r="D63" s="1"/>
      <c r="E63" s="1"/>
      <c r="F63" s="1"/>
      <c r="G63" s="1"/>
      <c r="H63" s="1"/>
      <c r="I63" s="1"/>
      <c r="J63" s="1"/>
      <c r="K63" s="1"/>
      <c r="L63" s="1"/>
      <c r="M63" s="1"/>
      <c r="N63" s="1"/>
      <c r="O63" s="1"/>
      <c r="P63" s="1"/>
      <c r="Q63" s="50"/>
      <c r="R63" s="50"/>
    </row>
    <row r="64" spans="1:18" s="47" customFormat="1" ht="13.5">
      <c r="A64" s="1"/>
      <c r="B64" s="1"/>
      <c r="C64" s="1"/>
      <c r="D64" s="1"/>
      <c r="E64" s="1"/>
      <c r="F64" s="1"/>
      <c r="G64" s="1"/>
      <c r="H64" s="1"/>
      <c r="I64" s="1"/>
      <c r="J64" s="1"/>
      <c r="K64" s="1"/>
      <c r="L64" s="1"/>
      <c r="M64" s="1"/>
      <c r="N64" s="1"/>
      <c r="O64" s="1"/>
      <c r="P64" s="1"/>
      <c r="Q64" s="50"/>
      <c r="R64" s="50"/>
    </row>
    <row r="65" spans="1:18" s="48" customFormat="1" ht="13.5">
      <c r="A65" s="1"/>
      <c r="B65" s="1"/>
      <c r="C65" s="1"/>
      <c r="D65" s="1"/>
      <c r="E65" s="1"/>
      <c r="F65" s="1"/>
      <c r="G65" s="1"/>
      <c r="H65" s="1"/>
      <c r="I65" s="1"/>
      <c r="J65" s="1"/>
      <c r="K65" s="1"/>
      <c r="L65" s="1"/>
      <c r="M65" s="1"/>
      <c r="N65" s="1"/>
      <c r="O65" s="1"/>
      <c r="P65" s="1"/>
      <c r="Q65" s="52"/>
      <c r="R65" s="52"/>
    </row>
    <row r="66" spans="17:18" ht="13.5" customHeight="1">
      <c r="Q66" s="23"/>
      <c r="R66" s="23"/>
    </row>
    <row r="67" spans="17:18" ht="13.5" customHeight="1">
      <c r="Q67" s="23"/>
      <c r="R67" s="23"/>
    </row>
  </sheetData>
  <sheetProtection/>
  <mergeCells count="108">
    <mergeCell ref="P33:P36"/>
    <mergeCell ref="P38:P41"/>
    <mergeCell ref="H46:I46"/>
    <mergeCell ref="H47:I47"/>
    <mergeCell ref="A1:E1"/>
    <mergeCell ref="H43:I43"/>
    <mergeCell ref="I31:L31"/>
    <mergeCell ref="O17:P17"/>
    <mergeCell ref="J7:K8"/>
    <mergeCell ref="L7:P8"/>
    <mergeCell ref="L47:O47"/>
    <mergeCell ref="D47:G47"/>
    <mergeCell ref="L45:O45"/>
    <mergeCell ref="I22:L22"/>
    <mergeCell ref="I23:L23"/>
    <mergeCell ref="O22:P22"/>
    <mergeCell ref="I27:L27"/>
    <mergeCell ref="H44:I44"/>
    <mergeCell ref="H45:I45"/>
    <mergeCell ref="F32:F41"/>
    <mergeCell ref="A8:B8"/>
    <mergeCell ref="O11:P11"/>
    <mergeCell ref="I11:L11"/>
    <mergeCell ref="I17:L17"/>
    <mergeCell ref="I20:L20"/>
    <mergeCell ref="O18:P18"/>
    <mergeCell ref="E18:G18"/>
    <mergeCell ref="E19:G19"/>
    <mergeCell ref="A10:B10"/>
    <mergeCell ref="O14:P14"/>
    <mergeCell ref="N5:O5"/>
    <mergeCell ref="A11:B11"/>
    <mergeCell ref="O15:P15"/>
    <mergeCell ref="I24:L24"/>
    <mergeCell ref="A7:B7"/>
    <mergeCell ref="B5:J6"/>
    <mergeCell ref="L5:M5"/>
    <mergeCell ref="E20:G20"/>
    <mergeCell ref="H7:I7"/>
    <mergeCell ref="D10:D11"/>
    <mergeCell ref="C3:I4"/>
    <mergeCell ref="L3:P3"/>
    <mergeCell ref="L4:M4"/>
    <mergeCell ref="N4:O4"/>
    <mergeCell ref="C7:G7"/>
    <mergeCell ref="E17:G17"/>
    <mergeCell ref="C10:C11"/>
    <mergeCell ref="O10:P10"/>
    <mergeCell ref="O13:P13"/>
    <mergeCell ref="O12:P12"/>
    <mergeCell ref="O16:P16"/>
    <mergeCell ref="E10:G11"/>
    <mergeCell ref="E14:G14"/>
    <mergeCell ref="E15:G15"/>
    <mergeCell ref="E16:G16"/>
    <mergeCell ref="I12:L12"/>
    <mergeCell ref="I18:L18"/>
    <mergeCell ref="I19:L19"/>
    <mergeCell ref="I16:L16"/>
    <mergeCell ref="C8:G8"/>
    <mergeCell ref="H8:I8"/>
    <mergeCell ref="H10:L10"/>
    <mergeCell ref="D46:G46"/>
    <mergeCell ref="D44:G44"/>
    <mergeCell ref="E30:G30"/>
    <mergeCell ref="I30:L30"/>
    <mergeCell ref="O19:P19"/>
    <mergeCell ref="I13:L13"/>
    <mergeCell ref="O20:P20"/>
    <mergeCell ref="I14:L14"/>
    <mergeCell ref="O21:P21"/>
    <mergeCell ref="O23:P23"/>
    <mergeCell ref="E23:G23"/>
    <mergeCell ref="E24:G24"/>
    <mergeCell ref="E25:G25"/>
    <mergeCell ref="I29:L29"/>
    <mergeCell ref="I15:L15"/>
    <mergeCell ref="A43:B47"/>
    <mergeCell ref="D43:G43"/>
    <mergeCell ref="E27:G27"/>
    <mergeCell ref="E28:G28"/>
    <mergeCell ref="E29:G29"/>
    <mergeCell ref="A32:A41"/>
    <mergeCell ref="A12:A31"/>
    <mergeCell ref="E12:G12"/>
    <mergeCell ref="E13:G13"/>
    <mergeCell ref="E26:G26"/>
    <mergeCell ref="J43:K43"/>
    <mergeCell ref="I21:L21"/>
    <mergeCell ref="E31:G31"/>
    <mergeCell ref="E21:G21"/>
    <mergeCell ref="E22:G22"/>
    <mergeCell ref="J44:K44"/>
    <mergeCell ref="J45:K45"/>
    <mergeCell ref="J46:K46"/>
    <mergeCell ref="I25:L25"/>
    <mergeCell ref="I26:L26"/>
    <mergeCell ref="I28:L28"/>
    <mergeCell ref="J47:K47"/>
    <mergeCell ref="J32:J41"/>
    <mergeCell ref="G32:I36"/>
    <mergeCell ref="G37:I41"/>
    <mergeCell ref="K32:O36"/>
    <mergeCell ref="K37:O41"/>
    <mergeCell ref="D45:G45"/>
    <mergeCell ref="L43:O43"/>
    <mergeCell ref="L44:O44"/>
    <mergeCell ref="L46:O46"/>
  </mergeCells>
  <dataValidations count="3">
    <dataValidation type="list" allowBlank="1" showInputMessage="1" showErrorMessage="1" sqref="H12:H31">
      <formula1>$N$11:$N$23</formula1>
    </dataValidation>
    <dataValidation type="list" allowBlank="1" showInputMessage="1" showErrorMessage="1" sqref="D12:D31">
      <formula1>"出,集,休,外"</formula1>
    </dataValidation>
    <dataValidation type="list" allowBlank="1" showInputMessage="1" showErrorMessage="1" sqref="D32:D42">
      <formula1>"出,休"</formula1>
    </dataValidation>
  </dataValidations>
  <printOptions verticalCentered="1"/>
  <pageMargins left="0.7874015748031497" right="0.1968503937007874" top="0.1968503937007874" bottom="0.1968503937007874" header="0" footer="0"/>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X71"/>
  <sheetViews>
    <sheetView view="pageBreakPreview" zoomScaleSheetLayoutView="100" zoomScalePageLayoutView="0" workbookViewId="0" topLeftCell="A1">
      <selection activeCell="A1" sqref="A1:D1"/>
    </sheetView>
  </sheetViews>
  <sheetFormatPr defaultColWidth="5.8515625" defaultRowHeight="13.5" customHeight="1"/>
  <cols>
    <col min="1" max="2" width="4.8515625" style="1" customWidth="1"/>
    <col min="3" max="3" width="15.57421875" style="1" customWidth="1"/>
    <col min="4" max="4" width="4.57421875" style="1" customWidth="1"/>
    <col min="5" max="5" width="15.28125" style="1" customWidth="1"/>
    <col min="6" max="6" width="5.421875" style="1" customWidth="1"/>
    <col min="7" max="7" width="4.140625" style="1" customWidth="1"/>
    <col min="8" max="9" width="9.57421875" style="1" customWidth="1"/>
    <col min="10" max="11" width="0.5625" style="1" customWidth="1"/>
    <col min="12" max="12" width="3.28125" style="1" customWidth="1"/>
    <col min="13" max="13" width="7.421875" style="1" customWidth="1"/>
    <col min="14" max="14" width="10.7109375" style="1" customWidth="1"/>
    <col min="15" max="15" width="0.5625" style="1" customWidth="1"/>
    <col min="16" max="16" width="5.8515625" style="1" customWidth="1"/>
    <col min="17" max="17" width="23.8515625" style="1" hidden="1" customWidth="1"/>
    <col min="18" max="16384" width="5.8515625" style="1" customWidth="1"/>
  </cols>
  <sheetData>
    <row r="1" spans="1:4" ht="15" customHeight="1">
      <c r="A1" s="621" t="s">
        <v>392</v>
      </c>
      <c r="B1" s="621"/>
      <c r="C1" s="621"/>
      <c r="D1" s="621"/>
    </row>
    <row r="2" spans="1:4" ht="4.5" customHeight="1">
      <c r="A2" s="195"/>
      <c r="B2" s="195"/>
      <c r="C2" s="175"/>
      <c r="D2" s="175"/>
    </row>
    <row r="3" spans="3:14" ht="15" customHeight="1">
      <c r="C3" s="493" t="s">
        <v>119</v>
      </c>
      <c r="D3" s="494"/>
      <c r="E3" s="494"/>
      <c r="F3" s="494"/>
      <c r="G3" s="495"/>
      <c r="I3" s="592" t="s">
        <v>298</v>
      </c>
      <c r="J3" s="592"/>
      <c r="K3" s="592"/>
      <c r="L3" s="592"/>
      <c r="M3" s="592"/>
      <c r="N3" s="592"/>
    </row>
    <row r="4" spans="3:14" ht="15" customHeight="1">
      <c r="C4" s="496"/>
      <c r="D4" s="497"/>
      <c r="E4" s="497"/>
      <c r="F4" s="497"/>
      <c r="G4" s="498"/>
      <c r="I4" s="566" t="s">
        <v>120</v>
      </c>
      <c r="J4" s="566"/>
      <c r="K4" s="499" t="s">
        <v>121</v>
      </c>
      <c r="L4" s="501"/>
      <c r="M4" s="500"/>
      <c r="N4" s="4" t="s">
        <v>122</v>
      </c>
    </row>
    <row r="5" spans="2:14" ht="45" customHeight="1">
      <c r="B5" s="513" t="s">
        <v>123</v>
      </c>
      <c r="C5" s="513"/>
      <c r="D5" s="513"/>
      <c r="E5" s="513"/>
      <c r="F5" s="513"/>
      <c r="G5" s="513"/>
      <c r="H5" s="513"/>
      <c r="I5" s="570"/>
      <c r="J5" s="570"/>
      <c r="K5" s="515"/>
      <c r="L5" s="507"/>
      <c r="M5" s="508"/>
      <c r="N5" s="5"/>
    </row>
    <row r="6" spans="2:14" ht="7.5" customHeight="1">
      <c r="B6" s="514"/>
      <c r="C6" s="514"/>
      <c r="D6" s="514"/>
      <c r="E6" s="514"/>
      <c r="F6" s="514"/>
      <c r="G6" s="514"/>
      <c r="H6" s="514"/>
      <c r="I6" s="6"/>
      <c r="J6" s="6"/>
      <c r="K6" s="6"/>
      <c r="L6" s="6"/>
      <c r="M6" s="6"/>
      <c r="N6" s="6"/>
    </row>
    <row r="7" spans="1:14" ht="24" customHeight="1">
      <c r="A7" s="511" t="s">
        <v>124</v>
      </c>
      <c r="B7" s="512"/>
      <c r="C7" s="588" t="s">
        <v>174</v>
      </c>
      <c r="D7" s="589"/>
      <c r="E7" s="590"/>
      <c r="F7" s="481" t="s">
        <v>188</v>
      </c>
      <c r="G7" s="481"/>
      <c r="H7" s="7" t="s">
        <v>125</v>
      </c>
      <c r="I7" s="481"/>
      <c r="J7" s="481"/>
      <c r="K7" s="481"/>
      <c r="L7" s="481"/>
      <c r="M7" s="481"/>
      <c r="N7" s="481"/>
    </row>
    <row r="8" spans="1:14" ht="24" customHeight="1">
      <c r="A8" s="602" t="s">
        <v>258</v>
      </c>
      <c r="B8" s="603"/>
      <c r="C8" s="567" t="s">
        <v>127</v>
      </c>
      <c r="D8" s="568"/>
      <c r="E8" s="569"/>
      <c r="F8" s="562"/>
      <c r="G8" s="562"/>
      <c r="H8" s="9" t="s">
        <v>137</v>
      </c>
      <c r="I8" s="567"/>
      <c r="J8" s="568"/>
      <c r="K8" s="568"/>
      <c r="L8" s="568"/>
      <c r="M8" s="569"/>
      <c r="N8" s="8" t="s">
        <v>128</v>
      </c>
    </row>
    <row r="9" spans="1:14" ht="7.5" customHeight="1" thickBot="1">
      <c r="A9" s="11"/>
      <c r="B9" s="11"/>
      <c r="C9" s="10"/>
      <c r="D9" s="12"/>
      <c r="E9" s="12"/>
      <c r="F9" s="14"/>
      <c r="G9" s="14"/>
      <c r="H9" s="2"/>
      <c r="I9" s="15"/>
      <c r="J9" s="16"/>
      <c r="K9" s="16"/>
      <c r="L9" s="17"/>
      <c r="M9" s="17"/>
      <c r="N9" s="17"/>
    </row>
    <row r="10" spans="1:17" ht="14.25" customHeight="1" thickBot="1">
      <c r="A10" s="526" t="s">
        <v>129</v>
      </c>
      <c r="B10" s="527"/>
      <c r="C10" s="599" t="s">
        <v>130</v>
      </c>
      <c r="D10" s="517" t="s">
        <v>165</v>
      </c>
      <c r="E10" s="601" t="s">
        <v>131</v>
      </c>
      <c r="F10" s="485" t="s">
        <v>132</v>
      </c>
      <c r="G10" s="485"/>
      <c r="H10" s="485"/>
      <c r="I10" s="486"/>
      <c r="J10" s="18"/>
      <c r="L10" s="19" t="s">
        <v>133</v>
      </c>
      <c r="M10" s="560" t="s">
        <v>132</v>
      </c>
      <c r="N10" s="561"/>
      <c r="Q10" s="61" t="s">
        <v>16</v>
      </c>
    </row>
    <row r="11" spans="1:17" ht="14.25" customHeight="1" thickBot="1">
      <c r="A11" s="509" t="s">
        <v>134</v>
      </c>
      <c r="B11" s="510"/>
      <c r="C11" s="600"/>
      <c r="D11" s="565"/>
      <c r="E11" s="491"/>
      <c r="F11" s="20" t="s">
        <v>133</v>
      </c>
      <c r="G11" s="523" t="s">
        <v>135</v>
      </c>
      <c r="H11" s="524"/>
      <c r="I11" s="525"/>
      <c r="J11" s="21"/>
      <c r="L11" s="168" t="s">
        <v>136</v>
      </c>
      <c r="M11" s="558" t="s">
        <v>247</v>
      </c>
      <c r="N11" s="559"/>
      <c r="Q11" s="59" t="s">
        <v>45</v>
      </c>
    </row>
    <row r="12" spans="1:17" ht="14.25" customHeight="1">
      <c r="A12" s="461" t="s">
        <v>143</v>
      </c>
      <c r="B12" s="180">
        <v>1</v>
      </c>
      <c r="C12" s="161"/>
      <c r="D12" s="24"/>
      <c r="E12" s="161"/>
      <c r="F12" s="22"/>
      <c r="G12" s="555"/>
      <c r="H12" s="555"/>
      <c r="I12" s="555"/>
      <c r="J12" s="23"/>
      <c r="L12" s="55" t="s">
        <v>138</v>
      </c>
      <c r="M12" s="487" t="s">
        <v>248</v>
      </c>
      <c r="N12" s="488"/>
      <c r="Q12" s="59" t="s">
        <v>48</v>
      </c>
    </row>
    <row r="13" spans="1:17" ht="14.25" customHeight="1">
      <c r="A13" s="461"/>
      <c r="B13" s="180">
        <v>2</v>
      </c>
      <c r="C13" s="161"/>
      <c r="D13" s="24"/>
      <c r="E13" s="161"/>
      <c r="F13" s="8"/>
      <c r="G13" s="555"/>
      <c r="H13" s="555"/>
      <c r="I13" s="555"/>
      <c r="J13" s="25"/>
      <c r="L13" s="55" t="s">
        <v>139</v>
      </c>
      <c r="M13" s="487" t="s">
        <v>249</v>
      </c>
      <c r="N13" s="488"/>
      <c r="Q13" s="59" t="s">
        <v>51</v>
      </c>
    </row>
    <row r="14" spans="1:17" ht="14.25" customHeight="1">
      <c r="A14" s="461"/>
      <c r="B14" s="180">
        <v>3</v>
      </c>
      <c r="C14" s="161"/>
      <c r="D14" s="24"/>
      <c r="E14" s="161"/>
      <c r="F14" s="8"/>
      <c r="G14" s="555"/>
      <c r="H14" s="555"/>
      <c r="I14" s="555"/>
      <c r="J14" s="25"/>
      <c r="L14" s="55" t="s">
        <v>140</v>
      </c>
      <c r="M14" s="487" t="s">
        <v>250</v>
      </c>
      <c r="N14" s="488"/>
      <c r="Q14" s="59" t="s">
        <v>54</v>
      </c>
    </row>
    <row r="15" spans="1:24" ht="14.25" customHeight="1">
      <c r="A15" s="461"/>
      <c r="B15" s="180">
        <v>4</v>
      </c>
      <c r="C15" s="161"/>
      <c r="D15" s="24"/>
      <c r="E15" s="161"/>
      <c r="F15" s="8"/>
      <c r="G15" s="555"/>
      <c r="H15" s="555"/>
      <c r="I15" s="555"/>
      <c r="J15" s="23"/>
      <c r="K15" s="26"/>
      <c r="L15" s="55" t="s">
        <v>141</v>
      </c>
      <c r="M15" s="487" t="s">
        <v>251</v>
      </c>
      <c r="N15" s="488"/>
      <c r="O15" s="27"/>
      <c r="Q15" s="59" t="s">
        <v>57</v>
      </c>
      <c r="R15" s="28"/>
      <c r="S15" s="28"/>
      <c r="T15" s="28"/>
      <c r="U15" s="28"/>
      <c r="V15" s="28"/>
      <c r="W15" s="28"/>
      <c r="X15" s="28"/>
    </row>
    <row r="16" spans="1:24" ht="14.25" customHeight="1">
      <c r="A16" s="461"/>
      <c r="B16" s="180">
        <v>5</v>
      </c>
      <c r="C16" s="161"/>
      <c r="D16" s="24"/>
      <c r="E16" s="161"/>
      <c r="F16" s="8"/>
      <c r="G16" s="555"/>
      <c r="H16" s="555"/>
      <c r="I16" s="555"/>
      <c r="J16" s="23"/>
      <c r="K16" s="26"/>
      <c r="L16" s="55" t="s">
        <v>142</v>
      </c>
      <c r="M16" s="487" t="s">
        <v>252</v>
      </c>
      <c r="N16" s="488"/>
      <c r="O16" s="27"/>
      <c r="Q16" s="60" t="s">
        <v>60</v>
      </c>
      <c r="R16" s="28"/>
      <c r="S16" s="28"/>
      <c r="T16" s="28"/>
      <c r="U16" s="28"/>
      <c r="V16" s="28"/>
      <c r="W16" s="28"/>
      <c r="X16" s="28"/>
    </row>
    <row r="17" spans="1:24" ht="14.25" customHeight="1">
      <c r="A17" s="461"/>
      <c r="B17" s="180">
        <v>6</v>
      </c>
      <c r="C17" s="161"/>
      <c r="D17" s="24"/>
      <c r="E17" s="161"/>
      <c r="F17" s="8"/>
      <c r="G17" s="555"/>
      <c r="H17" s="555"/>
      <c r="I17" s="555"/>
      <c r="J17" s="23"/>
      <c r="K17" s="26"/>
      <c r="L17" s="55" t="s">
        <v>144</v>
      </c>
      <c r="M17" s="487" t="s">
        <v>253</v>
      </c>
      <c r="N17" s="488"/>
      <c r="O17" s="27"/>
      <c r="Q17" s="60" t="s">
        <v>63</v>
      </c>
      <c r="R17" s="28"/>
      <c r="S17" s="28"/>
      <c r="T17" s="28"/>
      <c r="U17" s="28"/>
      <c r="V17" s="28"/>
      <c r="W17" s="28"/>
      <c r="X17" s="28"/>
    </row>
    <row r="18" spans="1:24" ht="14.25" customHeight="1">
      <c r="A18" s="461"/>
      <c r="B18" s="180">
        <v>7</v>
      </c>
      <c r="C18" s="161"/>
      <c r="D18" s="24"/>
      <c r="E18" s="161"/>
      <c r="F18" s="8"/>
      <c r="G18" s="555"/>
      <c r="H18" s="555"/>
      <c r="I18" s="555"/>
      <c r="J18" s="25"/>
      <c r="K18" s="26"/>
      <c r="L18" s="169" t="s">
        <v>145</v>
      </c>
      <c r="M18" s="556" t="s">
        <v>254</v>
      </c>
      <c r="N18" s="557"/>
      <c r="O18" s="27"/>
      <c r="Q18" s="60" t="s">
        <v>65</v>
      </c>
      <c r="R18" s="21"/>
      <c r="S18" s="31"/>
      <c r="T18" s="31"/>
      <c r="U18" s="31"/>
      <c r="V18" s="31"/>
      <c r="W18" s="28"/>
      <c r="X18" s="28"/>
    </row>
    <row r="19" spans="1:24" ht="14.25" customHeight="1">
      <c r="A19" s="461"/>
      <c r="B19" s="180">
        <v>8</v>
      </c>
      <c r="C19" s="161"/>
      <c r="D19" s="24"/>
      <c r="E19" s="161"/>
      <c r="F19" s="8"/>
      <c r="G19" s="555"/>
      <c r="H19" s="555"/>
      <c r="I19" s="555"/>
      <c r="J19" s="25"/>
      <c r="K19" s="26"/>
      <c r="L19" s="170" t="s">
        <v>146</v>
      </c>
      <c r="M19" s="556" t="s">
        <v>255</v>
      </c>
      <c r="N19" s="557"/>
      <c r="O19" s="27"/>
      <c r="Q19" s="60" t="s">
        <v>67</v>
      </c>
      <c r="R19" s="31"/>
      <c r="S19" s="31"/>
      <c r="T19" s="31"/>
      <c r="U19" s="31"/>
      <c r="V19" s="32"/>
      <c r="W19" s="28"/>
      <c r="X19" s="28"/>
    </row>
    <row r="20" spans="1:24" ht="14.25" customHeight="1">
      <c r="A20" s="461"/>
      <c r="B20" s="180">
        <v>9</v>
      </c>
      <c r="C20" s="161"/>
      <c r="D20" s="24"/>
      <c r="E20" s="161"/>
      <c r="F20" s="8"/>
      <c r="G20" s="555"/>
      <c r="H20" s="555"/>
      <c r="I20" s="555"/>
      <c r="J20" s="25"/>
      <c r="K20" s="26"/>
      <c r="L20" s="171" t="s">
        <v>96</v>
      </c>
      <c r="M20" s="571" t="s">
        <v>257</v>
      </c>
      <c r="N20" s="572"/>
      <c r="O20" s="27"/>
      <c r="Q20" s="60" t="s">
        <v>69</v>
      </c>
      <c r="R20" s="26"/>
      <c r="S20" s="31"/>
      <c r="T20" s="31"/>
      <c r="U20" s="31"/>
      <c r="V20" s="32"/>
      <c r="W20" s="28"/>
      <c r="X20" s="28"/>
    </row>
    <row r="21" spans="1:24" ht="14.25" customHeight="1">
      <c r="A21" s="461"/>
      <c r="B21" s="183">
        <v>10</v>
      </c>
      <c r="C21" s="161"/>
      <c r="D21" s="24"/>
      <c r="E21" s="161"/>
      <c r="F21" s="8"/>
      <c r="G21" s="555"/>
      <c r="H21" s="555"/>
      <c r="I21" s="555"/>
      <c r="J21" s="25"/>
      <c r="K21" s="33"/>
      <c r="L21" s="171" t="s">
        <v>102</v>
      </c>
      <c r="M21" s="585" t="s">
        <v>256</v>
      </c>
      <c r="N21" s="586"/>
      <c r="O21" s="27"/>
      <c r="Q21" s="60" t="s">
        <v>70</v>
      </c>
      <c r="R21" s="26"/>
      <c r="S21" s="31"/>
      <c r="T21" s="31"/>
      <c r="U21" s="31"/>
      <c r="V21" s="26"/>
      <c r="W21" s="28"/>
      <c r="X21" s="28"/>
    </row>
    <row r="22" spans="1:24" ht="14.25" customHeight="1">
      <c r="A22" s="461"/>
      <c r="B22" s="180">
        <v>11</v>
      </c>
      <c r="C22" s="161"/>
      <c r="D22" s="24"/>
      <c r="E22" s="161"/>
      <c r="F22" s="8"/>
      <c r="G22" s="555"/>
      <c r="H22" s="555"/>
      <c r="I22" s="555"/>
      <c r="J22" s="25"/>
      <c r="K22" s="33"/>
      <c r="L22" s="164" t="s">
        <v>243</v>
      </c>
      <c r="M22" s="619" t="s">
        <v>245</v>
      </c>
      <c r="N22" s="620"/>
      <c r="O22" s="27"/>
      <c r="Q22" s="60" t="s">
        <v>42</v>
      </c>
      <c r="R22" s="26"/>
      <c r="S22" s="31"/>
      <c r="T22" s="31"/>
      <c r="U22" s="31"/>
      <c r="V22" s="26"/>
      <c r="W22" s="28"/>
      <c r="X22" s="28"/>
    </row>
    <row r="23" spans="1:24" ht="14.25" customHeight="1" thickBot="1">
      <c r="A23" s="461"/>
      <c r="B23" s="180">
        <v>12</v>
      </c>
      <c r="C23" s="161"/>
      <c r="D23" s="24"/>
      <c r="E23" s="161"/>
      <c r="F23" s="8"/>
      <c r="G23" s="555"/>
      <c r="H23" s="555"/>
      <c r="I23" s="555"/>
      <c r="J23" s="25"/>
      <c r="K23" s="33"/>
      <c r="L23" s="165" t="s">
        <v>244</v>
      </c>
      <c r="M23" s="479" t="s">
        <v>246</v>
      </c>
      <c r="N23" s="480"/>
      <c r="O23" s="27"/>
      <c r="Q23" s="41" t="s">
        <v>191</v>
      </c>
      <c r="R23" s="26"/>
      <c r="S23" s="31"/>
      <c r="T23" s="31"/>
      <c r="U23" s="31"/>
      <c r="V23" s="26"/>
      <c r="W23" s="28"/>
      <c r="X23" s="28"/>
    </row>
    <row r="24" spans="1:24" ht="14.25" customHeight="1">
      <c r="A24" s="461"/>
      <c r="B24" s="180">
        <v>13</v>
      </c>
      <c r="C24" s="161"/>
      <c r="D24" s="24"/>
      <c r="E24" s="161"/>
      <c r="F24" s="8"/>
      <c r="G24" s="555"/>
      <c r="H24" s="555"/>
      <c r="I24" s="555"/>
      <c r="J24" s="35" t="s">
        <v>147</v>
      </c>
      <c r="K24" s="25"/>
      <c r="N24" s="23"/>
      <c r="O24" s="34"/>
      <c r="R24" s="26"/>
      <c r="S24" s="31"/>
      <c r="T24" s="31"/>
      <c r="U24" s="31"/>
      <c r="V24" s="31"/>
      <c r="W24" s="28"/>
      <c r="X24" s="28"/>
    </row>
    <row r="25" spans="1:24" ht="14.25" customHeight="1">
      <c r="A25" s="461"/>
      <c r="B25" s="180">
        <v>14</v>
      </c>
      <c r="C25" s="161"/>
      <c r="D25" s="24"/>
      <c r="E25" s="161"/>
      <c r="F25" s="8"/>
      <c r="G25" s="555"/>
      <c r="H25" s="555"/>
      <c r="I25" s="555"/>
      <c r="J25" s="35"/>
      <c r="K25" s="25"/>
      <c r="L25" s="576"/>
      <c r="M25" s="577"/>
      <c r="N25" s="578"/>
      <c r="O25" s="34"/>
      <c r="R25" s="26"/>
      <c r="S25" s="31"/>
      <c r="T25" s="31"/>
      <c r="U25" s="31"/>
      <c r="V25" s="31"/>
      <c r="W25" s="28"/>
      <c r="X25" s="28"/>
    </row>
    <row r="26" spans="1:24" ht="14.25" customHeight="1">
      <c r="A26" s="461"/>
      <c r="B26" s="180">
        <v>15</v>
      </c>
      <c r="C26" s="161"/>
      <c r="D26" s="24"/>
      <c r="E26" s="161"/>
      <c r="F26" s="8"/>
      <c r="G26" s="555"/>
      <c r="H26" s="555"/>
      <c r="I26" s="555"/>
      <c r="J26" s="35"/>
      <c r="K26" s="25"/>
      <c r="L26" s="579"/>
      <c r="M26" s="580"/>
      <c r="N26" s="581"/>
      <c r="O26" s="34"/>
      <c r="R26" s="26"/>
      <c r="S26" s="31"/>
      <c r="T26" s="31"/>
      <c r="U26" s="31"/>
      <c r="V26" s="31"/>
      <c r="W26" s="28"/>
      <c r="X26" s="28"/>
    </row>
    <row r="27" spans="1:24" ht="14.25" customHeight="1">
      <c r="A27" s="461"/>
      <c r="B27" s="180">
        <v>16</v>
      </c>
      <c r="C27" s="161"/>
      <c r="D27" s="24"/>
      <c r="E27" s="161"/>
      <c r="F27" s="8"/>
      <c r="G27" s="555"/>
      <c r="H27" s="555"/>
      <c r="I27" s="555"/>
      <c r="J27" s="35"/>
      <c r="K27" s="25"/>
      <c r="L27" s="579"/>
      <c r="M27" s="580"/>
      <c r="N27" s="581"/>
      <c r="O27" s="34"/>
      <c r="R27" s="26"/>
      <c r="S27" s="31"/>
      <c r="T27" s="31"/>
      <c r="U27" s="31"/>
      <c r="V27" s="27"/>
      <c r="W27" s="28"/>
      <c r="X27" s="28"/>
    </row>
    <row r="28" spans="1:24" ht="14.25" customHeight="1">
      <c r="A28" s="461"/>
      <c r="B28" s="180">
        <v>17</v>
      </c>
      <c r="C28" s="161"/>
      <c r="D28" s="24"/>
      <c r="E28" s="161"/>
      <c r="F28" s="8"/>
      <c r="G28" s="555"/>
      <c r="H28" s="555"/>
      <c r="I28" s="555"/>
      <c r="J28" s="35"/>
      <c r="K28" s="25"/>
      <c r="L28" s="579"/>
      <c r="M28" s="580"/>
      <c r="N28" s="581"/>
      <c r="O28" s="34"/>
      <c r="R28" s="26"/>
      <c r="S28" s="31"/>
      <c r="T28" s="31"/>
      <c r="U28" s="31"/>
      <c r="V28" s="27"/>
      <c r="W28" s="28"/>
      <c r="X28" s="28"/>
    </row>
    <row r="29" spans="1:24" ht="14.25" customHeight="1">
      <c r="A29" s="461"/>
      <c r="B29" s="180">
        <v>18</v>
      </c>
      <c r="C29" s="161"/>
      <c r="D29" s="24"/>
      <c r="E29" s="161"/>
      <c r="F29" s="8"/>
      <c r="G29" s="555"/>
      <c r="H29" s="555"/>
      <c r="I29" s="555"/>
      <c r="J29" s="35"/>
      <c r="K29" s="25"/>
      <c r="L29" s="579"/>
      <c r="M29" s="580"/>
      <c r="N29" s="581"/>
      <c r="O29" s="34"/>
      <c r="R29" s="26"/>
      <c r="S29" s="31"/>
      <c r="T29" s="31"/>
      <c r="U29" s="31"/>
      <c r="V29" s="27"/>
      <c r="W29" s="28"/>
      <c r="X29" s="28"/>
    </row>
    <row r="30" spans="1:24" ht="14.25" customHeight="1">
      <c r="A30" s="461"/>
      <c r="B30" s="180">
        <v>19</v>
      </c>
      <c r="C30" s="161"/>
      <c r="D30" s="24"/>
      <c r="E30" s="161"/>
      <c r="F30" s="8"/>
      <c r="G30" s="555"/>
      <c r="H30" s="555"/>
      <c r="I30" s="555"/>
      <c r="J30" s="35"/>
      <c r="K30" s="25"/>
      <c r="L30" s="579"/>
      <c r="M30" s="580"/>
      <c r="N30" s="581"/>
      <c r="O30" s="34"/>
      <c r="R30" s="26"/>
      <c r="S30" s="31"/>
      <c r="T30" s="31"/>
      <c r="U30" s="31"/>
      <c r="V30" s="27"/>
      <c r="W30" s="28"/>
      <c r="X30" s="28"/>
    </row>
    <row r="31" spans="1:24" ht="14.25" customHeight="1" thickBot="1">
      <c r="A31" s="622"/>
      <c r="B31" s="181">
        <v>20</v>
      </c>
      <c r="C31" s="201"/>
      <c r="D31" s="29"/>
      <c r="E31" s="201"/>
      <c r="F31" s="30"/>
      <c r="G31" s="591"/>
      <c r="H31" s="591"/>
      <c r="I31" s="591"/>
      <c r="J31" s="35"/>
      <c r="K31" s="25"/>
      <c r="L31" s="579"/>
      <c r="M31" s="580"/>
      <c r="N31" s="581"/>
      <c r="O31" s="34"/>
      <c r="R31" s="28"/>
      <c r="S31" s="28"/>
      <c r="T31" s="28"/>
      <c r="U31" s="28"/>
      <c r="V31" s="28"/>
      <c r="W31" s="28"/>
      <c r="X31" s="28"/>
    </row>
    <row r="32" spans="1:24" ht="14.25" customHeight="1" thickTop="1">
      <c r="A32" s="623" t="s">
        <v>137</v>
      </c>
      <c r="B32" s="199">
        <v>1</v>
      </c>
      <c r="C32" s="200"/>
      <c r="D32" s="196"/>
      <c r="E32" s="200"/>
      <c r="F32" s="22"/>
      <c r="G32" s="587"/>
      <c r="H32" s="587"/>
      <c r="I32" s="587"/>
      <c r="J32" s="35"/>
      <c r="K32" s="25"/>
      <c r="L32" s="582"/>
      <c r="M32" s="583"/>
      <c r="N32" s="584"/>
      <c r="O32" s="34"/>
      <c r="R32" s="28"/>
      <c r="S32" s="28"/>
      <c r="T32" s="28"/>
      <c r="U32" s="28"/>
      <c r="V32" s="28"/>
      <c r="W32" s="28"/>
      <c r="X32" s="28"/>
    </row>
    <row r="33" spans="1:24" ht="14.25" customHeight="1">
      <c r="A33" s="461"/>
      <c r="B33" s="180">
        <v>2</v>
      </c>
      <c r="C33" s="161"/>
      <c r="D33" s="24"/>
      <c r="E33" s="161"/>
      <c r="F33" s="8"/>
      <c r="G33" s="555"/>
      <c r="H33" s="555"/>
      <c r="I33" s="555"/>
      <c r="J33" s="617" t="s">
        <v>148</v>
      </c>
      <c r="K33" s="618"/>
      <c r="L33" s="618"/>
      <c r="M33" s="618"/>
      <c r="N33" s="618"/>
      <c r="O33" s="618"/>
      <c r="R33" s="28"/>
      <c r="S33" s="28"/>
      <c r="T33" s="28"/>
      <c r="U33" s="28"/>
      <c r="V33" s="28"/>
      <c r="W33" s="28"/>
      <c r="X33" s="28"/>
    </row>
    <row r="34" spans="1:24" ht="14.25" customHeight="1">
      <c r="A34" s="461"/>
      <c r="B34" s="180">
        <v>3</v>
      </c>
      <c r="C34" s="161"/>
      <c r="D34" s="24"/>
      <c r="E34" s="161"/>
      <c r="F34" s="8"/>
      <c r="G34" s="555"/>
      <c r="H34" s="555"/>
      <c r="I34" s="555"/>
      <c r="J34" s="35"/>
      <c r="K34" s="23"/>
      <c r="L34" s="576"/>
      <c r="M34" s="577"/>
      <c r="N34" s="578"/>
      <c r="R34" s="28"/>
      <c r="S34" s="28"/>
      <c r="T34" s="28"/>
      <c r="U34" s="28"/>
      <c r="V34" s="28"/>
      <c r="W34" s="28"/>
      <c r="X34" s="28"/>
    </row>
    <row r="35" spans="1:24" ht="14.25" customHeight="1">
      <c r="A35" s="461"/>
      <c r="B35" s="180">
        <v>4</v>
      </c>
      <c r="C35" s="161"/>
      <c r="D35" s="24"/>
      <c r="E35" s="161"/>
      <c r="F35" s="8"/>
      <c r="G35" s="555"/>
      <c r="H35" s="555"/>
      <c r="I35" s="555"/>
      <c r="J35" s="35"/>
      <c r="K35" s="25"/>
      <c r="L35" s="579"/>
      <c r="M35" s="580"/>
      <c r="N35" s="581"/>
      <c r="O35" s="23"/>
      <c r="R35" s="28"/>
      <c r="S35" s="28"/>
      <c r="T35" s="28"/>
      <c r="U35" s="28"/>
      <c r="V35" s="28"/>
      <c r="W35" s="28"/>
      <c r="X35" s="28"/>
    </row>
    <row r="36" spans="1:24" ht="14.25" customHeight="1">
      <c r="A36" s="461"/>
      <c r="B36" s="180">
        <v>5</v>
      </c>
      <c r="C36" s="161"/>
      <c r="D36" s="24"/>
      <c r="E36" s="161"/>
      <c r="F36" s="8"/>
      <c r="G36" s="555"/>
      <c r="H36" s="555"/>
      <c r="I36" s="555"/>
      <c r="J36" s="35"/>
      <c r="K36" s="25"/>
      <c r="L36" s="579"/>
      <c r="M36" s="580"/>
      <c r="N36" s="581"/>
      <c r="O36" s="23"/>
      <c r="R36" s="28"/>
      <c r="S36" s="28"/>
      <c r="T36" s="28"/>
      <c r="U36" s="28"/>
      <c r="V36" s="28"/>
      <c r="W36" s="28"/>
      <c r="X36" s="28"/>
    </row>
    <row r="37" spans="1:24" ht="14.25" customHeight="1">
      <c r="A37" s="461"/>
      <c r="B37" s="180">
        <v>6</v>
      </c>
      <c r="C37" s="161"/>
      <c r="D37" s="24"/>
      <c r="E37" s="161"/>
      <c r="F37" s="8"/>
      <c r="G37" s="555"/>
      <c r="H37" s="555"/>
      <c r="I37" s="555"/>
      <c r="J37" s="35"/>
      <c r="K37" s="25"/>
      <c r="L37" s="579"/>
      <c r="M37" s="580"/>
      <c r="N37" s="581"/>
      <c r="O37" s="23"/>
      <c r="R37" s="28"/>
      <c r="S37" s="28"/>
      <c r="T37" s="28"/>
      <c r="U37" s="28"/>
      <c r="V37" s="28"/>
      <c r="W37" s="28"/>
      <c r="X37" s="28"/>
    </row>
    <row r="38" spans="1:24" ht="14.25" customHeight="1">
      <c r="A38" s="461"/>
      <c r="B38" s="180">
        <v>7</v>
      </c>
      <c r="C38" s="161"/>
      <c r="D38" s="24"/>
      <c r="E38" s="161"/>
      <c r="F38" s="8"/>
      <c r="G38" s="555"/>
      <c r="H38" s="555"/>
      <c r="I38" s="555"/>
      <c r="J38" s="35"/>
      <c r="K38" s="25"/>
      <c r="L38" s="579"/>
      <c r="M38" s="580"/>
      <c r="N38" s="581"/>
      <c r="O38" s="23"/>
      <c r="R38" s="28"/>
      <c r="S38" s="28"/>
      <c r="T38" s="28"/>
      <c r="U38" s="28"/>
      <c r="V38" s="28"/>
      <c r="W38" s="28"/>
      <c r="X38" s="28"/>
    </row>
    <row r="39" spans="1:24" ht="14.25" customHeight="1">
      <c r="A39" s="461"/>
      <c r="B39" s="180">
        <v>8</v>
      </c>
      <c r="C39" s="161"/>
      <c r="D39" s="24"/>
      <c r="E39" s="161"/>
      <c r="F39" s="8"/>
      <c r="G39" s="555"/>
      <c r="H39" s="555"/>
      <c r="I39" s="555"/>
      <c r="J39" s="35"/>
      <c r="K39" s="25"/>
      <c r="L39" s="579"/>
      <c r="M39" s="580"/>
      <c r="N39" s="581"/>
      <c r="O39" s="23"/>
      <c r="R39" s="28"/>
      <c r="S39" s="28"/>
      <c r="T39" s="28"/>
      <c r="U39" s="28"/>
      <c r="V39" s="28"/>
      <c r="W39" s="28"/>
      <c r="X39" s="28"/>
    </row>
    <row r="40" spans="1:24" ht="14.25" customHeight="1">
      <c r="A40" s="461"/>
      <c r="B40" s="180">
        <v>9</v>
      </c>
      <c r="C40" s="161"/>
      <c r="D40" s="24"/>
      <c r="E40" s="161"/>
      <c r="F40" s="8"/>
      <c r="G40" s="555"/>
      <c r="H40" s="555"/>
      <c r="I40" s="555"/>
      <c r="J40" s="35"/>
      <c r="K40" s="25"/>
      <c r="L40" s="579"/>
      <c r="M40" s="580"/>
      <c r="N40" s="581"/>
      <c r="O40" s="23"/>
      <c r="R40" s="28"/>
      <c r="S40" s="28"/>
      <c r="T40" s="28"/>
      <c r="U40" s="28"/>
      <c r="V40" s="28"/>
      <c r="W40" s="28"/>
      <c r="X40" s="28"/>
    </row>
    <row r="41" spans="1:24" ht="14.25" customHeight="1">
      <c r="A41" s="461"/>
      <c r="B41" s="180">
        <v>10</v>
      </c>
      <c r="C41" s="161"/>
      <c r="D41" s="24"/>
      <c r="E41" s="161"/>
      <c r="F41" s="8"/>
      <c r="G41" s="555"/>
      <c r="H41" s="555"/>
      <c r="I41" s="555"/>
      <c r="J41" s="35"/>
      <c r="K41" s="227"/>
      <c r="L41" s="582"/>
      <c r="M41" s="583"/>
      <c r="N41" s="584"/>
      <c r="O41" s="23"/>
      <c r="R41" s="28"/>
      <c r="S41" s="28"/>
      <c r="T41" s="28"/>
      <c r="U41" s="28"/>
      <c r="V41" s="28"/>
      <c r="W41" s="28"/>
      <c r="X41" s="28"/>
    </row>
    <row r="42" spans="1:24" ht="3" customHeight="1">
      <c r="A42" s="14"/>
      <c r="B42" s="224"/>
      <c r="C42" s="57"/>
      <c r="D42" s="225"/>
      <c r="E42" s="57"/>
      <c r="F42" s="10"/>
      <c r="G42" s="57"/>
      <c r="H42" s="57"/>
      <c r="I42" s="57"/>
      <c r="J42" s="36"/>
      <c r="K42" s="36"/>
      <c r="L42" s="226"/>
      <c r="M42" s="226"/>
      <c r="N42" s="226"/>
      <c r="O42" s="23"/>
      <c r="R42" s="28"/>
      <c r="S42" s="28"/>
      <c r="T42" s="28"/>
      <c r="U42" s="28"/>
      <c r="V42" s="28"/>
      <c r="W42" s="28"/>
      <c r="X42" s="28"/>
    </row>
    <row r="43" spans="1:24" ht="23.25" customHeight="1">
      <c r="A43" s="604" t="s">
        <v>149</v>
      </c>
      <c r="B43" s="605"/>
      <c r="C43" s="454" t="s">
        <v>150</v>
      </c>
      <c r="D43" s="456"/>
      <c r="E43" s="37" t="s">
        <v>151</v>
      </c>
      <c r="F43" s="609" t="s">
        <v>152</v>
      </c>
      <c r="G43" s="610"/>
      <c r="H43" s="610"/>
      <c r="I43" s="610"/>
      <c r="J43" s="611"/>
      <c r="K43" s="454" t="s">
        <v>153</v>
      </c>
      <c r="L43" s="563"/>
      <c r="M43" s="563"/>
      <c r="N43" s="564"/>
      <c r="R43" s="28"/>
      <c r="S43" s="28"/>
      <c r="T43" s="28"/>
      <c r="U43" s="28"/>
      <c r="V43" s="28"/>
      <c r="W43" s="28"/>
      <c r="X43" s="28"/>
    </row>
    <row r="44" spans="1:24" ht="13.5" customHeight="1">
      <c r="A44" s="606"/>
      <c r="B44" s="607"/>
      <c r="C44" s="451"/>
      <c r="D44" s="453"/>
      <c r="E44" s="39"/>
      <c r="F44" s="608"/>
      <c r="G44" s="608"/>
      <c r="H44" s="160"/>
      <c r="I44" s="573"/>
      <c r="J44" s="613"/>
      <c r="K44" s="573"/>
      <c r="L44" s="612"/>
      <c r="M44" s="612"/>
      <c r="N44" s="613"/>
      <c r="R44" s="28"/>
      <c r="S44" s="28"/>
      <c r="T44" s="28"/>
      <c r="U44" s="28"/>
      <c r="V44" s="28"/>
      <c r="W44" s="28"/>
      <c r="X44" s="28"/>
    </row>
    <row r="45" spans="1:24" ht="13.5" customHeight="1">
      <c r="A45" s="606"/>
      <c r="B45" s="607"/>
      <c r="C45" s="451"/>
      <c r="D45" s="453"/>
      <c r="E45" s="40"/>
      <c r="F45" s="608"/>
      <c r="G45" s="608"/>
      <c r="H45" s="160"/>
      <c r="I45" s="573"/>
      <c r="J45" s="613"/>
      <c r="K45" s="573"/>
      <c r="L45" s="574"/>
      <c r="M45" s="574"/>
      <c r="N45" s="575"/>
      <c r="R45" s="28"/>
      <c r="S45" s="28"/>
      <c r="T45" s="28"/>
      <c r="U45" s="28"/>
      <c r="V45" s="28"/>
      <c r="W45" s="28"/>
      <c r="X45" s="28"/>
    </row>
    <row r="46" spans="1:24" ht="13.5" customHeight="1">
      <c r="A46" s="606"/>
      <c r="B46" s="607"/>
      <c r="C46" s="451"/>
      <c r="D46" s="453"/>
      <c r="E46" s="40"/>
      <c r="F46" s="608"/>
      <c r="G46" s="608"/>
      <c r="H46" s="160"/>
      <c r="I46" s="573"/>
      <c r="J46" s="613"/>
      <c r="K46" s="573"/>
      <c r="L46" s="574"/>
      <c r="M46" s="574"/>
      <c r="N46" s="575"/>
      <c r="R46" s="28"/>
      <c r="S46" s="28"/>
      <c r="T46" s="28"/>
      <c r="U46" s="28"/>
      <c r="V46" s="28"/>
      <c r="W46" s="28"/>
      <c r="X46" s="28"/>
    </row>
    <row r="47" spans="1:24" ht="13.5" customHeight="1">
      <c r="A47" s="606"/>
      <c r="B47" s="607"/>
      <c r="C47" s="451"/>
      <c r="D47" s="453"/>
      <c r="E47" s="40"/>
      <c r="F47" s="573"/>
      <c r="G47" s="613"/>
      <c r="H47" s="160"/>
      <c r="I47" s="573"/>
      <c r="J47" s="613"/>
      <c r="K47" s="573"/>
      <c r="L47" s="612"/>
      <c r="M47" s="612"/>
      <c r="N47" s="613"/>
      <c r="R47" s="28"/>
      <c r="S47" s="28"/>
      <c r="T47" s="28"/>
      <c r="U47" s="28"/>
      <c r="V47" s="28"/>
      <c r="W47" s="28"/>
      <c r="X47" s="28"/>
    </row>
    <row r="48" spans="1:24" ht="13.5" customHeight="1">
      <c r="A48" s="606"/>
      <c r="B48" s="607"/>
      <c r="C48" s="451"/>
      <c r="D48" s="453"/>
      <c r="E48" s="40"/>
      <c r="F48" s="608"/>
      <c r="G48" s="608"/>
      <c r="H48" s="161"/>
      <c r="I48" s="573"/>
      <c r="J48" s="613"/>
      <c r="K48" s="573"/>
      <c r="L48" s="574"/>
      <c r="M48" s="574"/>
      <c r="N48" s="575"/>
      <c r="R48" s="28"/>
      <c r="S48" s="28"/>
      <c r="T48" s="28"/>
      <c r="U48" s="28"/>
      <c r="V48" s="28"/>
      <c r="W48" s="28"/>
      <c r="X48" s="28"/>
    </row>
    <row r="49" spans="1:24" ht="13.5" customHeight="1">
      <c r="A49" s="606"/>
      <c r="B49" s="607"/>
      <c r="C49" s="451"/>
      <c r="D49" s="453"/>
      <c r="E49" s="40"/>
      <c r="F49" s="608"/>
      <c r="G49" s="608"/>
      <c r="H49" s="161"/>
      <c r="I49" s="573"/>
      <c r="J49" s="613"/>
      <c r="K49" s="573"/>
      <c r="L49" s="574"/>
      <c r="M49" s="574"/>
      <c r="N49" s="575"/>
      <c r="R49" s="28"/>
      <c r="S49" s="28"/>
      <c r="T49" s="28"/>
      <c r="U49" s="28"/>
      <c r="V49" s="28"/>
      <c r="W49" s="28"/>
      <c r="X49" s="28"/>
    </row>
    <row r="50" spans="1:24" ht="19.5" customHeight="1">
      <c r="A50" s="593" t="s">
        <v>154</v>
      </c>
      <c r="B50" s="594"/>
      <c r="C50" s="13" t="s">
        <v>155</v>
      </c>
      <c r="D50" s="454" t="s">
        <v>156</v>
      </c>
      <c r="E50" s="455"/>
      <c r="F50" s="455"/>
      <c r="G50" s="456"/>
      <c r="H50" s="3" t="s">
        <v>157</v>
      </c>
      <c r="I50" s="3" t="s">
        <v>158</v>
      </c>
      <c r="J50" s="454" t="s">
        <v>159</v>
      </c>
      <c r="K50" s="455"/>
      <c r="L50" s="455"/>
      <c r="M50" s="456"/>
      <c r="N50" s="3" t="s">
        <v>153</v>
      </c>
      <c r="O50" s="23"/>
      <c r="R50" s="28"/>
      <c r="S50" s="28"/>
      <c r="T50" s="28"/>
      <c r="U50" s="28"/>
      <c r="V50" s="28"/>
      <c r="W50" s="28"/>
      <c r="X50" s="28"/>
    </row>
    <row r="51" spans="1:24" ht="13.5" customHeight="1">
      <c r="A51" s="595"/>
      <c r="B51" s="596"/>
      <c r="C51" s="38"/>
      <c r="D51" s="451"/>
      <c r="E51" s="452"/>
      <c r="F51" s="452"/>
      <c r="G51" s="453"/>
      <c r="H51" s="42"/>
      <c r="I51" s="58"/>
      <c r="J51" s="614">
        <f>I51*H51</f>
        <v>0</v>
      </c>
      <c r="K51" s="615"/>
      <c r="L51" s="615"/>
      <c r="M51" s="616"/>
      <c r="N51" s="161"/>
      <c r="O51" s="23"/>
      <c r="R51" s="28"/>
      <c r="S51" s="28"/>
      <c r="T51" s="28"/>
      <c r="U51" s="28"/>
      <c r="V51" s="28"/>
      <c r="W51" s="28"/>
      <c r="X51" s="28"/>
    </row>
    <row r="52" spans="1:24" ht="13.5" customHeight="1">
      <c r="A52" s="595"/>
      <c r="B52" s="596"/>
      <c r="C52" s="38"/>
      <c r="D52" s="451"/>
      <c r="E52" s="452"/>
      <c r="F52" s="452"/>
      <c r="G52" s="453"/>
      <c r="H52" s="42"/>
      <c r="I52" s="58"/>
      <c r="J52" s="614">
        <f>I52*H52</f>
        <v>0</v>
      </c>
      <c r="K52" s="615"/>
      <c r="L52" s="615"/>
      <c r="M52" s="616"/>
      <c r="N52" s="161"/>
      <c r="Q52" s="47"/>
      <c r="R52" s="28"/>
      <c r="S52" s="28"/>
      <c r="T52" s="28"/>
      <c r="U52" s="28"/>
      <c r="V52" s="28"/>
      <c r="W52" s="28"/>
      <c r="X52" s="28"/>
    </row>
    <row r="53" spans="1:17" ht="13.5" customHeight="1">
      <c r="A53" s="595"/>
      <c r="B53" s="596"/>
      <c r="C53" s="38"/>
      <c r="D53" s="451"/>
      <c r="E53" s="452"/>
      <c r="F53" s="452"/>
      <c r="G53" s="453"/>
      <c r="H53" s="42"/>
      <c r="I53" s="58"/>
      <c r="J53" s="614">
        <f>I53*H53</f>
        <v>0</v>
      </c>
      <c r="K53" s="615"/>
      <c r="L53" s="615"/>
      <c r="M53" s="616"/>
      <c r="N53" s="161"/>
      <c r="Q53" s="47"/>
    </row>
    <row r="54" spans="1:17" ht="13.5" customHeight="1">
      <c r="A54" s="597"/>
      <c r="B54" s="598"/>
      <c r="C54" s="38"/>
      <c r="D54" s="451"/>
      <c r="E54" s="452"/>
      <c r="F54" s="452"/>
      <c r="G54" s="453"/>
      <c r="H54" s="42"/>
      <c r="I54" s="58"/>
      <c r="J54" s="614">
        <f>I54*H54</f>
        <v>0</v>
      </c>
      <c r="K54" s="615"/>
      <c r="L54" s="615"/>
      <c r="M54" s="616"/>
      <c r="N54" s="161"/>
      <c r="Q54" s="47"/>
    </row>
    <row r="55" spans="1:17" ht="9.75" customHeight="1">
      <c r="A55" s="43"/>
      <c r="B55" s="43"/>
      <c r="C55" s="44"/>
      <c r="D55" s="25"/>
      <c r="E55" s="25"/>
      <c r="F55" s="25"/>
      <c r="G55" s="25"/>
      <c r="H55" s="25"/>
      <c r="I55" s="45"/>
      <c r="J55" s="46"/>
      <c r="K55" s="46"/>
      <c r="L55" s="46"/>
      <c r="M55" s="46"/>
      <c r="N55" s="45"/>
      <c r="Q55" s="47"/>
    </row>
    <row r="56" spans="1:16" s="47" customFormat="1" ht="12" customHeight="1">
      <c r="A56" s="191" t="s">
        <v>176</v>
      </c>
      <c r="B56" s="197" t="s">
        <v>283</v>
      </c>
      <c r="C56" s="50"/>
      <c r="D56" s="50"/>
      <c r="E56" s="50"/>
      <c r="F56" s="50"/>
      <c r="G56" s="50"/>
      <c r="H56" s="50"/>
      <c r="I56" s="50"/>
      <c r="J56" s="50"/>
      <c r="K56" s="50"/>
      <c r="L56" s="50"/>
      <c r="M56" s="50"/>
      <c r="N56" s="50"/>
      <c r="O56" s="50"/>
      <c r="P56" s="50"/>
    </row>
    <row r="57" spans="1:16" s="47" customFormat="1" ht="12" customHeight="1">
      <c r="A57" s="191"/>
      <c r="B57" s="197" t="s">
        <v>284</v>
      </c>
      <c r="C57" s="50"/>
      <c r="D57" s="50"/>
      <c r="E57" s="50"/>
      <c r="F57" s="50"/>
      <c r="G57" s="50"/>
      <c r="H57" s="50"/>
      <c r="I57" s="50"/>
      <c r="J57" s="50"/>
      <c r="K57" s="50"/>
      <c r="L57" s="50"/>
      <c r="M57" s="50"/>
      <c r="N57" s="50"/>
      <c r="O57" s="50"/>
      <c r="P57" s="50"/>
    </row>
    <row r="58" spans="1:16" s="47" customFormat="1" ht="12" customHeight="1">
      <c r="A58" s="191" t="s">
        <v>177</v>
      </c>
      <c r="B58" s="197" t="s">
        <v>160</v>
      </c>
      <c r="C58" s="50"/>
      <c r="D58" s="50"/>
      <c r="E58" s="50"/>
      <c r="F58" s="50"/>
      <c r="G58" s="50"/>
      <c r="H58" s="50"/>
      <c r="I58" s="50"/>
      <c r="J58" s="50"/>
      <c r="K58" s="50"/>
      <c r="L58" s="50"/>
      <c r="M58" s="50"/>
      <c r="N58" s="50"/>
      <c r="O58" s="50"/>
      <c r="P58" s="50"/>
    </row>
    <row r="59" spans="1:16" s="47" customFormat="1" ht="12" customHeight="1">
      <c r="A59" s="191" t="s">
        <v>178</v>
      </c>
      <c r="B59" s="197" t="s">
        <v>282</v>
      </c>
      <c r="C59" s="50"/>
      <c r="D59" s="50"/>
      <c r="E59" s="50"/>
      <c r="F59" s="50"/>
      <c r="G59" s="50"/>
      <c r="H59" s="50"/>
      <c r="I59" s="50"/>
      <c r="J59" s="50"/>
      <c r="K59" s="50"/>
      <c r="L59" s="50"/>
      <c r="M59" s="50"/>
      <c r="N59" s="50"/>
      <c r="O59" s="50"/>
      <c r="P59" s="50"/>
    </row>
    <row r="60" spans="1:17" s="47" customFormat="1" ht="12" customHeight="1">
      <c r="A60" s="191"/>
      <c r="B60" s="197" t="s">
        <v>285</v>
      </c>
      <c r="C60" s="50"/>
      <c r="D60" s="50"/>
      <c r="E60" s="50"/>
      <c r="F60" s="50"/>
      <c r="G60" s="50"/>
      <c r="H60" s="50"/>
      <c r="I60" s="50"/>
      <c r="J60" s="50"/>
      <c r="K60" s="50"/>
      <c r="L60" s="50"/>
      <c r="M60" s="50"/>
      <c r="N60" s="50"/>
      <c r="O60" s="50"/>
      <c r="P60" s="50"/>
      <c r="Q60" s="48"/>
    </row>
    <row r="61" spans="1:17" s="47" customFormat="1" ht="12" customHeight="1">
      <c r="A61" s="191" t="s">
        <v>179</v>
      </c>
      <c r="B61" s="198" t="s">
        <v>180</v>
      </c>
      <c r="C61" s="52"/>
      <c r="D61" s="52"/>
      <c r="E61" s="52"/>
      <c r="F61" s="52"/>
      <c r="G61" s="52"/>
      <c r="H61" s="52"/>
      <c r="I61" s="52"/>
      <c r="J61" s="52"/>
      <c r="K61" s="52"/>
      <c r="L61" s="52"/>
      <c r="M61" s="52"/>
      <c r="N61" s="50"/>
      <c r="O61" s="50"/>
      <c r="P61" s="50"/>
      <c r="Q61" s="1"/>
    </row>
    <row r="62" spans="1:17" s="47" customFormat="1" ht="12" customHeight="1">
      <c r="A62" s="191" t="s">
        <v>181</v>
      </c>
      <c r="B62" s="197" t="s">
        <v>161</v>
      </c>
      <c r="C62" s="50"/>
      <c r="D62" s="50"/>
      <c r="E62" s="50"/>
      <c r="F62" s="50"/>
      <c r="G62" s="50"/>
      <c r="H62" s="50"/>
      <c r="I62" s="50"/>
      <c r="J62" s="50"/>
      <c r="K62" s="50"/>
      <c r="L62" s="50"/>
      <c r="M62" s="50"/>
      <c r="N62" s="50"/>
      <c r="O62" s="50"/>
      <c r="P62" s="50"/>
      <c r="Q62" s="1"/>
    </row>
    <row r="63" spans="1:17" s="47" customFormat="1" ht="12" customHeight="1">
      <c r="A63" s="191" t="s">
        <v>182</v>
      </c>
      <c r="B63" s="197" t="s">
        <v>190</v>
      </c>
      <c r="C63" s="50"/>
      <c r="D63" s="50"/>
      <c r="E63" s="50"/>
      <c r="F63" s="50"/>
      <c r="G63" s="50"/>
      <c r="H63" s="50"/>
      <c r="I63" s="50"/>
      <c r="J63" s="50"/>
      <c r="K63" s="50"/>
      <c r="L63" s="50"/>
      <c r="M63" s="50"/>
      <c r="N63" s="50"/>
      <c r="O63" s="34"/>
      <c r="P63" s="50"/>
      <c r="Q63" s="1"/>
    </row>
    <row r="64" spans="1:17" s="48" customFormat="1" ht="12" customHeight="1">
      <c r="A64" s="192" t="s">
        <v>27</v>
      </c>
      <c r="B64" s="197" t="s">
        <v>162</v>
      </c>
      <c r="C64" s="50"/>
      <c r="D64" s="50"/>
      <c r="E64" s="50"/>
      <c r="F64" s="50"/>
      <c r="G64" s="50"/>
      <c r="H64" s="50"/>
      <c r="I64" s="50"/>
      <c r="J64" s="50"/>
      <c r="K64" s="50"/>
      <c r="L64" s="50"/>
      <c r="M64" s="52"/>
      <c r="N64" s="52"/>
      <c r="O64" s="52"/>
      <c r="P64" s="52"/>
      <c r="Q64" s="1"/>
    </row>
    <row r="65" spans="1:16" ht="12" customHeight="1">
      <c r="A65" s="191" t="s">
        <v>183</v>
      </c>
      <c r="B65" s="197" t="s">
        <v>163</v>
      </c>
      <c r="C65" s="50"/>
      <c r="D65" s="50"/>
      <c r="E65" s="50"/>
      <c r="F65" s="50"/>
      <c r="G65" s="50"/>
      <c r="H65" s="50"/>
      <c r="I65" s="50"/>
      <c r="J65" s="50"/>
      <c r="K65" s="50"/>
      <c r="L65" s="50"/>
      <c r="M65" s="50"/>
      <c r="N65" s="50"/>
      <c r="O65" s="23"/>
      <c r="P65" s="23"/>
    </row>
    <row r="66" spans="1:16" ht="13.5" customHeight="1">
      <c r="A66" s="50"/>
      <c r="B66" s="23"/>
      <c r="C66" s="50"/>
      <c r="D66" s="50"/>
      <c r="E66" s="50"/>
      <c r="F66" s="50"/>
      <c r="G66" s="50"/>
      <c r="H66" s="50"/>
      <c r="I66" s="50"/>
      <c r="J66" s="50"/>
      <c r="K66" s="50"/>
      <c r="L66" s="50"/>
      <c r="M66" s="50"/>
      <c r="N66" s="50"/>
      <c r="O66" s="23"/>
      <c r="P66" s="23"/>
    </row>
    <row r="67" spans="1:16" ht="13.5" customHeight="1">
      <c r="A67" s="23"/>
      <c r="B67" s="23"/>
      <c r="C67" s="51"/>
      <c r="D67" s="50"/>
      <c r="E67" s="50"/>
      <c r="F67" s="50"/>
      <c r="G67" s="50"/>
      <c r="H67" s="50"/>
      <c r="I67" s="50"/>
      <c r="J67" s="50"/>
      <c r="K67" s="50"/>
      <c r="L67" s="50"/>
      <c r="M67" s="50"/>
      <c r="N67" s="50"/>
      <c r="O67" s="23"/>
      <c r="P67" s="23"/>
    </row>
    <row r="68" spans="1:16" ht="13.5" customHeight="1">
      <c r="A68" s="23"/>
      <c r="B68" s="23"/>
      <c r="C68" s="50"/>
      <c r="D68" s="50"/>
      <c r="E68" s="50"/>
      <c r="F68" s="50"/>
      <c r="G68" s="50"/>
      <c r="H68" s="50"/>
      <c r="I68" s="50"/>
      <c r="J68" s="50"/>
      <c r="K68" s="50"/>
      <c r="L68" s="50"/>
      <c r="M68" s="50"/>
      <c r="N68" s="50"/>
      <c r="O68" s="23"/>
      <c r="P68" s="23"/>
    </row>
    <row r="69" spans="3:14" ht="13.5" customHeight="1">
      <c r="C69" s="50"/>
      <c r="D69" s="50"/>
      <c r="E69" s="50"/>
      <c r="F69" s="50"/>
      <c r="G69" s="50"/>
      <c r="H69" s="50"/>
      <c r="I69" s="50"/>
      <c r="J69" s="50"/>
      <c r="K69" s="50"/>
      <c r="L69" s="50"/>
      <c r="M69" s="50"/>
      <c r="N69" s="50"/>
    </row>
    <row r="70" spans="3:9" ht="13.5" customHeight="1">
      <c r="C70" s="23"/>
      <c r="D70" s="23"/>
      <c r="E70" s="23"/>
      <c r="F70" s="23"/>
      <c r="G70" s="23"/>
      <c r="H70" s="23"/>
      <c r="I70" s="23"/>
    </row>
    <row r="71" spans="3:14" ht="13.5" customHeight="1">
      <c r="C71" s="52"/>
      <c r="D71" s="52"/>
      <c r="E71" s="52"/>
      <c r="F71" s="52"/>
      <c r="G71" s="52"/>
      <c r="H71" s="52"/>
      <c r="I71" s="52"/>
      <c r="J71" s="52"/>
      <c r="K71" s="52"/>
      <c r="L71" s="52"/>
      <c r="M71" s="52"/>
      <c r="N71" s="48"/>
    </row>
  </sheetData>
  <sheetProtection/>
  <mergeCells count="111">
    <mergeCell ref="M22:N22"/>
    <mergeCell ref="F44:G44"/>
    <mergeCell ref="A1:D1"/>
    <mergeCell ref="G28:I28"/>
    <mergeCell ref="A12:A31"/>
    <mergeCell ref="A32:A41"/>
    <mergeCell ref="M16:N16"/>
    <mergeCell ref="M17:N17"/>
    <mergeCell ref="G16:I16"/>
    <mergeCell ref="G17:I17"/>
    <mergeCell ref="I45:J45"/>
    <mergeCell ref="C45:D45"/>
    <mergeCell ref="J33:O33"/>
    <mergeCell ref="G37:I37"/>
    <mergeCell ref="G36:I36"/>
    <mergeCell ref="D52:G52"/>
    <mergeCell ref="C46:D46"/>
    <mergeCell ref="C43:D43"/>
    <mergeCell ref="F46:G46"/>
    <mergeCell ref="K45:N45"/>
    <mergeCell ref="F45:G45"/>
    <mergeCell ref="I47:J47"/>
    <mergeCell ref="K47:N47"/>
    <mergeCell ref="C49:D49"/>
    <mergeCell ref="J53:M53"/>
    <mergeCell ref="I46:J46"/>
    <mergeCell ref="C47:D47"/>
    <mergeCell ref="K49:N49"/>
    <mergeCell ref="D51:G51"/>
    <mergeCell ref="J50:M50"/>
    <mergeCell ref="J51:M51"/>
    <mergeCell ref="G33:I33"/>
    <mergeCell ref="J54:M54"/>
    <mergeCell ref="I48:J48"/>
    <mergeCell ref="F49:G49"/>
    <mergeCell ref="I49:J49"/>
    <mergeCell ref="D50:G50"/>
    <mergeCell ref="C44:D44"/>
    <mergeCell ref="F47:G47"/>
    <mergeCell ref="J52:M52"/>
    <mergeCell ref="K46:N46"/>
    <mergeCell ref="A43:B49"/>
    <mergeCell ref="F48:G48"/>
    <mergeCell ref="M23:N23"/>
    <mergeCell ref="F43:J43"/>
    <mergeCell ref="K44:N44"/>
    <mergeCell ref="I44:J44"/>
    <mergeCell ref="L34:N41"/>
    <mergeCell ref="G40:I40"/>
    <mergeCell ref="G34:I34"/>
    <mergeCell ref="G25:I25"/>
    <mergeCell ref="C10:C11"/>
    <mergeCell ref="E10:E11"/>
    <mergeCell ref="A11:B11"/>
    <mergeCell ref="A8:B8"/>
    <mergeCell ref="A10:B10"/>
    <mergeCell ref="G31:I31"/>
    <mergeCell ref="B5:H6"/>
    <mergeCell ref="F10:I10"/>
    <mergeCell ref="I3:N3"/>
    <mergeCell ref="A50:B54"/>
    <mergeCell ref="C8:E8"/>
    <mergeCell ref="D54:G54"/>
    <mergeCell ref="D53:G53"/>
    <mergeCell ref="G39:I39"/>
    <mergeCell ref="G38:I38"/>
    <mergeCell ref="G26:I26"/>
    <mergeCell ref="C48:D48"/>
    <mergeCell ref="G32:I32"/>
    <mergeCell ref="G11:I11"/>
    <mergeCell ref="A7:B7"/>
    <mergeCell ref="C7:E7"/>
    <mergeCell ref="G29:I29"/>
    <mergeCell ref="G22:I22"/>
    <mergeCell ref="G23:I23"/>
    <mergeCell ref="G27:I27"/>
    <mergeCell ref="G30:I30"/>
    <mergeCell ref="M20:N20"/>
    <mergeCell ref="K48:N48"/>
    <mergeCell ref="G35:I35"/>
    <mergeCell ref="G20:I20"/>
    <mergeCell ref="L25:N32"/>
    <mergeCell ref="M21:N21"/>
    <mergeCell ref="G41:I41"/>
    <mergeCell ref="G24:I24"/>
    <mergeCell ref="G21:I21"/>
    <mergeCell ref="K43:N43"/>
    <mergeCell ref="C3:G4"/>
    <mergeCell ref="D10:D11"/>
    <mergeCell ref="I4:J4"/>
    <mergeCell ref="K5:M5"/>
    <mergeCell ref="G13:I13"/>
    <mergeCell ref="I8:M8"/>
    <mergeCell ref="M13:N13"/>
    <mergeCell ref="I5:J5"/>
    <mergeCell ref="K4:M4"/>
    <mergeCell ref="M10:N10"/>
    <mergeCell ref="I7:N7"/>
    <mergeCell ref="M14:N14"/>
    <mergeCell ref="G14:I14"/>
    <mergeCell ref="G12:I12"/>
    <mergeCell ref="F7:G7"/>
    <mergeCell ref="F8:G8"/>
    <mergeCell ref="M15:N15"/>
    <mergeCell ref="G18:I18"/>
    <mergeCell ref="M18:N18"/>
    <mergeCell ref="G19:I19"/>
    <mergeCell ref="G15:I15"/>
    <mergeCell ref="M11:N11"/>
    <mergeCell ref="M12:N12"/>
    <mergeCell ref="M19:N19"/>
  </mergeCells>
  <dataValidations count="4">
    <dataValidation type="list" allowBlank="1" showInputMessage="1" showErrorMessage="1" sqref="D12:D31">
      <formula1>"出,休,集,外"</formula1>
    </dataValidation>
    <dataValidation type="list" allowBlank="1" showInputMessage="1" showErrorMessage="1" sqref="F12:F42">
      <formula1>"②,③,④,⑤,⑥,⑦,⑫,⑬"</formula1>
    </dataValidation>
    <dataValidation type="list" allowBlank="1" showInputMessage="1" showErrorMessage="1" sqref="D32:D42">
      <formula1>"出,休"</formula1>
    </dataValidation>
    <dataValidation type="list" allowBlank="1" showInputMessage="1" showErrorMessage="1" sqref="C44:D49">
      <formula1>$Q$11:$Q$23</formula1>
    </dataValidation>
  </dataValidations>
  <printOptions/>
  <pageMargins left="0.7874015748031497" right="0.1968503937007874" top="0.1968503937007874" bottom="0.1968503937007874" header="0" footer="0"/>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IV16384"/>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02" t="s">
        <v>335</v>
      </c>
      <c r="B1" s="703"/>
      <c r="C1" s="703"/>
      <c r="D1" s="703"/>
      <c r="E1" s="703"/>
      <c r="F1" s="703"/>
      <c r="G1" s="703"/>
      <c r="H1" s="704"/>
      <c r="J1" s="91"/>
      <c r="AH1" s="92"/>
      <c r="AI1" s="92"/>
      <c r="AM1" s="694" t="s">
        <v>0</v>
      </c>
      <c r="AN1" s="694"/>
      <c r="AQ1" s="747" t="s">
        <v>326</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336</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3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699"/>
      <c r="AD5" s="700"/>
      <c r="AE5" s="700"/>
      <c r="AF5" s="700"/>
      <c r="AG5" s="700"/>
      <c r="AH5" s="701"/>
      <c r="AI5" s="100" t="s">
        <v>2</v>
      </c>
      <c r="AJ5" s="695"/>
      <c r="AK5" s="695"/>
      <c r="AL5" s="695"/>
      <c r="AM5" s="695"/>
      <c r="AN5" s="695"/>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50" t="s">
        <v>290</v>
      </c>
      <c r="BB7" s="695" t="s">
        <v>204</v>
      </c>
    </row>
    <row r="8" spans="1:54" ht="21" customHeight="1">
      <c r="A8" s="724"/>
      <c r="B8" s="725"/>
      <c r="C8" s="725"/>
      <c r="D8" s="173">
        <v>1</v>
      </c>
      <c r="E8" s="104">
        <v>2</v>
      </c>
      <c r="F8" s="104">
        <v>3</v>
      </c>
      <c r="G8" s="104">
        <v>4</v>
      </c>
      <c r="H8" s="104">
        <v>5</v>
      </c>
      <c r="I8" s="104">
        <v>6</v>
      </c>
      <c r="J8" s="172">
        <v>7</v>
      </c>
      <c r="K8" s="173">
        <v>8</v>
      </c>
      <c r="L8" s="104">
        <v>9</v>
      </c>
      <c r="M8" s="104">
        <v>10</v>
      </c>
      <c r="N8" s="104">
        <v>11</v>
      </c>
      <c r="O8" s="104">
        <v>12</v>
      </c>
      <c r="P8" s="104">
        <v>13</v>
      </c>
      <c r="Q8" s="172">
        <v>14</v>
      </c>
      <c r="R8" s="173">
        <v>15</v>
      </c>
      <c r="S8" s="104">
        <v>16</v>
      </c>
      <c r="T8" s="104">
        <v>17</v>
      </c>
      <c r="U8" s="104">
        <v>18</v>
      </c>
      <c r="V8" s="104">
        <v>19</v>
      </c>
      <c r="W8" s="104">
        <v>20</v>
      </c>
      <c r="X8" s="173">
        <v>21</v>
      </c>
      <c r="Y8" s="173">
        <v>22</v>
      </c>
      <c r="Z8" s="104">
        <v>23</v>
      </c>
      <c r="AA8" s="104">
        <v>24</v>
      </c>
      <c r="AB8" s="104">
        <v>25</v>
      </c>
      <c r="AC8" s="104">
        <v>26</v>
      </c>
      <c r="AD8" s="104">
        <v>27</v>
      </c>
      <c r="AE8" s="172">
        <v>28</v>
      </c>
      <c r="AF8" s="173">
        <v>29</v>
      </c>
      <c r="AG8" s="104">
        <v>30</v>
      </c>
      <c r="AH8" s="243">
        <v>31</v>
      </c>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1"/>
      <c r="BB8" s="695"/>
    </row>
    <row r="9" spans="1:54" ht="16.5" customHeight="1">
      <c r="A9" s="720" t="s">
        <v>9</v>
      </c>
      <c r="B9" s="235">
        <v>1</v>
      </c>
      <c r="C9" s="283"/>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t="s">
        <v>10</v>
      </c>
      <c r="AE9" s="284" t="s">
        <v>10</v>
      </c>
      <c r="AF9" s="284" t="s">
        <v>10</v>
      </c>
      <c r="AG9" s="284" t="s">
        <v>10</v>
      </c>
      <c r="AH9" s="285"/>
      <c r="AI9" s="631"/>
      <c r="AJ9" s="635"/>
      <c r="AK9" s="636"/>
      <c r="AL9" s="640"/>
      <c r="AM9" s="635"/>
      <c r="AN9" s="643"/>
      <c r="AP9" s="660">
        <v>1</v>
      </c>
      <c r="AQ9" s="639">
        <f>IF(C24="","",C24)</f>
      </c>
      <c r="AR9" s="670"/>
      <c r="AS9" s="670">
        <f>IF(90000&lt;=AR9,90000,AR9)</f>
        <v>0</v>
      </c>
      <c r="AT9" s="670"/>
      <c r="AU9" s="670">
        <f>IF(10000&lt;=AT9,10000,AT9)</f>
        <v>0</v>
      </c>
      <c r="AV9" s="670"/>
      <c r="AW9" s="670">
        <f>IF(20000&lt;=AV9,20000,AV9)</f>
        <v>0</v>
      </c>
      <c r="AX9" s="670"/>
      <c r="AY9" s="670"/>
      <c r="AZ9" s="670"/>
      <c r="BA9" s="664"/>
      <c r="BB9" s="741"/>
    </row>
    <row r="10" spans="1:54" ht="16.5" customHeight="1">
      <c r="A10" s="721"/>
      <c r="B10" s="236">
        <v>2</v>
      </c>
      <c r="C10" s="286"/>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8"/>
      <c r="AI10" s="632"/>
      <c r="AJ10" s="637"/>
      <c r="AK10" s="638"/>
      <c r="AL10" s="641"/>
      <c r="AM10" s="637"/>
      <c r="AN10" s="644"/>
      <c r="AP10" s="661"/>
      <c r="AQ10" s="654"/>
      <c r="AR10" s="666"/>
      <c r="AS10" s="666"/>
      <c r="AT10" s="666"/>
      <c r="AU10" s="666"/>
      <c r="AV10" s="666"/>
      <c r="AW10" s="666"/>
      <c r="AX10" s="666"/>
      <c r="AY10" s="666"/>
      <c r="AZ10" s="666"/>
      <c r="BA10" s="669"/>
      <c r="BB10" s="742"/>
    </row>
    <row r="11" spans="1:54" ht="16.5" customHeight="1">
      <c r="A11" s="721"/>
      <c r="B11" s="236">
        <v>3</v>
      </c>
      <c r="C11" s="286"/>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8"/>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666"/>
      <c r="AS11" s="668">
        <f>IF(90000&lt;=AR11,90000,AR11)</f>
        <v>0</v>
      </c>
      <c r="AT11" s="666"/>
      <c r="AU11" s="668">
        <f>IF(10000&lt;=AT11,10000,AT11)</f>
        <v>0</v>
      </c>
      <c r="AV11" s="666"/>
      <c r="AW11" s="668">
        <f>IF(20000&lt;=AV11,20000,AV11)</f>
        <v>0</v>
      </c>
      <c r="AX11" s="666"/>
      <c r="AY11" s="666"/>
      <c r="AZ11" s="666"/>
      <c r="BA11" s="668"/>
      <c r="BB11" s="662"/>
    </row>
    <row r="12" spans="1:54" ht="16.5" customHeight="1">
      <c r="A12" s="721"/>
      <c r="B12" s="236">
        <v>4</v>
      </c>
      <c r="C12" s="286"/>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t="s">
        <v>10</v>
      </c>
      <c r="AH12" s="290"/>
      <c r="AI12" s="645"/>
      <c r="AJ12" s="647"/>
      <c r="AK12" s="648"/>
      <c r="AL12" s="624"/>
      <c r="AM12" s="624"/>
      <c r="AN12" s="626"/>
      <c r="AP12" s="661"/>
      <c r="AQ12" s="654"/>
      <c r="AR12" s="666"/>
      <c r="AS12" s="669"/>
      <c r="AT12" s="666"/>
      <c r="AU12" s="669"/>
      <c r="AV12" s="666"/>
      <c r="AW12" s="669"/>
      <c r="AX12" s="666"/>
      <c r="AY12" s="666"/>
      <c r="AZ12" s="666"/>
      <c r="BA12" s="669"/>
      <c r="BB12" s="662"/>
    </row>
    <row r="13" spans="1:54" ht="16.5" customHeight="1">
      <c r="A13" s="721"/>
      <c r="B13" s="236">
        <v>5</v>
      </c>
      <c r="C13" s="286"/>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90"/>
      <c r="AI13" s="645"/>
      <c r="AJ13" s="647"/>
      <c r="AK13" s="648"/>
      <c r="AL13" s="624"/>
      <c r="AM13" s="624"/>
      <c r="AN13" s="626"/>
      <c r="AP13" s="661">
        <v>3</v>
      </c>
      <c r="AQ13" s="653">
        <f>IF(C26="","",C26)</f>
      </c>
      <c r="AR13" s="666"/>
      <c r="AS13" s="668">
        <f>IF(90000&lt;=AR13,90000,AR13)</f>
        <v>0</v>
      </c>
      <c r="AT13" s="666"/>
      <c r="AU13" s="668">
        <f>IF(10000&lt;=AT13,10000,AT13)</f>
        <v>0</v>
      </c>
      <c r="AV13" s="666"/>
      <c r="AW13" s="668">
        <f>IF(20000&lt;=AV13,20000,AV13)</f>
        <v>0</v>
      </c>
      <c r="AX13" s="666"/>
      <c r="AY13" s="666"/>
      <c r="AZ13" s="666"/>
      <c r="BA13" s="668"/>
      <c r="BB13" s="662"/>
    </row>
    <row r="14" spans="1:54" ht="16.5" customHeight="1">
      <c r="A14" s="721"/>
      <c r="B14" s="236">
        <v>6</v>
      </c>
      <c r="C14" s="286"/>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90"/>
      <c r="AI14" s="645"/>
      <c r="AJ14" s="649" t="s">
        <v>287</v>
      </c>
      <c r="AK14" s="624">
        <f>IF(COUNTIF($D$19:$AH$19,"複")=0,0,COUNTIF($D$19:$AH$19,"複"))</f>
        <v>0</v>
      </c>
      <c r="AL14" s="624"/>
      <c r="AM14" s="624"/>
      <c r="AN14" s="626"/>
      <c r="AP14" s="661"/>
      <c r="AQ14" s="654"/>
      <c r="AR14" s="666"/>
      <c r="AS14" s="669"/>
      <c r="AT14" s="666"/>
      <c r="AU14" s="669"/>
      <c r="AV14" s="666"/>
      <c r="AW14" s="669"/>
      <c r="AX14" s="666"/>
      <c r="AY14" s="666"/>
      <c r="AZ14" s="666"/>
      <c r="BA14" s="669"/>
      <c r="BB14" s="662"/>
    </row>
    <row r="15" spans="1:54" ht="16.5" customHeight="1">
      <c r="A15" s="721"/>
      <c r="B15" s="236">
        <v>7</v>
      </c>
      <c r="C15" s="286"/>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t="s">
        <v>11</v>
      </c>
      <c r="AB15" s="289"/>
      <c r="AC15" s="289"/>
      <c r="AD15" s="289"/>
      <c r="AE15" s="289"/>
      <c r="AF15" s="289"/>
      <c r="AG15" s="289" t="s">
        <v>10</v>
      </c>
      <c r="AH15" s="290"/>
      <c r="AI15" s="645"/>
      <c r="AJ15" s="649"/>
      <c r="AK15" s="624"/>
      <c r="AL15" s="624"/>
      <c r="AM15" s="624"/>
      <c r="AN15" s="626"/>
      <c r="AP15" s="661">
        <v>4</v>
      </c>
      <c r="AQ15" s="653">
        <f>IF(C27="","",C27)</f>
      </c>
      <c r="AR15" s="666"/>
      <c r="AS15" s="668">
        <f>IF(90000&lt;=AR15,90000,AR15)</f>
        <v>0</v>
      </c>
      <c r="AT15" s="666"/>
      <c r="AU15" s="668">
        <f>IF(10000&lt;=AT15,10000,AT15)</f>
        <v>0</v>
      </c>
      <c r="AV15" s="666"/>
      <c r="AW15" s="668">
        <f>IF(20000&lt;=AV15,20000,AV15)</f>
        <v>0</v>
      </c>
      <c r="AX15" s="666"/>
      <c r="AY15" s="666"/>
      <c r="AZ15" s="666"/>
      <c r="BA15" s="668"/>
      <c r="BB15" s="662"/>
    </row>
    <row r="16" spans="1:54" ht="17.25" customHeight="1" thickBot="1">
      <c r="A16" s="721"/>
      <c r="B16" s="236">
        <v>8</v>
      </c>
      <c r="C16" s="286"/>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t="s">
        <v>10</v>
      </c>
      <c r="AH16" s="290"/>
      <c r="AI16" s="646"/>
      <c r="AJ16" s="650"/>
      <c r="AK16" s="625"/>
      <c r="AL16" s="625"/>
      <c r="AM16" s="625"/>
      <c r="AN16" s="627"/>
      <c r="AP16" s="661"/>
      <c r="AQ16" s="654"/>
      <c r="AR16" s="666"/>
      <c r="AS16" s="669"/>
      <c r="AT16" s="666"/>
      <c r="AU16" s="669"/>
      <c r="AV16" s="666"/>
      <c r="AW16" s="669"/>
      <c r="AX16" s="666"/>
      <c r="AY16" s="666"/>
      <c r="AZ16" s="666"/>
      <c r="BA16" s="669"/>
      <c r="BB16" s="662"/>
    </row>
    <row r="17" spans="1:54" ht="17.25" customHeight="1">
      <c r="A17" s="721"/>
      <c r="B17" s="237">
        <v>9</v>
      </c>
      <c r="C17" s="286"/>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2"/>
      <c r="AI17" s="265"/>
      <c r="AJ17" s="628" t="s">
        <v>328</v>
      </c>
      <c r="AK17" s="628"/>
      <c r="AL17" s="628"/>
      <c r="AM17" s="628"/>
      <c r="AN17" s="266"/>
      <c r="AP17" s="661">
        <v>5</v>
      </c>
      <c r="AQ17" s="653">
        <f>IF(C28="","",C28)</f>
      </c>
      <c r="AR17" s="666"/>
      <c r="AS17" s="668">
        <f>IF(90000&lt;=AR17,90000,AR17)</f>
        <v>0</v>
      </c>
      <c r="AT17" s="666"/>
      <c r="AU17" s="668">
        <f>IF(10000&lt;=AT17,10000,AT17)</f>
        <v>0</v>
      </c>
      <c r="AV17" s="666"/>
      <c r="AW17" s="668">
        <f>IF(20000&lt;=AV17,20000,AV17)</f>
        <v>0</v>
      </c>
      <c r="AX17" s="666"/>
      <c r="AY17" s="666"/>
      <c r="AZ17" s="666"/>
      <c r="BA17" s="668"/>
      <c r="BB17" s="662"/>
    </row>
    <row r="18" spans="1:54" ht="16.5" customHeight="1">
      <c r="A18" s="721"/>
      <c r="B18" s="238">
        <v>10</v>
      </c>
      <c r="C18" s="293"/>
      <c r="D18" s="294" t="s">
        <v>11</v>
      </c>
      <c r="E18" s="294" t="s">
        <v>10</v>
      </c>
      <c r="F18" s="294" t="s">
        <v>10</v>
      </c>
      <c r="G18" s="294" t="s">
        <v>10</v>
      </c>
      <c r="H18" s="294" t="s">
        <v>10</v>
      </c>
      <c r="I18" s="294" t="s">
        <v>10</v>
      </c>
      <c r="J18" s="294" t="s">
        <v>10</v>
      </c>
      <c r="K18" s="294" t="s">
        <v>10</v>
      </c>
      <c r="L18" s="294" t="s">
        <v>10</v>
      </c>
      <c r="M18" s="294" t="s">
        <v>10</v>
      </c>
      <c r="N18" s="294" t="s">
        <v>10</v>
      </c>
      <c r="O18" s="294" t="s">
        <v>10</v>
      </c>
      <c r="P18" s="294" t="s">
        <v>10</v>
      </c>
      <c r="Q18" s="294" t="s">
        <v>10</v>
      </c>
      <c r="R18" s="294" t="s">
        <v>10</v>
      </c>
      <c r="S18" s="294" t="s">
        <v>10</v>
      </c>
      <c r="T18" s="294" t="s">
        <v>10</v>
      </c>
      <c r="U18" s="294" t="s">
        <v>10</v>
      </c>
      <c r="V18" s="294" t="s">
        <v>10</v>
      </c>
      <c r="W18" s="294" t="s">
        <v>10</v>
      </c>
      <c r="X18" s="294" t="s">
        <v>10</v>
      </c>
      <c r="Y18" s="294" t="s">
        <v>10</v>
      </c>
      <c r="Z18" s="294" t="s">
        <v>10</v>
      </c>
      <c r="AA18" s="294" t="s">
        <v>10</v>
      </c>
      <c r="AB18" s="294" t="s">
        <v>10</v>
      </c>
      <c r="AC18" s="294" t="s">
        <v>11</v>
      </c>
      <c r="AD18" s="294"/>
      <c r="AE18" s="294"/>
      <c r="AF18" s="294"/>
      <c r="AG18" s="294" t="s">
        <v>10</v>
      </c>
      <c r="AH18" s="295"/>
      <c r="AI18" s="240"/>
      <c r="AJ18" s="629"/>
      <c r="AK18" s="629"/>
      <c r="AL18" s="629"/>
      <c r="AM18" s="629"/>
      <c r="AN18" s="110"/>
      <c r="AP18" s="661"/>
      <c r="AQ18" s="654"/>
      <c r="AR18" s="666"/>
      <c r="AS18" s="669"/>
      <c r="AT18" s="666"/>
      <c r="AU18" s="669"/>
      <c r="AV18" s="666"/>
      <c r="AW18" s="669"/>
      <c r="AX18" s="666"/>
      <c r="AY18" s="666"/>
      <c r="AZ18" s="666"/>
      <c r="BA18" s="669"/>
      <c r="BB18" s="662"/>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49">
        <f t="shared" si="0"/>
      </c>
      <c r="AI19" s="267"/>
      <c r="AJ19" s="268"/>
      <c r="AK19" s="269"/>
      <c r="AL19" s="269"/>
      <c r="AM19" s="110"/>
      <c r="AN19" s="110"/>
      <c r="AP19" s="661">
        <v>6</v>
      </c>
      <c r="AQ19" s="653">
        <f>IF(C29="","",C29)</f>
      </c>
      <c r="AR19" s="666"/>
      <c r="AS19" s="668">
        <f>IF(90000&lt;=AR19,90000,AR19)</f>
        <v>0</v>
      </c>
      <c r="AT19" s="666"/>
      <c r="AU19" s="668">
        <f>IF(10000&lt;=AT19,10000,AT19)</f>
        <v>0</v>
      </c>
      <c r="AV19" s="666"/>
      <c r="AW19" s="668">
        <f>IF(20000&lt;=AV19,20000,AV19)</f>
        <v>0</v>
      </c>
      <c r="AX19" s="666"/>
      <c r="AY19" s="666"/>
      <c r="AZ19" s="666"/>
      <c r="BA19" s="668"/>
      <c r="BB19" s="662"/>
    </row>
    <row r="20" spans="1:54" ht="15.75" customHeight="1">
      <c r="A20" s="707" t="s">
        <v>3</v>
      </c>
      <c r="B20" s="710" t="s">
        <v>4</v>
      </c>
      <c r="C20" s="711"/>
      <c r="D20" s="671">
        <v>1</v>
      </c>
      <c r="E20" s="674">
        <v>2</v>
      </c>
      <c r="F20" s="674">
        <v>3</v>
      </c>
      <c r="G20" s="674">
        <v>4</v>
      </c>
      <c r="H20" s="674">
        <v>5</v>
      </c>
      <c r="I20" s="674">
        <v>6</v>
      </c>
      <c r="J20" s="691">
        <v>7</v>
      </c>
      <c r="K20" s="671">
        <v>8</v>
      </c>
      <c r="L20" s="674">
        <v>9</v>
      </c>
      <c r="M20" s="674">
        <v>10</v>
      </c>
      <c r="N20" s="674">
        <v>11</v>
      </c>
      <c r="O20" s="674">
        <v>12</v>
      </c>
      <c r="P20" s="674">
        <v>13</v>
      </c>
      <c r="Q20" s="691">
        <v>14</v>
      </c>
      <c r="R20" s="671">
        <v>15</v>
      </c>
      <c r="S20" s="674">
        <v>16</v>
      </c>
      <c r="T20" s="674">
        <v>17</v>
      </c>
      <c r="U20" s="674">
        <v>18</v>
      </c>
      <c r="V20" s="674">
        <v>19</v>
      </c>
      <c r="W20" s="674">
        <v>20</v>
      </c>
      <c r="X20" s="671">
        <v>21</v>
      </c>
      <c r="Y20" s="671">
        <v>22</v>
      </c>
      <c r="Z20" s="674">
        <v>23</v>
      </c>
      <c r="AA20" s="674">
        <v>24</v>
      </c>
      <c r="AB20" s="674">
        <v>25</v>
      </c>
      <c r="AC20" s="674">
        <v>26</v>
      </c>
      <c r="AD20" s="674">
        <v>27</v>
      </c>
      <c r="AE20" s="691">
        <v>28</v>
      </c>
      <c r="AF20" s="671">
        <v>29</v>
      </c>
      <c r="AG20" s="674">
        <v>30</v>
      </c>
      <c r="AH20" s="680">
        <v>31</v>
      </c>
      <c r="AI20" s="683" t="s">
        <v>73</v>
      </c>
      <c r="AJ20" s="688" t="s">
        <v>72</v>
      </c>
      <c r="AK20" s="677" t="s">
        <v>192</v>
      </c>
      <c r="AL20" s="677" t="s">
        <v>193</v>
      </c>
      <c r="AM20" s="110"/>
      <c r="AN20" s="110"/>
      <c r="AP20" s="661"/>
      <c r="AQ20" s="654"/>
      <c r="AR20" s="666"/>
      <c r="AS20" s="669"/>
      <c r="AT20" s="666"/>
      <c r="AU20" s="669"/>
      <c r="AV20" s="666"/>
      <c r="AW20" s="669"/>
      <c r="AX20" s="666"/>
      <c r="AY20" s="666"/>
      <c r="AZ20" s="666"/>
      <c r="BA20" s="669"/>
      <c r="BB20" s="662"/>
    </row>
    <row r="21" spans="1:54" ht="15.75" customHeight="1">
      <c r="A21" s="708"/>
      <c r="B21" s="712"/>
      <c r="C21" s="713"/>
      <c r="D21" s="672"/>
      <c r="E21" s="675"/>
      <c r="F21" s="675"/>
      <c r="G21" s="675"/>
      <c r="H21" s="675"/>
      <c r="I21" s="675"/>
      <c r="J21" s="692"/>
      <c r="K21" s="672"/>
      <c r="L21" s="675"/>
      <c r="M21" s="675"/>
      <c r="N21" s="675"/>
      <c r="O21" s="675"/>
      <c r="P21" s="675"/>
      <c r="Q21" s="692"/>
      <c r="R21" s="672"/>
      <c r="S21" s="675"/>
      <c r="T21" s="675"/>
      <c r="U21" s="675"/>
      <c r="V21" s="675"/>
      <c r="W21" s="675"/>
      <c r="X21" s="672"/>
      <c r="Y21" s="672"/>
      <c r="Z21" s="675"/>
      <c r="AA21" s="675"/>
      <c r="AB21" s="675"/>
      <c r="AC21" s="675"/>
      <c r="AD21" s="675"/>
      <c r="AE21" s="692"/>
      <c r="AF21" s="672"/>
      <c r="AG21" s="675"/>
      <c r="AH21" s="681"/>
      <c r="AI21" s="684"/>
      <c r="AJ21" s="689"/>
      <c r="AK21" s="678"/>
      <c r="AL21" s="678"/>
      <c r="AM21" s="110"/>
      <c r="AN21" s="110"/>
      <c r="AP21" s="661">
        <v>7</v>
      </c>
      <c r="AQ21" s="653">
        <f>IF(C30="","",C30)</f>
      </c>
      <c r="AR21" s="666"/>
      <c r="AS21" s="668">
        <f>IF(90000&lt;=AR21,90000,AR21)</f>
        <v>0</v>
      </c>
      <c r="AT21" s="666"/>
      <c r="AU21" s="668">
        <f>IF(10000&lt;=AT21,10000,AT21)</f>
        <v>0</v>
      </c>
      <c r="AV21" s="666"/>
      <c r="AW21" s="668">
        <f>IF(20000&lt;=AV21,20000,AV21)</f>
        <v>0</v>
      </c>
      <c r="AX21" s="666"/>
      <c r="AY21" s="666"/>
      <c r="AZ21" s="666"/>
      <c r="BA21" s="668"/>
      <c r="BB21" s="662"/>
    </row>
    <row r="22" spans="1:54" ht="15.75" customHeight="1">
      <c r="A22" s="708"/>
      <c r="B22" s="712"/>
      <c r="C22" s="713"/>
      <c r="D22" s="672"/>
      <c r="E22" s="675"/>
      <c r="F22" s="675"/>
      <c r="G22" s="675"/>
      <c r="H22" s="675"/>
      <c r="I22" s="675"/>
      <c r="J22" s="692"/>
      <c r="K22" s="672"/>
      <c r="L22" s="675"/>
      <c r="M22" s="675"/>
      <c r="N22" s="675"/>
      <c r="O22" s="675"/>
      <c r="P22" s="675"/>
      <c r="Q22" s="692"/>
      <c r="R22" s="672"/>
      <c r="S22" s="675"/>
      <c r="T22" s="675"/>
      <c r="U22" s="675"/>
      <c r="V22" s="675"/>
      <c r="W22" s="675"/>
      <c r="X22" s="672"/>
      <c r="Y22" s="672"/>
      <c r="Z22" s="675"/>
      <c r="AA22" s="675"/>
      <c r="AB22" s="675"/>
      <c r="AC22" s="675"/>
      <c r="AD22" s="675"/>
      <c r="AE22" s="692"/>
      <c r="AF22" s="672"/>
      <c r="AG22" s="675"/>
      <c r="AH22" s="681"/>
      <c r="AI22" s="684"/>
      <c r="AJ22" s="689"/>
      <c r="AK22" s="678"/>
      <c r="AL22" s="678"/>
      <c r="AM22" s="686" t="s">
        <v>327</v>
      </c>
      <c r="AN22" s="687"/>
      <c r="AP22" s="661"/>
      <c r="AQ22" s="654"/>
      <c r="AR22" s="666"/>
      <c r="AS22" s="669"/>
      <c r="AT22" s="666"/>
      <c r="AU22" s="669"/>
      <c r="AV22" s="666"/>
      <c r="AW22" s="669"/>
      <c r="AX22" s="666"/>
      <c r="AY22" s="666"/>
      <c r="AZ22" s="666"/>
      <c r="BA22" s="669"/>
      <c r="BB22" s="662"/>
    </row>
    <row r="23" spans="1:54" ht="15.75" customHeight="1">
      <c r="A23" s="709"/>
      <c r="B23" s="714"/>
      <c r="C23" s="715"/>
      <c r="D23" s="673"/>
      <c r="E23" s="676"/>
      <c r="F23" s="676"/>
      <c r="G23" s="676"/>
      <c r="H23" s="676"/>
      <c r="I23" s="676"/>
      <c r="J23" s="693"/>
      <c r="K23" s="673"/>
      <c r="L23" s="676"/>
      <c r="M23" s="676"/>
      <c r="N23" s="676"/>
      <c r="O23" s="676"/>
      <c r="P23" s="676"/>
      <c r="Q23" s="693"/>
      <c r="R23" s="673"/>
      <c r="S23" s="676"/>
      <c r="T23" s="676"/>
      <c r="U23" s="676"/>
      <c r="V23" s="676"/>
      <c r="W23" s="676"/>
      <c r="X23" s="673"/>
      <c r="Y23" s="673"/>
      <c r="Z23" s="676"/>
      <c r="AA23" s="676"/>
      <c r="AB23" s="676"/>
      <c r="AC23" s="676"/>
      <c r="AD23" s="676"/>
      <c r="AE23" s="693"/>
      <c r="AF23" s="673"/>
      <c r="AG23" s="676"/>
      <c r="AH23" s="682"/>
      <c r="AI23" s="685"/>
      <c r="AJ23" s="690"/>
      <c r="AK23" s="679"/>
      <c r="AL23" s="679"/>
      <c r="AM23" s="686"/>
      <c r="AN23" s="687"/>
      <c r="AP23" s="661">
        <v>8</v>
      </c>
      <c r="AQ23" s="653">
        <f>IF(C31="","",C31)</f>
      </c>
      <c r="AR23" s="666"/>
      <c r="AS23" s="668">
        <f>IF(90000&lt;=AR23,90000,AR23)</f>
        <v>0</v>
      </c>
      <c r="AT23" s="666"/>
      <c r="AU23" s="668">
        <f>IF(10000&lt;=AT23,10000,AT23)</f>
        <v>0</v>
      </c>
      <c r="AV23" s="666"/>
      <c r="AW23" s="668">
        <f>IF(20000&lt;=AV23,20000,AV23)</f>
        <v>0</v>
      </c>
      <c r="AX23" s="666"/>
      <c r="AY23" s="666"/>
      <c r="AZ23" s="666"/>
      <c r="BA23" s="668"/>
      <c r="BB23" s="662"/>
    </row>
    <row r="24" spans="1:54" ht="16.5" customHeight="1">
      <c r="A24" s="720" t="s">
        <v>13</v>
      </c>
      <c r="B24" s="111">
        <v>1</v>
      </c>
      <c r="C24" s="296"/>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5"/>
      <c r="AI24" s="258">
        <f>COUNTA(D24:AH24)-COUNTIF(D24:AH24,"集")-COUNTIF(D24:AH24,"休")-COUNTIF(D24:AH24,"外")</f>
        <v>0</v>
      </c>
      <c r="AJ24" s="112">
        <f aca="true" t="shared" si="1" ref="AJ24:AJ43">COUNTIF(D24:AH24,"集")</f>
        <v>0</v>
      </c>
      <c r="AK24" s="113">
        <f>AI24</f>
        <v>0</v>
      </c>
      <c r="AL24" s="113">
        <f>AJ24</f>
        <v>0</v>
      </c>
      <c r="AM24" s="686"/>
      <c r="AN24" s="687"/>
      <c r="AP24" s="661"/>
      <c r="AQ24" s="654"/>
      <c r="AR24" s="666"/>
      <c r="AS24" s="669"/>
      <c r="AT24" s="666"/>
      <c r="AU24" s="669"/>
      <c r="AV24" s="666"/>
      <c r="AW24" s="669"/>
      <c r="AX24" s="666"/>
      <c r="AY24" s="666"/>
      <c r="AZ24" s="666"/>
      <c r="BA24" s="669"/>
      <c r="BB24" s="662"/>
    </row>
    <row r="25" spans="1:54" ht="16.5" customHeight="1">
      <c r="A25" s="721"/>
      <c r="B25" s="114">
        <v>2</v>
      </c>
      <c r="C25" s="286"/>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c r="AI25" s="259">
        <f aca="true" t="shared" si="2" ref="AI25:AI43">COUNTA(D25:AH25)-COUNTIF(D25:AH25,"集")-COUNTIF(D25:AH25,"休")-COUNTIF(D25:AH25,"外")</f>
        <v>0</v>
      </c>
      <c r="AJ25" s="115">
        <f t="shared" si="1"/>
        <v>0</v>
      </c>
      <c r="AK25" s="116">
        <f aca="true" t="shared" si="3" ref="AK25:AK43">AI25</f>
        <v>0</v>
      </c>
      <c r="AL25" s="116">
        <f aca="true" t="shared" si="4" ref="AL25:AL43">AJ25</f>
        <v>0</v>
      </c>
      <c r="AM25" s="686"/>
      <c r="AN25" s="687"/>
      <c r="AP25" s="661">
        <v>9</v>
      </c>
      <c r="AQ25" s="653">
        <f>IF(C32="","",C32)</f>
      </c>
      <c r="AR25" s="666"/>
      <c r="AS25" s="668">
        <f>IF(90000&lt;=AR25,90000,AR25)</f>
        <v>0</v>
      </c>
      <c r="AT25" s="666"/>
      <c r="AU25" s="668">
        <f>IF(10000&lt;=AT25,10000,AT25)</f>
        <v>0</v>
      </c>
      <c r="AV25" s="666"/>
      <c r="AW25" s="668">
        <f>IF(20000&lt;=AV25,20000,AV25)</f>
        <v>0</v>
      </c>
      <c r="AX25" s="666"/>
      <c r="AY25" s="666"/>
      <c r="AZ25" s="666"/>
      <c r="BA25" s="668"/>
      <c r="BB25" s="662"/>
    </row>
    <row r="26" spans="1:54" ht="16.5" customHeight="1">
      <c r="A26" s="721"/>
      <c r="B26" s="114">
        <v>3</v>
      </c>
      <c r="C26" s="286"/>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90"/>
      <c r="AI26" s="259">
        <f t="shared" si="2"/>
        <v>0</v>
      </c>
      <c r="AJ26" s="115">
        <f t="shared" si="1"/>
        <v>0</v>
      </c>
      <c r="AK26" s="116">
        <f t="shared" si="3"/>
        <v>0</v>
      </c>
      <c r="AL26" s="116">
        <f t="shared" si="4"/>
        <v>0</v>
      </c>
      <c r="AP26" s="661"/>
      <c r="AQ26" s="654"/>
      <c r="AR26" s="666"/>
      <c r="AS26" s="669"/>
      <c r="AT26" s="666"/>
      <c r="AU26" s="669"/>
      <c r="AV26" s="666"/>
      <c r="AW26" s="669"/>
      <c r="AX26" s="666"/>
      <c r="AY26" s="666"/>
      <c r="AZ26" s="666"/>
      <c r="BA26" s="669"/>
      <c r="BB26" s="662"/>
    </row>
    <row r="27" spans="1:54" ht="16.5" customHeight="1">
      <c r="A27" s="721"/>
      <c r="B27" s="114">
        <v>4</v>
      </c>
      <c r="C27" s="286"/>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90"/>
      <c r="AI27" s="259">
        <f t="shared" si="2"/>
        <v>0</v>
      </c>
      <c r="AJ27" s="115">
        <f t="shared" si="1"/>
        <v>0</v>
      </c>
      <c r="AK27" s="116">
        <f t="shared" si="3"/>
        <v>0</v>
      </c>
      <c r="AL27" s="116">
        <f t="shared" si="4"/>
        <v>0</v>
      </c>
      <c r="AP27" s="661">
        <v>10</v>
      </c>
      <c r="AQ27" s="653">
        <f>IF(C33="","",C33)</f>
      </c>
      <c r="AR27" s="666"/>
      <c r="AS27" s="668">
        <f>IF(90000&lt;=AR27,90000,AR27)</f>
        <v>0</v>
      </c>
      <c r="AT27" s="666"/>
      <c r="AU27" s="668">
        <f>IF(10000&lt;=AT27,10000,AT27)</f>
        <v>0</v>
      </c>
      <c r="AV27" s="666"/>
      <c r="AW27" s="668">
        <f>IF(20000&lt;=AV27,20000,AV27)</f>
        <v>0</v>
      </c>
      <c r="AX27" s="666"/>
      <c r="AY27" s="666"/>
      <c r="AZ27" s="666"/>
      <c r="BA27" s="668"/>
      <c r="BB27" s="662"/>
    </row>
    <row r="28" spans="1:54" ht="16.5" customHeight="1">
      <c r="A28" s="721"/>
      <c r="B28" s="114">
        <v>5</v>
      </c>
      <c r="C28" s="286"/>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90"/>
      <c r="AI28" s="259">
        <f t="shared" si="2"/>
        <v>0</v>
      </c>
      <c r="AJ28" s="115">
        <f t="shared" si="1"/>
        <v>0</v>
      </c>
      <c r="AK28" s="116">
        <f t="shared" si="3"/>
        <v>0</v>
      </c>
      <c r="AL28" s="116">
        <f t="shared" si="4"/>
        <v>0</v>
      </c>
      <c r="AP28" s="661"/>
      <c r="AQ28" s="654"/>
      <c r="AR28" s="666"/>
      <c r="AS28" s="669"/>
      <c r="AT28" s="666"/>
      <c r="AU28" s="669"/>
      <c r="AV28" s="666"/>
      <c r="AW28" s="669"/>
      <c r="AX28" s="666"/>
      <c r="AY28" s="666"/>
      <c r="AZ28" s="666"/>
      <c r="BA28" s="669"/>
      <c r="BB28" s="662"/>
    </row>
    <row r="29" spans="1:54" ht="16.5" customHeight="1">
      <c r="A29" s="721"/>
      <c r="B29" s="114">
        <v>6</v>
      </c>
      <c r="C29" s="286"/>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90"/>
      <c r="AI29" s="259">
        <f t="shared" si="2"/>
        <v>0</v>
      </c>
      <c r="AJ29" s="115">
        <f t="shared" si="1"/>
        <v>0</v>
      </c>
      <c r="AK29" s="116">
        <f t="shared" si="3"/>
        <v>0</v>
      </c>
      <c r="AL29" s="116">
        <f t="shared" si="4"/>
        <v>0</v>
      </c>
      <c r="AP29" s="661">
        <v>11</v>
      </c>
      <c r="AQ29" s="653">
        <f>IF(C34="","",C34)</f>
      </c>
      <c r="AR29" s="666"/>
      <c r="AS29" s="668">
        <f>IF(90000&lt;=AR29,90000,AR29)</f>
        <v>0</v>
      </c>
      <c r="AT29" s="666"/>
      <c r="AU29" s="668">
        <f>IF(10000&lt;=AT29,10000,AT29)</f>
        <v>0</v>
      </c>
      <c r="AV29" s="666"/>
      <c r="AW29" s="668">
        <f>IF(20000&lt;=AV29,20000,AV29)</f>
        <v>0</v>
      </c>
      <c r="AX29" s="666"/>
      <c r="AY29" s="666"/>
      <c r="AZ29" s="666"/>
      <c r="BA29" s="668"/>
      <c r="BB29" s="662"/>
    </row>
    <row r="30" spans="1:54" ht="16.5" customHeight="1">
      <c r="A30" s="721"/>
      <c r="B30" s="114">
        <v>7</v>
      </c>
      <c r="C30" s="286"/>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90"/>
      <c r="AI30" s="259">
        <f t="shared" si="2"/>
        <v>0</v>
      </c>
      <c r="AJ30" s="115">
        <f t="shared" si="1"/>
        <v>0</v>
      </c>
      <c r="AK30" s="116">
        <f t="shared" si="3"/>
        <v>0</v>
      </c>
      <c r="AL30" s="116">
        <f t="shared" si="4"/>
        <v>0</v>
      </c>
      <c r="AP30" s="661"/>
      <c r="AQ30" s="654"/>
      <c r="AR30" s="666"/>
      <c r="AS30" s="669"/>
      <c r="AT30" s="666"/>
      <c r="AU30" s="669"/>
      <c r="AV30" s="666"/>
      <c r="AW30" s="669"/>
      <c r="AX30" s="666"/>
      <c r="AY30" s="666"/>
      <c r="AZ30" s="666"/>
      <c r="BA30" s="669"/>
      <c r="BB30" s="662"/>
    </row>
    <row r="31" spans="1:54" ht="16.5" customHeight="1">
      <c r="A31" s="721"/>
      <c r="B31" s="114">
        <v>8</v>
      </c>
      <c r="C31" s="286"/>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90"/>
      <c r="AI31" s="259">
        <f t="shared" si="2"/>
        <v>0</v>
      </c>
      <c r="AJ31" s="115">
        <f t="shared" si="1"/>
        <v>0</v>
      </c>
      <c r="AK31" s="116">
        <f t="shared" si="3"/>
        <v>0</v>
      </c>
      <c r="AL31" s="116">
        <f t="shared" si="4"/>
        <v>0</v>
      </c>
      <c r="AP31" s="661">
        <v>12</v>
      </c>
      <c r="AQ31" s="653">
        <f>IF(C35="","",C35)</f>
      </c>
      <c r="AR31" s="666"/>
      <c r="AS31" s="668">
        <f>IF(90000&lt;=AR31,90000,AR31)</f>
        <v>0</v>
      </c>
      <c r="AT31" s="666"/>
      <c r="AU31" s="668">
        <f>IF(10000&lt;=AT31,10000,AT31)</f>
        <v>0</v>
      </c>
      <c r="AV31" s="666"/>
      <c r="AW31" s="668">
        <f>IF(20000&lt;=AV31,20000,AV31)</f>
        <v>0</v>
      </c>
      <c r="AX31" s="666"/>
      <c r="AY31" s="666"/>
      <c r="AZ31" s="666"/>
      <c r="BA31" s="668"/>
      <c r="BB31" s="662"/>
    </row>
    <row r="32" spans="1:54" ht="16.5" customHeight="1">
      <c r="A32" s="721"/>
      <c r="B32" s="114">
        <v>9</v>
      </c>
      <c r="C32" s="286"/>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90"/>
      <c r="AI32" s="259">
        <f t="shared" si="2"/>
        <v>0</v>
      </c>
      <c r="AJ32" s="115">
        <f t="shared" si="1"/>
        <v>0</v>
      </c>
      <c r="AK32" s="116">
        <f t="shared" si="3"/>
        <v>0</v>
      </c>
      <c r="AL32" s="116">
        <f t="shared" si="4"/>
        <v>0</v>
      </c>
      <c r="AP32" s="661"/>
      <c r="AQ32" s="654"/>
      <c r="AR32" s="666"/>
      <c r="AS32" s="669"/>
      <c r="AT32" s="666"/>
      <c r="AU32" s="669"/>
      <c r="AV32" s="666"/>
      <c r="AW32" s="669"/>
      <c r="AX32" s="666"/>
      <c r="AY32" s="666"/>
      <c r="AZ32" s="666"/>
      <c r="BA32" s="669"/>
      <c r="BB32" s="662"/>
    </row>
    <row r="33" spans="1:54" ht="16.5" customHeight="1">
      <c r="A33" s="721"/>
      <c r="B33" s="114">
        <v>10</v>
      </c>
      <c r="C33" s="286"/>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90"/>
      <c r="AI33" s="259">
        <f t="shared" si="2"/>
        <v>0</v>
      </c>
      <c r="AJ33" s="115">
        <f t="shared" si="1"/>
        <v>0</v>
      </c>
      <c r="AK33" s="116">
        <f t="shared" si="3"/>
        <v>0</v>
      </c>
      <c r="AL33" s="116">
        <f t="shared" si="4"/>
        <v>0</v>
      </c>
      <c r="AP33" s="661">
        <v>13</v>
      </c>
      <c r="AQ33" s="653">
        <f>IF(C36="","",C36)</f>
      </c>
      <c r="AR33" s="666"/>
      <c r="AS33" s="668">
        <f>IF(90000&lt;=AR33,90000,AR33)</f>
        <v>0</v>
      </c>
      <c r="AT33" s="666"/>
      <c r="AU33" s="668">
        <f>IF(10000&lt;=AT33,10000,AT33)</f>
        <v>0</v>
      </c>
      <c r="AV33" s="666"/>
      <c r="AW33" s="668">
        <f>IF(20000&lt;=AV33,20000,AV33)</f>
        <v>0</v>
      </c>
      <c r="AX33" s="666"/>
      <c r="AY33" s="666"/>
      <c r="AZ33" s="666"/>
      <c r="BA33" s="668"/>
      <c r="BB33" s="662"/>
    </row>
    <row r="34" spans="1:54" ht="16.5" customHeight="1">
      <c r="A34" s="721"/>
      <c r="B34" s="114">
        <v>11</v>
      </c>
      <c r="C34" s="286"/>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90"/>
      <c r="AI34" s="259">
        <f t="shared" si="2"/>
        <v>0</v>
      </c>
      <c r="AJ34" s="115">
        <f t="shared" si="1"/>
        <v>0</v>
      </c>
      <c r="AK34" s="116">
        <f t="shared" si="3"/>
        <v>0</v>
      </c>
      <c r="AL34" s="116">
        <f t="shared" si="4"/>
        <v>0</v>
      </c>
      <c r="AP34" s="661"/>
      <c r="AQ34" s="654"/>
      <c r="AR34" s="666"/>
      <c r="AS34" s="669"/>
      <c r="AT34" s="666"/>
      <c r="AU34" s="669"/>
      <c r="AV34" s="666"/>
      <c r="AW34" s="669"/>
      <c r="AX34" s="666"/>
      <c r="AY34" s="666"/>
      <c r="AZ34" s="666"/>
      <c r="BA34" s="669"/>
      <c r="BB34" s="662"/>
    </row>
    <row r="35" spans="1:54" ht="16.5" customHeight="1">
      <c r="A35" s="721"/>
      <c r="B35" s="114">
        <v>12</v>
      </c>
      <c r="C35" s="286"/>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90"/>
      <c r="AI35" s="259">
        <f t="shared" si="2"/>
        <v>0</v>
      </c>
      <c r="AJ35" s="115">
        <f t="shared" si="1"/>
        <v>0</v>
      </c>
      <c r="AK35" s="116">
        <f t="shared" si="3"/>
        <v>0</v>
      </c>
      <c r="AL35" s="116">
        <f t="shared" si="4"/>
        <v>0</v>
      </c>
      <c r="AP35" s="661">
        <v>14</v>
      </c>
      <c r="AQ35" s="653">
        <f>IF(C37="","",C37)</f>
      </c>
      <c r="AR35" s="666"/>
      <c r="AS35" s="668">
        <f>IF(90000&lt;=AR35,90000,AR35)</f>
        <v>0</v>
      </c>
      <c r="AT35" s="666"/>
      <c r="AU35" s="668">
        <f>IF(10000&lt;=AT35,10000,AT35)</f>
        <v>0</v>
      </c>
      <c r="AV35" s="666"/>
      <c r="AW35" s="668">
        <f>IF(20000&lt;=AV35,20000,AV35)</f>
        <v>0</v>
      </c>
      <c r="AX35" s="666"/>
      <c r="AY35" s="666"/>
      <c r="AZ35" s="666"/>
      <c r="BA35" s="668"/>
      <c r="BB35" s="662"/>
    </row>
    <row r="36" spans="1:54" ht="16.5" customHeight="1">
      <c r="A36" s="721"/>
      <c r="B36" s="114">
        <v>13</v>
      </c>
      <c r="C36" s="286"/>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0"/>
      <c r="AI36" s="259">
        <f t="shared" si="2"/>
        <v>0</v>
      </c>
      <c r="AJ36" s="115">
        <f t="shared" si="1"/>
        <v>0</v>
      </c>
      <c r="AK36" s="116">
        <f t="shared" si="3"/>
        <v>0</v>
      </c>
      <c r="AL36" s="116">
        <f t="shared" si="4"/>
        <v>0</v>
      </c>
      <c r="AP36" s="661"/>
      <c r="AQ36" s="654"/>
      <c r="AR36" s="666"/>
      <c r="AS36" s="669"/>
      <c r="AT36" s="666"/>
      <c r="AU36" s="669"/>
      <c r="AV36" s="666"/>
      <c r="AW36" s="669"/>
      <c r="AX36" s="666"/>
      <c r="AY36" s="666"/>
      <c r="AZ36" s="666"/>
      <c r="BA36" s="669"/>
      <c r="BB36" s="662"/>
    </row>
    <row r="37" spans="1:54" ht="16.5" customHeight="1">
      <c r="A37" s="721"/>
      <c r="B37" s="114">
        <v>14</v>
      </c>
      <c r="C37" s="286"/>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90"/>
      <c r="AI37" s="259">
        <f t="shared" si="2"/>
        <v>0</v>
      </c>
      <c r="AJ37" s="115">
        <f t="shared" si="1"/>
        <v>0</v>
      </c>
      <c r="AK37" s="116">
        <f t="shared" si="3"/>
        <v>0</v>
      </c>
      <c r="AL37" s="116">
        <f t="shared" si="4"/>
        <v>0</v>
      </c>
      <c r="AP37" s="661">
        <v>15</v>
      </c>
      <c r="AQ37" s="653">
        <f>IF(C38="","",C38)</f>
      </c>
      <c r="AR37" s="666"/>
      <c r="AS37" s="668">
        <f>IF(90000&lt;=AR37,90000,AR37)</f>
        <v>0</v>
      </c>
      <c r="AT37" s="666"/>
      <c r="AU37" s="668">
        <f>IF(10000&lt;=AT37,10000,AT37)</f>
        <v>0</v>
      </c>
      <c r="AV37" s="666"/>
      <c r="AW37" s="668">
        <f>IF(20000&lt;=AV37,20000,AV37)</f>
        <v>0</v>
      </c>
      <c r="AX37" s="666"/>
      <c r="AY37" s="666"/>
      <c r="AZ37" s="666"/>
      <c r="BA37" s="668"/>
      <c r="BB37" s="662"/>
    </row>
    <row r="38" spans="1:54" ht="16.5" customHeight="1">
      <c r="A38" s="721"/>
      <c r="B38" s="114">
        <v>15</v>
      </c>
      <c r="C38" s="286"/>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90"/>
      <c r="AI38" s="259">
        <f t="shared" si="2"/>
        <v>0</v>
      </c>
      <c r="AJ38" s="115">
        <f t="shared" si="1"/>
        <v>0</v>
      </c>
      <c r="AK38" s="116">
        <f t="shared" si="3"/>
        <v>0</v>
      </c>
      <c r="AL38" s="116">
        <f t="shared" si="4"/>
        <v>0</v>
      </c>
      <c r="AP38" s="661"/>
      <c r="AQ38" s="654"/>
      <c r="AR38" s="666"/>
      <c r="AS38" s="669"/>
      <c r="AT38" s="666"/>
      <c r="AU38" s="669"/>
      <c r="AV38" s="666"/>
      <c r="AW38" s="669"/>
      <c r="AX38" s="666"/>
      <c r="AY38" s="666"/>
      <c r="AZ38" s="666"/>
      <c r="BA38" s="669"/>
      <c r="BB38" s="662"/>
    </row>
    <row r="39" spans="1:54" ht="16.5" customHeight="1">
      <c r="A39" s="721"/>
      <c r="B39" s="114">
        <v>16</v>
      </c>
      <c r="C39" s="286"/>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90"/>
      <c r="AI39" s="259">
        <f t="shared" si="2"/>
        <v>0</v>
      </c>
      <c r="AJ39" s="115">
        <f t="shared" si="1"/>
        <v>0</v>
      </c>
      <c r="AK39" s="116">
        <f t="shared" si="3"/>
        <v>0</v>
      </c>
      <c r="AL39" s="116">
        <f t="shared" si="4"/>
        <v>0</v>
      </c>
      <c r="AP39" s="661">
        <v>16</v>
      </c>
      <c r="AQ39" s="653">
        <f>IF(C39="","",C39)</f>
      </c>
      <c r="AR39" s="666"/>
      <c r="AS39" s="668">
        <f>IF(90000&lt;=AR39,90000,AR39)</f>
        <v>0</v>
      </c>
      <c r="AT39" s="666"/>
      <c r="AU39" s="668">
        <f>IF(10000&lt;=AT39,10000,AT39)</f>
        <v>0</v>
      </c>
      <c r="AV39" s="666"/>
      <c r="AW39" s="668">
        <f>IF(20000&lt;=AV39,20000,AV39)</f>
        <v>0</v>
      </c>
      <c r="AX39" s="666"/>
      <c r="AY39" s="666"/>
      <c r="AZ39" s="666"/>
      <c r="BA39" s="668"/>
      <c r="BB39" s="662"/>
    </row>
    <row r="40" spans="1:54" ht="16.5" customHeight="1">
      <c r="A40" s="721"/>
      <c r="B40" s="114">
        <v>17</v>
      </c>
      <c r="C40" s="286"/>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90"/>
      <c r="AI40" s="259">
        <f t="shared" si="2"/>
        <v>0</v>
      </c>
      <c r="AJ40" s="115">
        <f t="shared" si="1"/>
        <v>0</v>
      </c>
      <c r="AK40" s="116">
        <f t="shared" si="3"/>
        <v>0</v>
      </c>
      <c r="AL40" s="116">
        <f t="shared" si="4"/>
        <v>0</v>
      </c>
      <c r="AP40" s="661"/>
      <c r="AQ40" s="654"/>
      <c r="AR40" s="666"/>
      <c r="AS40" s="669"/>
      <c r="AT40" s="666"/>
      <c r="AU40" s="669"/>
      <c r="AV40" s="666"/>
      <c r="AW40" s="669"/>
      <c r="AX40" s="666"/>
      <c r="AY40" s="666"/>
      <c r="AZ40" s="666"/>
      <c r="BA40" s="669"/>
      <c r="BB40" s="662"/>
    </row>
    <row r="41" spans="1:54" ht="16.5" customHeight="1">
      <c r="A41" s="721"/>
      <c r="B41" s="114">
        <v>18</v>
      </c>
      <c r="C41" s="286"/>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90"/>
      <c r="AI41" s="259">
        <f t="shared" si="2"/>
        <v>0</v>
      </c>
      <c r="AJ41" s="115">
        <f t="shared" si="1"/>
        <v>0</v>
      </c>
      <c r="AK41" s="116">
        <f t="shared" si="3"/>
        <v>0</v>
      </c>
      <c r="AL41" s="116">
        <f t="shared" si="4"/>
        <v>0</v>
      </c>
      <c r="AP41" s="661">
        <v>17</v>
      </c>
      <c r="AQ41" s="653">
        <f>IF(C40="","",C40)</f>
      </c>
      <c r="AR41" s="666"/>
      <c r="AS41" s="668">
        <f>IF(90000&lt;=AR41,90000,AR41)</f>
        <v>0</v>
      </c>
      <c r="AT41" s="666"/>
      <c r="AU41" s="668">
        <f>IF(10000&lt;=AT41,10000,AT41)</f>
        <v>0</v>
      </c>
      <c r="AV41" s="666"/>
      <c r="AW41" s="668">
        <f>IF(20000&lt;=AV41,20000,AV41)</f>
        <v>0</v>
      </c>
      <c r="AX41" s="666"/>
      <c r="AY41" s="666"/>
      <c r="AZ41" s="666"/>
      <c r="BA41" s="668"/>
      <c r="BB41" s="662"/>
    </row>
    <row r="42" spans="1:54" ht="16.5" customHeight="1">
      <c r="A42" s="721"/>
      <c r="B42" s="114">
        <v>19</v>
      </c>
      <c r="C42" s="286"/>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90"/>
      <c r="AI42" s="259">
        <f t="shared" si="2"/>
        <v>0</v>
      </c>
      <c r="AJ42" s="115">
        <f t="shared" si="1"/>
        <v>0</v>
      </c>
      <c r="AK42" s="116">
        <f t="shared" si="3"/>
        <v>0</v>
      </c>
      <c r="AL42" s="116">
        <f t="shared" si="4"/>
        <v>0</v>
      </c>
      <c r="AP42" s="661"/>
      <c r="AQ42" s="654"/>
      <c r="AR42" s="666"/>
      <c r="AS42" s="669"/>
      <c r="AT42" s="666"/>
      <c r="AU42" s="669"/>
      <c r="AV42" s="666"/>
      <c r="AW42" s="669"/>
      <c r="AX42" s="666"/>
      <c r="AY42" s="666"/>
      <c r="AZ42" s="666"/>
      <c r="BA42" s="669"/>
      <c r="BB42" s="662"/>
    </row>
    <row r="43" spans="1:54" ht="16.5" customHeight="1" thickBot="1">
      <c r="A43" s="721"/>
      <c r="B43" s="117">
        <v>20</v>
      </c>
      <c r="C43" s="293"/>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5"/>
      <c r="AI43" s="260">
        <f t="shared" si="2"/>
        <v>0</v>
      </c>
      <c r="AJ43" s="118">
        <f t="shared" si="1"/>
        <v>0</v>
      </c>
      <c r="AK43" s="119">
        <f t="shared" si="3"/>
        <v>0</v>
      </c>
      <c r="AL43" s="119">
        <f t="shared" si="4"/>
        <v>0</v>
      </c>
      <c r="AP43" s="661">
        <v>18</v>
      </c>
      <c r="AQ43" s="653">
        <f>IF(C41="","",C41)</f>
      </c>
      <c r="AR43" s="666"/>
      <c r="AS43" s="668">
        <f>IF(90000&lt;=AR43,90000,AR43)</f>
        <v>0</v>
      </c>
      <c r="AT43" s="666"/>
      <c r="AU43" s="668">
        <f>IF(10000&lt;=AT43,10000,AT43)</f>
        <v>0</v>
      </c>
      <c r="AV43" s="666"/>
      <c r="AW43" s="668">
        <f>IF(20000&lt;=AV43,20000,AV43)</f>
        <v>0</v>
      </c>
      <c r="AX43" s="666"/>
      <c r="AY43" s="666"/>
      <c r="AZ43" s="666"/>
      <c r="BA43" s="668"/>
      <c r="BB43" s="662"/>
    </row>
    <row r="44" spans="1:54" ht="16.5" customHeight="1" thickBot="1">
      <c r="A44" s="722"/>
      <c r="B44" s="716" t="s">
        <v>14</v>
      </c>
      <c r="C44" s="717"/>
      <c r="D44" s="144">
        <f>COUNTA(D24:D43)-COUNTIF(D24:D43,"外")-COUNTIF(D24:D43,"休")</f>
        <v>0</v>
      </c>
      <c r="E44" s="144">
        <f aca="true" t="shared" si="5" ref="E44:AF44">COUNTA(E24:E43)-COUNTIF(E24:E43,"外")-COUNTIF(E24:E43,"休")</f>
        <v>0</v>
      </c>
      <c r="F44" s="144">
        <f t="shared" si="5"/>
        <v>0</v>
      </c>
      <c r="G44" s="144">
        <f t="shared" si="5"/>
        <v>0</v>
      </c>
      <c r="H44" s="144">
        <f t="shared" si="5"/>
        <v>0</v>
      </c>
      <c r="I44" s="144">
        <f t="shared" si="5"/>
        <v>0</v>
      </c>
      <c r="J44" s="144">
        <f t="shared" si="5"/>
        <v>0</v>
      </c>
      <c r="K44" s="144">
        <f t="shared" si="5"/>
        <v>0</v>
      </c>
      <c r="L44" s="144">
        <f t="shared" si="5"/>
        <v>0</v>
      </c>
      <c r="M44" s="120">
        <f t="shared" si="5"/>
        <v>0</v>
      </c>
      <c r="N44" s="120">
        <f t="shared" si="5"/>
        <v>0</v>
      </c>
      <c r="O44" s="120">
        <f t="shared" si="5"/>
        <v>0</v>
      </c>
      <c r="P44" s="120">
        <f t="shared" si="5"/>
        <v>0</v>
      </c>
      <c r="Q44" s="120">
        <f t="shared" si="5"/>
        <v>0</v>
      </c>
      <c r="R44" s="120">
        <f t="shared" si="5"/>
        <v>0</v>
      </c>
      <c r="S44" s="120">
        <f t="shared" si="5"/>
        <v>0</v>
      </c>
      <c r="T44" s="120">
        <f t="shared" si="5"/>
        <v>0</v>
      </c>
      <c r="U44" s="120">
        <f t="shared" si="5"/>
        <v>0</v>
      </c>
      <c r="V44" s="120">
        <f t="shared" si="5"/>
        <v>0</v>
      </c>
      <c r="W44" s="120">
        <f t="shared" si="5"/>
        <v>0</v>
      </c>
      <c r="X44" s="120">
        <f t="shared" si="5"/>
        <v>0</v>
      </c>
      <c r="Y44" s="120">
        <f t="shared" si="5"/>
        <v>0</v>
      </c>
      <c r="Z44" s="120">
        <f t="shared" si="5"/>
        <v>0</v>
      </c>
      <c r="AA44" s="120">
        <f t="shared" si="5"/>
        <v>0</v>
      </c>
      <c r="AB44" s="120">
        <f t="shared" si="5"/>
        <v>0</v>
      </c>
      <c r="AC44" s="120">
        <f t="shared" si="5"/>
        <v>0</v>
      </c>
      <c r="AD44" s="120">
        <f t="shared" si="5"/>
        <v>0</v>
      </c>
      <c r="AE44" s="120">
        <f t="shared" si="5"/>
        <v>0</v>
      </c>
      <c r="AF44" s="120">
        <f t="shared" si="5"/>
        <v>0</v>
      </c>
      <c r="AG44" s="120">
        <f>COUNTA(AG24:AG43)-COUNTIF(AG24:AG43,"外")-COUNTIF(AG24:AG43,"休")</f>
        <v>0</v>
      </c>
      <c r="AH44" s="261">
        <f>COUNTA(AH24:AH43)-COUNTIF(AH24:AH43,"外")-COUNTIF(AH24:AH43,"休")</f>
        <v>0</v>
      </c>
      <c r="AI44" s="718" t="s">
        <v>15</v>
      </c>
      <c r="AJ44" s="718"/>
      <c r="AK44" s="718"/>
      <c r="AP44" s="661"/>
      <c r="AQ44" s="654"/>
      <c r="AR44" s="666"/>
      <c r="AS44" s="669"/>
      <c r="AT44" s="666"/>
      <c r="AU44" s="669"/>
      <c r="AV44" s="666"/>
      <c r="AW44" s="669"/>
      <c r="AX44" s="666"/>
      <c r="AY44" s="666"/>
      <c r="AZ44" s="666"/>
      <c r="BA44" s="669"/>
      <c r="BB44" s="662"/>
    </row>
    <row r="45" spans="1:54" ht="18" customHeight="1">
      <c r="A45" s="101" t="s">
        <v>3</v>
      </c>
      <c r="B45" s="719" t="s">
        <v>16</v>
      </c>
      <c r="C45" s="719"/>
      <c r="D45" s="173">
        <v>1</v>
      </c>
      <c r="E45" s="104">
        <v>2</v>
      </c>
      <c r="F45" s="104">
        <v>3</v>
      </c>
      <c r="G45" s="104">
        <v>4</v>
      </c>
      <c r="H45" s="104">
        <v>5</v>
      </c>
      <c r="I45" s="104">
        <v>6</v>
      </c>
      <c r="J45" s="172">
        <v>7</v>
      </c>
      <c r="K45" s="173">
        <v>8</v>
      </c>
      <c r="L45" s="104">
        <v>9</v>
      </c>
      <c r="M45" s="104">
        <v>10</v>
      </c>
      <c r="N45" s="104">
        <v>11</v>
      </c>
      <c r="O45" s="104">
        <v>12</v>
      </c>
      <c r="P45" s="104">
        <v>13</v>
      </c>
      <c r="Q45" s="172">
        <v>14</v>
      </c>
      <c r="R45" s="173">
        <v>15</v>
      </c>
      <c r="S45" s="104">
        <v>16</v>
      </c>
      <c r="T45" s="104">
        <v>17</v>
      </c>
      <c r="U45" s="104">
        <v>18</v>
      </c>
      <c r="V45" s="104">
        <v>19</v>
      </c>
      <c r="W45" s="104">
        <v>20</v>
      </c>
      <c r="X45" s="173">
        <v>21</v>
      </c>
      <c r="Y45" s="173">
        <v>22</v>
      </c>
      <c r="Z45" s="104">
        <v>23</v>
      </c>
      <c r="AA45" s="104">
        <v>24</v>
      </c>
      <c r="AB45" s="104">
        <v>25</v>
      </c>
      <c r="AC45" s="104">
        <v>26</v>
      </c>
      <c r="AD45" s="104">
        <v>27</v>
      </c>
      <c r="AE45" s="172">
        <v>28</v>
      </c>
      <c r="AF45" s="173">
        <v>29</v>
      </c>
      <c r="AG45" s="104">
        <v>30</v>
      </c>
      <c r="AH45" s="203">
        <v>31</v>
      </c>
      <c r="AI45" s="102" t="s">
        <v>118</v>
      </c>
      <c r="AJ45" s="102" t="s">
        <v>8</v>
      </c>
      <c r="AK45" s="103" t="s">
        <v>240</v>
      </c>
      <c r="AL45" s="240"/>
      <c r="AM45" s="110"/>
      <c r="AN45" s="110"/>
      <c r="AP45" s="661">
        <v>19</v>
      </c>
      <c r="AQ45" s="653">
        <f>IF(C42="","",C42)</f>
      </c>
      <c r="AR45" s="666"/>
      <c r="AS45" s="668">
        <f>IF(90000&lt;=AR45,90000,AR45)</f>
        <v>0</v>
      </c>
      <c r="AT45" s="666"/>
      <c r="AU45" s="668">
        <f>IF(10000&lt;=AT45,10000,AT45)</f>
        <v>0</v>
      </c>
      <c r="AV45" s="666"/>
      <c r="AW45" s="668">
        <f>IF(20000&lt;=AV45,20000,AV45)</f>
        <v>0</v>
      </c>
      <c r="AX45" s="666"/>
      <c r="AY45" s="666"/>
      <c r="AZ45" s="666"/>
      <c r="BA45" s="668"/>
      <c r="BB45" s="662"/>
    </row>
    <row r="46" spans="1:54" ht="16.5" customHeight="1">
      <c r="A46" s="720" t="s">
        <v>17</v>
      </c>
      <c r="B46" s="111">
        <v>1</v>
      </c>
      <c r="C46" s="297"/>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109">
        <f>SUM(D46:AH46)</f>
        <v>0</v>
      </c>
      <c r="AJ46" s="123">
        <f>IF(C46="","",VLOOKUP($C46,$C$62:$D$74,2,))</f>
      </c>
      <c r="AK46" s="124">
        <f>IF(AJ46="","",AJ46*AI46)</f>
      </c>
      <c r="AL46" s="240"/>
      <c r="AM46" s="110"/>
      <c r="AN46" s="110"/>
      <c r="AP46" s="661"/>
      <c r="AQ46" s="654"/>
      <c r="AR46" s="666"/>
      <c r="AS46" s="669"/>
      <c r="AT46" s="666"/>
      <c r="AU46" s="669"/>
      <c r="AV46" s="666"/>
      <c r="AW46" s="669"/>
      <c r="AX46" s="666"/>
      <c r="AY46" s="666"/>
      <c r="AZ46" s="666"/>
      <c r="BA46" s="669"/>
      <c r="BB46" s="662"/>
    </row>
    <row r="47" spans="1:54" ht="16.5" customHeight="1">
      <c r="A47" s="721"/>
      <c r="B47" s="114">
        <v>2</v>
      </c>
      <c r="C47" s="299"/>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126">
        <f>SUM(D47:AH47)</f>
        <v>0</v>
      </c>
      <c r="AJ47" s="127">
        <f>IF(C47="","",VLOOKUP($C47,$C$62:$D$74,2,))</f>
      </c>
      <c r="AK47" s="128">
        <f>IF(AJ47="","",AJ47*AI47)</f>
      </c>
      <c r="AL47" s="240"/>
      <c r="AM47" s="110"/>
      <c r="AN47" s="110"/>
      <c r="AP47" s="661">
        <v>20</v>
      </c>
      <c r="AQ47" s="653">
        <f>IF(C43="","",C43)</f>
      </c>
      <c r="AR47" s="666"/>
      <c r="AS47" s="668">
        <f>IF(90000&lt;=AR47,90000,AR47)</f>
        <v>0</v>
      </c>
      <c r="AT47" s="666"/>
      <c r="AU47" s="668">
        <f>IF(10000&lt;=AT47,10000,AT47)</f>
        <v>0</v>
      </c>
      <c r="AV47" s="666"/>
      <c r="AW47" s="668">
        <f>IF(20000&lt;=AV47,20000,AV47)</f>
        <v>0</v>
      </c>
      <c r="AX47" s="666"/>
      <c r="AY47" s="666"/>
      <c r="AZ47" s="666"/>
      <c r="BA47" s="668"/>
      <c r="BB47" s="662"/>
    </row>
    <row r="48" spans="1:54" ht="16.5" customHeight="1">
      <c r="A48" s="721"/>
      <c r="B48" s="114">
        <v>3</v>
      </c>
      <c r="C48" s="299"/>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126">
        <f>SUM(D48:AH48)</f>
        <v>0</v>
      </c>
      <c r="AJ48" s="127">
        <f>IF(C48="","",VLOOKUP($C48,$C$62:$D$74,2,))</f>
      </c>
      <c r="AK48" s="128">
        <f>IF(AJ48="","",AJ48*AI48)</f>
      </c>
      <c r="AL48" s="240"/>
      <c r="AM48" s="110"/>
      <c r="AN48" s="110"/>
      <c r="AP48" s="744"/>
      <c r="AQ48" s="655"/>
      <c r="AR48" s="667"/>
      <c r="AS48" s="665"/>
      <c r="AT48" s="667"/>
      <c r="AU48" s="665"/>
      <c r="AV48" s="667"/>
      <c r="AW48" s="665"/>
      <c r="AX48" s="667"/>
      <c r="AY48" s="667"/>
      <c r="AZ48" s="667"/>
      <c r="BA48" s="665"/>
      <c r="BB48" s="663"/>
    </row>
    <row r="49" spans="1:54" ht="16.5" customHeight="1">
      <c r="A49" s="721"/>
      <c r="B49" s="114">
        <v>4</v>
      </c>
      <c r="C49" s="299"/>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40"/>
    </row>
    <row r="50" spans="1:54" ht="16.5" customHeight="1">
      <c r="A50" s="721"/>
      <c r="B50" s="117">
        <v>5</v>
      </c>
      <c r="C50" s="301"/>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4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7:39" ht="7.5" customHeight="1">
      <c r="AK52" s="229"/>
      <c r="AL52" s="239"/>
      <c r="AM52" s="239"/>
    </row>
    <row r="53" spans="1:39" ht="15" customHeight="1">
      <c r="A53" s="728" t="s">
        <v>19</v>
      </c>
      <c r="B53" s="695"/>
      <c r="C53" s="350" t="s">
        <v>20</v>
      </c>
      <c r="D53" s="98" t="s">
        <v>21</v>
      </c>
      <c r="E53" s="98" t="s">
        <v>22</v>
      </c>
      <c r="F53" s="98" t="s">
        <v>23</v>
      </c>
      <c r="G53" s="98" t="s">
        <v>24</v>
      </c>
      <c r="H53" s="98" t="s">
        <v>25</v>
      </c>
      <c r="I53" s="98" t="s">
        <v>26</v>
      </c>
      <c r="J53" s="98" t="s">
        <v>27</v>
      </c>
      <c r="K53" s="98" t="s">
        <v>28</v>
      </c>
      <c r="L53" s="98" t="s">
        <v>29</v>
      </c>
      <c r="M53" s="98" t="s">
        <v>96</v>
      </c>
      <c r="N53" s="98" t="s">
        <v>102</v>
      </c>
      <c r="O53" s="98" t="s">
        <v>266</v>
      </c>
      <c r="P53" s="98" t="s">
        <v>274</v>
      </c>
      <c r="Q53" s="98" t="s">
        <v>30</v>
      </c>
      <c r="R53" s="98" t="s">
        <v>31</v>
      </c>
      <c r="S53" s="98" t="s">
        <v>32</v>
      </c>
      <c r="T53" s="728" t="s">
        <v>273</v>
      </c>
      <c r="U53" s="729"/>
      <c r="V53" s="730"/>
      <c r="AK53" s="145"/>
      <c r="AL53" s="145"/>
      <c r="AM53" s="145"/>
    </row>
    <row r="54" spans="1:39" ht="15" customHeight="1">
      <c r="A54" s="728"/>
      <c r="B54" s="695"/>
      <c r="C54" s="350" t="s">
        <v>33</v>
      </c>
      <c r="D54" s="132"/>
      <c r="E54" s="132"/>
      <c r="F54" s="132"/>
      <c r="G54" s="132"/>
      <c r="H54" s="132"/>
      <c r="I54" s="132"/>
      <c r="J54" s="132"/>
      <c r="K54" s="132"/>
      <c r="L54" s="132"/>
      <c r="M54" s="132"/>
      <c r="N54" s="132"/>
      <c r="O54" s="132"/>
      <c r="P54" s="132"/>
      <c r="Q54" s="132"/>
      <c r="R54" s="132"/>
      <c r="S54" s="132"/>
      <c r="T54" s="731">
        <f>SUM(D54:P54)</f>
        <v>0</v>
      </c>
      <c r="U54" s="732"/>
      <c r="V54" s="733"/>
      <c r="AK54" s="145"/>
      <c r="AL54" s="145"/>
      <c r="AM54" s="145"/>
    </row>
    <row r="55" spans="1:39" ht="15" customHeight="1">
      <c r="A55" s="728"/>
      <c r="B55" s="695"/>
      <c r="C55" s="350"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K55" s="145"/>
      <c r="AL55" s="145"/>
      <c r="AM55" s="145"/>
    </row>
    <row r="56" spans="1:39" ht="15" customHeight="1">
      <c r="A56" s="695"/>
      <c r="B56" s="695"/>
      <c r="C56" s="159" t="s">
        <v>194</v>
      </c>
      <c r="D56" s="133">
        <f aca="true" t="shared" si="7" ref="D56:S56">D55</f>
        <v>0</v>
      </c>
      <c r="E56" s="133">
        <f t="shared" si="7"/>
        <v>0</v>
      </c>
      <c r="F56" s="133">
        <f t="shared" si="7"/>
        <v>0</v>
      </c>
      <c r="G56" s="133">
        <f t="shared" si="7"/>
        <v>0</v>
      </c>
      <c r="H56" s="133">
        <f t="shared" si="7"/>
        <v>0</v>
      </c>
      <c r="I56" s="133">
        <f t="shared" si="7"/>
        <v>0</v>
      </c>
      <c r="J56" s="133">
        <f t="shared" si="7"/>
        <v>0</v>
      </c>
      <c r="K56" s="133">
        <f t="shared" si="7"/>
        <v>0</v>
      </c>
      <c r="L56" s="133">
        <f t="shared" si="7"/>
        <v>0</v>
      </c>
      <c r="M56" s="133">
        <f t="shared" si="7"/>
        <v>0</v>
      </c>
      <c r="N56" s="133">
        <f t="shared" si="7"/>
        <v>0</v>
      </c>
      <c r="O56" s="133">
        <f t="shared" si="7"/>
        <v>0</v>
      </c>
      <c r="P56" s="133">
        <f t="shared" si="7"/>
        <v>0</v>
      </c>
      <c r="Q56" s="133">
        <f t="shared" si="7"/>
        <v>0</v>
      </c>
      <c r="R56" s="133">
        <f t="shared" si="7"/>
        <v>0</v>
      </c>
      <c r="S56" s="133">
        <f t="shared" si="7"/>
        <v>0</v>
      </c>
      <c r="T56" s="734">
        <f>SUM(D56:P56)</f>
        <v>0</v>
      </c>
      <c r="U56" s="734"/>
      <c r="V56" s="734"/>
      <c r="W56" s="90" t="s">
        <v>329</v>
      </c>
      <c r="AK56" s="145"/>
      <c r="AL56" s="145"/>
      <c r="AM56" s="145"/>
    </row>
    <row r="59" spans="3:9" ht="13.5" hidden="1">
      <c r="C59" s="134" t="s">
        <v>34</v>
      </c>
      <c r="I59" s="134" t="s">
        <v>35</v>
      </c>
    </row>
    <row r="60" ht="13.5" hidden="1"/>
    <row r="61" spans="3:10" ht="13.5" hidden="1">
      <c r="C61" s="350" t="s">
        <v>16</v>
      </c>
      <c r="D61" s="728" t="s">
        <v>8</v>
      </c>
      <c r="E61" s="728"/>
      <c r="I61" s="134" t="s">
        <v>36</v>
      </c>
      <c r="J61" s="134" t="s">
        <v>37</v>
      </c>
    </row>
    <row r="62" spans="3:10" ht="13.5" hidden="1">
      <c r="C62" s="133" t="s">
        <v>299</v>
      </c>
      <c r="D62" s="739">
        <v>13800</v>
      </c>
      <c r="E62" s="739"/>
      <c r="I62" s="134" t="s">
        <v>38</v>
      </c>
      <c r="J62" s="90" t="s">
        <v>39</v>
      </c>
    </row>
    <row r="63" spans="3:10" ht="13.5" hidden="1">
      <c r="C63" s="135" t="s">
        <v>301</v>
      </c>
      <c r="D63" s="739">
        <v>18100</v>
      </c>
      <c r="E63" s="739"/>
      <c r="I63" s="134" t="s">
        <v>40</v>
      </c>
      <c r="J63" s="134" t="s">
        <v>41</v>
      </c>
    </row>
    <row r="64" spans="3:10" ht="13.5" hidden="1">
      <c r="C64" s="135" t="s">
        <v>303</v>
      </c>
      <c r="D64" s="739">
        <v>43700</v>
      </c>
      <c r="E64" s="739"/>
      <c r="I64" s="134" t="s">
        <v>43</v>
      </c>
      <c r="J64" s="134" t="s">
        <v>44</v>
      </c>
    </row>
    <row r="65" spans="3:10" ht="13.5" hidden="1">
      <c r="C65" s="133" t="s">
        <v>305</v>
      </c>
      <c r="D65" s="739">
        <v>30600</v>
      </c>
      <c r="E65" s="739"/>
      <c r="I65" s="134" t="s">
        <v>46</v>
      </c>
      <c r="J65" s="134" t="s">
        <v>47</v>
      </c>
    </row>
    <row r="66" spans="3:10" ht="13.5" hidden="1">
      <c r="C66" s="133" t="s">
        <v>307</v>
      </c>
      <c r="D66" s="739">
        <v>11100</v>
      </c>
      <c r="E66" s="739"/>
      <c r="I66" s="134" t="s">
        <v>49</v>
      </c>
      <c r="J66" s="134" t="s">
        <v>50</v>
      </c>
    </row>
    <row r="67" spans="3:10" ht="13.5" hidden="1">
      <c r="C67" s="133" t="s">
        <v>309</v>
      </c>
      <c r="D67" s="739">
        <v>38000</v>
      </c>
      <c r="E67" s="739"/>
      <c r="I67" s="134" t="s">
        <v>52</v>
      </c>
      <c r="J67" s="134" t="s">
        <v>53</v>
      </c>
    </row>
    <row r="68" spans="3:10" ht="13.5" hidden="1">
      <c r="C68" s="133" t="s">
        <v>311</v>
      </c>
      <c r="D68" s="739">
        <v>10100</v>
      </c>
      <c r="E68" s="739"/>
      <c r="I68" s="134" t="s">
        <v>55</v>
      </c>
      <c r="J68" s="134" t="s">
        <v>56</v>
      </c>
    </row>
    <row r="69" spans="3:10" ht="13.5" hidden="1">
      <c r="C69" s="133" t="s">
        <v>313</v>
      </c>
      <c r="D69" s="739">
        <v>10200</v>
      </c>
      <c r="E69" s="739"/>
      <c r="I69" s="134" t="s">
        <v>58</v>
      </c>
      <c r="J69" s="134" t="s">
        <v>59</v>
      </c>
    </row>
    <row r="70" spans="3:10" ht="13.5" hidden="1">
      <c r="C70" s="135" t="s">
        <v>315</v>
      </c>
      <c r="D70" s="739">
        <v>11100</v>
      </c>
      <c r="E70" s="739"/>
      <c r="I70" s="134" t="s">
        <v>61</v>
      </c>
      <c r="J70" s="134" t="s">
        <v>62</v>
      </c>
    </row>
    <row r="71" spans="3:20" ht="13.5" hidden="1">
      <c r="C71" s="135" t="s">
        <v>317</v>
      </c>
      <c r="D71" s="739">
        <v>8600</v>
      </c>
      <c r="E71" s="739"/>
      <c r="I71" s="134" t="s">
        <v>103</v>
      </c>
      <c r="J71" s="134" t="s">
        <v>105</v>
      </c>
      <c r="S71" s="134"/>
      <c r="T71" s="134"/>
    </row>
    <row r="72" spans="3:20" ht="13.5" hidden="1">
      <c r="C72" s="135" t="s">
        <v>319</v>
      </c>
      <c r="D72" s="739">
        <v>9800</v>
      </c>
      <c r="E72" s="739"/>
      <c r="I72" s="134" t="s">
        <v>104</v>
      </c>
      <c r="J72" s="134" t="s">
        <v>111</v>
      </c>
      <c r="S72" s="134"/>
      <c r="T72" s="134"/>
    </row>
    <row r="73" spans="3:20" ht="13.5" hidden="1">
      <c r="C73" s="135" t="s">
        <v>191</v>
      </c>
      <c r="D73" s="739">
        <v>1300</v>
      </c>
      <c r="E73" s="739"/>
      <c r="I73" s="134" t="s">
        <v>261</v>
      </c>
      <c r="J73" s="134" t="s">
        <v>264</v>
      </c>
      <c r="S73" s="134"/>
      <c r="T73" s="134"/>
    </row>
    <row r="74" spans="3:10" ht="13.5" hidden="1">
      <c r="C74" s="135" t="s">
        <v>321</v>
      </c>
      <c r="D74" s="739">
        <v>9700</v>
      </c>
      <c r="E74" s="739"/>
      <c r="I74" s="134" t="s">
        <v>263</v>
      </c>
      <c r="J74" s="134" t="s">
        <v>276</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8" ref="D85:F100">IF(COUNTIF(D$24:D$43,$C85)=0,"",COUNTIF(D$24:D$43,$C85)/COUNTIF(D$24:D$43,$C85))</f>
      </c>
      <c r="E85" s="133">
        <f t="shared" si="8"/>
      </c>
      <c r="F85" s="133">
        <f t="shared" si="8"/>
      </c>
      <c r="G85" s="133">
        <f aca="true" t="shared" si="9" ref="G85:P94">IF(COUNTIF(G$24:G$43,$C85)=0,"",COUNTIF(G$24:G$43,$C85)/COUNTIF(G$24:G$43,$C85))</f>
      </c>
      <c r="H85" s="133">
        <f t="shared" si="9"/>
      </c>
      <c r="I85" s="133">
        <f t="shared" si="9"/>
      </c>
      <c r="J85" s="133">
        <f t="shared" si="9"/>
      </c>
      <c r="K85" s="133">
        <f t="shared" si="9"/>
      </c>
      <c r="L85" s="133">
        <f t="shared" si="9"/>
      </c>
      <c r="M85" s="133">
        <f t="shared" si="9"/>
      </c>
      <c r="N85" s="133">
        <f t="shared" si="9"/>
      </c>
      <c r="O85" s="133">
        <f t="shared" si="9"/>
      </c>
      <c r="P85" s="133">
        <f t="shared" si="9"/>
      </c>
      <c r="Q85" s="133">
        <f aca="true" t="shared" si="10" ref="Q85:Z94">IF(COUNTIF(Q$24:Q$43,$C85)=0,"",COUNTIF(Q$24:Q$43,$C85)/COUNTIF(Q$24:Q$43,$C85))</f>
      </c>
      <c r="R85" s="133">
        <f t="shared" si="10"/>
      </c>
      <c r="S85" s="133">
        <f t="shared" si="10"/>
      </c>
      <c r="T85" s="133">
        <f t="shared" si="10"/>
      </c>
      <c r="U85" s="133">
        <f t="shared" si="10"/>
      </c>
      <c r="V85" s="133">
        <f t="shared" si="10"/>
      </c>
      <c r="W85" s="133">
        <f t="shared" si="10"/>
      </c>
      <c r="X85" s="133">
        <f t="shared" si="10"/>
      </c>
      <c r="Y85" s="133">
        <f t="shared" si="10"/>
      </c>
      <c r="Z85" s="133">
        <f t="shared" si="10"/>
      </c>
      <c r="AA85" s="133">
        <f aca="true" t="shared" si="11" ref="AA85:AH94">IF(COUNTIF(AA$24:AA$43,$C85)=0,"",COUNTIF(AA$24:AA$43,$C85)/COUNTIF(AA$24:AA$43,$C85))</f>
      </c>
      <c r="AB85" s="133">
        <f t="shared" si="11"/>
      </c>
      <c r="AC85" s="133">
        <f t="shared" si="11"/>
      </c>
      <c r="AD85" s="133">
        <f t="shared" si="11"/>
      </c>
      <c r="AE85" s="133">
        <f t="shared" si="11"/>
      </c>
      <c r="AF85" s="133">
        <f t="shared" si="11"/>
      </c>
      <c r="AG85" s="133">
        <f t="shared" si="11"/>
      </c>
      <c r="AH85" s="133">
        <f t="shared" si="11"/>
      </c>
      <c r="AI85" s="133">
        <f>COUNTIF(D85:AH85,1)</f>
        <v>0</v>
      </c>
    </row>
    <row r="86" spans="3:35" ht="13.5" hidden="1">
      <c r="C86" s="98" t="s">
        <v>22</v>
      </c>
      <c r="D86" s="133">
        <f t="shared" si="8"/>
      </c>
      <c r="E86" s="133">
        <f t="shared" si="8"/>
      </c>
      <c r="F86" s="133">
        <f t="shared" si="8"/>
      </c>
      <c r="G86" s="133">
        <f t="shared" si="9"/>
      </c>
      <c r="H86" s="133">
        <f t="shared" si="9"/>
      </c>
      <c r="I86" s="133">
        <f t="shared" si="9"/>
      </c>
      <c r="J86" s="133">
        <f t="shared" si="9"/>
      </c>
      <c r="K86" s="133">
        <f t="shared" si="9"/>
      </c>
      <c r="L86" s="133">
        <f t="shared" si="9"/>
      </c>
      <c r="M86" s="133">
        <f t="shared" si="9"/>
      </c>
      <c r="N86" s="133">
        <f t="shared" si="9"/>
      </c>
      <c r="O86" s="133">
        <f t="shared" si="9"/>
      </c>
      <c r="P86" s="133">
        <f t="shared" si="9"/>
      </c>
      <c r="Q86" s="133">
        <f t="shared" si="10"/>
      </c>
      <c r="R86" s="133">
        <f t="shared" si="10"/>
      </c>
      <c r="S86" s="133">
        <f t="shared" si="10"/>
      </c>
      <c r="T86" s="133">
        <f t="shared" si="10"/>
      </c>
      <c r="U86" s="133">
        <f t="shared" si="10"/>
      </c>
      <c r="V86" s="133">
        <f t="shared" si="10"/>
      </c>
      <c r="W86" s="133">
        <f t="shared" si="10"/>
      </c>
      <c r="X86" s="133">
        <f t="shared" si="10"/>
      </c>
      <c r="Y86" s="133">
        <f t="shared" si="10"/>
      </c>
      <c r="Z86" s="133">
        <f t="shared" si="10"/>
      </c>
      <c r="AA86" s="133">
        <f t="shared" si="11"/>
      </c>
      <c r="AB86" s="133">
        <f t="shared" si="11"/>
      </c>
      <c r="AC86" s="133">
        <f t="shared" si="11"/>
      </c>
      <c r="AD86" s="133">
        <f t="shared" si="11"/>
      </c>
      <c r="AE86" s="133">
        <f t="shared" si="11"/>
      </c>
      <c r="AF86" s="133">
        <f t="shared" si="11"/>
      </c>
      <c r="AG86" s="133">
        <f t="shared" si="11"/>
      </c>
      <c r="AH86" s="133">
        <f t="shared" si="11"/>
      </c>
      <c r="AI86" s="133">
        <f aca="true" t="shared" si="12" ref="AI86:AI100">COUNTIF(D86:AH86,1)</f>
        <v>0</v>
      </c>
    </row>
    <row r="87" spans="3:35" ht="13.5" hidden="1">
      <c r="C87" s="98" t="s">
        <v>23</v>
      </c>
      <c r="D87" s="133">
        <f t="shared" si="8"/>
      </c>
      <c r="E87" s="133">
        <f t="shared" si="8"/>
      </c>
      <c r="F87" s="133">
        <f t="shared" si="8"/>
      </c>
      <c r="G87" s="133">
        <f t="shared" si="9"/>
      </c>
      <c r="H87" s="133">
        <f t="shared" si="9"/>
      </c>
      <c r="I87" s="133">
        <f t="shared" si="9"/>
      </c>
      <c r="J87" s="133">
        <f t="shared" si="9"/>
      </c>
      <c r="K87" s="133">
        <f t="shared" si="9"/>
      </c>
      <c r="L87" s="133">
        <f t="shared" si="9"/>
      </c>
      <c r="M87" s="133">
        <f t="shared" si="9"/>
      </c>
      <c r="N87" s="133">
        <f t="shared" si="9"/>
      </c>
      <c r="O87" s="133">
        <f t="shared" si="9"/>
      </c>
      <c r="P87" s="133">
        <f t="shared" si="9"/>
      </c>
      <c r="Q87" s="133">
        <f t="shared" si="10"/>
      </c>
      <c r="R87" s="133">
        <f t="shared" si="10"/>
      </c>
      <c r="S87" s="133">
        <f t="shared" si="10"/>
      </c>
      <c r="T87" s="133">
        <f t="shared" si="10"/>
      </c>
      <c r="U87" s="133">
        <f t="shared" si="10"/>
      </c>
      <c r="V87" s="133">
        <f t="shared" si="10"/>
      </c>
      <c r="W87" s="133">
        <f t="shared" si="10"/>
      </c>
      <c r="X87" s="133">
        <f t="shared" si="10"/>
      </c>
      <c r="Y87" s="133">
        <f t="shared" si="10"/>
      </c>
      <c r="Z87" s="133">
        <f t="shared" si="10"/>
      </c>
      <c r="AA87" s="133">
        <f t="shared" si="11"/>
      </c>
      <c r="AB87" s="133">
        <f t="shared" si="11"/>
      </c>
      <c r="AC87" s="133">
        <f t="shared" si="11"/>
      </c>
      <c r="AD87" s="133">
        <f t="shared" si="11"/>
      </c>
      <c r="AE87" s="133">
        <f t="shared" si="11"/>
      </c>
      <c r="AF87" s="133">
        <f t="shared" si="11"/>
      </c>
      <c r="AG87" s="133">
        <f t="shared" si="11"/>
      </c>
      <c r="AH87" s="133">
        <f t="shared" si="11"/>
      </c>
      <c r="AI87" s="133">
        <f t="shared" si="12"/>
        <v>0</v>
      </c>
    </row>
    <row r="88" spans="3:35" ht="13.5" hidden="1">
      <c r="C88" s="98" t="s">
        <v>24</v>
      </c>
      <c r="D88" s="133">
        <f t="shared" si="8"/>
      </c>
      <c r="E88" s="133">
        <f t="shared" si="8"/>
      </c>
      <c r="F88" s="133">
        <f t="shared" si="8"/>
      </c>
      <c r="G88" s="133">
        <f t="shared" si="9"/>
      </c>
      <c r="H88" s="133">
        <f t="shared" si="9"/>
      </c>
      <c r="I88" s="133">
        <f t="shared" si="9"/>
      </c>
      <c r="J88" s="133">
        <f t="shared" si="9"/>
      </c>
      <c r="K88" s="133">
        <f t="shared" si="9"/>
      </c>
      <c r="L88" s="133">
        <f t="shared" si="9"/>
      </c>
      <c r="M88" s="133">
        <f t="shared" si="9"/>
      </c>
      <c r="N88" s="133">
        <f t="shared" si="9"/>
      </c>
      <c r="O88" s="133">
        <f t="shared" si="9"/>
      </c>
      <c r="P88" s="133">
        <f t="shared" si="9"/>
      </c>
      <c r="Q88" s="133">
        <f t="shared" si="10"/>
      </c>
      <c r="R88" s="133">
        <f t="shared" si="10"/>
      </c>
      <c r="S88" s="133">
        <f t="shared" si="10"/>
      </c>
      <c r="T88" s="133">
        <f t="shared" si="10"/>
      </c>
      <c r="U88" s="133">
        <f t="shared" si="10"/>
      </c>
      <c r="V88" s="133">
        <f t="shared" si="10"/>
      </c>
      <c r="W88" s="133">
        <f t="shared" si="10"/>
      </c>
      <c r="X88" s="133">
        <f t="shared" si="10"/>
      </c>
      <c r="Y88" s="133">
        <f t="shared" si="10"/>
      </c>
      <c r="Z88" s="133">
        <f t="shared" si="10"/>
      </c>
      <c r="AA88" s="133">
        <f t="shared" si="11"/>
      </c>
      <c r="AB88" s="133">
        <f t="shared" si="11"/>
      </c>
      <c r="AC88" s="133">
        <f t="shared" si="11"/>
      </c>
      <c r="AD88" s="133">
        <f t="shared" si="11"/>
      </c>
      <c r="AE88" s="133">
        <f t="shared" si="11"/>
      </c>
      <c r="AF88" s="133">
        <f t="shared" si="11"/>
      </c>
      <c r="AG88" s="133">
        <f t="shared" si="11"/>
      </c>
      <c r="AH88" s="133">
        <f t="shared" si="11"/>
      </c>
      <c r="AI88" s="133">
        <f t="shared" si="12"/>
        <v>0</v>
      </c>
    </row>
    <row r="89" spans="3:35" ht="13.5" hidden="1">
      <c r="C89" s="98" t="s">
        <v>25</v>
      </c>
      <c r="D89" s="133">
        <f t="shared" si="8"/>
      </c>
      <c r="E89" s="133">
        <f t="shared" si="8"/>
      </c>
      <c r="F89" s="133">
        <f t="shared" si="8"/>
      </c>
      <c r="G89" s="133">
        <f t="shared" si="9"/>
      </c>
      <c r="H89" s="133">
        <f t="shared" si="9"/>
      </c>
      <c r="I89" s="133">
        <f t="shared" si="9"/>
      </c>
      <c r="J89" s="133">
        <f t="shared" si="9"/>
      </c>
      <c r="K89" s="133">
        <f t="shared" si="9"/>
      </c>
      <c r="L89" s="133">
        <f t="shared" si="9"/>
      </c>
      <c r="M89" s="133">
        <f t="shared" si="9"/>
      </c>
      <c r="N89" s="133">
        <f t="shared" si="9"/>
      </c>
      <c r="O89" s="133">
        <f t="shared" si="9"/>
      </c>
      <c r="P89" s="133">
        <f t="shared" si="9"/>
      </c>
      <c r="Q89" s="133">
        <f t="shared" si="10"/>
      </c>
      <c r="R89" s="133">
        <f t="shared" si="10"/>
      </c>
      <c r="S89" s="133">
        <f t="shared" si="10"/>
      </c>
      <c r="T89" s="133">
        <f t="shared" si="10"/>
      </c>
      <c r="U89" s="133">
        <f t="shared" si="10"/>
      </c>
      <c r="V89" s="133">
        <f t="shared" si="10"/>
      </c>
      <c r="W89" s="133">
        <f t="shared" si="10"/>
      </c>
      <c r="X89" s="133">
        <f t="shared" si="10"/>
      </c>
      <c r="Y89" s="133">
        <f t="shared" si="10"/>
      </c>
      <c r="Z89" s="133">
        <f t="shared" si="10"/>
      </c>
      <c r="AA89" s="133">
        <f t="shared" si="11"/>
      </c>
      <c r="AB89" s="133">
        <f t="shared" si="11"/>
      </c>
      <c r="AC89" s="133">
        <f t="shared" si="11"/>
      </c>
      <c r="AD89" s="133">
        <f t="shared" si="11"/>
      </c>
      <c r="AE89" s="133">
        <f t="shared" si="11"/>
      </c>
      <c r="AF89" s="133">
        <f t="shared" si="11"/>
      </c>
      <c r="AG89" s="133">
        <f t="shared" si="11"/>
      </c>
      <c r="AH89" s="133">
        <f t="shared" si="11"/>
      </c>
      <c r="AI89" s="133">
        <f t="shared" si="12"/>
        <v>0</v>
      </c>
    </row>
    <row r="90" spans="3:35" ht="13.5" hidden="1">
      <c r="C90" s="98" t="s">
        <v>26</v>
      </c>
      <c r="D90" s="133">
        <f t="shared" si="8"/>
      </c>
      <c r="E90" s="133">
        <f t="shared" si="8"/>
      </c>
      <c r="F90" s="133">
        <f t="shared" si="8"/>
      </c>
      <c r="G90" s="133">
        <f t="shared" si="9"/>
      </c>
      <c r="H90" s="133">
        <f t="shared" si="9"/>
      </c>
      <c r="I90" s="133">
        <f t="shared" si="9"/>
      </c>
      <c r="J90" s="133">
        <f t="shared" si="9"/>
      </c>
      <c r="K90" s="133">
        <f t="shared" si="9"/>
      </c>
      <c r="L90" s="133">
        <f t="shared" si="9"/>
      </c>
      <c r="M90" s="133">
        <f t="shared" si="9"/>
      </c>
      <c r="N90" s="133">
        <f t="shared" si="9"/>
      </c>
      <c r="O90" s="133">
        <f t="shared" si="9"/>
      </c>
      <c r="P90" s="133">
        <f t="shared" si="9"/>
      </c>
      <c r="Q90" s="133">
        <f t="shared" si="10"/>
      </c>
      <c r="R90" s="133">
        <f t="shared" si="10"/>
      </c>
      <c r="S90" s="133">
        <f t="shared" si="10"/>
      </c>
      <c r="T90" s="133">
        <f t="shared" si="10"/>
      </c>
      <c r="U90" s="133">
        <f t="shared" si="10"/>
      </c>
      <c r="V90" s="133">
        <f t="shared" si="10"/>
      </c>
      <c r="W90" s="133">
        <f t="shared" si="10"/>
      </c>
      <c r="X90" s="133">
        <f t="shared" si="10"/>
      </c>
      <c r="Y90" s="133">
        <f t="shared" si="10"/>
      </c>
      <c r="Z90" s="133">
        <f t="shared" si="10"/>
      </c>
      <c r="AA90" s="133">
        <f t="shared" si="11"/>
      </c>
      <c r="AB90" s="133">
        <f t="shared" si="11"/>
      </c>
      <c r="AC90" s="133">
        <f t="shared" si="11"/>
      </c>
      <c r="AD90" s="133">
        <f t="shared" si="11"/>
      </c>
      <c r="AE90" s="133">
        <f t="shared" si="11"/>
      </c>
      <c r="AF90" s="133">
        <f t="shared" si="11"/>
      </c>
      <c r="AG90" s="133">
        <f t="shared" si="11"/>
      </c>
      <c r="AH90" s="133">
        <f t="shared" si="11"/>
      </c>
      <c r="AI90" s="133">
        <f t="shared" si="12"/>
        <v>0</v>
      </c>
    </row>
    <row r="91" spans="3:35" ht="13.5" hidden="1">
      <c r="C91" s="98" t="s">
        <v>27</v>
      </c>
      <c r="D91" s="133">
        <f t="shared" si="8"/>
      </c>
      <c r="E91" s="133">
        <f t="shared" si="8"/>
      </c>
      <c r="F91" s="133">
        <f t="shared" si="8"/>
      </c>
      <c r="G91" s="133">
        <f t="shared" si="9"/>
      </c>
      <c r="H91" s="133">
        <f t="shared" si="9"/>
      </c>
      <c r="I91" s="133">
        <f t="shared" si="9"/>
      </c>
      <c r="J91" s="133">
        <f t="shared" si="9"/>
      </c>
      <c r="K91" s="133">
        <f t="shared" si="9"/>
      </c>
      <c r="L91" s="133">
        <f t="shared" si="9"/>
      </c>
      <c r="M91" s="133">
        <f t="shared" si="9"/>
      </c>
      <c r="N91" s="133">
        <f t="shared" si="9"/>
      </c>
      <c r="O91" s="133">
        <f t="shared" si="9"/>
      </c>
      <c r="P91" s="133">
        <f t="shared" si="9"/>
      </c>
      <c r="Q91" s="133">
        <f t="shared" si="10"/>
      </c>
      <c r="R91" s="133">
        <f t="shared" si="10"/>
      </c>
      <c r="S91" s="133">
        <f t="shared" si="10"/>
      </c>
      <c r="T91" s="133">
        <f t="shared" si="10"/>
      </c>
      <c r="U91" s="133">
        <f t="shared" si="10"/>
      </c>
      <c r="V91" s="133">
        <f t="shared" si="10"/>
      </c>
      <c r="W91" s="133">
        <f t="shared" si="10"/>
      </c>
      <c r="X91" s="133">
        <f t="shared" si="10"/>
      </c>
      <c r="Y91" s="133">
        <f t="shared" si="10"/>
      </c>
      <c r="Z91" s="133">
        <f t="shared" si="10"/>
      </c>
      <c r="AA91" s="133">
        <f t="shared" si="11"/>
      </c>
      <c r="AB91" s="133">
        <f t="shared" si="11"/>
      </c>
      <c r="AC91" s="133">
        <f t="shared" si="11"/>
      </c>
      <c r="AD91" s="133">
        <f t="shared" si="11"/>
      </c>
      <c r="AE91" s="133">
        <f t="shared" si="11"/>
      </c>
      <c r="AF91" s="133">
        <f t="shared" si="11"/>
      </c>
      <c r="AG91" s="133">
        <f t="shared" si="11"/>
      </c>
      <c r="AH91" s="133">
        <f t="shared" si="11"/>
      </c>
      <c r="AI91" s="133">
        <f t="shared" si="12"/>
        <v>0</v>
      </c>
    </row>
    <row r="92" spans="3:35" ht="13.5" hidden="1">
      <c r="C92" s="98" t="s">
        <v>28</v>
      </c>
      <c r="D92" s="133">
        <f t="shared" si="8"/>
      </c>
      <c r="E92" s="133">
        <f t="shared" si="8"/>
      </c>
      <c r="F92" s="133">
        <f t="shared" si="8"/>
      </c>
      <c r="G92" s="133">
        <f t="shared" si="9"/>
      </c>
      <c r="H92" s="133">
        <f t="shared" si="9"/>
      </c>
      <c r="I92" s="133">
        <f t="shared" si="9"/>
      </c>
      <c r="J92" s="133">
        <f t="shared" si="9"/>
      </c>
      <c r="K92" s="133">
        <f t="shared" si="9"/>
      </c>
      <c r="L92" s="133">
        <f t="shared" si="9"/>
      </c>
      <c r="M92" s="133">
        <f t="shared" si="9"/>
      </c>
      <c r="N92" s="133">
        <f t="shared" si="9"/>
      </c>
      <c r="O92" s="133">
        <f t="shared" si="9"/>
      </c>
      <c r="P92" s="133">
        <f t="shared" si="9"/>
      </c>
      <c r="Q92" s="133">
        <f t="shared" si="10"/>
      </c>
      <c r="R92" s="133">
        <f t="shared" si="10"/>
      </c>
      <c r="S92" s="133">
        <f t="shared" si="10"/>
      </c>
      <c r="T92" s="133">
        <f t="shared" si="10"/>
      </c>
      <c r="U92" s="133">
        <f t="shared" si="10"/>
      </c>
      <c r="V92" s="133">
        <f t="shared" si="10"/>
      </c>
      <c r="W92" s="133">
        <f t="shared" si="10"/>
      </c>
      <c r="X92" s="133">
        <f t="shared" si="10"/>
      </c>
      <c r="Y92" s="133">
        <f t="shared" si="10"/>
      </c>
      <c r="Z92" s="133">
        <f t="shared" si="10"/>
      </c>
      <c r="AA92" s="133">
        <f t="shared" si="11"/>
      </c>
      <c r="AB92" s="133">
        <f t="shared" si="11"/>
      </c>
      <c r="AC92" s="133">
        <f t="shared" si="11"/>
      </c>
      <c r="AD92" s="133">
        <f t="shared" si="11"/>
      </c>
      <c r="AE92" s="133">
        <f t="shared" si="11"/>
      </c>
      <c r="AF92" s="133">
        <f t="shared" si="11"/>
      </c>
      <c r="AG92" s="133">
        <f t="shared" si="11"/>
      </c>
      <c r="AH92" s="133">
        <f t="shared" si="11"/>
      </c>
      <c r="AI92" s="133">
        <f t="shared" si="12"/>
        <v>0</v>
      </c>
    </row>
    <row r="93" spans="3:35" ht="13.5" hidden="1">
      <c r="C93" s="98" t="s">
        <v>29</v>
      </c>
      <c r="D93" s="133">
        <f t="shared" si="8"/>
      </c>
      <c r="E93" s="133">
        <f t="shared" si="8"/>
      </c>
      <c r="F93" s="133">
        <f t="shared" si="8"/>
      </c>
      <c r="G93" s="133">
        <f t="shared" si="9"/>
      </c>
      <c r="H93" s="133">
        <f t="shared" si="9"/>
      </c>
      <c r="I93" s="133">
        <f t="shared" si="9"/>
      </c>
      <c r="J93" s="133">
        <f t="shared" si="9"/>
      </c>
      <c r="K93" s="133">
        <f t="shared" si="9"/>
      </c>
      <c r="L93" s="133">
        <f t="shared" si="9"/>
      </c>
      <c r="M93" s="133">
        <f t="shared" si="9"/>
      </c>
      <c r="N93" s="133">
        <f t="shared" si="9"/>
      </c>
      <c r="O93" s="133">
        <f t="shared" si="9"/>
      </c>
      <c r="P93" s="133">
        <f t="shared" si="9"/>
      </c>
      <c r="Q93" s="133">
        <f t="shared" si="10"/>
      </c>
      <c r="R93" s="133">
        <f t="shared" si="10"/>
      </c>
      <c r="S93" s="133">
        <f t="shared" si="10"/>
      </c>
      <c r="T93" s="133">
        <f t="shared" si="10"/>
      </c>
      <c r="U93" s="133">
        <f t="shared" si="10"/>
      </c>
      <c r="V93" s="133">
        <f t="shared" si="10"/>
      </c>
      <c r="W93" s="133">
        <f t="shared" si="10"/>
      </c>
      <c r="X93" s="133">
        <f t="shared" si="10"/>
      </c>
      <c r="Y93" s="133">
        <f t="shared" si="10"/>
      </c>
      <c r="Z93" s="133">
        <f t="shared" si="10"/>
      </c>
      <c r="AA93" s="133">
        <f t="shared" si="11"/>
      </c>
      <c r="AB93" s="133">
        <f t="shared" si="11"/>
      </c>
      <c r="AC93" s="133">
        <f t="shared" si="11"/>
      </c>
      <c r="AD93" s="133">
        <f t="shared" si="11"/>
      </c>
      <c r="AE93" s="133">
        <f t="shared" si="11"/>
      </c>
      <c r="AF93" s="133">
        <f t="shared" si="11"/>
      </c>
      <c r="AG93" s="133">
        <f t="shared" si="11"/>
      </c>
      <c r="AH93" s="133">
        <f t="shared" si="11"/>
      </c>
      <c r="AI93" s="133">
        <f>COUNTIF(D93:AH93,1)</f>
        <v>0</v>
      </c>
    </row>
    <row r="94" spans="3:35" ht="13.5" hidden="1">
      <c r="C94" s="98" t="s">
        <v>112</v>
      </c>
      <c r="D94" s="133">
        <f t="shared" si="8"/>
      </c>
      <c r="E94" s="133">
        <f t="shared" si="8"/>
      </c>
      <c r="F94" s="133">
        <f t="shared" si="8"/>
      </c>
      <c r="G94" s="133">
        <f t="shared" si="9"/>
      </c>
      <c r="H94" s="133">
        <f t="shared" si="9"/>
      </c>
      <c r="I94" s="133">
        <f t="shared" si="9"/>
      </c>
      <c r="J94" s="133">
        <f t="shared" si="9"/>
      </c>
      <c r="K94" s="133">
        <f t="shared" si="9"/>
      </c>
      <c r="L94" s="133">
        <f t="shared" si="9"/>
      </c>
      <c r="M94" s="133">
        <f t="shared" si="9"/>
      </c>
      <c r="N94" s="133">
        <f t="shared" si="9"/>
      </c>
      <c r="O94" s="133">
        <f t="shared" si="9"/>
      </c>
      <c r="P94" s="133">
        <f t="shared" si="9"/>
      </c>
      <c r="Q94" s="133">
        <f t="shared" si="10"/>
      </c>
      <c r="R94" s="133">
        <f t="shared" si="10"/>
      </c>
      <c r="S94" s="133">
        <f t="shared" si="10"/>
      </c>
      <c r="T94" s="133">
        <f t="shared" si="10"/>
      </c>
      <c r="U94" s="133">
        <f t="shared" si="10"/>
      </c>
      <c r="V94" s="133">
        <f t="shared" si="10"/>
      </c>
      <c r="W94" s="133">
        <f t="shared" si="10"/>
      </c>
      <c r="X94" s="133">
        <f t="shared" si="10"/>
      </c>
      <c r="Y94" s="133">
        <f t="shared" si="10"/>
      </c>
      <c r="Z94" s="133">
        <f t="shared" si="10"/>
      </c>
      <c r="AA94" s="133">
        <f t="shared" si="11"/>
      </c>
      <c r="AB94" s="133">
        <f t="shared" si="11"/>
      </c>
      <c r="AC94" s="133">
        <f t="shared" si="11"/>
      </c>
      <c r="AD94" s="133">
        <f t="shared" si="11"/>
      </c>
      <c r="AE94" s="133">
        <f t="shared" si="11"/>
      </c>
      <c r="AF94" s="133">
        <f t="shared" si="11"/>
      </c>
      <c r="AG94" s="133">
        <f t="shared" si="11"/>
      </c>
      <c r="AH94" s="133">
        <f t="shared" si="11"/>
      </c>
      <c r="AI94" s="133">
        <f>COUNTIF(D94:AH94,1)</f>
        <v>0</v>
      </c>
    </row>
    <row r="95" spans="3:35" ht="13.5" hidden="1">
      <c r="C95" s="98" t="s">
        <v>115</v>
      </c>
      <c r="D95" s="133">
        <f t="shared" si="8"/>
      </c>
      <c r="E95" s="133">
        <f t="shared" si="8"/>
      </c>
      <c r="F95" s="133">
        <f t="shared" si="8"/>
      </c>
      <c r="G95" s="133">
        <f aca="true" t="shared" si="13" ref="G95:P100">IF(COUNTIF(G$24:G$43,$C95)=0,"",COUNTIF(G$24:G$43,$C95)/COUNTIF(G$24:G$43,$C95))</f>
      </c>
      <c r="H95" s="133">
        <f t="shared" si="13"/>
      </c>
      <c r="I95" s="133">
        <f t="shared" si="13"/>
      </c>
      <c r="J95" s="133">
        <f t="shared" si="13"/>
      </c>
      <c r="K95" s="133">
        <f t="shared" si="13"/>
      </c>
      <c r="L95" s="133">
        <f t="shared" si="13"/>
      </c>
      <c r="M95" s="133">
        <f t="shared" si="13"/>
      </c>
      <c r="N95" s="133">
        <f t="shared" si="13"/>
      </c>
      <c r="O95" s="133">
        <f t="shared" si="13"/>
      </c>
      <c r="P95" s="133">
        <f t="shared" si="13"/>
      </c>
      <c r="Q95" s="133">
        <f aca="true" t="shared" si="14" ref="Q95:Z100">IF(COUNTIF(Q$24:Q$43,$C95)=0,"",COUNTIF(Q$24:Q$43,$C95)/COUNTIF(Q$24:Q$43,$C95))</f>
      </c>
      <c r="R95" s="133">
        <f t="shared" si="14"/>
      </c>
      <c r="S95" s="133">
        <f t="shared" si="14"/>
      </c>
      <c r="T95" s="133">
        <f t="shared" si="14"/>
      </c>
      <c r="U95" s="133">
        <f t="shared" si="14"/>
      </c>
      <c r="V95" s="133">
        <f t="shared" si="14"/>
      </c>
      <c r="W95" s="133">
        <f t="shared" si="14"/>
      </c>
      <c r="X95" s="133">
        <f t="shared" si="14"/>
      </c>
      <c r="Y95" s="133">
        <f t="shared" si="14"/>
      </c>
      <c r="Z95" s="133">
        <f t="shared" si="14"/>
      </c>
      <c r="AA95" s="133">
        <f aca="true" t="shared" si="15" ref="AA95:AH100">IF(COUNTIF(AA$24:AA$43,$C95)=0,"",COUNTIF(AA$24:AA$43,$C95)/COUNTIF(AA$24:AA$43,$C95))</f>
      </c>
      <c r="AB95" s="133">
        <f t="shared" si="15"/>
      </c>
      <c r="AC95" s="133">
        <f t="shared" si="15"/>
      </c>
      <c r="AD95" s="133">
        <f t="shared" si="15"/>
      </c>
      <c r="AE95" s="133">
        <f t="shared" si="15"/>
      </c>
      <c r="AF95" s="133">
        <f t="shared" si="15"/>
      </c>
      <c r="AG95" s="133">
        <f t="shared" si="15"/>
      </c>
      <c r="AH95" s="133">
        <f t="shared" si="15"/>
      </c>
      <c r="AI95" s="133">
        <f>COUNTIF(D95:AH95,1)</f>
        <v>0</v>
      </c>
    </row>
    <row r="96" spans="3:35" ht="13.5" hidden="1">
      <c r="C96" s="98" t="s">
        <v>266</v>
      </c>
      <c r="D96" s="133">
        <f t="shared" si="8"/>
      </c>
      <c r="E96" s="133">
        <f t="shared" si="8"/>
      </c>
      <c r="F96" s="133">
        <f t="shared" si="8"/>
      </c>
      <c r="G96" s="133">
        <f t="shared" si="13"/>
      </c>
      <c r="H96" s="133">
        <f t="shared" si="13"/>
      </c>
      <c r="I96" s="133">
        <f t="shared" si="13"/>
      </c>
      <c r="J96" s="133">
        <f t="shared" si="13"/>
      </c>
      <c r="K96" s="133">
        <f t="shared" si="13"/>
      </c>
      <c r="L96" s="133">
        <f t="shared" si="13"/>
      </c>
      <c r="M96" s="133">
        <f t="shared" si="13"/>
      </c>
      <c r="N96" s="133">
        <f t="shared" si="13"/>
      </c>
      <c r="O96" s="133">
        <f t="shared" si="13"/>
      </c>
      <c r="P96" s="133">
        <f t="shared" si="13"/>
      </c>
      <c r="Q96" s="133">
        <f t="shared" si="14"/>
      </c>
      <c r="R96" s="133">
        <f t="shared" si="14"/>
      </c>
      <c r="S96" s="133">
        <f t="shared" si="14"/>
      </c>
      <c r="T96" s="133">
        <f t="shared" si="14"/>
      </c>
      <c r="U96" s="133">
        <f t="shared" si="14"/>
      </c>
      <c r="V96" s="133">
        <f t="shared" si="14"/>
      </c>
      <c r="W96" s="133">
        <f t="shared" si="14"/>
      </c>
      <c r="X96" s="133">
        <f t="shared" si="14"/>
      </c>
      <c r="Y96" s="133">
        <f t="shared" si="14"/>
      </c>
      <c r="Z96" s="133">
        <f t="shared" si="14"/>
      </c>
      <c r="AA96" s="133">
        <f t="shared" si="15"/>
      </c>
      <c r="AB96" s="133">
        <f t="shared" si="15"/>
      </c>
      <c r="AC96" s="133">
        <f t="shared" si="15"/>
      </c>
      <c r="AD96" s="133">
        <f t="shared" si="15"/>
      </c>
      <c r="AE96" s="133">
        <f t="shared" si="15"/>
      </c>
      <c r="AF96" s="133">
        <f t="shared" si="15"/>
      </c>
      <c r="AG96" s="133">
        <f t="shared" si="15"/>
      </c>
      <c r="AH96" s="133">
        <f t="shared" si="15"/>
      </c>
      <c r="AI96" s="133">
        <f>COUNTIF(D96:AH96,1)</f>
        <v>0</v>
      </c>
    </row>
    <row r="97" spans="3:35" ht="13.5" hidden="1">
      <c r="C97" s="98" t="s">
        <v>277</v>
      </c>
      <c r="D97" s="133">
        <f t="shared" si="8"/>
      </c>
      <c r="E97" s="133">
        <f t="shared" si="8"/>
      </c>
      <c r="F97" s="133">
        <f t="shared" si="8"/>
      </c>
      <c r="G97" s="133">
        <f t="shared" si="13"/>
      </c>
      <c r="H97" s="133">
        <f t="shared" si="13"/>
      </c>
      <c r="I97" s="133">
        <f t="shared" si="13"/>
      </c>
      <c r="J97" s="133">
        <f t="shared" si="13"/>
      </c>
      <c r="K97" s="133">
        <f t="shared" si="13"/>
      </c>
      <c r="L97" s="133">
        <f t="shared" si="13"/>
      </c>
      <c r="M97" s="133">
        <f t="shared" si="13"/>
      </c>
      <c r="N97" s="133">
        <f t="shared" si="13"/>
      </c>
      <c r="O97" s="133">
        <f t="shared" si="13"/>
      </c>
      <c r="P97" s="133">
        <f t="shared" si="13"/>
      </c>
      <c r="Q97" s="133">
        <f t="shared" si="14"/>
      </c>
      <c r="R97" s="133">
        <f t="shared" si="14"/>
      </c>
      <c r="S97" s="133">
        <f t="shared" si="14"/>
      </c>
      <c r="T97" s="133">
        <f t="shared" si="14"/>
      </c>
      <c r="U97" s="133">
        <f t="shared" si="14"/>
      </c>
      <c r="V97" s="133">
        <f t="shared" si="14"/>
      </c>
      <c r="W97" s="133">
        <f t="shared" si="14"/>
      </c>
      <c r="X97" s="133">
        <f t="shared" si="14"/>
      </c>
      <c r="Y97" s="133">
        <f t="shared" si="14"/>
      </c>
      <c r="Z97" s="133">
        <f t="shared" si="14"/>
      </c>
      <c r="AA97" s="133">
        <f t="shared" si="15"/>
      </c>
      <c r="AB97" s="133">
        <f t="shared" si="15"/>
      </c>
      <c r="AC97" s="133">
        <f t="shared" si="15"/>
      </c>
      <c r="AD97" s="133">
        <f t="shared" si="15"/>
      </c>
      <c r="AE97" s="133">
        <f t="shared" si="15"/>
      </c>
      <c r="AF97" s="133">
        <f t="shared" si="15"/>
      </c>
      <c r="AG97" s="133">
        <f t="shared" si="15"/>
      </c>
      <c r="AH97" s="133">
        <f t="shared" si="15"/>
      </c>
      <c r="AI97" s="133">
        <f>COUNTIF(D97:AH97,1)</f>
        <v>0</v>
      </c>
    </row>
    <row r="98" spans="3:35" ht="13.5" hidden="1">
      <c r="C98" s="98" t="s">
        <v>30</v>
      </c>
      <c r="D98" s="133">
        <f t="shared" si="8"/>
      </c>
      <c r="E98" s="133">
        <f t="shared" si="8"/>
      </c>
      <c r="F98" s="133">
        <f t="shared" si="8"/>
      </c>
      <c r="G98" s="133">
        <f t="shared" si="13"/>
      </c>
      <c r="H98" s="133">
        <f t="shared" si="13"/>
      </c>
      <c r="I98" s="133">
        <f t="shared" si="13"/>
      </c>
      <c r="J98" s="133">
        <f t="shared" si="13"/>
      </c>
      <c r="K98" s="133">
        <f t="shared" si="13"/>
      </c>
      <c r="L98" s="133">
        <f t="shared" si="13"/>
      </c>
      <c r="M98" s="133">
        <f t="shared" si="13"/>
      </c>
      <c r="N98" s="133">
        <f t="shared" si="13"/>
      </c>
      <c r="O98" s="133">
        <f t="shared" si="13"/>
      </c>
      <c r="P98" s="133">
        <f t="shared" si="13"/>
      </c>
      <c r="Q98" s="133">
        <f t="shared" si="14"/>
      </c>
      <c r="R98" s="133">
        <f t="shared" si="14"/>
      </c>
      <c r="S98" s="133">
        <f t="shared" si="14"/>
      </c>
      <c r="T98" s="133">
        <f t="shared" si="14"/>
      </c>
      <c r="U98" s="133">
        <f t="shared" si="14"/>
      </c>
      <c r="V98" s="133">
        <f t="shared" si="14"/>
      </c>
      <c r="W98" s="133">
        <f t="shared" si="14"/>
      </c>
      <c r="X98" s="133">
        <f t="shared" si="14"/>
      </c>
      <c r="Y98" s="133">
        <f t="shared" si="14"/>
      </c>
      <c r="Z98" s="133">
        <f t="shared" si="14"/>
      </c>
      <c r="AA98" s="133">
        <f t="shared" si="15"/>
      </c>
      <c r="AB98" s="133">
        <f t="shared" si="15"/>
      </c>
      <c r="AC98" s="133">
        <f t="shared" si="15"/>
      </c>
      <c r="AD98" s="133">
        <f t="shared" si="15"/>
      </c>
      <c r="AE98" s="133">
        <f t="shared" si="15"/>
      </c>
      <c r="AF98" s="133">
        <f t="shared" si="15"/>
      </c>
      <c r="AG98" s="133">
        <f t="shared" si="15"/>
      </c>
      <c r="AH98" s="133">
        <f t="shared" si="15"/>
      </c>
      <c r="AI98" s="133">
        <f t="shared" si="12"/>
        <v>0</v>
      </c>
    </row>
    <row r="99" spans="3:35" ht="13.5" hidden="1">
      <c r="C99" s="98" t="s">
        <v>31</v>
      </c>
      <c r="D99" s="133">
        <f t="shared" si="8"/>
      </c>
      <c r="E99" s="133">
        <f t="shared" si="8"/>
      </c>
      <c r="F99" s="133">
        <f t="shared" si="8"/>
      </c>
      <c r="G99" s="133">
        <f t="shared" si="13"/>
      </c>
      <c r="H99" s="133">
        <f t="shared" si="13"/>
      </c>
      <c r="I99" s="133">
        <f t="shared" si="13"/>
      </c>
      <c r="J99" s="133">
        <f t="shared" si="13"/>
      </c>
      <c r="K99" s="133">
        <f t="shared" si="13"/>
      </c>
      <c r="L99" s="133">
        <f t="shared" si="13"/>
      </c>
      <c r="M99" s="133">
        <f t="shared" si="13"/>
      </c>
      <c r="N99" s="133">
        <f t="shared" si="13"/>
      </c>
      <c r="O99" s="133">
        <f t="shared" si="13"/>
      </c>
      <c r="P99" s="133">
        <f t="shared" si="13"/>
      </c>
      <c r="Q99" s="133">
        <f t="shared" si="14"/>
      </c>
      <c r="R99" s="133">
        <f t="shared" si="14"/>
      </c>
      <c r="S99" s="133">
        <f t="shared" si="14"/>
      </c>
      <c r="T99" s="133">
        <f t="shared" si="14"/>
      </c>
      <c r="U99" s="133">
        <f t="shared" si="14"/>
      </c>
      <c r="V99" s="133">
        <f t="shared" si="14"/>
      </c>
      <c r="W99" s="133">
        <f t="shared" si="14"/>
      </c>
      <c r="X99" s="133">
        <f t="shared" si="14"/>
      </c>
      <c r="Y99" s="133">
        <f t="shared" si="14"/>
      </c>
      <c r="Z99" s="133">
        <f t="shared" si="14"/>
      </c>
      <c r="AA99" s="133">
        <f t="shared" si="15"/>
      </c>
      <c r="AB99" s="133">
        <f t="shared" si="15"/>
      </c>
      <c r="AC99" s="133">
        <f t="shared" si="15"/>
      </c>
      <c r="AD99" s="133">
        <f t="shared" si="15"/>
      </c>
      <c r="AE99" s="133">
        <f t="shared" si="15"/>
      </c>
      <c r="AF99" s="133">
        <f t="shared" si="15"/>
      </c>
      <c r="AG99" s="133">
        <f t="shared" si="15"/>
      </c>
      <c r="AH99" s="133">
        <f t="shared" si="15"/>
      </c>
      <c r="AI99" s="133">
        <f t="shared" si="12"/>
        <v>0</v>
      </c>
    </row>
    <row r="100" spans="3:35" ht="13.5" hidden="1">
      <c r="C100" s="98" t="s">
        <v>32</v>
      </c>
      <c r="D100" s="133">
        <f t="shared" si="8"/>
      </c>
      <c r="E100" s="133">
        <f t="shared" si="8"/>
      </c>
      <c r="F100" s="133">
        <f t="shared" si="8"/>
      </c>
      <c r="G100" s="133">
        <f t="shared" si="13"/>
      </c>
      <c r="H100" s="133">
        <f t="shared" si="13"/>
      </c>
      <c r="I100" s="133">
        <f t="shared" si="13"/>
      </c>
      <c r="J100" s="133">
        <f t="shared" si="13"/>
      </c>
      <c r="K100" s="133">
        <f t="shared" si="13"/>
      </c>
      <c r="L100" s="133">
        <f t="shared" si="13"/>
      </c>
      <c r="M100" s="133">
        <f t="shared" si="13"/>
      </c>
      <c r="N100" s="133">
        <f t="shared" si="13"/>
      </c>
      <c r="O100" s="133">
        <f t="shared" si="13"/>
      </c>
      <c r="P100" s="133">
        <f t="shared" si="13"/>
      </c>
      <c r="Q100" s="133">
        <f t="shared" si="14"/>
      </c>
      <c r="R100" s="133">
        <f t="shared" si="14"/>
      </c>
      <c r="S100" s="133">
        <f t="shared" si="14"/>
      </c>
      <c r="T100" s="133">
        <f t="shared" si="14"/>
      </c>
      <c r="U100" s="133">
        <f t="shared" si="14"/>
      </c>
      <c r="V100" s="133">
        <f t="shared" si="14"/>
      </c>
      <c r="W100" s="133">
        <f t="shared" si="14"/>
      </c>
      <c r="X100" s="133">
        <f t="shared" si="14"/>
      </c>
      <c r="Y100" s="133">
        <f t="shared" si="14"/>
      </c>
      <c r="Z100" s="133">
        <f t="shared" si="14"/>
      </c>
      <c r="AA100" s="133">
        <f t="shared" si="15"/>
      </c>
      <c r="AB100" s="133">
        <f t="shared" si="15"/>
      </c>
      <c r="AC100" s="133">
        <f t="shared" si="15"/>
      </c>
      <c r="AD100" s="133">
        <f t="shared" si="15"/>
      </c>
      <c r="AE100" s="133">
        <f t="shared" si="15"/>
      </c>
      <c r="AF100" s="133">
        <f t="shared" si="15"/>
      </c>
      <c r="AG100" s="133">
        <f t="shared" si="15"/>
      </c>
      <c r="AH100" s="133">
        <f t="shared" si="15"/>
      </c>
      <c r="AI100" s="133">
        <f t="shared" si="12"/>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45:BA46"/>
    <mergeCell ref="BA47:BA48"/>
    <mergeCell ref="BA25:BA26"/>
    <mergeCell ref="BA27:BA28"/>
    <mergeCell ref="BA29:BA30"/>
    <mergeCell ref="BA33:BA34"/>
    <mergeCell ref="BA35:BA36"/>
    <mergeCell ref="BA49:BA50"/>
    <mergeCell ref="BA37:BA38"/>
    <mergeCell ref="BA39:BA40"/>
    <mergeCell ref="BA41:BA42"/>
    <mergeCell ref="BA43:BA44"/>
    <mergeCell ref="AQ1:AS1"/>
    <mergeCell ref="BA7:BA8"/>
    <mergeCell ref="BA3:BB3"/>
    <mergeCell ref="BA5:BB5"/>
    <mergeCell ref="BA9:BA10"/>
    <mergeCell ref="AS3:AX5"/>
    <mergeCell ref="AP3:AR5"/>
    <mergeCell ref="AT9:AT10"/>
    <mergeCell ref="AU9:AU10"/>
    <mergeCell ref="AY7:AY8"/>
    <mergeCell ref="AY43:AY44"/>
    <mergeCell ref="AY9:AY10"/>
    <mergeCell ref="AY11:AY12"/>
    <mergeCell ref="AY13:AY14"/>
    <mergeCell ref="AY15:AY16"/>
    <mergeCell ref="AY33:AY34"/>
    <mergeCell ref="AY35:AY36"/>
    <mergeCell ref="AY37:AY38"/>
    <mergeCell ref="AY29:AY30"/>
    <mergeCell ref="AY31:AY32"/>
    <mergeCell ref="AY41:AY42"/>
    <mergeCell ref="AP49:AQ50"/>
    <mergeCell ref="AY39:AY40"/>
    <mergeCell ref="AP33:AP34"/>
    <mergeCell ref="AP35:AP36"/>
    <mergeCell ref="AP37:AP38"/>
    <mergeCell ref="AP39:AP40"/>
    <mergeCell ref="AP45:AP46"/>
    <mergeCell ref="AP47:AP48"/>
    <mergeCell ref="AY45:AY46"/>
    <mergeCell ref="AY47:AY48"/>
    <mergeCell ref="BB9:BB10"/>
    <mergeCell ref="BB7:BB8"/>
    <mergeCell ref="AS7:AS8"/>
    <mergeCell ref="AT7:AT8"/>
    <mergeCell ref="AU7:AU8"/>
    <mergeCell ref="AV7:AV8"/>
    <mergeCell ref="AW7:AW8"/>
    <mergeCell ref="AX7:AX8"/>
    <mergeCell ref="AZ7:AZ8"/>
    <mergeCell ref="AV9:AV10"/>
    <mergeCell ref="BB49:BB50"/>
    <mergeCell ref="BB43:BB44"/>
    <mergeCell ref="BB41:BB42"/>
    <mergeCell ref="BB35:BB36"/>
    <mergeCell ref="BB33:BB34"/>
    <mergeCell ref="AW11:AW12"/>
    <mergeCell ref="AX11:AX12"/>
    <mergeCell ref="AZ11:AZ12"/>
    <mergeCell ref="AW13:AW14"/>
    <mergeCell ref="AX13:AX14"/>
    <mergeCell ref="AR29:AR30"/>
    <mergeCell ref="BA31:BA32"/>
    <mergeCell ref="AZ27:AZ28"/>
    <mergeCell ref="AY27:AY28"/>
    <mergeCell ref="AZ15:AZ16"/>
    <mergeCell ref="AW21:AW22"/>
    <mergeCell ref="AX21:AX22"/>
    <mergeCell ref="AR15:AR16"/>
    <mergeCell ref="AY17:AY18"/>
    <mergeCell ref="AX19:AX20"/>
    <mergeCell ref="AU13:AU14"/>
    <mergeCell ref="AS13:AS14"/>
    <mergeCell ref="BA19:BA20"/>
    <mergeCell ref="BA21:BA22"/>
    <mergeCell ref="D70:E70"/>
    <mergeCell ref="D71:E71"/>
    <mergeCell ref="L20:L23"/>
    <mergeCell ref="N20:N23"/>
    <mergeCell ref="O20:O23"/>
    <mergeCell ref="P20:P23"/>
    <mergeCell ref="D72:E72"/>
    <mergeCell ref="D73:E73"/>
    <mergeCell ref="AP41:AP42"/>
    <mergeCell ref="BB27:BB28"/>
    <mergeCell ref="AP31:AP32"/>
    <mergeCell ref="AR35:AR36"/>
    <mergeCell ref="AZ31:AZ32"/>
    <mergeCell ref="AS29:AS30"/>
    <mergeCell ref="AS27:AS28"/>
    <mergeCell ref="AP43:AP44"/>
    <mergeCell ref="D74:E74"/>
    <mergeCell ref="D66:E66"/>
    <mergeCell ref="D65:E65"/>
    <mergeCell ref="D61:E61"/>
    <mergeCell ref="D62:E62"/>
    <mergeCell ref="D63:E63"/>
    <mergeCell ref="D67:E67"/>
    <mergeCell ref="D64:E64"/>
    <mergeCell ref="D68:E68"/>
    <mergeCell ref="D69:E69"/>
    <mergeCell ref="A53:B56"/>
    <mergeCell ref="T53:V53"/>
    <mergeCell ref="T54:V54"/>
    <mergeCell ref="T56:V56"/>
    <mergeCell ref="T55:V55"/>
    <mergeCell ref="D7:AH7"/>
    <mergeCell ref="A46:A51"/>
    <mergeCell ref="B51:C51"/>
    <mergeCell ref="D51:AI51"/>
    <mergeCell ref="A24:A44"/>
    <mergeCell ref="B44:C44"/>
    <mergeCell ref="AI44:AK44"/>
    <mergeCell ref="B45:C45"/>
    <mergeCell ref="A9:A19"/>
    <mergeCell ref="A7:A8"/>
    <mergeCell ref="B7:C8"/>
    <mergeCell ref="B19:C19"/>
    <mergeCell ref="J20:J23"/>
    <mergeCell ref="M20:M23"/>
    <mergeCell ref="K20:K23"/>
    <mergeCell ref="AR7:AR8"/>
    <mergeCell ref="AP25:AP26"/>
    <mergeCell ref="A20:A23"/>
    <mergeCell ref="B20:C23"/>
    <mergeCell ref="D20:D23"/>
    <mergeCell ref="E20:E23"/>
    <mergeCell ref="F20:F23"/>
    <mergeCell ref="G20:G23"/>
    <mergeCell ref="H20:H23"/>
    <mergeCell ref="I20:I23"/>
    <mergeCell ref="AM1:AN1"/>
    <mergeCell ref="AM2:AN3"/>
    <mergeCell ref="A3:E5"/>
    <mergeCell ref="F3:X5"/>
    <mergeCell ref="Z5:AB5"/>
    <mergeCell ref="AC5:AH5"/>
    <mergeCell ref="AJ5:AN5"/>
    <mergeCell ref="A1:H1"/>
    <mergeCell ref="Q20:Q23"/>
    <mergeCell ref="R20:R23"/>
    <mergeCell ref="S20:S23"/>
    <mergeCell ref="T20:T23"/>
    <mergeCell ref="U20:U23"/>
    <mergeCell ref="V20:V23"/>
    <mergeCell ref="W20:W23"/>
    <mergeCell ref="X20:X23"/>
    <mergeCell ref="AJ20:AJ23"/>
    <mergeCell ref="Y20:Y23"/>
    <mergeCell ref="Z20:Z23"/>
    <mergeCell ref="AA20:AA23"/>
    <mergeCell ref="AB20:AB23"/>
    <mergeCell ref="AC20:AC23"/>
    <mergeCell ref="AD20:AD23"/>
    <mergeCell ref="AE20:AE23"/>
    <mergeCell ref="AL20:AL23"/>
    <mergeCell ref="AH20:AH23"/>
    <mergeCell ref="AI20:AI23"/>
    <mergeCell ref="AK20:AK23"/>
    <mergeCell ref="AM22:AN25"/>
    <mergeCell ref="AP27:AP28"/>
    <mergeCell ref="AP19:AP20"/>
    <mergeCell ref="AP21:AP22"/>
    <mergeCell ref="AP23:AP24"/>
    <mergeCell ref="AF20:AF23"/>
    <mergeCell ref="AG20:AG23"/>
    <mergeCell ref="AV15:AV16"/>
    <mergeCell ref="AT19:AT20"/>
    <mergeCell ref="AS19:AS20"/>
    <mergeCell ref="AS25:AS26"/>
    <mergeCell ref="AV21:AV22"/>
    <mergeCell ref="AT23:AT24"/>
    <mergeCell ref="AU23:AU24"/>
    <mergeCell ref="AV23:AV24"/>
    <mergeCell ref="AR11:AR12"/>
    <mergeCell ref="AS9:AS10"/>
    <mergeCell ref="AW9:AW10"/>
    <mergeCell ref="AZ9:AZ10"/>
    <mergeCell ref="AR9:AR10"/>
    <mergeCell ref="AR25:AR26"/>
    <mergeCell ref="AV13:AV14"/>
    <mergeCell ref="AT15:AT16"/>
    <mergeCell ref="AU15:AU16"/>
    <mergeCell ref="AR13:AR14"/>
    <mergeCell ref="AX9:AX10"/>
    <mergeCell ref="AX15:AX16"/>
    <mergeCell ref="AR41:AR42"/>
    <mergeCell ref="AR17:AR18"/>
    <mergeCell ref="AR23:AR24"/>
    <mergeCell ref="AR27:AR28"/>
    <mergeCell ref="AR19:AR20"/>
    <mergeCell ref="AW15:AW16"/>
    <mergeCell ref="AU19:AU20"/>
    <mergeCell ref="AV19:AV20"/>
    <mergeCell ref="AS15:AS16"/>
    <mergeCell ref="AS17:AS18"/>
    <mergeCell ref="AR21:AR22"/>
    <mergeCell ref="AS21:AS22"/>
    <mergeCell ref="AP29:AP30"/>
    <mergeCell ref="AR31:AR32"/>
    <mergeCell ref="AS23:AS24"/>
    <mergeCell ref="AQ27:AQ28"/>
    <mergeCell ref="AQ29:AQ30"/>
    <mergeCell ref="AP15:AP16"/>
    <mergeCell ref="AZ13:AZ14"/>
    <mergeCell ref="BB13:BB14"/>
    <mergeCell ref="AS11:AS12"/>
    <mergeCell ref="AT11:AT12"/>
    <mergeCell ref="AU11:AU12"/>
    <mergeCell ref="AV11:AV12"/>
    <mergeCell ref="BB11:BB12"/>
    <mergeCell ref="BA11:BA12"/>
    <mergeCell ref="BA13:BA14"/>
    <mergeCell ref="AT13:AT14"/>
    <mergeCell ref="BB15:BB16"/>
    <mergeCell ref="AT17:AT18"/>
    <mergeCell ref="AU17:AU18"/>
    <mergeCell ref="AV17:AV18"/>
    <mergeCell ref="AW17:AW18"/>
    <mergeCell ref="AX17:AX18"/>
    <mergeCell ref="BB17:BB18"/>
    <mergeCell ref="BA15:BA16"/>
    <mergeCell ref="BA17:BA18"/>
    <mergeCell ref="AZ17:AZ18"/>
    <mergeCell ref="AZ19:AZ20"/>
    <mergeCell ref="AY19:AY20"/>
    <mergeCell ref="AY21:AY22"/>
    <mergeCell ref="AW19:AW20"/>
    <mergeCell ref="BB19:BB20"/>
    <mergeCell ref="AW23:AW24"/>
    <mergeCell ref="BB21:BB22"/>
    <mergeCell ref="AX23:AX24"/>
    <mergeCell ref="AZ23:AZ24"/>
    <mergeCell ref="BB23:BB24"/>
    <mergeCell ref="AT21:AT22"/>
    <mergeCell ref="AZ21:AZ22"/>
    <mergeCell ref="AU21:AU22"/>
    <mergeCell ref="BA23:BA24"/>
    <mergeCell ref="AZ25:AZ26"/>
    <mergeCell ref="BB25:BB26"/>
    <mergeCell ref="AY23:AY24"/>
    <mergeCell ref="AY25:AY26"/>
    <mergeCell ref="AT27:AT28"/>
    <mergeCell ref="AU27:AU28"/>
    <mergeCell ref="AV27:AV28"/>
    <mergeCell ref="AX25:AX26"/>
    <mergeCell ref="AT25:AT26"/>
    <mergeCell ref="AU25:AU26"/>
    <mergeCell ref="AV25:AV26"/>
    <mergeCell ref="AW25:AW26"/>
    <mergeCell ref="AW27:AW28"/>
    <mergeCell ref="AX27:AX28"/>
    <mergeCell ref="AZ29:AZ30"/>
    <mergeCell ref="BB29:BB30"/>
    <mergeCell ref="AT29:AT30"/>
    <mergeCell ref="AU29:AU30"/>
    <mergeCell ref="AV29:AV30"/>
    <mergeCell ref="AW29:AW30"/>
    <mergeCell ref="AX29:AX30"/>
    <mergeCell ref="AT31:AT32"/>
    <mergeCell ref="AU31:AU32"/>
    <mergeCell ref="AV31:AV32"/>
    <mergeCell ref="AW31:AW32"/>
    <mergeCell ref="AX35:AX36"/>
    <mergeCell ref="AW33:AW34"/>
    <mergeCell ref="AX31:AX32"/>
    <mergeCell ref="BB31:BB32"/>
    <mergeCell ref="AX33:AX34"/>
    <mergeCell ref="AZ33:AZ34"/>
    <mergeCell ref="AZ35:AZ36"/>
    <mergeCell ref="AR33:AR34"/>
    <mergeCell ref="AS33:AS34"/>
    <mergeCell ref="AT33:AT34"/>
    <mergeCell ref="AU33:AU34"/>
    <mergeCell ref="AV33:AV34"/>
    <mergeCell ref="AS31:AS32"/>
    <mergeCell ref="AS37:AS38"/>
    <mergeCell ref="AT37:AT38"/>
    <mergeCell ref="AU37:AU38"/>
    <mergeCell ref="AV37:AV38"/>
    <mergeCell ref="AW37:AW38"/>
    <mergeCell ref="AT35:AT36"/>
    <mergeCell ref="AU35:AU36"/>
    <mergeCell ref="AV35:AV36"/>
    <mergeCell ref="AW35:AW36"/>
    <mergeCell ref="AX37:AX38"/>
    <mergeCell ref="AZ37:AZ38"/>
    <mergeCell ref="AS35:AS36"/>
    <mergeCell ref="AR39:AR40"/>
    <mergeCell ref="AS39:AS40"/>
    <mergeCell ref="AT39:AT40"/>
    <mergeCell ref="AU39:AU40"/>
    <mergeCell ref="AV39:AV40"/>
    <mergeCell ref="AW39:AW40"/>
    <mergeCell ref="AR37:AR38"/>
    <mergeCell ref="AT41:AT42"/>
    <mergeCell ref="AU41:AU42"/>
    <mergeCell ref="AV41:AV42"/>
    <mergeCell ref="AW41:AW42"/>
    <mergeCell ref="AX41:AX42"/>
    <mergeCell ref="BB37:BB38"/>
    <mergeCell ref="AX39:AX40"/>
    <mergeCell ref="AZ39:AZ40"/>
    <mergeCell ref="BB39:BB40"/>
    <mergeCell ref="AZ41:AZ42"/>
    <mergeCell ref="AR43:AR44"/>
    <mergeCell ref="AS43:AS44"/>
    <mergeCell ref="AT43:AT44"/>
    <mergeCell ref="AU43:AU44"/>
    <mergeCell ref="AV43:AV44"/>
    <mergeCell ref="AW43:AW44"/>
    <mergeCell ref="AX43:AX44"/>
    <mergeCell ref="AZ43:AZ44"/>
    <mergeCell ref="AS41:AS42"/>
    <mergeCell ref="AR45:AR46"/>
    <mergeCell ref="AS45:AS46"/>
    <mergeCell ref="AT45:AT46"/>
    <mergeCell ref="AU45:AU46"/>
    <mergeCell ref="AV45:AV46"/>
    <mergeCell ref="AW45:AW46"/>
    <mergeCell ref="AX45:AX46"/>
    <mergeCell ref="AZ45:AZ46"/>
    <mergeCell ref="BB45:BB46"/>
    <mergeCell ref="AR47:AR48"/>
    <mergeCell ref="AS47:AS48"/>
    <mergeCell ref="AT47:AT48"/>
    <mergeCell ref="AU47:AU48"/>
    <mergeCell ref="AV47:AV48"/>
    <mergeCell ref="AW47:AW48"/>
    <mergeCell ref="AX47:AX48"/>
    <mergeCell ref="AZ47:AZ48"/>
    <mergeCell ref="BB47:BB48"/>
    <mergeCell ref="AR49:AR50"/>
    <mergeCell ref="AS49:AS50"/>
    <mergeCell ref="AT49:AT50"/>
    <mergeCell ref="AU49:AU50"/>
    <mergeCell ref="AV49:AV50"/>
    <mergeCell ref="AW49:AW50"/>
    <mergeCell ref="AX49:AX50"/>
    <mergeCell ref="AZ49:AZ50"/>
    <mergeCell ref="AY49:AY50"/>
    <mergeCell ref="AP7:AQ8"/>
    <mergeCell ref="AQ9:AQ10"/>
    <mergeCell ref="AQ11:AQ12"/>
    <mergeCell ref="AQ13:AQ14"/>
    <mergeCell ref="AQ15:AQ16"/>
    <mergeCell ref="AQ17:AQ18"/>
    <mergeCell ref="AP9:AP10"/>
    <mergeCell ref="AP11:AP12"/>
    <mergeCell ref="AP13:AP14"/>
    <mergeCell ref="AP17:AP18"/>
    <mergeCell ref="AQ47:AQ48"/>
    <mergeCell ref="AQ33:AQ34"/>
    <mergeCell ref="AQ35:AQ36"/>
    <mergeCell ref="AQ37:AQ38"/>
    <mergeCell ref="AQ39:AQ40"/>
    <mergeCell ref="AQ41:AQ42"/>
    <mergeCell ref="AQ43:AQ44"/>
    <mergeCell ref="AJ14:AJ16"/>
    <mergeCell ref="AK14:AK16"/>
    <mergeCell ref="AM7:AN7"/>
    <mergeCell ref="AJ7:AK7"/>
    <mergeCell ref="AQ31:AQ32"/>
    <mergeCell ref="AQ45:AQ46"/>
    <mergeCell ref="AQ19:AQ20"/>
    <mergeCell ref="AQ21:AQ22"/>
    <mergeCell ref="AQ23:AQ24"/>
    <mergeCell ref="AQ25:AQ26"/>
    <mergeCell ref="AL11:AL16"/>
    <mergeCell ref="AM11:AN16"/>
    <mergeCell ref="AJ17:AM18"/>
    <mergeCell ref="AI8:AI10"/>
    <mergeCell ref="AJ8:AK10"/>
    <mergeCell ref="AL8:AL10"/>
    <mergeCell ref="AM8:AN10"/>
    <mergeCell ref="AI11:AI16"/>
    <mergeCell ref="AJ11:AJ13"/>
    <mergeCell ref="AK11:AK13"/>
  </mergeCells>
  <conditionalFormatting sqref="C9:AH18 C24:AH43 C46:C50">
    <cfRule type="expression" priority="14" dxfId="0" stopIfTrue="1">
      <formula>$C9=""</formula>
    </cfRule>
  </conditionalFormatting>
  <conditionalFormatting sqref="D46:AH50 AR9:AR48 AT9:AT48 AV9:AV48 AX9:AZ48 BA11:BA47 BA9">
    <cfRule type="expression" priority="11" dxfId="0" stopIfTrue="1">
      <formula>D9=""</formula>
    </cfRule>
  </conditionalFormatting>
  <conditionalFormatting sqref="AC5:AH5">
    <cfRule type="expression" priority="18" dxfId="0" stopIfTrue="1">
      <formula>$AC$5=""</formula>
    </cfRule>
  </conditionalFormatting>
  <conditionalFormatting sqref="AJ5:AN5">
    <cfRule type="expression" priority="19" dxfId="0" stopIfTrue="1">
      <formula>$AJ$5=""</formula>
    </cfRule>
  </conditionalFormatting>
  <conditionalFormatting sqref="D54:S54">
    <cfRule type="expression" priority="20" dxfId="0" stopIfTrue="1">
      <formula>D$54=""</formula>
    </cfRule>
  </conditionalFormatting>
  <conditionalFormatting sqref="AQ9:AQ48">
    <cfRule type="expression" priority="4" dxfId="11" stopIfTrue="1">
      <formula>AQ9=""</formula>
    </cfRule>
  </conditionalFormatting>
  <conditionalFormatting sqref="BA3">
    <cfRule type="expression" priority="2" dxfId="11" stopIfTrue="1">
      <formula>$BA$3=""</formula>
    </cfRule>
  </conditionalFormatting>
  <conditionalFormatting sqref="BA5">
    <cfRule type="expression" priority="1" dxfId="11" stopIfTrue="1">
      <formula>$BA$5=""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C46:C50">
      <formula1>$C$62:$C$74</formula1>
    </dataValidation>
    <dataValidation type="list" allowBlank="1" showInputMessage="1" showErrorMessage="1" sqref="D24:AH43">
      <formula1>$I$62:$I$77</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5.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IV16384"/>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02" t="s">
        <v>335</v>
      </c>
      <c r="B1" s="703"/>
      <c r="C1" s="703"/>
      <c r="D1" s="703"/>
      <c r="E1" s="703"/>
      <c r="F1" s="703"/>
      <c r="G1" s="703"/>
      <c r="H1" s="704"/>
      <c r="J1" s="91"/>
      <c r="AH1" s="92"/>
      <c r="AI1" s="92"/>
      <c r="AM1" s="694" t="s">
        <v>0</v>
      </c>
      <c r="AN1" s="694"/>
      <c r="AQ1" s="747" t="s">
        <v>326</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338</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4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699"/>
      <c r="AD5" s="700"/>
      <c r="AE5" s="700"/>
      <c r="AF5" s="700"/>
      <c r="AG5" s="700"/>
      <c r="AH5" s="701"/>
      <c r="AI5" s="100" t="s">
        <v>2</v>
      </c>
      <c r="AJ5" s="695"/>
      <c r="AK5" s="695"/>
      <c r="AL5" s="695"/>
      <c r="AM5" s="695"/>
      <c r="AN5" s="695"/>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104">
        <v>1</v>
      </c>
      <c r="E8" s="104">
        <v>2</v>
      </c>
      <c r="F8" s="104">
        <v>3</v>
      </c>
      <c r="G8" s="172">
        <v>4</v>
      </c>
      <c r="H8" s="173">
        <v>5</v>
      </c>
      <c r="I8" s="104">
        <v>6</v>
      </c>
      <c r="J8" s="104">
        <v>7</v>
      </c>
      <c r="K8" s="104">
        <v>8</v>
      </c>
      <c r="L8" s="104">
        <v>9</v>
      </c>
      <c r="M8" s="104">
        <v>10</v>
      </c>
      <c r="N8" s="172">
        <v>11</v>
      </c>
      <c r="O8" s="173">
        <v>12</v>
      </c>
      <c r="P8" s="104">
        <v>13</v>
      </c>
      <c r="Q8" s="104">
        <v>14</v>
      </c>
      <c r="R8" s="104">
        <v>15</v>
      </c>
      <c r="S8" s="104">
        <v>16</v>
      </c>
      <c r="T8" s="104">
        <v>17</v>
      </c>
      <c r="U8" s="172">
        <v>18</v>
      </c>
      <c r="V8" s="173">
        <v>19</v>
      </c>
      <c r="W8" s="104">
        <v>20</v>
      </c>
      <c r="X8" s="104">
        <v>21</v>
      </c>
      <c r="Y8" s="104">
        <v>22</v>
      </c>
      <c r="Z8" s="104">
        <v>23</v>
      </c>
      <c r="AA8" s="104">
        <v>24</v>
      </c>
      <c r="AB8" s="172">
        <v>25</v>
      </c>
      <c r="AC8" s="173">
        <v>26</v>
      </c>
      <c r="AD8" s="104">
        <v>27</v>
      </c>
      <c r="AE8" s="104">
        <v>28</v>
      </c>
      <c r="AF8" s="173">
        <v>29</v>
      </c>
      <c r="AG8" s="104">
        <v>30</v>
      </c>
      <c r="AH8" s="250"/>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83"/>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t="s">
        <v>10</v>
      </c>
      <c r="AF9" s="284" t="s">
        <v>10</v>
      </c>
      <c r="AG9" s="284" t="s">
        <v>10</v>
      </c>
      <c r="AH9" s="251" t="s">
        <v>10</v>
      </c>
      <c r="AI9" s="631"/>
      <c r="AJ9" s="635"/>
      <c r="AK9" s="636"/>
      <c r="AL9" s="640"/>
      <c r="AM9" s="635"/>
      <c r="AN9" s="643"/>
      <c r="AP9" s="660">
        <v>1</v>
      </c>
      <c r="AQ9" s="639">
        <f>IF(C24="","",C24)</f>
      </c>
      <c r="AR9" s="670"/>
      <c r="AS9" s="670">
        <f>IF(90000&lt;=AR9,90000,AR9)</f>
        <v>0</v>
      </c>
      <c r="AT9" s="670"/>
      <c r="AU9" s="670">
        <f>IF(10000&lt;=AT9,10000,AT9)</f>
        <v>0</v>
      </c>
      <c r="AV9" s="670"/>
      <c r="AW9" s="670">
        <f>IF(20000&lt;=AV9,20000,AV9)</f>
        <v>0</v>
      </c>
      <c r="AX9" s="670"/>
      <c r="AY9" s="670"/>
      <c r="AZ9" s="670"/>
      <c r="BA9" s="664"/>
      <c r="BB9" s="742"/>
    </row>
    <row r="10" spans="1:54" ht="16.5" customHeight="1">
      <c r="A10" s="721"/>
      <c r="B10" s="236">
        <v>2</v>
      </c>
      <c r="C10" s="286"/>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52"/>
      <c r="AI10" s="632"/>
      <c r="AJ10" s="637"/>
      <c r="AK10" s="638"/>
      <c r="AL10" s="641"/>
      <c r="AM10" s="637"/>
      <c r="AN10" s="644"/>
      <c r="AP10" s="661"/>
      <c r="AQ10" s="654"/>
      <c r="AR10" s="666"/>
      <c r="AS10" s="666"/>
      <c r="AT10" s="666"/>
      <c r="AU10" s="666"/>
      <c r="AV10" s="666"/>
      <c r="AW10" s="666"/>
      <c r="AX10" s="666"/>
      <c r="AY10" s="666"/>
      <c r="AZ10" s="666"/>
      <c r="BA10" s="669"/>
      <c r="BB10" s="662"/>
    </row>
    <row r="11" spans="1:54" ht="16.5" customHeight="1">
      <c r="A11" s="721"/>
      <c r="B11" s="236">
        <v>3</v>
      </c>
      <c r="C11" s="286"/>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52"/>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666"/>
      <c r="AS11" s="668">
        <f>IF(90000&lt;=AR11,90000,AR11)</f>
        <v>0</v>
      </c>
      <c r="AT11" s="666"/>
      <c r="AU11" s="668">
        <f>IF(10000&lt;=AT11,10000,AT11)</f>
        <v>0</v>
      </c>
      <c r="AV11" s="666"/>
      <c r="AW11" s="668">
        <f>IF(20000&lt;=AV11,20000,AV11)</f>
        <v>0</v>
      </c>
      <c r="AX11" s="666"/>
      <c r="AY11" s="666"/>
      <c r="AZ11" s="666"/>
      <c r="BA11" s="668"/>
      <c r="BB11" s="662"/>
    </row>
    <row r="12" spans="1:54" ht="16.5" customHeight="1">
      <c r="A12" s="721"/>
      <c r="B12" s="236">
        <v>4</v>
      </c>
      <c r="C12" s="286"/>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t="s">
        <v>10</v>
      </c>
      <c r="AH12" s="253" t="s">
        <v>10</v>
      </c>
      <c r="AI12" s="645"/>
      <c r="AJ12" s="647"/>
      <c r="AK12" s="648"/>
      <c r="AL12" s="624"/>
      <c r="AM12" s="624"/>
      <c r="AN12" s="626"/>
      <c r="AP12" s="661"/>
      <c r="AQ12" s="654"/>
      <c r="AR12" s="666"/>
      <c r="AS12" s="669"/>
      <c r="AT12" s="666"/>
      <c r="AU12" s="669"/>
      <c r="AV12" s="666"/>
      <c r="AW12" s="669"/>
      <c r="AX12" s="666"/>
      <c r="AY12" s="666"/>
      <c r="AZ12" s="666"/>
      <c r="BA12" s="669"/>
      <c r="BB12" s="662"/>
    </row>
    <row r="13" spans="1:54" ht="16.5" customHeight="1">
      <c r="A13" s="721"/>
      <c r="B13" s="236">
        <v>5</v>
      </c>
      <c r="C13" s="286"/>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53"/>
      <c r="AI13" s="645"/>
      <c r="AJ13" s="647"/>
      <c r="AK13" s="648"/>
      <c r="AL13" s="624"/>
      <c r="AM13" s="624"/>
      <c r="AN13" s="626"/>
      <c r="AP13" s="661">
        <v>3</v>
      </c>
      <c r="AQ13" s="653">
        <f>IF(C26="","",C26)</f>
      </c>
      <c r="AR13" s="666"/>
      <c r="AS13" s="668">
        <f>IF(90000&lt;=AR13,90000,AR13)</f>
        <v>0</v>
      </c>
      <c r="AT13" s="666"/>
      <c r="AU13" s="668">
        <f>IF(10000&lt;=AT13,10000,AT13)</f>
        <v>0</v>
      </c>
      <c r="AV13" s="666"/>
      <c r="AW13" s="668">
        <f>IF(20000&lt;=AV13,20000,AV13)</f>
        <v>0</v>
      </c>
      <c r="AX13" s="666"/>
      <c r="AY13" s="666"/>
      <c r="AZ13" s="666"/>
      <c r="BA13" s="668"/>
      <c r="BB13" s="662"/>
    </row>
    <row r="14" spans="1:54" ht="16.5" customHeight="1">
      <c r="A14" s="721"/>
      <c r="B14" s="236">
        <v>6</v>
      </c>
      <c r="C14" s="286"/>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53"/>
      <c r="AI14" s="645"/>
      <c r="AJ14" s="649" t="s">
        <v>287</v>
      </c>
      <c r="AK14" s="624">
        <f>IF(COUNTIF($D$19:$AH$19,"複")=0,0,COUNTIF($D$19:$AH$19,"複"))</f>
        <v>0</v>
      </c>
      <c r="AL14" s="624"/>
      <c r="AM14" s="624"/>
      <c r="AN14" s="626"/>
      <c r="AP14" s="661"/>
      <c r="AQ14" s="654"/>
      <c r="AR14" s="666"/>
      <c r="AS14" s="669"/>
      <c r="AT14" s="666"/>
      <c r="AU14" s="669"/>
      <c r="AV14" s="666"/>
      <c r="AW14" s="669"/>
      <c r="AX14" s="666"/>
      <c r="AY14" s="666"/>
      <c r="AZ14" s="666"/>
      <c r="BA14" s="669"/>
      <c r="BB14" s="662"/>
    </row>
    <row r="15" spans="1:54" ht="16.5" customHeight="1">
      <c r="A15" s="721"/>
      <c r="B15" s="236">
        <v>7</v>
      </c>
      <c r="C15" s="286"/>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t="s">
        <v>10</v>
      </c>
      <c r="AH15" s="253" t="s">
        <v>10</v>
      </c>
      <c r="AI15" s="645"/>
      <c r="AJ15" s="649"/>
      <c r="AK15" s="624"/>
      <c r="AL15" s="624"/>
      <c r="AM15" s="624"/>
      <c r="AN15" s="626"/>
      <c r="AP15" s="661">
        <v>4</v>
      </c>
      <c r="AQ15" s="653">
        <f>IF(C27="","",C27)</f>
      </c>
      <c r="AR15" s="666"/>
      <c r="AS15" s="668">
        <f>IF(90000&lt;=AR15,90000,AR15)</f>
        <v>0</v>
      </c>
      <c r="AT15" s="666"/>
      <c r="AU15" s="668">
        <f>IF(10000&lt;=AT15,10000,AT15)</f>
        <v>0</v>
      </c>
      <c r="AV15" s="666"/>
      <c r="AW15" s="668">
        <f>IF(20000&lt;=AV15,20000,AV15)</f>
        <v>0</v>
      </c>
      <c r="AX15" s="666"/>
      <c r="AY15" s="666"/>
      <c r="AZ15" s="666"/>
      <c r="BA15" s="668"/>
      <c r="BB15" s="662"/>
    </row>
    <row r="16" spans="1:54" ht="17.25" customHeight="1" thickBot="1">
      <c r="A16" s="721"/>
      <c r="B16" s="236">
        <v>8</v>
      </c>
      <c r="C16" s="286"/>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t="s">
        <v>10</v>
      </c>
      <c r="AH16" s="253" t="s">
        <v>10</v>
      </c>
      <c r="AI16" s="646"/>
      <c r="AJ16" s="650"/>
      <c r="AK16" s="625"/>
      <c r="AL16" s="625"/>
      <c r="AM16" s="625"/>
      <c r="AN16" s="627"/>
      <c r="AP16" s="661"/>
      <c r="AQ16" s="654"/>
      <c r="AR16" s="666"/>
      <c r="AS16" s="669"/>
      <c r="AT16" s="666"/>
      <c r="AU16" s="669"/>
      <c r="AV16" s="666"/>
      <c r="AW16" s="669"/>
      <c r="AX16" s="666"/>
      <c r="AY16" s="666"/>
      <c r="AZ16" s="666"/>
      <c r="BA16" s="669"/>
      <c r="BB16" s="662"/>
    </row>
    <row r="17" spans="1:54" ht="17.25" customHeight="1">
      <c r="A17" s="721"/>
      <c r="B17" s="237">
        <v>9</v>
      </c>
      <c r="C17" s="286"/>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54"/>
      <c r="AI17" s="265"/>
      <c r="AJ17" s="628" t="s">
        <v>328</v>
      </c>
      <c r="AK17" s="628"/>
      <c r="AL17" s="628"/>
      <c r="AM17" s="628"/>
      <c r="AN17" s="266"/>
      <c r="AP17" s="661">
        <v>5</v>
      </c>
      <c r="AQ17" s="653">
        <f>IF(C28="","",C28)</f>
      </c>
      <c r="AR17" s="666"/>
      <c r="AS17" s="668">
        <f>IF(90000&lt;=AR17,90000,AR17)</f>
        <v>0</v>
      </c>
      <c r="AT17" s="666"/>
      <c r="AU17" s="668">
        <f>IF(10000&lt;=AT17,10000,AT17)</f>
        <v>0</v>
      </c>
      <c r="AV17" s="666"/>
      <c r="AW17" s="668">
        <f>IF(20000&lt;=AV17,20000,AV17)</f>
        <v>0</v>
      </c>
      <c r="AX17" s="666"/>
      <c r="AY17" s="666"/>
      <c r="AZ17" s="666"/>
      <c r="BA17" s="668"/>
      <c r="BB17" s="662"/>
    </row>
    <row r="18" spans="1:54" ht="16.5" customHeight="1">
      <c r="A18" s="721"/>
      <c r="B18" s="238">
        <v>10</v>
      </c>
      <c r="C18" s="293"/>
      <c r="D18" s="294" t="s">
        <v>11</v>
      </c>
      <c r="E18" s="294" t="s">
        <v>10</v>
      </c>
      <c r="F18" s="294" t="s">
        <v>10</v>
      </c>
      <c r="G18" s="294" t="s">
        <v>10</v>
      </c>
      <c r="H18" s="294" t="s">
        <v>10</v>
      </c>
      <c r="I18" s="294" t="s">
        <v>10</v>
      </c>
      <c r="J18" s="294" t="s">
        <v>10</v>
      </c>
      <c r="K18" s="294" t="s">
        <v>10</v>
      </c>
      <c r="L18" s="294" t="s">
        <v>10</v>
      </c>
      <c r="M18" s="294"/>
      <c r="N18" s="294"/>
      <c r="O18" s="294"/>
      <c r="P18" s="294"/>
      <c r="Q18" s="294"/>
      <c r="R18" s="294"/>
      <c r="S18" s="294"/>
      <c r="T18" s="294"/>
      <c r="U18" s="294"/>
      <c r="V18" s="294"/>
      <c r="W18" s="294"/>
      <c r="X18" s="294"/>
      <c r="Y18" s="294"/>
      <c r="Z18" s="294"/>
      <c r="AA18" s="294"/>
      <c r="AB18" s="294"/>
      <c r="AC18" s="294"/>
      <c r="AD18" s="294"/>
      <c r="AE18" s="294"/>
      <c r="AF18" s="294"/>
      <c r="AG18" s="294" t="s">
        <v>10</v>
      </c>
      <c r="AH18" s="255" t="s">
        <v>10</v>
      </c>
      <c r="AI18" s="240"/>
      <c r="AJ18" s="629"/>
      <c r="AK18" s="629"/>
      <c r="AL18" s="629"/>
      <c r="AM18" s="629"/>
      <c r="AN18" s="110"/>
      <c r="AP18" s="661"/>
      <c r="AQ18" s="654"/>
      <c r="AR18" s="666"/>
      <c r="AS18" s="669"/>
      <c r="AT18" s="666"/>
      <c r="AU18" s="669"/>
      <c r="AV18" s="666"/>
      <c r="AW18" s="669"/>
      <c r="AX18" s="666"/>
      <c r="AY18" s="666"/>
      <c r="AZ18" s="666"/>
      <c r="BA18" s="669"/>
      <c r="BB18" s="662"/>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56">
        <f t="shared" si="0"/>
      </c>
      <c r="AI19" s="267"/>
      <c r="AJ19" s="268"/>
      <c r="AK19" s="269"/>
      <c r="AL19" s="269"/>
      <c r="AM19" s="110"/>
      <c r="AN19" s="110"/>
      <c r="AP19" s="661">
        <v>6</v>
      </c>
      <c r="AQ19" s="653">
        <f>IF(C29="","",C29)</f>
      </c>
      <c r="AR19" s="666"/>
      <c r="AS19" s="668">
        <f>IF(90000&lt;=AR19,90000,AR19)</f>
        <v>0</v>
      </c>
      <c r="AT19" s="666"/>
      <c r="AU19" s="668">
        <f>IF(10000&lt;=AT19,10000,AT19)</f>
        <v>0</v>
      </c>
      <c r="AV19" s="666"/>
      <c r="AW19" s="668">
        <f>IF(20000&lt;=AV19,20000,AV19)</f>
        <v>0</v>
      </c>
      <c r="AX19" s="666"/>
      <c r="AY19" s="666"/>
      <c r="AZ19" s="666"/>
      <c r="BA19" s="668"/>
      <c r="BB19" s="662"/>
    </row>
    <row r="20" spans="1:54" ht="15.75" customHeight="1">
      <c r="A20" s="707" t="s">
        <v>3</v>
      </c>
      <c r="B20" s="710" t="s">
        <v>4</v>
      </c>
      <c r="C20" s="711"/>
      <c r="D20" s="674">
        <v>1</v>
      </c>
      <c r="E20" s="674">
        <v>2</v>
      </c>
      <c r="F20" s="674">
        <v>3</v>
      </c>
      <c r="G20" s="691">
        <v>4</v>
      </c>
      <c r="H20" s="671">
        <v>5</v>
      </c>
      <c r="I20" s="674">
        <v>6</v>
      </c>
      <c r="J20" s="674">
        <v>7</v>
      </c>
      <c r="K20" s="674">
        <v>8</v>
      </c>
      <c r="L20" s="674">
        <v>9</v>
      </c>
      <c r="M20" s="674">
        <v>10</v>
      </c>
      <c r="N20" s="691">
        <v>11</v>
      </c>
      <c r="O20" s="671">
        <v>12</v>
      </c>
      <c r="P20" s="674">
        <v>13</v>
      </c>
      <c r="Q20" s="674">
        <v>14</v>
      </c>
      <c r="R20" s="674">
        <v>15</v>
      </c>
      <c r="S20" s="674">
        <v>16</v>
      </c>
      <c r="T20" s="674">
        <v>17</v>
      </c>
      <c r="U20" s="691">
        <v>18</v>
      </c>
      <c r="V20" s="671">
        <v>19</v>
      </c>
      <c r="W20" s="674">
        <v>20</v>
      </c>
      <c r="X20" s="674">
        <v>21</v>
      </c>
      <c r="Y20" s="674">
        <v>22</v>
      </c>
      <c r="Z20" s="674">
        <v>23</v>
      </c>
      <c r="AA20" s="674">
        <v>24</v>
      </c>
      <c r="AB20" s="691">
        <v>25</v>
      </c>
      <c r="AC20" s="671">
        <v>26</v>
      </c>
      <c r="AD20" s="674">
        <v>27</v>
      </c>
      <c r="AE20" s="674">
        <v>28</v>
      </c>
      <c r="AF20" s="671">
        <v>29</v>
      </c>
      <c r="AG20" s="674">
        <v>30</v>
      </c>
      <c r="AH20" s="754"/>
      <c r="AI20" s="683" t="s">
        <v>71</v>
      </c>
      <c r="AJ20" s="688" t="s">
        <v>72</v>
      </c>
      <c r="AK20" s="677" t="s">
        <v>192</v>
      </c>
      <c r="AL20" s="677" t="s">
        <v>193</v>
      </c>
      <c r="AM20" s="110"/>
      <c r="AN20" s="110"/>
      <c r="AP20" s="661"/>
      <c r="AQ20" s="654"/>
      <c r="AR20" s="666"/>
      <c r="AS20" s="669"/>
      <c r="AT20" s="666"/>
      <c r="AU20" s="669"/>
      <c r="AV20" s="666"/>
      <c r="AW20" s="669"/>
      <c r="AX20" s="666"/>
      <c r="AY20" s="666"/>
      <c r="AZ20" s="666"/>
      <c r="BA20" s="669"/>
      <c r="BB20" s="662"/>
    </row>
    <row r="21" spans="1:54" ht="15.75" customHeight="1">
      <c r="A21" s="708"/>
      <c r="B21" s="712"/>
      <c r="C21" s="713"/>
      <c r="D21" s="675"/>
      <c r="E21" s="675"/>
      <c r="F21" s="675"/>
      <c r="G21" s="692"/>
      <c r="H21" s="672"/>
      <c r="I21" s="675"/>
      <c r="J21" s="675"/>
      <c r="K21" s="675"/>
      <c r="L21" s="675"/>
      <c r="M21" s="675"/>
      <c r="N21" s="692"/>
      <c r="O21" s="672"/>
      <c r="P21" s="675"/>
      <c r="Q21" s="675"/>
      <c r="R21" s="675"/>
      <c r="S21" s="675"/>
      <c r="T21" s="675"/>
      <c r="U21" s="692"/>
      <c r="V21" s="672"/>
      <c r="W21" s="675"/>
      <c r="X21" s="675"/>
      <c r="Y21" s="675"/>
      <c r="Z21" s="675"/>
      <c r="AA21" s="675"/>
      <c r="AB21" s="692"/>
      <c r="AC21" s="672"/>
      <c r="AD21" s="675"/>
      <c r="AE21" s="675"/>
      <c r="AF21" s="672"/>
      <c r="AG21" s="675"/>
      <c r="AH21" s="755"/>
      <c r="AI21" s="684"/>
      <c r="AJ21" s="689"/>
      <c r="AK21" s="678"/>
      <c r="AL21" s="678"/>
      <c r="AM21" s="110"/>
      <c r="AN21" s="110"/>
      <c r="AP21" s="661">
        <v>7</v>
      </c>
      <c r="AQ21" s="653">
        <f>IF(C30="","",C30)</f>
      </c>
      <c r="AR21" s="666"/>
      <c r="AS21" s="668">
        <f>IF(90000&lt;=AR21,90000,AR21)</f>
        <v>0</v>
      </c>
      <c r="AT21" s="666"/>
      <c r="AU21" s="668">
        <f>IF(10000&lt;=AT21,10000,AT21)</f>
        <v>0</v>
      </c>
      <c r="AV21" s="666"/>
      <c r="AW21" s="668">
        <f>IF(20000&lt;=AV21,20000,AV21)</f>
        <v>0</v>
      </c>
      <c r="AX21" s="666"/>
      <c r="AY21" s="666"/>
      <c r="AZ21" s="666"/>
      <c r="BA21" s="668"/>
      <c r="BB21" s="662"/>
    </row>
    <row r="22" spans="1:54" ht="15.75" customHeight="1">
      <c r="A22" s="708"/>
      <c r="B22" s="712"/>
      <c r="C22" s="713"/>
      <c r="D22" s="675"/>
      <c r="E22" s="675"/>
      <c r="F22" s="675"/>
      <c r="G22" s="692"/>
      <c r="H22" s="672"/>
      <c r="I22" s="675"/>
      <c r="J22" s="675"/>
      <c r="K22" s="675"/>
      <c r="L22" s="675"/>
      <c r="M22" s="675"/>
      <c r="N22" s="692"/>
      <c r="O22" s="672"/>
      <c r="P22" s="675"/>
      <c r="Q22" s="675"/>
      <c r="R22" s="675"/>
      <c r="S22" s="675"/>
      <c r="T22" s="675"/>
      <c r="U22" s="692"/>
      <c r="V22" s="672"/>
      <c r="W22" s="675"/>
      <c r="X22" s="675"/>
      <c r="Y22" s="675"/>
      <c r="Z22" s="675"/>
      <c r="AA22" s="675"/>
      <c r="AB22" s="692"/>
      <c r="AC22" s="672"/>
      <c r="AD22" s="675"/>
      <c r="AE22" s="675"/>
      <c r="AF22" s="672"/>
      <c r="AG22" s="675"/>
      <c r="AH22" s="755"/>
      <c r="AI22" s="684"/>
      <c r="AJ22" s="689"/>
      <c r="AK22" s="678"/>
      <c r="AL22" s="678"/>
      <c r="AM22" s="686" t="s">
        <v>327</v>
      </c>
      <c r="AN22" s="687"/>
      <c r="AP22" s="661"/>
      <c r="AQ22" s="654"/>
      <c r="AR22" s="666"/>
      <c r="AS22" s="669"/>
      <c r="AT22" s="666"/>
      <c r="AU22" s="669"/>
      <c r="AV22" s="666"/>
      <c r="AW22" s="669"/>
      <c r="AX22" s="666"/>
      <c r="AY22" s="666"/>
      <c r="AZ22" s="666"/>
      <c r="BA22" s="669"/>
      <c r="BB22" s="662"/>
    </row>
    <row r="23" spans="1:54" ht="15.75" customHeight="1">
      <c r="A23" s="709"/>
      <c r="B23" s="714"/>
      <c r="C23" s="715"/>
      <c r="D23" s="676"/>
      <c r="E23" s="676"/>
      <c r="F23" s="676"/>
      <c r="G23" s="693"/>
      <c r="H23" s="673"/>
      <c r="I23" s="676"/>
      <c r="J23" s="676"/>
      <c r="K23" s="676"/>
      <c r="L23" s="676"/>
      <c r="M23" s="676"/>
      <c r="N23" s="693"/>
      <c r="O23" s="673"/>
      <c r="P23" s="676"/>
      <c r="Q23" s="676"/>
      <c r="R23" s="676"/>
      <c r="S23" s="676"/>
      <c r="T23" s="676"/>
      <c r="U23" s="693"/>
      <c r="V23" s="673"/>
      <c r="W23" s="676"/>
      <c r="X23" s="676"/>
      <c r="Y23" s="676"/>
      <c r="Z23" s="676"/>
      <c r="AA23" s="676"/>
      <c r="AB23" s="693"/>
      <c r="AC23" s="673"/>
      <c r="AD23" s="676"/>
      <c r="AE23" s="676"/>
      <c r="AF23" s="673"/>
      <c r="AG23" s="676"/>
      <c r="AH23" s="756"/>
      <c r="AI23" s="685"/>
      <c r="AJ23" s="690"/>
      <c r="AK23" s="679"/>
      <c r="AL23" s="679"/>
      <c r="AM23" s="686"/>
      <c r="AN23" s="687"/>
      <c r="AP23" s="661">
        <v>8</v>
      </c>
      <c r="AQ23" s="653">
        <f>IF(C31="","",C31)</f>
      </c>
      <c r="AR23" s="666"/>
      <c r="AS23" s="668">
        <f>IF(90000&lt;=AR23,90000,AR23)</f>
        <v>0</v>
      </c>
      <c r="AT23" s="666"/>
      <c r="AU23" s="668">
        <f>IF(10000&lt;=AT23,10000,AT23)</f>
        <v>0</v>
      </c>
      <c r="AV23" s="666"/>
      <c r="AW23" s="668">
        <f>IF(20000&lt;=AV23,20000,AV23)</f>
        <v>0</v>
      </c>
      <c r="AX23" s="666"/>
      <c r="AY23" s="666"/>
      <c r="AZ23" s="666"/>
      <c r="BA23" s="668"/>
      <c r="BB23" s="662"/>
    </row>
    <row r="24" spans="1:54" ht="16.5" customHeight="1">
      <c r="A24" s="720" t="s">
        <v>13</v>
      </c>
      <c r="B24" s="111">
        <v>1</v>
      </c>
      <c r="C24" s="296"/>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51"/>
      <c r="AI24" s="258">
        <f>COUNTA(D24:AH24)-COUNTIF(D24:AH24,"集")-COUNTIF(D24:AH24,"休")-COUNTIF(D24:AH24,"外")</f>
        <v>0</v>
      </c>
      <c r="AJ24" s="112">
        <f aca="true" t="shared" si="1" ref="AJ24:AJ43">COUNTIF(D24:AH24,"集")</f>
        <v>0</v>
      </c>
      <c r="AK24" s="112">
        <f>AI24+'【3月】FW（１年目）月集計表'!AK24</f>
        <v>0</v>
      </c>
      <c r="AL24" s="112">
        <f>AJ24+'【3月】FW（１年目）月集計表'!AL24</f>
        <v>0</v>
      </c>
      <c r="AM24" s="686"/>
      <c r="AN24" s="687"/>
      <c r="AP24" s="661"/>
      <c r="AQ24" s="654"/>
      <c r="AR24" s="666"/>
      <c r="AS24" s="669"/>
      <c r="AT24" s="666"/>
      <c r="AU24" s="669"/>
      <c r="AV24" s="666"/>
      <c r="AW24" s="669"/>
      <c r="AX24" s="666"/>
      <c r="AY24" s="666"/>
      <c r="AZ24" s="666"/>
      <c r="BA24" s="669"/>
      <c r="BB24" s="662"/>
    </row>
    <row r="25" spans="1:54" ht="16.5" customHeight="1">
      <c r="A25" s="721"/>
      <c r="B25" s="114">
        <v>2</v>
      </c>
      <c r="C25" s="286"/>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53"/>
      <c r="AI25" s="259">
        <f aca="true" t="shared" si="2" ref="AI25:AI43">COUNTA(D25:AH25)-COUNTIF(D25:AH25,"集")-COUNTIF(D25:AH25,"休")-COUNTIF(D25:AH25,"外")</f>
        <v>0</v>
      </c>
      <c r="AJ25" s="115">
        <f t="shared" si="1"/>
        <v>0</v>
      </c>
      <c r="AK25" s="115">
        <f>AI25+'【3月】FW（１年目）月集計表'!AK25</f>
        <v>0</v>
      </c>
      <c r="AL25" s="115">
        <f>AJ25+'【3月】FW（１年目）月集計表'!AL25</f>
        <v>0</v>
      </c>
      <c r="AM25" s="686"/>
      <c r="AN25" s="687"/>
      <c r="AP25" s="661">
        <v>9</v>
      </c>
      <c r="AQ25" s="653">
        <f>IF(C32="","",C32)</f>
      </c>
      <c r="AR25" s="666"/>
      <c r="AS25" s="668">
        <f>IF(90000&lt;=AR25,90000,AR25)</f>
        <v>0</v>
      </c>
      <c r="AT25" s="666"/>
      <c r="AU25" s="668">
        <f>IF(10000&lt;=AT25,10000,AT25)</f>
        <v>0</v>
      </c>
      <c r="AV25" s="666"/>
      <c r="AW25" s="668">
        <f>IF(20000&lt;=AV25,20000,AV25)</f>
        <v>0</v>
      </c>
      <c r="AX25" s="666"/>
      <c r="AY25" s="666"/>
      <c r="AZ25" s="666"/>
      <c r="BA25" s="668"/>
      <c r="BB25" s="662"/>
    </row>
    <row r="26" spans="1:54" ht="16.5" customHeight="1">
      <c r="A26" s="721"/>
      <c r="B26" s="114">
        <v>3</v>
      </c>
      <c r="C26" s="286"/>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53"/>
      <c r="AI26" s="259">
        <f t="shared" si="2"/>
        <v>0</v>
      </c>
      <c r="AJ26" s="115">
        <f t="shared" si="1"/>
        <v>0</v>
      </c>
      <c r="AK26" s="115">
        <f>AI26+'【3月】FW（１年目）月集計表'!AK26</f>
        <v>0</v>
      </c>
      <c r="AL26" s="115">
        <f>AJ26+'【3月】FW（１年目）月集計表'!AL26</f>
        <v>0</v>
      </c>
      <c r="AP26" s="661"/>
      <c r="AQ26" s="654"/>
      <c r="AR26" s="666"/>
      <c r="AS26" s="669"/>
      <c r="AT26" s="666"/>
      <c r="AU26" s="669"/>
      <c r="AV26" s="666"/>
      <c r="AW26" s="669"/>
      <c r="AX26" s="666"/>
      <c r="AY26" s="666"/>
      <c r="AZ26" s="666"/>
      <c r="BA26" s="669"/>
      <c r="BB26" s="662"/>
    </row>
    <row r="27" spans="1:54" ht="16.5" customHeight="1">
      <c r="A27" s="721"/>
      <c r="B27" s="114">
        <v>4</v>
      </c>
      <c r="C27" s="286"/>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53"/>
      <c r="AI27" s="259">
        <f t="shared" si="2"/>
        <v>0</v>
      </c>
      <c r="AJ27" s="115">
        <f t="shared" si="1"/>
        <v>0</v>
      </c>
      <c r="AK27" s="115">
        <f>AI27+'【3月】FW（１年目）月集計表'!AK27</f>
        <v>0</v>
      </c>
      <c r="AL27" s="115">
        <f>AJ27+'【3月】FW（１年目）月集計表'!AL27</f>
        <v>0</v>
      </c>
      <c r="AP27" s="661">
        <v>10</v>
      </c>
      <c r="AQ27" s="653">
        <f>IF(C33="","",C33)</f>
      </c>
      <c r="AR27" s="666"/>
      <c r="AS27" s="668">
        <f>IF(90000&lt;=AR27,90000,AR27)</f>
        <v>0</v>
      </c>
      <c r="AT27" s="666"/>
      <c r="AU27" s="668">
        <f>IF(10000&lt;=AT27,10000,AT27)</f>
        <v>0</v>
      </c>
      <c r="AV27" s="666"/>
      <c r="AW27" s="668">
        <f>IF(20000&lt;=AV27,20000,AV27)</f>
        <v>0</v>
      </c>
      <c r="AX27" s="666"/>
      <c r="AY27" s="666"/>
      <c r="AZ27" s="666"/>
      <c r="BA27" s="668"/>
      <c r="BB27" s="662"/>
    </row>
    <row r="28" spans="1:54" ht="16.5" customHeight="1">
      <c r="A28" s="721"/>
      <c r="B28" s="114">
        <v>5</v>
      </c>
      <c r="C28" s="286"/>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53"/>
      <c r="AI28" s="259">
        <f t="shared" si="2"/>
        <v>0</v>
      </c>
      <c r="AJ28" s="115">
        <f t="shared" si="1"/>
        <v>0</v>
      </c>
      <c r="AK28" s="115">
        <f>AI28+'【3月】FW（１年目）月集計表'!AK28</f>
        <v>0</v>
      </c>
      <c r="AL28" s="115">
        <f>AJ28+'【3月】FW（１年目）月集計表'!AL28</f>
        <v>0</v>
      </c>
      <c r="AP28" s="661"/>
      <c r="AQ28" s="654"/>
      <c r="AR28" s="666"/>
      <c r="AS28" s="669"/>
      <c r="AT28" s="666"/>
      <c r="AU28" s="669"/>
      <c r="AV28" s="666"/>
      <c r="AW28" s="669"/>
      <c r="AX28" s="666"/>
      <c r="AY28" s="666"/>
      <c r="AZ28" s="666"/>
      <c r="BA28" s="669"/>
      <c r="BB28" s="662"/>
    </row>
    <row r="29" spans="1:54" ht="16.5" customHeight="1">
      <c r="A29" s="721"/>
      <c r="B29" s="114">
        <v>6</v>
      </c>
      <c r="C29" s="286"/>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53"/>
      <c r="AI29" s="259">
        <f t="shared" si="2"/>
        <v>0</v>
      </c>
      <c r="AJ29" s="115">
        <f t="shared" si="1"/>
        <v>0</v>
      </c>
      <c r="AK29" s="115">
        <f>AI29+'【3月】FW（１年目）月集計表'!AK29</f>
        <v>0</v>
      </c>
      <c r="AL29" s="115">
        <f>AJ29+'【3月】FW（１年目）月集計表'!AL29</f>
        <v>0</v>
      </c>
      <c r="AP29" s="661">
        <v>11</v>
      </c>
      <c r="AQ29" s="653">
        <f>IF(C34="","",C34)</f>
      </c>
      <c r="AR29" s="666"/>
      <c r="AS29" s="668">
        <f>IF(90000&lt;=AR29,90000,AR29)</f>
        <v>0</v>
      </c>
      <c r="AT29" s="666"/>
      <c r="AU29" s="668">
        <f>IF(10000&lt;=AT29,10000,AT29)</f>
        <v>0</v>
      </c>
      <c r="AV29" s="666"/>
      <c r="AW29" s="668">
        <f>IF(20000&lt;=AV29,20000,AV29)</f>
        <v>0</v>
      </c>
      <c r="AX29" s="666"/>
      <c r="AY29" s="666"/>
      <c r="AZ29" s="666"/>
      <c r="BA29" s="668"/>
      <c r="BB29" s="662"/>
    </row>
    <row r="30" spans="1:54" ht="16.5" customHeight="1">
      <c r="A30" s="721"/>
      <c r="B30" s="114">
        <v>7</v>
      </c>
      <c r="C30" s="286"/>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53"/>
      <c r="AI30" s="259">
        <f t="shared" si="2"/>
        <v>0</v>
      </c>
      <c r="AJ30" s="115">
        <f t="shared" si="1"/>
        <v>0</v>
      </c>
      <c r="AK30" s="115">
        <f>AI30+'【3月】FW（１年目）月集計表'!AK30</f>
        <v>0</v>
      </c>
      <c r="AL30" s="115">
        <f>AJ30+'【3月】FW（１年目）月集計表'!AL30</f>
        <v>0</v>
      </c>
      <c r="AP30" s="661"/>
      <c r="AQ30" s="654"/>
      <c r="AR30" s="666"/>
      <c r="AS30" s="669"/>
      <c r="AT30" s="666"/>
      <c r="AU30" s="669"/>
      <c r="AV30" s="666"/>
      <c r="AW30" s="669"/>
      <c r="AX30" s="666"/>
      <c r="AY30" s="666"/>
      <c r="AZ30" s="666"/>
      <c r="BA30" s="669"/>
      <c r="BB30" s="662"/>
    </row>
    <row r="31" spans="1:54" ht="16.5" customHeight="1">
      <c r="A31" s="721"/>
      <c r="B31" s="114">
        <v>8</v>
      </c>
      <c r="C31" s="286"/>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53"/>
      <c r="AI31" s="259">
        <f t="shared" si="2"/>
        <v>0</v>
      </c>
      <c r="AJ31" s="115">
        <f t="shared" si="1"/>
        <v>0</v>
      </c>
      <c r="AK31" s="115">
        <f>AI31+'【3月】FW（１年目）月集計表'!AK31</f>
        <v>0</v>
      </c>
      <c r="AL31" s="115">
        <f>AJ31+'【3月】FW（１年目）月集計表'!AL31</f>
        <v>0</v>
      </c>
      <c r="AP31" s="661">
        <v>12</v>
      </c>
      <c r="AQ31" s="653">
        <f>IF(C35="","",C35)</f>
      </c>
      <c r="AR31" s="666"/>
      <c r="AS31" s="668">
        <f>IF(90000&lt;=AR31,90000,AR31)</f>
        <v>0</v>
      </c>
      <c r="AT31" s="666"/>
      <c r="AU31" s="668">
        <f>IF(10000&lt;=AT31,10000,AT31)</f>
        <v>0</v>
      </c>
      <c r="AV31" s="666"/>
      <c r="AW31" s="668">
        <f>IF(20000&lt;=AV31,20000,AV31)</f>
        <v>0</v>
      </c>
      <c r="AX31" s="666"/>
      <c r="AY31" s="666"/>
      <c r="AZ31" s="666"/>
      <c r="BA31" s="668"/>
      <c r="BB31" s="662"/>
    </row>
    <row r="32" spans="1:54" ht="16.5" customHeight="1">
      <c r="A32" s="721"/>
      <c r="B32" s="114">
        <v>9</v>
      </c>
      <c r="C32" s="286"/>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53"/>
      <c r="AI32" s="259">
        <f t="shared" si="2"/>
        <v>0</v>
      </c>
      <c r="AJ32" s="115">
        <f t="shared" si="1"/>
        <v>0</v>
      </c>
      <c r="AK32" s="115">
        <f>AI32+'【3月】FW（１年目）月集計表'!AK32</f>
        <v>0</v>
      </c>
      <c r="AL32" s="115">
        <f>AJ32+'【3月】FW（１年目）月集計表'!AL32</f>
        <v>0</v>
      </c>
      <c r="AP32" s="661"/>
      <c r="AQ32" s="654"/>
      <c r="AR32" s="666"/>
      <c r="AS32" s="669"/>
      <c r="AT32" s="666"/>
      <c r="AU32" s="669"/>
      <c r="AV32" s="666"/>
      <c r="AW32" s="669"/>
      <c r="AX32" s="666"/>
      <c r="AY32" s="666"/>
      <c r="AZ32" s="666"/>
      <c r="BA32" s="669"/>
      <c r="BB32" s="662"/>
    </row>
    <row r="33" spans="1:54" ht="16.5" customHeight="1">
      <c r="A33" s="721"/>
      <c r="B33" s="114">
        <v>10</v>
      </c>
      <c r="C33" s="286"/>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53"/>
      <c r="AI33" s="259">
        <f t="shared" si="2"/>
        <v>0</v>
      </c>
      <c r="AJ33" s="115">
        <f t="shared" si="1"/>
        <v>0</v>
      </c>
      <c r="AK33" s="115">
        <f>AI33+'【3月】FW（１年目）月集計表'!AK33</f>
        <v>0</v>
      </c>
      <c r="AL33" s="115">
        <f>AJ33+'【3月】FW（１年目）月集計表'!AL33</f>
        <v>0</v>
      </c>
      <c r="AP33" s="661">
        <v>13</v>
      </c>
      <c r="AQ33" s="653">
        <f>IF(C36="","",C36)</f>
      </c>
      <c r="AR33" s="666"/>
      <c r="AS33" s="668">
        <f>IF(90000&lt;=AR33,90000,AR33)</f>
        <v>0</v>
      </c>
      <c r="AT33" s="666"/>
      <c r="AU33" s="668">
        <f>IF(10000&lt;=AT33,10000,AT33)</f>
        <v>0</v>
      </c>
      <c r="AV33" s="666"/>
      <c r="AW33" s="668">
        <f>IF(20000&lt;=AV33,20000,AV33)</f>
        <v>0</v>
      </c>
      <c r="AX33" s="666"/>
      <c r="AY33" s="666"/>
      <c r="AZ33" s="666"/>
      <c r="BA33" s="668"/>
      <c r="BB33" s="662"/>
    </row>
    <row r="34" spans="1:54" ht="16.5" customHeight="1">
      <c r="A34" s="721"/>
      <c r="B34" s="114">
        <v>11</v>
      </c>
      <c r="C34" s="286"/>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53"/>
      <c r="AI34" s="259">
        <f t="shared" si="2"/>
        <v>0</v>
      </c>
      <c r="AJ34" s="115">
        <f t="shared" si="1"/>
        <v>0</v>
      </c>
      <c r="AK34" s="115">
        <f>AI34+'【3月】FW（１年目）月集計表'!AK34</f>
        <v>0</v>
      </c>
      <c r="AL34" s="115">
        <f>AJ34+'【3月】FW（１年目）月集計表'!AL34</f>
        <v>0</v>
      </c>
      <c r="AP34" s="661"/>
      <c r="AQ34" s="654"/>
      <c r="AR34" s="666"/>
      <c r="AS34" s="669"/>
      <c r="AT34" s="666"/>
      <c r="AU34" s="669"/>
      <c r="AV34" s="666"/>
      <c r="AW34" s="669"/>
      <c r="AX34" s="666"/>
      <c r="AY34" s="666"/>
      <c r="AZ34" s="666"/>
      <c r="BA34" s="669"/>
      <c r="BB34" s="662"/>
    </row>
    <row r="35" spans="1:54" ht="16.5" customHeight="1">
      <c r="A35" s="721"/>
      <c r="B35" s="114">
        <v>12</v>
      </c>
      <c r="C35" s="286"/>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53"/>
      <c r="AI35" s="259">
        <f t="shared" si="2"/>
        <v>0</v>
      </c>
      <c r="AJ35" s="115">
        <f t="shared" si="1"/>
        <v>0</v>
      </c>
      <c r="AK35" s="115">
        <f>AI35+'【3月】FW（１年目）月集計表'!AK35</f>
        <v>0</v>
      </c>
      <c r="AL35" s="115">
        <f>AJ35+'【3月】FW（１年目）月集計表'!AL35</f>
        <v>0</v>
      </c>
      <c r="AP35" s="661">
        <v>14</v>
      </c>
      <c r="AQ35" s="653">
        <f>IF(C37="","",C37)</f>
      </c>
      <c r="AR35" s="666"/>
      <c r="AS35" s="668">
        <f>IF(90000&lt;=AR35,90000,AR35)</f>
        <v>0</v>
      </c>
      <c r="AT35" s="666"/>
      <c r="AU35" s="668">
        <f>IF(10000&lt;=AT35,10000,AT35)</f>
        <v>0</v>
      </c>
      <c r="AV35" s="666"/>
      <c r="AW35" s="668">
        <f>IF(20000&lt;=AV35,20000,AV35)</f>
        <v>0</v>
      </c>
      <c r="AX35" s="666"/>
      <c r="AY35" s="666"/>
      <c r="AZ35" s="666"/>
      <c r="BA35" s="668"/>
      <c r="BB35" s="662"/>
    </row>
    <row r="36" spans="1:54" ht="16.5" customHeight="1">
      <c r="A36" s="721"/>
      <c r="B36" s="114">
        <v>13</v>
      </c>
      <c r="C36" s="286"/>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53"/>
      <c r="AI36" s="259">
        <f t="shared" si="2"/>
        <v>0</v>
      </c>
      <c r="AJ36" s="115">
        <f t="shared" si="1"/>
        <v>0</v>
      </c>
      <c r="AK36" s="115">
        <f>AI36+'【3月】FW（１年目）月集計表'!AK36</f>
        <v>0</v>
      </c>
      <c r="AL36" s="115">
        <f>AJ36+'【3月】FW（１年目）月集計表'!AL36</f>
        <v>0</v>
      </c>
      <c r="AP36" s="661"/>
      <c r="AQ36" s="654"/>
      <c r="AR36" s="666"/>
      <c r="AS36" s="669"/>
      <c r="AT36" s="666"/>
      <c r="AU36" s="669"/>
      <c r="AV36" s="666"/>
      <c r="AW36" s="669"/>
      <c r="AX36" s="666"/>
      <c r="AY36" s="666"/>
      <c r="AZ36" s="666"/>
      <c r="BA36" s="669"/>
      <c r="BB36" s="662"/>
    </row>
    <row r="37" spans="1:54" ht="16.5" customHeight="1">
      <c r="A37" s="721"/>
      <c r="B37" s="114">
        <v>14</v>
      </c>
      <c r="C37" s="286"/>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53"/>
      <c r="AI37" s="259">
        <f t="shared" si="2"/>
        <v>0</v>
      </c>
      <c r="AJ37" s="115">
        <f t="shared" si="1"/>
        <v>0</v>
      </c>
      <c r="AK37" s="115">
        <f>AI37+'【3月】FW（１年目）月集計表'!AK37</f>
        <v>0</v>
      </c>
      <c r="AL37" s="115">
        <f>AJ37+'【3月】FW（１年目）月集計表'!AL37</f>
        <v>0</v>
      </c>
      <c r="AP37" s="661">
        <v>15</v>
      </c>
      <c r="AQ37" s="653">
        <f>IF(C38="","",C38)</f>
      </c>
      <c r="AR37" s="666"/>
      <c r="AS37" s="668">
        <f>IF(90000&lt;=AR37,90000,AR37)</f>
        <v>0</v>
      </c>
      <c r="AT37" s="666"/>
      <c r="AU37" s="668">
        <f>IF(10000&lt;=AT37,10000,AT37)</f>
        <v>0</v>
      </c>
      <c r="AV37" s="666"/>
      <c r="AW37" s="668">
        <f>IF(20000&lt;=AV37,20000,AV37)</f>
        <v>0</v>
      </c>
      <c r="AX37" s="666"/>
      <c r="AY37" s="666"/>
      <c r="AZ37" s="666"/>
      <c r="BA37" s="668"/>
      <c r="BB37" s="662"/>
    </row>
    <row r="38" spans="1:54" ht="16.5" customHeight="1">
      <c r="A38" s="721"/>
      <c r="B38" s="114">
        <v>15</v>
      </c>
      <c r="C38" s="286"/>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53"/>
      <c r="AI38" s="259">
        <f t="shared" si="2"/>
        <v>0</v>
      </c>
      <c r="AJ38" s="115">
        <f t="shared" si="1"/>
        <v>0</v>
      </c>
      <c r="AK38" s="115">
        <f>AI38+'【3月】FW（１年目）月集計表'!AK38</f>
        <v>0</v>
      </c>
      <c r="AL38" s="115">
        <f>AJ38+'【3月】FW（１年目）月集計表'!AL38</f>
        <v>0</v>
      </c>
      <c r="AP38" s="661"/>
      <c r="AQ38" s="654"/>
      <c r="AR38" s="666"/>
      <c r="AS38" s="669"/>
      <c r="AT38" s="666"/>
      <c r="AU38" s="669"/>
      <c r="AV38" s="666"/>
      <c r="AW38" s="669"/>
      <c r="AX38" s="666"/>
      <c r="AY38" s="666"/>
      <c r="AZ38" s="666"/>
      <c r="BA38" s="669"/>
      <c r="BB38" s="662"/>
    </row>
    <row r="39" spans="1:54" ht="16.5" customHeight="1">
      <c r="A39" s="721"/>
      <c r="B39" s="114">
        <v>16</v>
      </c>
      <c r="C39" s="286"/>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53"/>
      <c r="AI39" s="259">
        <f t="shared" si="2"/>
        <v>0</v>
      </c>
      <c r="AJ39" s="115">
        <f t="shared" si="1"/>
        <v>0</v>
      </c>
      <c r="AK39" s="115">
        <f>AI39+'【3月】FW（１年目）月集計表'!AK39</f>
        <v>0</v>
      </c>
      <c r="AL39" s="115">
        <f>AJ39+'【3月】FW（１年目）月集計表'!AL39</f>
        <v>0</v>
      </c>
      <c r="AP39" s="661">
        <v>16</v>
      </c>
      <c r="AQ39" s="653">
        <f>IF(C39="","",C39)</f>
      </c>
      <c r="AR39" s="666"/>
      <c r="AS39" s="668">
        <f>IF(90000&lt;=AR39,90000,AR39)</f>
        <v>0</v>
      </c>
      <c r="AT39" s="666"/>
      <c r="AU39" s="668">
        <f>IF(10000&lt;=AT39,10000,AT39)</f>
        <v>0</v>
      </c>
      <c r="AV39" s="666"/>
      <c r="AW39" s="668">
        <f>IF(20000&lt;=AV39,20000,AV39)</f>
        <v>0</v>
      </c>
      <c r="AX39" s="666"/>
      <c r="AY39" s="666"/>
      <c r="AZ39" s="666"/>
      <c r="BA39" s="668"/>
      <c r="BB39" s="662"/>
    </row>
    <row r="40" spans="1:54" ht="16.5" customHeight="1">
      <c r="A40" s="721"/>
      <c r="B40" s="114">
        <v>17</v>
      </c>
      <c r="C40" s="286"/>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53"/>
      <c r="AI40" s="259">
        <f t="shared" si="2"/>
        <v>0</v>
      </c>
      <c r="AJ40" s="115">
        <f t="shared" si="1"/>
        <v>0</v>
      </c>
      <c r="AK40" s="115">
        <f>AI40+'【3月】FW（１年目）月集計表'!AK40</f>
        <v>0</v>
      </c>
      <c r="AL40" s="115">
        <f>AJ40+'【3月】FW（１年目）月集計表'!AL40</f>
        <v>0</v>
      </c>
      <c r="AP40" s="661"/>
      <c r="AQ40" s="654"/>
      <c r="AR40" s="666"/>
      <c r="AS40" s="669"/>
      <c r="AT40" s="666"/>
      <c r="AU40" s="669"/>
      <c r="AV40" s="666"/>
      <c r="AW40" s="669"/>
      <c r="AX40" s="666"/>
      <c r="AY40" s="666"/>
      <c r="AZ40" s="666"/>
      <c r="BA40" s="669"/>
      <c r="BB40" s="662"/>
    </row>
    <row r="41" spans="1:54" ht="16.5" customHeight="1">
      <c r="A41" s="721"/>
      <c r="B41" s="114">
        <v>18</v>
      </c>
      <c r="C41" s="286"/>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53"/>
      <c r="AI41" s="259">
        <f t="shared" si="2"/>
        <v>0</v>
      </c>
      <c r="AJ41" s="115">
        <f t="shared" si="1"/>
        <v>0</v>
      </c>
      <c r="AK41" s="115">
        <f>AI41+'【3月】FW（１年目）月集計表'!AK41</f>
        <v>0</v>
      </c>
      <c r="AL41" s="115">
        <f>AJ41+'【3月】FW（１年目）月集計表'!AL41</f>
        <v>0</v>
      </c>
      <c r="AP41" s="661">
        <v>17</v>
      </c>
      <c r="AQ41" s="653">
        <f>IF(C40="","",C40)</f>
      </c>
      <c r="AR41" s="666"/>
      <c r="AS41" s="668">
        <f>IF(90000&lt;=AR41,90000,AR41)</f>
        <v>0</v>
      </c>
      <c r="AT41" s="666"/>
      <c r="AU41" s="668">
        <f>IF(10000&lt;=AT41,10000,AT41)</f>
        <v>0</v>
      </c>
      <c r="AV41" s="666"/>
      <c r="AW41" s="668">
        <f>IF(20000&lt;=AV41,20000,AV41)</f>
        <v>0</v>
      </c>
      <c r="AX41" s="666"/>
      <c r="AY41" s="666"/>
      <c r="AZ41" s="666"/>
      <c r="BA41" s="668"/>
      <c r="BB41" s="662"/>
    </row>
    <row r="42" spans="1:54" ht="16.5" customHeight="1">
      <c r="A42" s="721"/>
      <c r="B42" s="114">
        <v>19</v>
      </c>
      <c r="C42" s="286"/>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53"/>
      <c r="AI42" s="259">
        <f t="shared" si="2"/>
        <v>0</v>
      </c>
      <c r="AJ42" s="115">
        <f t="shared" si="1"/>
        <v>0</v>
      </c>
      <c r="AK42" s="115">
        <f>AI42+'【3月】FW（１年目）月集計表'!AK42</f>
        <v>0</v>
      </c>
      <c r="AL42" s="115">
        <f>AJ42+'【3月】FW（１年目）月集計表'!AL42</f>
        <v>0</v>
      </c>
      <c r="AP42" s="661"/>
      <c r="AQ42" s="654"/>
      <c r="AR42" s="666"/>
      <c r="AS42" s="669"/>
      <c r="AT42" s="666"/>
      <c r="AU42" s="669"/>
      <c r="AV42" s="666"/>
      <c r="AW42" s="669"/>
      <c r="AX42" s="666"/>
      <c r="AY42" s="666"/>
      <c r="AZ42" s="666"/>
      <c r="BA42" s="669"/>
      <c r="BB42" s="662"/>
    </row>
    <row r="43" spans="1:54" ht="16.5" customHeight="1" thickBot="1">
      <c r="A43" s="721"/>
      <c r="B43" s="117">
        <v>20</v>
      </c>
      <c r="C43" s="293"/>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55"/>
      <c r="AI43" s="260">
        <f t="shared" si="2"/>
        <v>0</v>
      </c>
      <c r="AJ43" s="118">
        <f t="shared" si="1"/>
        <v>0</v>
      </c>
      <c r="AK43" s="118">
        <f>AI43+'【3月】FW（１年目）月集計表'!AK43</f>
        <v>0</v>
      </c>
      <c r="AL43" s="118">
        <f>AJ43+'【3月】FW（１年目）月集計表'!AL43</f>
        <v>0</v>
      </c>
      <c r="AP43" s="661">
        <v>18</v>
      </c>
      <c r="AQ43" s="653">
        <f>IF(C41="","",C41)</f>
      </c>
      <c r="AR43" s="666"/>
      <c r="AS43" s="668">
        <f>IF(90000&lt;=AR43,90000,AR43)</f>
        <v>0</v>
      </c>
      <c r="AT43" s="666"/>
      <c r="AU43" s="668">
        <f>IF(10000&lt;=AT43,10000,AT43)</f>
        <v>0</v>
      </c>
      <c r="AV43" s="666"/>
      <c r="AW43" s="668">
        <f>IF(20000&lt;=AV43,20000,AV43)</f>
        <v>0</v>
      </c>
      <c r="AX43" s="666"/>
      <c r="AY43" s="666"/>
      <c r="AZ43" s="666"/>
      <c r="BA43" s="668"/>
      <c r="BB43" s="662"/>
    </row>
    <row r="44" spans="1:54" ht="16.5" customHeight="1" thickBot="1">
      <c r="A44" s="722"/>
      <c r="B44" s="716" t="s">
        <v>14</v>
      </c>
      <c r="C44" s="717"/>
      <c r="D44" s="144">
        <f>COUNTA(D24:D43)-COUNTIF(D24:D43,"外")-COUNTIF(D24:D43,"休")</f>
        <v>0</v>
      </c>
      <c r="E44" s="144">
        <f aca="true" t="shared" si="3" ref="E44:AH44">COUNTA(E24:E43)-COUNTIF(E24:E43,"外")-COUNTIF(E24:E43,"休")</f>
        <v>0</v>
      </c>
      <c r="F44" s="144">
        <f t="shared" si="3"/>
        <v>0</v>
      </c>
      <c r="G44" s="144">
        <f t="shared" si="3"/>
        <v>0</v>
      </c>
      <c r="H44" s="144">
        <f t="shared" si="3"/>
        <v>0</v>
      </c>
      <c r="I44" s="144">
        <f t="shared" si="3"/>
        <v>0</v>
      </c>
      <c r="J44" s="144">
        <f t="shared" si="3"/>
        <v>0</v>
      </c>
      <c r="K44" s="144">
        <f t="shared" si="3"/>
        <v>0</v>
      </c>
      <c r="L44" s="144">
        <f t="shared" si="3"/>
        <v>0</v>
      </c>
      <c r="M44" s="120">
        <f t="shared" si="3"/>
        <v>0</v>
      </c>
      <c r="N44" s="120">
        <f t="shared" si="3"/>
        <v>0</v>
      </c>
      <c r="O44" s="120">
        <f t="shared" si="3"/>
        <v>0</v>
      </c>
      <c r="P44" s="120">
        <f t="shared" si="3"/>
        <v>0</v>
      </c>
      <c r="Q44" s="120">
        <f t="shared" si="3"/>
        <v>0</v>
      </c>
      <c r="R44" s="120">
        <f t="shared" si="3"/>
        <v>0</v>
      </c>
      <c r="S44" s="120">
        <f t="shared" si="3"/>
        <v>0</v>
      </c>
      <c r="T44" s="120">
        <f t="shared" si="3"/>
        <v>0</v>
      </c>
      <c r="U44" s="120">
        <f t="shared" si="3"/>
        <v>0</v>
      </c>
      <c r="V44" s="120">
        <f t="shared" si="3"/>
        <v>0</v>
      </c>
      <c r="W44" s="120">
        <f t="shared" si="3"/>
        <v>0</v>
      </c>
      <c r="X44" s="120">
        <f t="shared" si="3"/>
        <v>0</v>
      </c>
      <c r="Y44" s="120">
        <f t="shared" si="3"/>
        <v>0</v>
      </c>
      <c r="Z44" s="120">
        <f t="shared" si="3"/>
        <v>0</v>
      </c>
      <c r="AA44" s="120">
        <f t="shared" si="3"/>
        <v>0</v>
      </c>
      <c r="AB44" s="120">
        <f t="shared" si="3"/>
        <v>0</v>
      </c>
      <c r="AC44" s="120">
        <f t="shared" si="3"/>
        <v>0</v>
      </c>
      <c r="AD44" s="120">
        <f t="shared" si="3"/>
        <v>0</v>
      </c>
      <c r="AE44" s="120">
        <f t="shared" si="3"/>
        <v>0</v>
      </c>
      <c r="AF44" s="120">
        <f t="shared" si="3"/>
        <v>0</v>
      </c>
      <c r="AG44" s="120">
        <f t="shared" si="3"/>
        <v>0</v>
      </c>
      <c r="AH44" s="262">
        <f t="shared" si="3"/>
        <v>0</v>
      </c>
      <c r="AI44" s="718" t="s">
        <v>15</v>
      </c>
      <c r="AJ44" s="718"/>
      <c r="AK44" s="718"/>
      <c r="AP44" s="661"/>
      <c r="AQ44" s="654"/>
      <c r="AR44" s="666"/>
      <c r="AS44" s="669"/>
      <c r="AT44" s="666"/>
      <c r="AU44" s="669"/>
      <c r="AV44" s="666"/>
      <c r="AW44" s="669"/>
      <c r="AX44" s="666"/>
      <c r="AY44" s="666"/>
      <c r="AZ44" s="666"/>
      <c r="BA44" s="669"/>
      <c r="BB44" s="662"/>
    </row>
    <row r="45" spans="1:54" ht="18" customHeight="1">
      <c r="A45" s="101" t="s">
        <v>3</v>
      </c>
      <c r="B45" s="719" t="s">
        <v>16</v>
      </c>
      <c r="C45" s="719"/>
      <c r="D45" s="104">
        <v>1</v>
      </c>
      <c r="E45" s="104">
        <v>2</v>
      </c>
      <c r="F45" s="104">
        <v>3</v>
      </c>
      <c r="G45" s="172">
        <v>4</v>
      </c>
      <c r="H45" s="173">
        <v>5</v>
      </c>
      <c r="I45" s="104">
        <v>6</v>
      </c>
      <c r="J45" s="104">
        <v>7</v>
      </c>
      <c r="K45" s="104">
        <v>8</v>
      </c>
      <c r="L45" s="104">
        <v>9</v>
      </c>
      <c r="M45" s="104">
        <v>10</v>
      </c>
      <c r="N45" s="172">
        <v>11</v>
      </c>
      <c r="O45" s="173">
        <v>12</v>
      </c>
      <c r="P45" s="104">
        <v>13</v>
      </c>
      <c r="Q45" s="104">
        <v>14</v>
      </c>
      <c r="R45" s="104">
        <v>15</v>
      </c>
      <c r="S45" s="104">
        <v>16</v>
      </c>
      <c r="T45" s="104">
        <v>17</v>
      </c>
      <c r="U45" s="172">
        <v>18</v>
      </c>
      <c r="V45" s="173">
        <v>19</v>
      </c>
      <c r="W45" s="104">
        <v>20</v>
      </c>
      <c r="X45" s="104">
        <v>21</v>
      </c>
      <c r="Y45" s="104">
        <v>22</v>
      </c>
      <c r="Z45" s="104">
        <v>23</v>
      </c>
      <c r="AA45" s="104">
        <v>24</v>
      </c>
      <c r="AB45" s="172">
        <v>25</v>
      </c>
      <c r="AC45" s="173">
        <v>26</v>
      </c>
      <c r="AD45" s="104">
        <v>27</v>
      </c>
      <c r="AE45" s="104">
        <v>28</v>
      </c>
      <c r="AF45" s="173">
        <v>29</v>
      </c>
      <c r="AG45" s="104">
        <v>30</v>
      </c>
      <c r="AH45" s="105"/>
      <c r="AI45" s="102" t="s">
        <v>118</v>
      </c>
      <c r="AJ45" s="102" t="s">
        <v>8</v>
      </c>
      <c r="AK45" s="103" t="s">
        <v>240</v>
      </c>
      <c r="AL45" s="240"/>
      <c r="AM45" s="110"/>
      <c r="AN45" s="110"/>
      <c r="AP45" s="661">
        <v>19</v>
      </c>
      <c r="AQ45" s="653">
        <f>IF(C42="","",C42)</f>
      </c>
      <c r="AR45" s="666"/>
      <c r="AS45" s="668">
        <f>IF(90000&lt;=AR45,90000,AR45)</f>
        <v>0</v>
      </c>
      <c r="AT45" s="666"/>
      <c r="AU45" s="668">
        <f>IF(10000&lt;=AT45,10000,AT45)</f>
        <v>0</v>
      </c>
      <c r="AV45" s="666"/>
      <c r="AW45" s="668">
        <f>IF(20000&lt;=AV45,20000,AV45)</f>
        <v>0</v>
      </c>
      <c r="AX45" s="666"/>
      <c r="AY45" s="666"/>
      <c r="AZ45" s="666"/>
      <c r="BA45" s="668"/>
      <c r="BB45" s="662"/>
    </row>
    <row r="46" spans="1:54" ht="16.5" customHeight="1">
      <c r="A46" s="720" t="s">
        <v>17</v>
      </c>
      <c r="B46" s="111">
        <v>1</v>
      </c>
      <c r="C46" s="297"/>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122"/>
      <c r="AI46" s="109">
        <f>SUM(D46:AH46)</f>
        <v>0</v>
      </c>
      <c r="AJ46" s="123">
        <f>IF(C46="","",VLOOKUP($C46,$C$62:$D$74,2,))</f>
      </c>
      <c r="AK46" s="124">
        <f>IF(AJ46="","",AJ46*AI46)</f>
      </c>
      <c r="AL46" s="240"/>
      <c r="AM46" s="110"/>
      <c r="AN46" s="110"/>
      <c r="AP46" s="661"/>
      <c r="AQ46" s="654"/>
      <c r="AR46" s="666"/>
      <c r="AS46" s="669"/>
      <c r="AT46" s="666"/>
      <c r="AU46" s="669"/>
      <c r="AV46" s="666"/>
      <c r="AW46" s="669"/>
      <c r="AX46" s="666"/>
      <c r="AY46" s="666"/>
      <c r="AZ46" s="666"/>
      <c r="BA46" s="669"/>
      <c r="BB46" s="662"/>
    </row>
    <row r="47" spans="1:54" ht="16.5" customHeight="1">
      <c r="A47" s="721"/>
      <c r="B47" s="114">
        <v>2</v>
      </c>
      <c r="C47" s="299"/>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125"/>
      <c r="AI47" s="126">
        <f>SUM(D47:AH47)</f>
        <v>0</v>
      </c>
      <c r="AJ47" s="127">
        <f>IF(C47="","",VLOOKUP($C47,$C$62:$D$74,2,))</f>
      </c>
      <c r="AK47" s="128">
        <f>IF(AJ47="","",AJ47*AI47)</f>
      </c>
      <c r="AL47" s="240"/>
      <c r="AM47" s="110"/>
      <c r="AN47" s="110"/>
      <c r="AP47" s="661">
        <v>20</v>
      </c>
      <c r="AQ47" s="653">
        <f>IF(C43="","",C43)</f>
      </c>
      <c r="AR47" s="666"/>
      <c r="AS47" s="668">
        <f>IF(90000&lt;=AR47,90000,AR47)</f>
        <v>0</v>
      </c>
      <c r="AT47" s="666"/>
      <c r="AU47" s="668">
        <f>IF(10000&lt;=AT47,10000,AT47)</f>
        <v>0</v>
      </c>
      <c r="AV47" s="666"/>
      <c r="AW47" s="668">
        <f>IF(20000&lt;=AV47,20000,AV47)</f>
        <v>0</v>
      </c>
      <c r="AX47" s="666"/>
      <c r="AY47" s="666"/>
      <c r="AZ47" s="666"/>
      <c r="BA47" s="668"/>
      <c r="BB47" s="662"/>
    </row>
    <row r="48" spans="1:54" ht="16.5" customHeight="1">
      <c r="A48" s="721"/>
      <c r="B48" s="114">
        <v>3</v>
      </c>
      <c r="C48" s="299"/>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125"/>
      <c r="AI48" s="126">
        <f>SUM(D48:AH48)</f>
        <v>0</v>
      </c>
      <c r="AJ48" s="127">
        <f>IF(C48="","",VLOOKUP($C48,$C$62:$D$74,2,))</f>
      </c>
      <c r="AK48" s="128">
        <f>IF(AJ48="","",AJ48*AI48)</f>
      </c>
      <c r="AL48" s="240"/>
      <c r="AM48" s="110"/>
      <c r="AN48" s="110"/>
      <c r="AP48" s="744"/>
      <c r="AQ48" s="655"/>
      <c r="AR48" s="667"/>
      <c r="AS48" s="665"/>
      <c r="AT48" s="667"/>
      <c r="AU48" s="665"/>
      <c r="AV48" s="667"/>
      <c r="AW48" s="665"/>
      <c r="AX48" s="667"/>
      <c r="AY48" s="667"/>
      <c r="AZ48" s="667"/>
      <c r="BA48" s="665"/>
      <c r="BB48" s="663"/>
    </row>
    <row r="49" spans="1:54" ht="16.5" customHeight="1">
      <c r="A49" s="721"/>
      <c r="B49" s="114">
        <v>4</v>
      </c>
      <c r="C49" s="299"/>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125"/>
      <c r="AI49" s="126">
        <f>SUM(D49:AH49)</f>
        <v>0</v>
      </c>
      <c r="AJ49" s="127">
        <f>IF(C49="","",VLOOKUP($C49,$C$62:$D$74,2,))</f>
      </c>
      <c r="AK49" s="128">
        <f>IF(AJ49="","",AJ49*AI49)</f>
      </c>
      <c r="AL49" s="240"/>
      <c r="AM49" s="110"/>
      <c r="AN49" s="110"/>
      <c r="AP49" s="656" t="s">
        <v>85</v>
      </c>
      <c r="AQ49" s="657"/>
      <c r="AR49" s="664">
        <f>SUM(AR9:AR48)</f>
        <v>0</v>
      </c>
      <c r="AS49" s="664">
        <f>SUM(AS9:AS48)</f>
        <v>0</v>
      </c>
      <c r="AT49" s="664">
        <f aca="true" t="shared" si="4" ref="AT49:AZ49">SUM(AT9:AT48)</f>
        <v>0</v>
      </c>
      <c r="AU49" s="664">
        <f t="shared" si="4"/>
        <v>0</v>
      </c>
      <c r="AV49" s="664">
        <f>SUM(AV9:AV48)</f>
        <v>0</v>
      </c>
      <c r="AW49" s="664">
        <f t="shared" si="4"/>
        <v>0</v>
      </c>
      <c r="AX49" s="664">
        <f t="shared" si="4"/>
        <v>0</v>
      </c>
      <c r="AY49" s="664">
        <f>SUM(AY9:AY48)</f>
        <v>0</v>
      </c>
      <c r="AZ49" s="664">
        <f t="shared" si="4"/>
        <v>0</v>
      </c>
      <c r="BA49" s="664">
        <f>SUM(BA9:BA48)</f>
        <v>0</v>
      </c>
      <c r="BB49" s="740"/>
    </row>
    <row r="50" spans="1:54" ht="16.5" customHeight="1">
      <c r="A50" s="721"/>
      <c r="B50" s="117">
        <v>5</v>
      </c>
      <c r="C50" s="301"/>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125"/>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4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7:39" ht="7.5" customHeight="1">
      <c r="AK52" s="229"/>
      <c r="AL52" s="239"/>
      <c r="AM52" s="239"/>
    </row>
    <row r="53" spans="1:39" ht="15" customHeight="1">
      <c r="A53" s="728" t="s">
        <v>19</v>
      </c>
      <c r="B53" s="695"/>
      <c r="C53" s="280" t="s">
        <v>20</v>
      </c>
      <c r="D53" s="98" t="s">
        <v>21</v>
      </c>
      <c r="E53" s="98" t="s">
        <v>22</v>
      </c>
      <c r="F53" s="98" t="s">
        <v>23</v>
      </c>
      <c r="G53" s="98" t="s">
        <v>24</v>
      </c>
      <c r="H53" s="98" t="s">
        <v>25</v>
      </c>
      <c r="I53" s="98" t="s">
        <v>26</v>
      </c>
      <c r="J53" s="98" t="s">
        <v>27</v>
      </c>
      <c r="K53" s="98" t="s">
        <v>28</v>
      </c>
      <c r="L53" s="98" t="s">
        <v>29</v>
      </c>
      <c r="M53" s="98" t="s">
        <v>96</v>
      </c>
      <c r="N53" s="98" t="s">
        <v>102</v>
      </c>
      <c r="O53" s="98" t="s">
        <v>267</v>
      </c>
      <c r="P53" s="98" t="s">
        <v>269</v>
      </c>
      <c r="Q53" s="98" t="s">
        <v>30</v>
      </c>
      <c r="R53" s="98" t="s">
        <v>31</v>
      </c>
      <c r="S53" s="98" t="s">
        <v>32</v>
      </c>
      <c r="T53" s="728" t="s">
        <v>273</v>
      </c>
      <c r="U53" s="729"/>
      <c r="V53" s="730"/>
      <c r="AK53" s="145"/>
      <c r="AL53" s="145"/>
      <c r="AM53" s="145"/>
    </row>
    <row r="54" spans="1:39" ht="15" customHeight="1">
      <c r="A54" s="728"/>
      <c r="B54" s="695"/>
      <c r="C54" s="280" t="s">
        <v>33</v>
      </c>
      <c r="D54" s="132"/>
      <c r="E54" s="132"/>
      <c r="F54" s="132"/>
      <c r="G54" s="132"/>
      <c r="H54" s="132"/>
      <c r="I54" s="132"/>
      <c r="J54" s="132"/>
      <c r="K54" s="132"/>
      <c r="L54" s="132"/>
      <c r="M54" s="132"/>
      <c r="N54" s="132"/>
      <c r="O54" s="132"/>
      <c r="P54" s="132"/>
      <c r="Q54" s="132"/>
      <c r="R54" s="132"/>
      <c r="S54" s="132"/>
      <c r="T54" s="731">
        <f>SUM(D54:P54)</f>
        <v>0</v>
      </c>
      <c r="U54" s="732"/>
      <c r="V54" s="733"/>
      <c r="AK54" s="145"/>
      <c r="AL54" s="145"/>
      <c r="AM54" s="145"/>
    </row>
    <row r="55" spans="1:39" ht="15" customHeight="1">
      <c r="A55" s="728"/>
      <c r="B55" s="695"/>
      <c r="C55" s="280"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4">
        <f>SUM(D55:P55)</f>
        <v>0</v>
      </c>
      <c r="U55" s="734"/>
      <c r="V55" s="734"/>
      <c r="AK55" s="145"/>
      <c r="AL55" s="145"/>
      <c r="AM55" s="145"/>
    </row>
    <row r="56" spans="1:39" ht="15" customHeight="1">
      <c r="A56" s="695"/>
      <c r="B56" s="695"/>
      <c r="C56" s="159" t="s">
        <v>194</v>
      </c>
      <c r="D56" s="133">
        <f>D55+'【3月】FW（１年目）月集計表'!D56</f>
        <v>0</v>
      </c>
      <c r="E56" s="133">
        <f>E55+'【3月】FW（１年目）月集計表'!E56</f>
        <v>0</v>
      </c>
      <c r="F56" s="133">
        <f>F55+'【3月】FW（１年目）月集計表'!F56</f>
        <v>0</v>
      </c>
      <c r="G56" s="133">
        <f>G55+'【3月】FW（１年目）月集計表'!G56</f>
        <v>0</v>
      </c>
      <c r="H56" s="133">
        <f>H55+'【3月】FW（１年目）月集計表'!H56</f>
        <v>0</v>
      </c>
      <c r="I56" s="133">
        <f>I55+'【3月】FW（１年目）月集計表'!I56</f>
        <v>0</v>
      </c>
      <c r="J56" s="133">
        <f>J55+'【3月】FW（１年目）月集計表'!J56</f>
        <v>0</v>
      </c>
      <c r="K56" s="133">
        <f>K55+'【3月】FW（１年目）月集計表'!K56</f>
        <v>0</v>
      </c>
      <c r="L56" s="133">
        <f>L55+'【3月】FW（１年目）月集計表'!L56</f>
        <v>0</v>
      </c>
      <c r="M56" s="133">
        <f>M55+'【3月】FW（１年目）月集計表'!M56</f>
        <v>0</v>
      </c>
      <c r="N56" s="133">
        <f>N55+'【3月】FW（１年目）月集計表'!N56</f>
        <v>0</v>
      </c>
      <c r="O56" s="133">
        <f>O55+'【3月】FW（１年目）月集計表'!O56</f>
        <v>0</v>
      </c>
      <c r="P56" s="133">
        <f>P55+'【3月】FW（１年目）月集計表'!P56</f>
        <v>0</v>
      </c>
      <c r="Q56" s="133">
        <f>Q55+'【3月】FW（１年目）月集計表'!Q56</f>
        <v>0</v>
      </c>
      <c r="R56" s="133">
        <f>R55+'【3月】FW（１年目）月集計表'!R56</f>
        <v>0</v>
      </c>
      <c r="S56" s="133">
        <f>S55+'【3月】FW（１年目）月集計表'!S56</f>
        <v>0</v>
      </c>
      <c r="T56" s="734">
        <f>SUM(D56:P56)</f>
        <v>0</v>
      </c>
      <c r="U56" s="734"/>
      <c r="V56" s="734"/>
      <c r="W56" s="90" t="s">
        <v>329</v>
      </c>
      <c r="AK56" s="145"/>
      <c r="AL56" s="145"/>
      <c r="AM56" s="145"/>
    </row>
    <row r="59" spans="3:9" ht="13.5" hidden="1">
      <c r="C59" s="134" t="s">
        <v>34</v>
      </c>
      <c r="I59" s="134" t="s">
        <v>35</v>
      </c>
    </row>
    <row r="60" ht="13.5" hidden="1"/>
    <row r="61" spans="3:10" ht="13.5" hidden="1">
      <c r="C61" s="280"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108</v>
      </c>
      <c r="J71" s="134" t="s">
        <v>105</v>
      </c>
      <c r="S71" s="134"/>
      <c r="T71" s="134"/>
    </row>
    <row r="72" spans="3:20" ht="13.5" hidden="1">
      <c r="C72" s="135" t="s">
        <v>320</v>
      </c>
      <c r="D72" s="739">
        <v>9800</v>
      </c>
      <c r="E72" s="739"/>
      <c r="I72" s="134" t="s">
        <v>110</v>
      </c>
      <c r="J72" s="134" t="s">
        <v>111</v>
      </c>
      <c r="S72" s="134"/>
      <c r="T72" s="134"/>
    </row>
    <row r="73" spans="3:20" ht="13.5" hidden="1">
      <c r="C73" s="135" t="s">
        <v>191</v>
      </c>
      <c r="D73" s="739">
        <v>1300</v>
      </c>
      <c r="E73" s="739"/>
      <c r="I73" s="134" t="s">
        <v>275</v>
      </c>
      <c r="J73" s="134" t="s">
        <v>264</v>
      </c>
      <c r="S73" s="134"/>
      <c r="T73" s="134"/>
    </row>
    <row r="74" spans="3:10" ht="13.5" hidden="1">
      <c r="C74" s="135" t="s">
        <v>321</v>
      </c>
      <c r="D74" s="739">
        <v>9700</v>
      </c>
      <c r="E74" s="739"/>
      <c r="I74" s="134" t="s">
        <v>263</v>
      </c>
      <c r="J74" s="134" t="s">
        <v>276</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5" ref="D85:F100">IF(COUNTIF(D$24:D$43,$C85)=0,"",COUNTIF(D$24:D$43,$C85)/COUNTIF(D$24:D$43,$C85))</f>
      </c>
      <c r="E85" s="133">
        <f t="shared" si="5"/>
      </c>
      <c r="F85" s="133">
        <f t="shared" si="5"/>
      </c>
      <c r="G85" s="133">
        <f aca="true" t="shared" si="6" ref="G85:P94">IF(COUNTIF(G$24:G$43,$C85)=0,"",COUNTIF(G$24:G$43,$C85)/COUNTIF(G$24:G$43,$C85))</f>
      </c>
      <c r="H85" s="133">
        <f t="shared" si="6"/>
      </c>
      <c r="I85" s="133">
        <f t="shared" si="6"/>
      </c>
      <c r="J85" s="133">
        <f t="shared" si="6"/>
      </c>
      <c r="K85" s="133">
        <f t="shared" si="6"/>
      </c>
      <c r="L85" s="133">
        <f t="shared" si="6"/>
      </c>
      <c r="M85" s="133">
        <f t="shared" si="6"/>
      </c>
      <c r="N85" s="133">
        <f t="shared" si="6"/>
      </c>
      <c r="O85" s="133">
        <f t="shared" si="6"/>
      </c>
      <c r="P85" s="133">
        <f t="shared" si="6"/>
      </c>
      <c r="Q85" s="133">
        <f aca="true" t="shared" si="7" ref="Q85:Z94">IF(COUNTIF(Q$24:Q$43,$C85)=0,"",COUNTIF(Q$24:Q$43,$C85)/COUNTIF(Q$24:Q$43,$C85))</f>
      </c>
      <c r="R85" s="133">
        <f t="shared" si="7"/>
      </c>
      <c r="S85" s="133">
        <f t="shared" si="7"/>
      </c>
      <c r="T85" s="133">
        <f t="shared" si="7"/>
      </c>
      <c r="U85" s="133">
        <f t="shared" si="7"/>
      </c>
      <c r="V85" s="133">
        <f t="shared" si="7"/>
      </c>
      <c r="W85" s="133">
        <f t="shared" si="7"/>
      </c>
      <c r="X85" s="133">
        <f t="shared" si="7"/>
      </c>
      <c r="Y85" s="133">
        <f t="shared" si="7"/>
      </c>
      <c r="Z85" s="133">
        <f t="shared" si="7"/>
      </c>
      <c r="AA85" s="133">
        <f aca="true" t="shared" si="8" ref="AA85:AH94">IF(COUNTIF(AA$24:AA$43,$C85)=0,"",COUNTIF(AA$24:AA$43,$C85)/COUNTIF(AA$24:AA$43,$C85))</f>
      </c>
      <c r="AB85" s="133">
        <f t="shared" si="8"/>
      </c>
      <c r="AC85" s="133">
        <f t="shared" si="8"/>
      </c>
      <c r="AD85" s="133">
        <f t="shared" si="8"/>
      </c>
      <c r="AE85" s="133">
        <f t="shared" si="8"/>
      </c>
      <c r="AF85" s="133">
        <f t="shared" si="8"/>
      </c>
      <c r="AG85" s="133">
        <f t="shared" si="8"/>
      </c>
      <c r="AH85" s="133">
        <f t="shared" si="8"/>
      </c>
      <c r="AI85" s="133">
        <f>COUNTIF(D85:AH85,1)</f>
        <v>0</v>
      </c>
    </row>
    <row r="86" spans="3:35" ht="13.5" hidden="1">
      <c r="C86" s="98" t="s">
        <v>22</v>
      </c>
      <c r="D86" s="133">
        <f t="shared" si="5"/>
      </c>
      <c r="E86" s="133">
        <f t="shared" si="5"/>
      </c>
      <c r="F86" s="133">
        <f t="shared" si="5"/>
      </c>
      <c r="G86" s="133">
        <f t="shared" si="6"/>
      </c>
      <c r="H86" s="133">
        <f t="shared" si="6"/>
      </c>
      <c r="I86" s="133">
        <f t="shared" si="6"/>
      </c>
      <c r="J86" s="133">
        <f t="shared" si="6"/>
      </c>
      <c r="K86" s="133">
        <f t="shared" si="6"/>
      </c>
      <c r="L86" s="133">
        <f t="shared" si="6"/>
      </c>
      <c r="M86" s="133">
        <f t="shared" si="6"/>
      </c>
      <c r="N86" s="133">
        <f t="shared" si="6"/>
      </c>
      <c r="O86" s="133">
        <f t="shared" si="6"/>
      </c>
      <c r="P86" s="133">
        <f t="shared" si="6"/>
      </c>
      <c r="Q86" s="133">
        <f t="shared" si="7"/>
      </c>
      <c r="R86" s="133">
        <f t="shared" si="7"/>
      </c>
      <c r="S86" s="133">
        <f t="shared" si="7"/>
      </c>
      <c r="T86" s="133">
        <f t="shared" si="7"/>
      </c>
      <c r="U86" s="133">
        <f t="shared" si="7"/>
      </c>
      <c r="V86" s="133">
        <f t="shared" si="7"/>
      </c>
      <c r="W86" s="133">
        <f t="shared" si="7"/>
      </c>
      <c r="X86" s="133">
        <f t="shared" si="7"/>
      </c>
      <c r="Y86" s="133">
        <f t="shared" si="7"/>
      </c>
      <c r="Z86" s="133">
        <f t="shared" si="7"/>
      </c>
      <c r="AA86" s="133">
        <f t="shared" si="8"/>
      </c>
      <c r="AB86" s="133">
        <f t="shared" si="8"/>
      </c>
      <c r="AC86" s="133">
        <f t="shared" si="8"/>
      </c>
      <c r="AD86" s="133">
        <f t="shared" si="8"/>
      </c>
      <c r="AE86" s="133">
        <f t="shared" si="8"/>
      </c>
      <c r="AF86" s="133">
        <f t="shared" si="8"/>
      </c>
      <c r="AG86" s="133">
        <f t="shared" si="8"/>
      </c>
      <c r="AH86" s="133">
        <f t="shared" si="8"/>
      </c>
      <c r="AI86" s="133">
        <f aca="true" t="shared" si="9" ref="AI86:AI100">COUNTIF(D86:AH86,1)</f>
        <v>0</v>
      </c>
    </row>
    <row r="87" spans="3:35" ht="13.5" hidden="1">
      <c r="C87" s="98" t="s">
        <v>23</v>
      </c>
      <c r="D87" s="133">
        <f t="shared" si="5"/>
      </c>
      <c r="E87" s="133">
        <f t="shared" si="5"/>
      </c>
      <c r="F87" s="133">
        <f t="shared" si="5"/>
      </c>
      <c r="G87" s="133">
        <f t="shared" si="6"/>
      </c>
      <c r="H87" s="133">
        <f t="shared" si="6"/>
      </c>
      <c r="I87" s="133">
        <f t="shared" si="6"/>
      </c>
      <c r="J87" s="133">
        <f t="shared" si="6"/>
      </c>
      <c r="K87" s="133">
        <f t="shared" si="6"/>
      </c>
      <c r="L87" s="133">
        <f t="shared" si="6"/>
      </c>
      <c r="M87" s="133">
        <f t="shared" si="6"/>
      </c>
      <c r="N87" s="133">
        <f t="shared" si="6"/>
      </c>
      <c r="O87" s="133">
        <f t="shared" si="6"/>
      </c>
      <c r="P87" s="133">
        <f t="shared" si="6"/>
      </c>
      <c r="Q87" s="133">
        <f t="shared" si="7"/>
      </c>
      <c r="R87" s="133">
        <f t="shared" si="7"/>
      </c>
      <c r="S87" s="133">
        <f t="shared" si="7"/>
      </c>
      <c r="T87" s="133">
        <f t="shared" si="7"/>
      </c>
      <c r="U87" s="133">
        <f t="shared" si="7"/>
      </c>
      <c r="V87" s="133">
        <f t="shared" si="7"/>
      </c>
      <c r="W87" s="133">
        <f t="shared" si="7"/>
      </c>
      <c r="X87" s="133">
        <f t="shared" si="7"/>
      </c>
      <c r="Y87" s="133">
        <f t="shared" si="7"/>
      </c>
      <c r="Z87" s="133">
        <f t="shared" si="7"/>
      </c>
      <c r="AA87" s="133">
        <f t="shared" si="8"/>
      </c>
      <c r="AB87" s="133">
        <f t="shared" si="8"/>
      </c>
      <c r="AC87" s="133">
        <f t="shared" si="8"/>
      </c>
      <c r="AD87" s="133">
        <f t="shared" si="8"/>
      </c>
      <c r="AE87" s="133">
        <f t="shared" si="8"/>
      </c>
      <c r="AF87" s="133">
        <f t="shared" si="8"/>
      </c>
      <c r="AG87" s="133">
        <f t="shared" si="8"/>
      </c>
      <c r="AH87" s="133">
        <f t="shared" si="8"/>
      </c>
      <c r="AI87" s="133">
        <f t="shared" si="9"/>
        <v>0</v>
      </c>
    </row>
    <row r="88" spans="3:35" ht="13.5" hidden="1">
      <c r="C88" s="98" t="s">
        <v>24</v>
      </c>
      <c r="D88" s="133">
        <f t="shared" si="5"/>
      </c>
      <c r="E88" s="133">
        <f t="shared" si="5"/>
      </c>
      <c r="F88" s="133">
        <f t="shared" si="5"/>
      </c>
      <c r="G88" s="133">
        <f t="shared" si="6"/>
      </c>
      <c r="H88" s="133">
        <f t="shared" si="6"/>
      </c>
      <c r="I88" s="133">
        <f t="shared" si="6"/>
      </c>
      <c r="J88" s="133">
        <f t="shared" si="6"/>
      </c>
      <c r="K88" s="133">
        <f t="shared" si="6"/>
      </c>
      <c r="L88" s="133">
        <f t="shared" si="6"/>
      </c>
      <c r="M88" s="133">
        <f t="shared" si="6"/>
      </c>
      <c r="N88" s="133">
        <f t="shared" si="6"/>
      </c>
      <c r="O88" s="133">
        <f t="shared" si="6"/>
      </c>
      <c r="P88" s="133">
        <f t="shared" si="6"/>
      </c>
      <c r="Q88" s="133">
        <f t="shared" si="7"/>
      </c>
      <c r="R88" s="133">
        <f t="shared" si="7"/>
      </c>
      <c r="S88" s="133">
        <f t="shared" si="7"/>
      </c>
      <c r="T88" s="133">
        <f t="shared" si="7"/>
      </c>
      <c r="U88" s="133">
        <f t="shared" si="7"/>
      </c>
      <c r="V88" s="133">
        <f t="shared" si="7"/>
      </c>
      <c r="W88" s="133">
        <f t="shared" si="7"/>
      </c>
      <c r="X88" s="133">
        <f t="shared" si="7"/>
      </c>
      <c r="Y88" s="133">
        <f t="shared" si="7"/>
      </c>
      <c r="Z88" s="133">
        <f t="shared" si="7"/>
      </c>
      <c r="AA88" s="133">
        <f t="shared" si="8"/>
      </c>
      <c r="AB88" s="133">
        <f t="shared" si="8"/>
      </c>
      <c r="AC88" s="133">
        <f t="shared" si="8"/>
      </c>
      <c r="AD88" s="133">
        <f t="shared" si="8"/>
      </c>
      <c r="AE88" s="133">
        <f t="shared" si="8"/>
      </c>
      <c r="AF88" s="133">
        <f t="shared" si="8"/>
      </c>
      <c r="AG88" s="133">
        <f t="shared" si="8"/>
      </c>
      <c r="AH88" s="133">
        <f t="shared" si="8"/>
      </c>
      <c r="AI88" s="133">
        <f t="shared" si="9"/>
        <v>0</v>
      </c>
    </row>
    <row r="89" spans="3:35" ht="13.5" hidden="1">
      <c r="C89" s="98" t="s">
        <v>25</v>
      </c>
      <c r="D89" s="133">
        <f t="shared" si="5"/>
      </c>
      <c r="E89" s="133">
        <f t="shared" si="5"/>
      </c>
      <c r="F89" s="133">
        <f t="shared" si="5"/>
      </c>
      <c r="G89" s="133">
        <f t="shared" si="6"/>
      </c>
      <c r="H89" s="133">
        <f t="shared" si="6"/>
      </c>
      <c r="I89" s="133">
        <f t="shared" si="6"/>
      </c>
      <c r="J89" s="133">
        <f t="shared" si="6"/>
      </c>
      <c r="K89" s="133">
        <f t="shared" si="6"/>
      </c>
      <c r="L89" s="133">
        <f t="shared" si="6"/>
      </c>
      <c r="M89" s="133">
        <f t="shared" si="6"/>
      </c>
      <c r="N89" s="133">
        <f t="shared" si="6"/>
      </c>
      <c r="O89" s="133">
        <f t="shared" si="6"/>
      </c>
      <c r="P89" s="133">
        <f t="shared" si="6"/>
      </c>
      <c r="Q89" s="133">
        <f t="shared" si="7"/>
      </c>
      <c r="R89" s="133">
        <f t="shared" si="7"/>
      </c>
      <c r="S89" s="133">
        <f t="shared" si="7"/>
      </c>
      <c r="T89" s="133">
        <f t="shared" si="7"/>
      </c>
      <c r="U89" s="133">
        <f t="shared" si="7"/>
      </c>
      <c r="V89" s="133">
        <f t="shared" si="7"/>
      </c>
      <c r="W89" s="133">
        <f t="shared" si="7"/>
      </c>
      <c r="X89" s="133">
        <f t="shared" si="7"/>
      </c>
      <c r="Y89" s="133">
        <f t="shared" si="7"/>
      </c>
      <c r="Z89" s="133">
        <f t="shared" si="7"/>
      </c>
      <c r="AA89" s="133">
        <f t="shared" si="8"/>
      </c>
      <c r="AB89" s="133">
        <f t="shared" si="8"/>
      </c>
      <c r="AC89" s="133">
        <f t="shared" si="8"/>
      </c>
      <c r="AD89" s="133">
        <f t="shared" si="8"/>
      </c>
      <c r="AE89" s="133">
        <f t="shared" si="8"/>
      </c>
      <c r="AF89" s="133">
        <f t="shared" si="8"/>
      </c>
      <c r="AG89" s="133">
        <f t="shared" si="8"/>
      </c>
      <c r="AH89" s="133">
        <f t="shared" si="8"/>
      </c>
      <c r="AI89" s="133">
        <f t="shared" si="9"/>
        <v>0</v>
      </c>
    </row>
    <row r="90" spans="3:35" ht="13.5" hidden="1">
      <c r="C90" s="98" t="s">
        <v>26</v>
      </c>
      <c r="D90" s="133">
        <f t="shared" si="5"/>
      </c>
      <c r="E90" s="133">
        <f t="shared" si="5"/>
      </c>
      <c r="F90" s="133">
        <f t="shared" si="5"/>
      </c>
      <c r="G90" s="133">
        <f t="shared" si="6"/>
      </c>
      <c r="H90" s="133">
        <f t="shared" si="6"/>
      </c>
      <c r="I90" s="133">
        <f t="shared" si="6"/>
      </c>
      <c r="J90" s="133">
        <f t="shared" si="6"/>
      </c>
      <c r="K90" s="133">
        <f t="shared" si="6"/>
      </c>
      <c r="L90" s="133">
        <f t="shared" si="6"/>
      </c>
      <c r="M90" s="133">
        <f t="shared" si="6"/>
      </c>
      <c r="N90" s="133">
        <f t="shared" si="6"/>
      </c>
      <c r="O90" s="133">
        <f t="shared" si="6"/>
      </c>
      <c r="P90" s="133">
        <f t="shared" si="6"/>
      </c>
      <c r="Q90" s="133">
        <f t="shared" si="7"/>
      </c>
      <c r="R90" s="133">
        <f t="shared" si="7"/>
      </c>
      <c r="S90" s="133">
        <f t="shared" si="7"/>
      </c>
      <c r="T90" s="133">
        <f t="shared" si="7"/>
      </c>
      <c r="U90" s="133">
        <f t="shared" si="7"/>
      </c>
      <c r="V90" s="133">
        <f t="shared" si="7"/>
      </c>
      <c r="W90" s="133">
        <f t="shared" si="7"/>
      </c>
      <c r="X90" s="133">
        <f t="shared" si="7"/>
      </c>
      <c r="Y90" s="133">
        <f t="shared" si="7"/>
      </c>
      <c r="Z90" s="133">
        <f t="shared" si="7"/>
      </c>
      <c r="AA90" s="133">
        <f t="shared" si="8"/>
      </c>
      <c r="AB90" s="133">
        <f t="shared" si="8"/>
      </c>
      <c r="AC90" s="133">
        <f t="shared" si="8"/>
      </c>
      <c r="AD90" s="133">
        <f t="shared" si="8"/>
      </c>
      <c r="AE90" s="133">
        <f t="shared" si="8"/>
      </c>
      <c r="AF90" s="133">
        <f t="shared" si="8"/>
      </c>
      <c r="AG90" s="133">
        <f t="shared" si="8"/>
      </c>
      <c r="AH90" s="133">
        <f t="shared" si="8"/>
      </c>
      <c r="AI90" s="133">
        <f t="shared" si="9"/>
        <v>0</v>
      </c>
    </row>
    <row r="91" spans="3:35" ht="13.5" hidden="1">
      <c r="C91" s="98" t="s">
        <v>27</v>
      </c>
      <c r="D91" s="133">
        <f t="shared" si="5"/>
      </c>
      <c r="E91" s="133">
        <f t="shared" si="5"/>
      </c>
      <c r="F91" s="133">
        <f t="shared" si="5"/>
      </c>
      <c r="G91" s="133">
        <f t="shared" si="6"/>
      </c>
      <c r="H91" s="133">
        <f t="shared" si="6"/>
      </c>
      <c r="I91" s="133">
        <f t="shared" si="6"/>
      </c>
      <c r="J91" s="133">
        <f t="shared" si="6"/>
      </c>
      <c r="K91" s="133">
        <f t="shared" si="6"/>
      </c>
      <c r="L91" s="133">
        <f t="shared" si="6"/>
      </c>
      <c r="M91" s="133">
        <f t="shared" si="6"/>
      </c>
      <c r="N91" s="133">
        <f t="shared" si="6"/>
      </c>
      <c r="O91" s="133">
        <f t="shared" si="6"/>
      </c>
      <c r="P91" s="133">
        <f t="shared" si="6"/>
      </c>
      <c r="Q91" s="133">
        <f t="shared" si="7"/>
      </c>
      <c r="R91" s="133">
        <f t="shared" si="7"/>
      </c>
      <c r="S91" s="133">
        <f t="shared" si="7"/>
      </c>
      <c r="T91" s="133">
        <f t="shared" si="7"/>
      </c>
      <c r="U91" s="133">
        <f t="shared" si="7"/>
      </c>
      <c r="V91" s="133">
        <f t="shared" si="7"/>
      </c>
      <c r="W91" s="133">
        <f t="shared" si="7"/>
      </c>
      <c r="X91" s="133">
        <f t="shared" si="7"/>
      </c>
      <c r="Y91" s="133">
        <f t="shared" si="7"/>
      </c>
      <c r="Z91" s="133">
        <f t="shared" si="7"/>
      </c>
      <c r="AA91" s="133">
        <f t="shared" si="8"/>
      </c>
      <c r="AB91" s="133">
        <f t="shared" si="8"/>
      </c>
      <c r="AC91" s="133">
        <f t="shared" si="8"/>
      </c>
      <c r="AD91" s="133">
        <f t="shared" si="8"/>
      </c>
      <c r="AE91" s="133">
        <f t="shared" si="8"/>
      </c>
      <c r="AF91" s="133">
        <f t="shared" si="8"/>
      </c>
      <c r="AG91" s="133">
        <f t="shared" si="8"/>
      </c>
      <c r="AH91" s="133">
        <f t="shared" si="8"/>
      </c>
      <c r="AI91" s="133">
        <f t="shared" si="9"/>
        <v>0</v>
      </c>
    </row>
    <row r="92" spans="3:35" ht="13.5" hidden="1">
      <c r="C92" s="98" t="s">
        <v>28</v>
      </c>
      <c r="D92" s="133">
        <f t="shared" si="5"/>
      </c>
      <c r="E92" s="133">
        <f t="shared" si="5"/>
      </c>
      <c r="F92" s="133">
        <f t="shared" si="5"/>
      </c>
      <c r="G92" s="133">
        <f t="shared" si="6"/>
      </c>
      <c r="H92" s="133">
        <f t="shared" si="6"/>
      </c>
      <c r="I92" s="133">
        <f t="shared" si="6"/>
      </c>
      <c r="J92" s="133">
        <f t="shared" si="6"/>
      </c>
      <c r="K92" s="133">
        <f t="shared" si="6"/>
      </c>
      <c r="L92" s="133">
        <f t="shared" si="6"/>
      </c>
      <c r="M92" s="133">
        <f t="shared" si="6"/>
      </c>
      <c r="N92" s="133">
        <f t="shared" si="6"/>
      </c>
      <c r="O92" s="133">
        <f t="shared" si="6"/>
      </c>
      <c r="P92" s="133">
        <f t="shared" si="6"/>
      </c>
      <c r="Q92" s="133">
        <f t="shared" si="7"/>
      </c>
      <c r="R92" s="133">
        <f t="shared" si="7"/>
      </c>
      <c r="S92" s="133">
        <f t="shared" si="7"/>
      </c>
      <c r="T92" s="133">
        <f t="shared" si="7"/>
      </c>
      <c r="U92" s="133">
        <f t="shared" si="7"/>
      </c>
      <c r="V92" s="133">
        <f t="shared" si="7"/>
      </c>
      <c r="W92" s="133">
        <f t="shared" si="7"/>
      </c>
      <c r="X92" s="133">
        <f t="shared" si="7"/>
      </c>
      <c r="Y92" s="133">
        <f t="shared" si="7"/>
      </c>
      <c r="Z92" s="133">
        <f t="shared" si="7"/>
      </c>
      <c r="AA92" s="133">
        <f t="shared" si="8"/>
      </c>
      <c r="AB92" s="133">
        <f t="shared" si="8"/>
      </c>
      <c r="AC92" s="133">
        <f t="shared" si="8"/>
      </c>
      <c r="AD92" s="133">
        <f t="shared" si="8"/>
      </c>
      <c r="AE92" s="133">
        <f t="shared" si="8"/>
      </c>
      <c r="AF92" s="133">
        <f t="shared" si="8"/>
      </c>
      <c r="AG92" s="133">
        <f t="shared" si="8"/>
      </c>
      <c r="AH92" s="133">
        <f t="shared" si="8"/>
      </c>
      <c r="AI92" s="133">
        <f t="shared" si="9"/>
        <v>0</v>
      </c>
    </row>
    <row r="93" spans="3:35" ht="13.5" hidden="1">
      <c r="C93" s="98" t="s">
        <v>29</v>
      </c>
      <c r="D93" s="133">
        <f t="shared" si="5"/>
      </c>
      <c r="E93" s="133">
        <f t="shared" si="5"/>
      </c>
      <c r="F93" s="133">
        <f t="shared" si="5"/>
      </c>
      <c r="G93" s="133">
        <f t="shared" si="6"/>
      </c>
      <c r="H93" s="133">
        <f t="shared" si="6"/>
      </c>
      <c r="I93" s="133">
        <f t="shared" si="6"/>
      </c>
      <c r="J93" s="133">
        <f t="shared" si="6"/>
      </c>
      <c r="K93" s="133">
        <f t="shared" si="6"/>
      </c>
      <c r="L93" s="133">
        <f t="shared" si="6"/>
      </c>
      <c r="M93" s="133">
        <f t="shared" si="6"/>
      </c>
      <c r="N93" s="133">
        <f t="shared" si="6"/>
      </c>
      <c r="O93" s="133">
        <f t="shared" si="6"/>
      </c>
      <c r="P93" s="133">
        <f t="shared" si="6"/>
      </c>
      <c r="Q93" s="133">
        <f t="shared" si="7"/>
      </c>
      <c r="R93" s="133">
        <f t="shared" si="7"/>
      </c>
      <c r="S93" s="133">
        <f t="shared" si="7"/>
      </c>
      <c r="T93" s="133">
        <f t="shared" si="7"/>
      </c>
      <c r="U93" s="133">
        <f t="shared" si="7"/>
      </c>
      <c r="V93" s="133">
        <f t="shared" si="7"/>
      </c>
      <c r="W93" s="133">
        <f t="shared" si="7"/>
      </c>
      <c r="X93" s="133">
        <f t="shared" si="7"/>
      </c>
      <c r="Y93" s="133">
        <f t="shared" si="7"/>
      </c>
      <c r="Z93" s="133">
        <f t="shared" si="7"/>
      </c>
      <c r="AA93" s="133">
        <f t="shared" si="8"/>
      </c>
      <c r="AB93" s="133">
        <f t="shared" si="8"/>
      </c>
      <c r="AC93" s="133">
        <f t="shared" si="8"/>
      </c>
      <c r="AD93" s="133">
        <f t="shared" si="8"/>
      </c>
      <c r="AE93" s="133">
        <f t="shared" si="8"/>
      </c>
      <c r="AF93" s="133">
        <f t="shared" si="8"/>
      </c>
      <c r="AG93" s="133">
        <f t="shared" si="8"/>
      </c>
      <c r="AH93" s="133">
        <f t="shared" si="8"/>
      </c>
      <c r="AI93" s="133">
        <f aca="true" t="shared" si="10" ref="AI93:AI98">COUNTIF(D93:AH93,1)</f>
        <v>0</v>
      </c>
    </row>
    <row r="94" spans="3:35" ht="13.5" hidden="1">
      <c r="C94" s="98" t="s">
        <v>114</v>
      </c>
      <c r="D94" s="133">
        <f t="shared" si="5"/>
      </c>
      <c r="E94" s="133">
        <f t="shared" si="5"/>
      </c>
      <c r="F94" s="133">
        <f t="shared" si="5"/>
      </c>
      <c r="G94" s="133">
        <f t="shared" si="6"/>
      </c>
      <c r="H94" s="133">
        <f t="shared" si="6"/>
      </c>
      <c r="I94" s="133">
        <f t="shared" si="6"/>
      </c>
      <c r="J94" s="133">
        <f t="shared" si="6"/>
      </c>
      <c r="K94" s="133">
        <f t="shared" si="6"/>
      </c>
      <c r="L94" s="133">
        <f t="shared" si="6"/>
      </c>
      <c r="M94" s="133">
        <f t="shared" si="6"/>
      </c>
      <c r="N94" s="133">
        <f t="shared" si="6"/>
      </c>
      <c r="O94" s="133">
        <f t="shared" si="6"/>
      </c>
      <c r="P94" s="133">
        <f t="shared" si="6"/>
      </c>
      <c r="Q94" s="133">
        <f t="shared" si="7"/>
      </c>
      <c r="R94" s="133">
        <f t="shared" si="7"/>
      </c>
      <c r="S94" s="133">
        <f t="shared" si="7"/>
      </c>
      <c r="T94" s="133">
        <f t="shared" si="7"/>
      </c>
      <c r="U94" s="133">
        <f t="shared" si="7"/>
      </c>
      <c r="V94" s="133">
        <f t="shared" si="7"/>
      </c>
      <c r="W94" s="133">
        <f t="shared" si="7"/>
      </c>
      <c r="X94" s="133">
        <f t="shared" si="7"/>
      </c>
      <c r="Y94" s="133">
        <f t="shared" si="7"/>
      </c>
      <c r="Z94" s="133">
        <f t="shared" si="7"/>
      </c>
      <c r="AA94" s="133">
        <f t="shared" si="8"/>
      </c>
      <c r="AB94" s="133">
        <f t="shared" si="8"/>
      </c>
      <c r="AC94" s="133">
        <f t="shared" si="8"/>
      </c>
      <c r="AD94" s="133">
        <f t="shared" si="8"/>
      </c>
      <c r="AE94" s="133">
        <f t="shared" si="8"/>
      </c>
      <c r="AF94" s="133">
        <f t="shared" si="8"/>
      </c>
      <c r="AG94" s="133">
        <f t="shared" si="8"/>
      </c>
      <c r="AH94" s="133">
        <f t="shared" si="8"/>
      </c>
      <c r="AI94" s="133">
        <f t="shared" si="10"/>
        <v>0</v>
      </c>
    </row>
    <row r="95" spans="3:35" ht="13.5" hidden="1">
      <c r="C95" s="98" t="s">
        <v>117</v>
      </c>
      <c r="D95" s="133">
        <f aca="true" t="shared" si="11" ref="D95:F98">IF(COUNTIF(D$24:D$43,$C95)=0,"",COUNTIF(D$24:D$43,$C95)/COUNTIF(D$24:D$43,$C95))</f>
      </c>
      <c r="E95" s="133">
        <f t="shared" si="11"/>
      </c>
      <c r="F95" s="133">
        <f t="shared" si="11"/>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 t="shared" si="10"/>
        <v>0</v>
      </c>
    </row>
    <row r="96" spans="3:35" ht="13.5" hidden="1">
      <c r="C96" s="98" t="s">
        <v>267</v>
      </c>
      <c r="D96" s="133">
        <f t="shared" si="11"/>
      </c>
      <c r="E96" s="133">
        <f t="shared" si="11"/>
      </c>
      <c r="F96" s="133">
        <f t="shared" si="11"/>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 t="shared" si="10"/>
        <v>0</v>
      </c>
    </row>
    <row r="97" spans="3:35" ht="13.5" hidden="1">
      <c r="C97" s="98" t="s">
        <v>269</v>
      </c>
      <c r="D97" s="133">
        <f t="shared" si="11"/>
      </c>
      <c r="E97" s="133">
        <f t="shared" si="11"/>
      </c>
      <c r="F97" s="133">
        <f t="shared" si="11"/>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 t="shared" si="10"/>
        <v>0</v>
      </c>
    </row>
    <row r="98" spans="3:35" ht="13.5" hidden="1">
      <c r="C98" s="98" t="s">
        <v>30</v>
      </c>
      <c r="D98" s="133">
        <f t="shared" si="11"/>
      </c>
      <c r="E98" s="133">
        <f t="shared" si="11"/>
      </c>
      <c r="F98" s="133">
        <f t="shared" si="11"/>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0"/>
        <v>0</v>
      </c>
    </row>
    <row r="99" spans="3:35" ht="13.5" hidden="1">
      <c r="C99" s="98" t="s">
        <v>31</v>
      </c>
      <c r="D99" s="133">
        <f t="shared" si="5"/>
      </c>
      <c r="E99" s="133">
        <f t="shared" si="5"/>
      </c>
      <c r="F99" s="133">
        <f t="shared" si="5"/>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9"/>
        <v>0</v>
      </c>
    </row>
    <row r="100" spans="3:35" ht="13.5" hidden="1">
      <c r="C100" s="98" t="s">
        <v>32</v>
      </c>
      <c r="D100" s="133">
        <f t="shared" si="5"/>
      </c>
      <c r="E100" s="133">
        <f t="shared" si="5"/>
      </c>
      <c r="F100" s="133">
        <f t="shared" si="5"/>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9"/>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45:BA46"/>
    <mergeCell ref="BA47:BA48"/>
    <mergeCell ref="BA49:BA50"/>
    <mergeCell ref="BA27:BA28"/>
    <mergeCell ref="BA29:BA30"/>
    <mergeCell ref="BA31:BA32"/>
    <mergeCell ref="BA33:BA34"/>
    <mergeCell ref="BA35:BA36"/>
    <mergeCell ref="BA37:BA38"/>
    <mergeCell ref="BA43:BA44"/>
    <mergeCell ref="BA3:BB3"/>
    <mergeCell ref="BA5:BB5"/>
    <mergeCell ref="BA9:BA10"/>
    <mergeCell ref="BA11:BA12"/>
    <mergeCell ref="BA13:BA14"/>
    <mergeCell ref="AS3:AX5"/>
    <mergeCell ref="AV7:AV8"/>
    <mergeCell ref="AS9:AS10"/>
    <mergeCell ref="AV13:AV14"/>
    <mergeCell ref="BB7:BB8"/>
    <mergeCell ref="AP3:AR5"/>
    <mergeCell ref="AY31:AY32"/>
    <mergeCell ref="AY33:AY34"/>
    <mergeCell ref="AQ1:AS1"/>
    <mergeCell ref="BA7:BA8"/>
    <mergeCell ref="BA15:BA16"/>
    <mergeCell ref="BA17:BA18"/>
    <mergeCell ref="BA19:BA20"/>
    <mergeCell ref="BA21:BA22"/>
    <mergeCell ref="AU7:AU8"/>
    <mergeCell ref="AY45:AY46"/>
    <mergeCell ref="AY23:AY24"/>
    <mergeCell ref="AY27:AY28"/>
    <mergeCell ref="AY37:AY38"/>
    <mergeCell ref="AY39:AY40"/>
    <mergeCell ref="AY29:AY30"/>
    <mergeCell ref="AY25:AY26"/>
    <mergeCell ref="AY41:AY42"/>
    <mergeCell ref="AY43:AY44"/>
    <mergeCell ref="AP37:AP38"/>
    <mergeCell ref="AY7:AY8"/>
    <mergeCell ref="AY9:AY10"/>
    <mergeCell ref="AY11:AY12"/>
    <mergeCell ref="AY13:AY14"/>
    <mergeCell ref="AY15:AY16"/>
    <mergeCell ref="AY17:AY18"/>
    <mergeCell ref="AP33:AP34"/>
    <mergeCell ref="AP35:AP36"/>
    <mergeCell ref="AT7:AT8"/>
    <mergeCell ref="AP39:AP40"/>
    <mergeCell ref="D66:E66"/>
    <mergeCell ref="D65:E65"/>
    <mergeCell ref="D61:E61"/>
    <mergeCell ref="D62:E62"/>
    <mergeCell ref="D63:E63"/>
    <mergeCell ref="D64:E64"/>
    <mergeCell ref="AP49:AQ50"/>
    <mergeCell ref="AP41:AP42"/>
    <mergeCell ref="AP43:AP44"/>
    <mergeCell ref="D69:E69"/>
    <mergeCell ref="D70:E70"/>
    <mergeCell ref="D71:E71"/>
    <mergeCell ref="D72:E72"/>
    <mergeCell ref="D73:E73"/>
    <mergeCell ref="D74:E74"/>
    <mergeCell ref="D67:E67"/>
    <mergeCell ref="D68:E68"/>
    <mergeCell ref="A53:B56"/>
    <mergeCell ref="T53:V53"/>
    <mergeCell ref="T54:V54"/>
    <mergeCell ref="T56:V56"/>
    <mergeCell ref="B44:C44"/>
    <mergeCell ref="AI44:AK44"/>
    <mergeCell ref="B45:C45"/>
    <mergeCell ref="AR7:AR8"/>
    <mergeCell ref="AP25:AP26"/>
    <mergeCell ref="AP27:AP28"/>
    <mergeCell ref="D7:AH7"/>
    <mergeCell ref="K20:K23"/>
    <mergeCell ref="L20:L23"/>
    <mergeCell ref="M20:M23"/>
    <mergeCell ref="N20:N23"/>
    <mergeCell ref="A9:A19"/>
    <mergeCell ref="A46:A51"/>
    <mergeCell ref="B51:C51"/>
    <mergeCell ref="D51:AI51"/>
    <mergeCell ref="A24:A44"/>
    <mergeCell ref="G20:G23"/>
    <mergeCell ref="H20:H23"/>
    <mergeCell ref="I20:I23"/>
    <mergeCell ref="J20:J23"/>
    <mergeCell ref="AM1:AN1"/>
    <mergeCell ref="AM2:AN3"/>
    <mergeCell ref="AM7:AN7"/>
    <mergeCell ref="A7:A8"/>
    <mergeCell ref="B7:C8"/>
    <mergeCell ref="B19:C19"/>
    <mergeCell ref="A1:H1"/>
    <mergeCell ref="A3:E5"/>
    <mergeCell ref="F3:X5"/>
    <mergeCell ref="Z5:AB5"/>
    <mergeCell ref="AC5:AH5"/>
    <mergeCell ref="AJ5:AN5"/>
    <mergeCell ref="T55:V55"/>
    <mergeCell ref="A20:A23"/>
    <mergeCell ref="B20:C23"/>
    <mergeCell ref="D20:D23"/>
    <mergeCell ref="E20:E23"/>
    <mergeCell ref="F20:F23"/>
    <mergeCell ref="O20:O23"/>
    <mergeCell ref="P20:P23"/>
    <mergeCell ref="Q20:Q23"/>
    <mergeCell ref="R20:R23"/>
    <mergeCell ref="S20:S23"/>
    <mergeCell ref="T20:T23"/>
    <mergeCell ref="U20:U23"/>
    <mergeCell ref="V20:V23"/>
    <mergeCell ref="W20:W23"/>
    <mergeCell ref="X20:X23"/>
    <mergeCell ref="Y20:Y23"/>
    <mergeCell ref="Z20:Z23"/>
    <mergeCell ref="AL20:AL23"/>
    <mergeCell ref="AA20:AA23"/>
    <mergeCell ref="AB20:AB23"/>
    <mergeCell ref="AC20:AC23"/>
    <mergeCell ref="AD20:AD23"/>
    <mergeCell ref="AE20:AE23"/>
    <mergeCell ref="AF20:AF23"/>
    <mergeCell ref="AG20:AG23"/>
    <mergeCell ref="AH20:AH23"/>
    <mergeCell ref="AI20:AI23"/>
    <mergeCell ref="AJ20:AJ23"/>
    <mergeCell ref="AK20:AK23"/>
    <mergeCell ref="AM22:AN25"/>
    <mergeCell ref="AP29:AP30"/>
    <mergeCell ref="AP31:AP32"/>
    <mergeCell ref="AS7:AS8"/>
    <mergeCell ref="AR17:AR18"/>
    <mergeCell ref="AS17:AS18"/>
    <mergeCell ref="AS21:AS22"/>
    <mergeCell ref="AR25:AR26"/>
    <mergeCell ref="AP13:AP14"/>
    <mergeCell ref="AP15:AP16"/>
    <mergeCell ref="AP7:AQ8"/>
    <mergeCell ref="AQ9:AQ10"/>
    <mergeCell ref="AV15:AV16"/>
    <mergeCell ref="AW7:AW8"/>
    <mergeCell ref="AX7:AX8"/>
    <mergeCell ref="AZ7:AZ8"/>
    <mergeCell ref="AP9:AP10"/>
    <mergeCell ref="AP11:AP12"/>
    <mergeCell ref="AT9:AT10"/>
    <mergeCell ref="AU9:AU10"/>
    <mergeCell ref="AV9:AV10"/>
    <mergeCell ref="AW9:AW10"/>
    <mergeCell ref="AP45:AP46"/>
    <mergeCell ref="AP47:AP48"/>
    <mergeCell ref="AR9:AR10"/>
    <mergeCell ref="AR29:AR30"/>
    <mergeCell ref="AR35:AR36"/>
    <mergeCell ref="AR41:AR42"/>
    <mergeCell ref="AR47:AR48"/>
    <mergeCell ref="AR21:AR22"/>
    <mergeCell ref="AR33:AR34"/>
    <mergeCell ref="AR31:AR32"/>
    <mergeCell ref="AS25:AS26"/>
    <mergeCell ref="AS29:AS30"/>
    <mergeCell ref="AR23:AR24"/>
    <mergeCell ref="AS23:AS24"/>
    <mergeCell ref="AR27:AR28"/>
    <mergeCell ref="AS27:AS28"/>
    <mergeCell ref="AS33:AS34"/>
    <mergeCell ref="AR37:AR38"/>
    <mergeCell ref="AX9:AX10"/>
    <mergeCell ref="AR15:AR16"/>
    <mergeCell ref="AS15:AS16"/>
    <mergeCell ref="AT15:AT16"/>
    <mergeCell ref="AU15:AU16"/>
    <mergeCell ref="AV11:AV12"/>
    <mergeCell ref="AW11:AW12"/>
    <mergeCell ref="AX11:AX12"/>
    <mergeCell ref="AW15:AW16"/>
    <mergeCell ref="AZ9:AZ10"/>
    <mergeCell ref="AR13:AR14"/>
    <mergeCell ref="AS13:AS14"/>
    <mergeCell ref="AT13:AT14"/>
    <mergeCell ref="AU13:AU14"/>
    <mergeCell ref="BB9:BB10"/>
    <mergeCell ref="AR11:AR12"/>
    <mergeCell ref="AS11:AS12"/>
    <mergeCell ref="AT11:AT12"/>
    <mergeCell ref="AU11:AU12"/>
    <mergeCell ref="AZ11:AZ12"/>
    <mergeCell ref="BB11:BB12"/>
    <mergeCell ref="AW13:AW14"/>
    <mergeCell ref="AX13:AX14"/>
    <mergeCell ref="AZ13:AZ14"/>
    <mergeCell ref="BB13:BB14"/>
    <mergeCell ref="AX15:AX16"/>
    <mergeCell ref="AZ15:AZ16"/>
    <mergeCell ref="BB15:BB16"/>
    <mergeCell ref="AT17:AT18"/>
    <mergeCell ref="AU17:AU18"/>
    <mergeCell ref="AV17:AV18"/>
    <mergeCell ref="AW17:AW18"/>
    <mergeCell ref="AX17:AX18"/>
    <mergeCell ref="AZ17:AZ18"/>
    <mergeCell ref="BB17:BB18"/>
    <mergeCell ref="AR19:AR20"/>
    <mergeCell ref="AS19:AS20"/>
    <mergeCell ref="AT19:AT20"/>
    <mergeCell ref="AU19:AU20"/>
    <mergeCell ref="AV19:AV20"/>
    <mergeCell ref="AW19:AW20"/>
    <mergeCell ref="AX19:AX20"/>
    <mergeCell ref="AZ19:AZ20"/>
    <mergeCell ref="BB19:BB20"/>
    <mergeCell ref="AU23:AU24"/>
    <mergeCell ref="AV23:AV24"/>
    <mergeCell ref="AW23:AW24"/>
    <mergeCell ref="AX23:AX24"/>
    <mergeCell ref="AT21:AT22"/>
    <mergeCell ref="AU21:AU22"/>
    <mergeCell ref="AV21:AV22"/>
    <mergeCell ref="AW21:AW22"/>
    <mergeCell ref="AX21:AX22"/>
    <mergeCell ref="AV27:AV28"/>
    <mergeCell ref="AW27:AW28"/>
    <mergeCell ref="AX27:AX28"/>
    <mergeCell ref="AT25:AT26"/>
    <mergeCell ref="AU25:AU26"/>
    <mergeCell ref="AZ27:AZ28"/>
    <mergeCell ref="BB21:BB22"/>
    <mergeCell ref="AY19:AY20"/>
    <mergeCell ref="AY21:AY22"/>
    <mergeCell ref="AZ25:AZ26"/>
    <mergeCell ref="BB25:BB26"/>
    <mergeCell ref="AZ21:AZ22"/>
    <mergeCell ref="BB23:BB24"/>
    <mergeCell ref="AV25:AV26"/>
    <mergeCell ref="AW25:AW26"/>
    <mergeCell ref="AX25:AX26"/>
    <mergeCell ref="AZ23:AZ24"/>
    <mergeCell ref="BA23:BA24"/>
    <mergeCell ref="BA25:BA26"/>
    <mergeCell ref="AT23:AT24"/>
    <mergeCell ref="BB27:BB28"/>
    <mergeCell ref="AT29:AT30"/>
    <mergeCell ref="AU29:AU30"/>
    <mergeCell ref="AV29:AV30"/>
    <mergeCell ref="AW29:AW30"/>
    <mergeCell ref="AX29:AX30"/>
    <mergeCell ref="AZ29:AZ30"/>
    <mergeCell ref="BB29:BB30"/>
    <mergeCell ref="AT27:AT28"/>
    <mergeCell ref="AU27:AU28"/>
    <mergeCell ref="AS31:AS32"/>
    <mergeCell ref="AT31:AT32"/>
    <mergeCell ref="AU31:AU32"/>
    <mergeCell ref="AV31:AV32"/>
    <mergeCell ref="AW31:AW32"/>
    <mergeCell ref="AX31:AX32"/>
    <mergeCell ref="AZ31:AZ32"/>
    <mergeCell ref="BB31:BB32"/>
    <mergeCell ref="AX35:AX36"/>
    <mergeCell ref="AZ35:AZ36"/>
    <mergeCell ref="BB35:BB36"/>
    <mergeCell ref="AY35:AY36"/>
    <mergeCell ref="AT33:AT34"/>
    <mergeCell ref="AU33:AU34"/>
    <mergeCell ref="AV33:AV34"/>
    <mergeCell ref="AW33:AW34"/>
    <mergeCell ref="AX33:AX34"/>
    <mergeCell ref="AZ33:AZ34"/>
    <mergeCell ref="AU37:AU38"/>
    <mergeCell ref="AV37:AV38"/>
    <mergeCell ref="AW37:AW38"/>
    <mergeCell ref="AX37:AX38"/>
    <mergeCell ref="BB33:BB34"/>
    <mergeCell ref="AS35:AS36"/>
    <mergeCell ref="AT35:AT36"/>
    <mergeCell ref="AU35:AU36"/>
    <mergeCell ref="AV35:AV36"/>
    <mergeCell ref="AW35:AW36"/>
    <mergeCell ref="AZ37:AZ38"/>
    <mergeCell ref="BB37:BB38"/>
    <mergeCell ref="AR39:AR40"/>
    <mergeCell ref="AS39:AS40"/>
    <mergeCell ref="AT39:AT40"/>
    <mergeCell ref="AU39:AU40"/>
    <mergeCell ref="AV39:AV40"/>
    <mergeCell ref="AW39:AW40"/>
    <mergeCell ref="AS37:AS38"/>
    <mergeCell ref="AT37:AT38"/>
    <mergeCell ref="AS41:AS42"/>
    <mergeCell ref="AT41:AT42"/>
    <mergeCell ref="AU41:AU42"/>
    <mergeCell ref="AV41:AV42"/>
    <mergeCell ref="AW41:AW42"/>
    <mergeCell ref="AX41:AX42"/>
    <mergeCell ref="AW43:AW44"/>
    <mergeCell ref="AX43:AX44"/>
    <mergeCell ref="AZ43:AZ44"/>
    <mergeCell ref="BB43:BB44"/>
    <mergeCell ref="AX39:AX40"/>
    <mergeCell ref="AZ39:AZ40"/>
    <mergeCell ref="BB39:BB40"/>
    <mergeCell ref="AZ41:AZ42"/>
    <mergeCell ref="BA39:BA40"/>
    <mergeCell ref="BA41:BA42"/>
    <mergeCell ref="AT45:AT46"/>
    <mergeCell ref="AU45:AU46"/>
    <mergeCell ref="AV45:AV46"/>
    <mergeCell ref="AW45:AW46"/>
    <mergeCell ref="BB41:BB42"/>
    <mergeCell ref="AR43:AR44"/>
    <mergeCell ref="AS43:AS44"/>
    <mergeCell ref="AT43:AT44"/>
    <mergeCell ref="AU43:AU44"/>
    <mergeCell ref="AV43:AV44"/>
    <mergeCell ref="AR45:AR46"/>
    <mergeCell ref="BB45:BB46"/>
    <mergeCell ref="AX49:AX50"/>
    <mergeCell ref="AZ49:AZ50"/>
    <mergeCell ref="AS47:AS48"/>
    <mergeCell ref="AT47:AT48"/>
    <mergeCell ref="AU47:AU48"/>
    <mergeCell ref="AV47:AV48"/>
    <mergeCell ref="AW47:AW48"/>
    <mergeCell ref="AS45:AS46"/>
    <mergeCell ref="AY47:AY48"/>
    <mergeCell ref="AY49:AY50"/>
    <mergeCell ref="AQ21:AQ22"/>
    <mergeCell ref="AQ23:AQ24"/>
    <mergeCell ref="AZ47:AZ48"/>
    <mergeCell ref="AQ41:AQ42"/>
    <mergeCell ref="AQ43:AQ44"/>
    <mergeCell ref="AQ47:AQ48"/>
    <mergeCell ref="AX45:AX46"/>
    <mergeCell ref="AZ45:AZ46"/>
    <mergeCell ref="AQ19:AQ20"/>
    <mergeCell ref="BB47:BB48"/>
    <mergeCell ref="AR49:AR50"/>
    <mergeCell ref="AS49:AS50"/>
    <mergeCell ref="AT49:AT50"/>
    <mergeCell ref="AU49:AU50"/>
    <mergeCell ref="AV49:AV50"/>
    <mergeCell ref="AW49:AW50"/>
    <mergeCell ref="BB49:BB50"/>
    <mergeCell ref="AX47:AX48"/>
    <mergeCell ref="AQ31:AQ32"/>
    <mergeCell ref="AP17:AP18"/>
    <mergeCell ref="AP19:AP20"/>
    <mergeCell ref="AP21:AP22"/>
    <mergeCell ref="AP23:AP24"/>
    <mergeCell ref="AQ45:AQ46"/>
    <mergeCell ref="AQ33:AQ34"/>
    <mergeCell ref="AQ35:AQ36"/>
    <mergeCell ref="AQ37:AQ38"/>
    <mergeCell ref="AQ39:AQ40"/>
    <mergeCell ref="AI8:AI10"/>
    <mergeCell ref="AJ8:AK10"/>
    <mergeCell ref="AJ7:AK7"/>
    <mergeCell ref="AQ25:AQ26"/>
    <mergeCell ref="AQ27:AQ28"/>
    <mergeCell ref="AQ29:AQ30"/>
    <mergeCell ref="AQ11:AQ12"/>
    <mergeCell ref="AQ13:AQ14"/>
    <mergeCell ref="AQ15:AQ16"/>
    <mergeCell ref="AQ17:AQ18"/>
    <mergeCell ref="AJ17:AM18"/>
    <mergeCell ref="AL8:AL10"/>
    <mergeCell ref="AM8:AN10"/>
    <mergeCell ref="AI11:AI16"/>
    <mergeCell ref="AJ11:AJ13"/>
    <mergeCell ref="AJ14:AJ16"/>
    <mergeCell ref="AK11:AK13"/>
    <mergeCell ref="AK14:AK16"/>
    <mergeCell ref="AM11:AN16"/>
    <mergeCell ref="AL11:AL16"/>
  </mergeCells>
  <conditionalFormatting sqref="C9:AG18 C24:AG43 C46:C50">
    <cfRule type="expression" priority="14" dxfId="0" stopIfTrue="1">
      <formula>$C9=""</formula>
    </cfRule>
  </conditionalFormatting>
  <conditionalFormatting sqref="BA9 AR9:AR48 AT9:AT48 AV9:AV48 AX9:AZ48 BA11:BA47 D46:AG50">
    <cfRule type="expression" priority="11" dxfId="0" stopIfTrue="1">
      <formula>D9=""</formula>
    </cfRule>
  </conditionalFormatting>
  <conditionalFormatting sqref="AC5:AH5">
    <cfRule type="expression" priority="18" dxfId="0" stopIfTrue="1">
      <formula>$AC$5=""</formula>
    </cfRule>
  </conditionalFormatting>
  <conditionalFormatting sqref="AJ5:AN5">
    <cfRule type="expression" priority="19" dxfId="0" stopIfTrue="1">
      <formula>$AJ$5=""</formula>
    </cfRule>
  </conditionalFormatting>
  <conditionalFormatting sqref="D54:S54">
    <cfRule type="expression" priority="20" dxfId="0" stopIfTrue="1">
      <formula>D$54=""</formula>
    </cfRule>
  </conditionalFormatting>
  <conditionalFormatting sqref="AQ9:AQ48">
    <cfRule type="expression" priority="4" dxfId="11" stopIfTrue="1">
      <formula>AQ9=""</formula>
    </cfRule>
  </conditionalFormatting>
  <conditionalFormatting sqref="BA3">
    <cfRule type="expression" priority="2" dxfId="11" stopIfTrue="1">
      <formula>$BA$3=""</formula>
    </cfRule>
  </conditionalFormatting>
  <conditionalFormatting sqref="BA5">
    <cfRule type="expression" priority="1" dxfId="11" stopIfTrue="1">
      <formula>$BA$5=""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sqref="D24:AH43">
      <formula1>$I$62:$I$77</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6.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02" t="s">
        <v>335</v>
      </c>
      <c r="B1" s="703"/>
      <c r="C1" s="703"/>
      <c r="D1" s="703"/>
      <c r="E1" s="703"/>
      <c r="F1" s="703"/>
      <c r="G1" s="703"/>
      <c r="H1" s="704"/>
      <c r="J1" s="91"/>
      <c r="AH1" s="92"/>
      <c r="AI1" s="92"/>
      <c r="AM1" s="694" t="s">
        <v>0</v>
      </c>
      <c r="AN1" s="694"/>
      <c r="AQ1" s="747" t="s">
        <v>326</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337</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5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699"/>
      <c r="AD5" s="700"/>
      <c r="AE5" s="700"/>
      <c r="AF5" s="700"/>
      <c r="AG5" s="700"/>
      <c r="AH5" s="701"/>
      <c r="AI5" s="100" t="s">
        <v>2</v>
      </c>
      <c r="AJ5" s="695"/>
      <c r="AK5" s="695"/>
      <c r="AL5" s="695"/>
      <c r="AM5" s="695"/>
      <c r="AN5" s="695"/>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104">
        <v>1</v>
      </c>
      <c r="E8" s="172">
        <v>2</v>
      </c>
      <c r="F8" s="173">
        <v>3</v>
      </c>
      <c r="G8" s="173">
        <v>4</v>
      </c>
      <c r="H8" s="173">
        <v>5</v>
      </c>
      <c r="I8" s="173">
        <v>6</v>
      </c>
      <c r="J8" s="104">
        <v>7</v>
      </c>
      <c r="K8" s="104">
        <v>8</v>
      </c>
      <c r="L8" s="172">
        <v>9</v>
      </c>
      <c r="M8" s="173">
        <v>10</v>
      </c>
      <c r="N8" s="104">
        <v>11</v>
      </c>
      <c r="O8" s="104">
        <v>12</v>
      </c>
      <c r="P8" s="104">
        <v>13</v>
      </c>
      <c r="Q8" s="104">
        <v>14</v>
      </c>
      <c r="R8" s="104">
        <v>15</v>
      </c>
      <c r="S8" s="172">
        <v>16</v>
      </c>
      <c r="T8" s="173">
        <v>17</v>
      </c>
      <c r="U8" s="104">
        <v>18</v>
      </c>
      <c r="V8" s="104">
        <v>19</v>
      </c>
      <c r="W8" s="104">
        <v>20</v>
      </c>
      <c r="X8" s="104">
        <v>21</v>
      </c>
      <c r="Y8" s="104">
        <v>22</v>
      </c>
      <c r="Z8" s="172">
        <v>23</v>
      </c>
      <c r="AA8" s="173">
        <v>24</v>
      </c>
      <c r="AB8" s="104">
        <v>25</v>
      </c>
      <c r="AC8" s="104">
        <v>26</v>
      </c>
      <c r="AD8" s="104">
        <v>27</v>
      </c>
      <c r="AE8" s="104">
        <v>28</v>
      </c>
      <c r="AF8" s="104">
        <v>29</v>
      </c>
      <c r="AG8" s="172">
        <v>30</v>
      </c>
      <c r="AH8" s="257">
        <v>31</v>
      </c>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83"/>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t="s">
        <v>10</v>
      </c>
      <c r="AE9" s="284" t="s">
        <v>10</v>
      </c>
      <c r="AF9" s="284" t="s">
        <v>10</v>
      </c>
      <c r="AG9" s="284" t="s">
        <v>10</v>
      </c>
      <c r="AH9" s="285"/>
      <c r="AI9" s="631"/>
      <c r="AJ9" s="635"/>
      <c r="AK9" s="636"/>
      <c r="AL9" s="640"/>
      <c r="AM9" s="635"/>
      <c r="AN9" s="643"/>
      <c r="AP9" s="660">
        <v>1</v>
      </c>
      <c r="AQ9" s="639">
        <f>IF(C24="","",C24)</f>
      </c>
      <c r="AR9" s="670"/>
      <c r="AS9" s="670">
        <f>IF(90000&lt;=AR9,90000,AR9)</f>
        <v>0</v>
      </c>
      <c r="AT9" s="670"/>
      <c r="AU9" s="670">
        <f>IF(10000&lt;=AT9,10000,AT9)</f>
        <v>0</v>
      </c>
      <c r="AV9" s="670"/>
      <c r="AW9" s="670">
        <f>IF(20000&lt;=AV9,20000,AV9)</f>
        <v>0</v>
      </c>
      <c r="AX9" s="670"/>
      <c r="AY9" s="670"/>
      <c r="AZ9" s="670"/>
      <c r="BA9" s="664"/>
      <c r="BB9" s="742"/>
    </row>
    <row r="10" spans="1:54" ht="16.5" customHeight="1">
      <c r="A10" s="721"/>
      <c r="B10" s="236">
        <v>2</v>
      </c>
      <c r="C10" s="286"/>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8"/>
      <c r="AI10" s="632"/>
      <c r="AJ10" s="637"/>
      <c r="AK10" s="638"/>
      <c r="AL10" s="641"/>
      <c r="AM10" s="637"/>
      <c r="AN10" s="644"/>
      <c r="AP10" s="661"/>
      <c r="AQ10" s="654"/>
      <c r="AR10" s="666"/>
      <c r="AS10" s="666"/>
      <c r="AT10" s="666"/>
      <c r="AU10" s="666"/>
      <c r="AV10" s="666"/>
      <c r="AW10" s="666"/>
      <c r="AX10" s="666"/>
      <c r="AY10" s="666"/>
      <c r="AZ10" s="666"/>
      <c r="BA10" s="669"/>
      <c r="BB10" s="662"/>
    </row>
    <row r="11" spans="1:54" ht="16.5" customHeight="1">
      <c r="A11" s="721"/>
      <c r="B11" s="236">
        <v>3</v>
      </c>
      <c r="C11" s="286"/>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8"/>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666"/>
      <c r="AS11" s="668">
        <f>IF(90000&lt;=AR11,90000,AR11)</f>
        <v>0</v>
      </c>
      <c r="AT11" s="666"/>
      <c r="AU11" s="668">
        <f>IF(10000&lt;=AT11,10000,AT11)</f>
        <v>0</v>
      </c>
      <c r="AV11" s="666"/>
      <c r="AW11" s="668">
        <f>IF(20000&lt;=AV11,20000,AV11)</f>
        <v>0</v>
      </c>
      <c r="AX11" s="666"/>
      <c r="AY11" s="666"/>
      <c r="AZ11" s="666"/>
      <c r="BA11" s="668"/>
      <c r="BB11" s="662"/>
    </row>
    <row r="12" spans="1:54" ht="16.5" customHeight="1">
      <c r="A12" s="721"/>
      <c r="B12" s="236">
        <v>4</v>
      </c>
      <c r="C12" s="286"/>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t="s">
        <v>10</v>
      </c>
      <c r="AH12" s="290"/>
      <c r="AI12" s="645"/>
      <c r="AJ12" s="647"/>
      <c r="AK12" s="648"/>
      <c r="AL12" s="624"/>
      <c r="AM12" s="624"/>
      <c r="AN12" s="626"/>
      <c r="AP12" s="661"/>
      <c r="AQ12" s="654"/>
      <c r="AR12" s="666"/>
      <c r="AS12" s="669"/>
      <c r="AT12" s="666"/>
      <c r="AU12" s="669"/>
      <c r="AV12" s="666"/>
      <c r="AW12" s="669"/>
      <c r="AX12" s="666"/>
      <c r="AY12" s="666"/>
      <c r="AZ12" s="666"/>
      <c r="BA12" s="669"/>
      <c r="BB12" s="662"/>
    </row>
    <row r="13" spans="1:54" ht="16.5" customHeight="1">
      <c r="A13" s="721"/>
      <c r="B13" s="236">
        <v>5</v>
      </c>
      <c r="C13" s="286"/>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90"/>
      <c r="AI13" s="645"/>
      <c r="AJ13" s="647"/>
      <c r="AK13" s="648"/>
      <c r="AL13" s="624"/>
      <c r="AM13" s="624"/>
      <c r="AN13" s="626"/>
      <c r="AP13" s="661">
        <v>3</v>
      </c>
      <c r="AQ13" s="653">
        <f>IF(C26="","",C26)</f>
      </c>
      <c r="AR13" s="666"/>
      <c r="AS13" s="668">
        <f>IF(90000&lt;=AR13,90000,AR13)</f>
        <v>0</v>
      </c>
      <c r="AT13" s="666"/>
      <c r="AU13" s="668">
        <f>IF(10000&lt;=AT13,10000,AT13)</f>
        <v>0</v>
      </c>
      <c r="AV13" s="666"/>
      <c r="AW13" s="668">
        <f>IF(20000&lt;=AV13,20000,AV13)</f>
        <v>0</v>
      </c>
      <c r="AX13" s="666"/>
      <c r="AY13" s="666"/>
      <c r="AZ13" s="666"/>
      <c r="BA13" s="668"/>
      <c r="BB13" s="662"/>
    </row>
    <row r="14" spans="1:54" ht="16.5" customHeight="1">
      <c r="A14" s="721"/>
      <c r="B14" s="236">
        <v>6</v>
      </c>
      <c r="C14" s="286"/>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90"/>
      <c r="AI14" s="645"/>
      <c r="AJ14" s="649" t="s">
        <v>287</v>
      </c>
      <c r="AK14" s="624">
        <f>IF(COUNTIF($D$19:$AH$19,"複")=0,0,COUNTIF($D$19:$AH$19,"複"))</f>
        <v>0</v>
      </c>
      <c r="AL14" s="624"/>
      <c r="AM14" s="624"/>
      <c r="AN14" s="626"/>
      <c r="AP14" s="661"/>
      <c r="AQ14" s="654"/>
      <c r="AR14" s="666"/>
      <c r="AS14" s="669"/>
      <c r="AT14" s="666"/>
      <c r="AU14" s="669"/>
      <c r="AV14" s="666"/>
      <c r="AW14" s="669"/>
      <c r="AX14" s="666"/>
      <c r="AY14" s="666"/>
      <c r="AZ14" s="666"/>
      <c r="BA14" s="669"/>
      <c r="BB14" s="662"/>
    </row>
    <row r="15" spans="1:54" ht="16.5" customHeight="1">
      <c r="A15" s="721"/>
      <c r="B15" s="236">
        <v>7</v>
      </c>
      <c r="C15" s="286"/>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t="s">
        <v>11</v>
      </c>
      <c r="AB15" s="289"/>
      <c r="AC15" s="289"/>
      <c r="AD15" s="289"/>
      <c r="AE15" s="289"/>
      <c r="AF15" s="289"/>
      <c r="AG15" s="289" t="s">
        <v>10</v>
      </c>
      <c r="AH15" s="290"/>
      <c r="AI15" s="645"/>
      <c r="AJ15" s="649"/>
      <c r="AK15" s="624"/>
      <c r="AL15" s="624"/>
      <c r="AM15" s="624"/>
      <c r="AN15" s="626"/>
      <c r="AP15" s="661">
        <v>4</v>
      </c>
      <c r="AQ15" s="653">
        <f>IF(C27="","",C27)</f>
      </c>
      <c r="AR15" s="666"/>
      <c r="AS15" s="668">
        <f>IF(90000&lt;=AR15,90000,AR15)</f>
        <v>0</v>
      </c>
      <c r="AT15" s="666"/>
      <c r="AU15" s="668">
        <f>IF(10000&lt;=AT15,10000,AT15)</f>
        <v>0</v>
      </c>
      <c r="AV15" s="666"/>
      <c r="AW15" s="668">
        <f>IF(20000&lt;=AV15,20000,AV15)</f>
        <v>0</v>
      </c>
      <c r="AX15" s="666"/>
      <c r="AY15" s="666"/>
      <c r="AZ15" s="666"/>
      <c r="BA15" s="668"/>
      <c r="BB15" s="662"/>
    </row>
    <row r="16" spans="1:54" ht="17.25" customHeight="1" thickBot="1">
      <c r="A16" s="721"/>
      <c r="B16" s="236">
        <v>8</v>
      </c>
      <c r="C16" s="286"/>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t="s">
        <v>10</v>
      </c>
      <c r="AH16" s="290"/>
      <c r="AI16" s="646"/>
      <c r="AJ16" s="650"/>
      <c r="AK16" s="625"/>
      <c r="AL16" s="625"/>
      <c r="AM16" s="625"/>
      <c r="AN16" s="627"/>
      <c r="AP16" s="661"/>
      <c r="AQ16" s="654"/>
      <c r="AR16" s="666"/>
      <c r="AS16" s="669"/>
      <c r="AT16" s="666"/>
      <c r="AU16" s="669"/>
      <c r="AV16" s="666"/>
      <c r="AW16" s="669"/>
      <c r="AX16" s="666"/>
      <c r="AY16" s="666"/>
      <c r="AZ16" s="666"/>
      <c r="BA16" s="669"/>
      <c r="BB16" s="662"/>
    </row>
    <row r="17" spans="1:54" ht="17.25" customHeight="1">
      <c r="A17" s="721"/>
      <c r="B17" s="237">
        <v>9</v>
      </c>
      <c r="C17" s="286"/>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2"/>
      <c r="AI17" s="265"/>
      <c r="AJ17" s="628" t="s">
        <v>328</v>
      </c>
      <c r="AK17" s="628"/>
      <c r="AL17" s="628"/>
      <c r="AM17" s="628"/>
      <c r="AN17" s="266"/>
      <c r="AP17" s="661">
        <v>5</v>
      </c>
      <c r="AQ17" s="653">
        <f>IF(C28="","",C28)</f>
      </c>
      <c r="AR17" s="666"/>
      <c r="AS17" s="668">
        <f>IF(90000&lt;=AR17,90000,AR17)</f>
        <v>0</v>
      </c>
      <c r="AT17" s="666"/>
      <c r="AU17" s="668">
        <f>IF(10000&lt;=AT17,10000,AT17)</f>
        <v>0</v>
      </c>
      <c r="AV17" s="666"/>
      <c r="AW17" s="668">
        <f>IF(20000&lt;=AV17,20000,AV17)</f>
        <v>0</v>
      </c>
      <c r="AX17" s="666"/>
      <c r="AY17" s="666"/>
      <c r="AZ17" s="666"/>
      <c r="BA17" s="668"/>
      <c r="BB17" s="662"/>
    </row>
    <row r="18" spans="1:54" ht="16.5" customHeight="1">
      <c r="A18" s="721"/>
      <c r="B18" s="238">
        <v>10</v>
      </c>
      <c r="C18" s="293"/>
      <c r="D18" s="294" t="s">
        <v>11</v>
      </c>
      <c r="E18" s="294" t="s">
        <v>10</v>
      </c>
      <c r="F18" s="294" t="s">
        <v>10</v>
      </c>
      <c r="G18" s="294" t="s">
        <v>10</v>
      </c>
      <c r="H18" s="294" t="s">
        <v>10</v>
      </c>
      <c r="I18" s="294" t="s">
        <v>10</v>
      </c>
      <c r="J18" s="294" t="s">
        <v>10</v>
      </c>
      <c r="K18" s="294" t="s">
        <v>10</v>
      </c>
      <c r="L18" s="294" t="s">
        <v>10</v>
      </c>
      <c r="M18" s="294" t="s">
        <v>10</v>
      </c>
      <c r="N18" s="294" t="s">
        <v>10</v>
      </c>
      <c r="O18" s="294" t="s">
        <v>10</v>
      </c>
      <c r="P18" s="294" t="s">
        <v>10</v>
      </c>
      <c r="Q18" s="294" t="s">
        <v>10</v>
      </c>
      <c r="R18" s="294" t="s">
        <v>10</v>
      </c>
      <c r="S18" s="294" t="s">
        <v>10</v>
      </c>
      <c r="T18" s="294" t="s">
        <v>10</v>
      </c>
      <c r="U18" s="294" t="s">
        <v>10</v>
      </c>
      <c r="V18" s="294" t="s">
        <v>10</v>
      </c>
      <c r="W18" s="294" t="s">
        <v>10</v>
      </c>
      <c r="X18" s="294" t="s">
        <v>10</v>
      </c>
      <c r="Y18" s="294" t="s">
        <v>10</v>
      </c>
      <c r="Z18" s="294" t="s">
        <v>10</v>
      </c>
      <c r="AA18" s="294" t="s">
        <v>10</v>
      </c>
      <c r="AB18" s="294" t="s">
        <v>10</v>
      </c>
      <c r="AC18" s="294" t="s">
        <v>11</v>
      </c>
      <c r="AD18" s="294"/>
      <c r="AE18" s="294"/>
      <c r="AF18" s="294"/>
      <c r="AG18" s="294" t="s">
        <v>10</v>
      </c>
      <c r="AH18" s="295"/>
      <c r="AI18" s="240"/>
      <c r="AJ18" s="629"/>
      <c r="AK18" s="629"/>
      <c r="AL18" s="629"/>
      <c r="AM18" s="629"/>
      <c r="AN18" s="110"/>
      <c r="AP18" s="661"/>
      <c r="AQ18" s="654"/>
      <c r="AR18" s="666"/>
      <c r="AS18" s="669"/>
      <c r="AT18" s="666"/>
      <c r="AU18" s="669"/>
      <c r="AV18" s="666"/>
      <c r="AW18" s="669"/>
      <c r="AX18" s="666"/>
      <c r="AY18" s="666"/>
      <c r="AZ18" s="666"/>
      <c r="BA18" s="669"/>
      <c r="BB18" s="662"/>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49">
        <f t="shared" si="0"/>
      </c>
      <c r="AI19" s="267"/>
      <c r="AJ19" s="268"/>
      <c r="AK19" s="269"/>
      <c r="AL19" s="269"/>
      <c r="AM19" s="110"/>
      <c r="AN19" s="110"/>
      <c r="AP19" s="661">
        <v>6</v>
      </c>
      <c r="AQ19" s="653">
        <f>IF(C29="","",C29)</f>
      </c>
      <c r="AR19" s="666"/>
      <c r="AS19" s="668">
        <f>IF(90000&lt;=AR19,90000,AR19)</f>
        <v>0</v>
      </c>
      <c r="AT19" s="666"/>
      <c r="AU19" s="668">
        <f>IF(10000&lt;=AT19,10000,AT19)</f>
        <v>0</v>
      </c>
      <c r="AV19" s="666"/>
      <c r="AW19" s="668">
        <f>IF(20000&lt;=AV19,20000,AV19)</f>
        <v>0</v>
      </c>
      <c r="AX19" s="666"/>
      <c r="AY19" s="666"/>
      <c r="AZ19" s="666"/>
      <c r="BA19" s="668"/>
      <c r="BB19" s="662"/>
    </row>
    <row r="20" spans="1:54" ht="15.75" customHeight="1">
      <c r="A20" s="707" t="s">
        <v>3</v>
      </c>
      <c r="B20" s="710" t="s">
        <v>4</v>
      </c>
      <c r="C20" s="711"/>
      <c r="D20" s="674">
        <v>1</v>
      </c>
      <c r="E20" s="691">
        <v>2</v>
      </c>
      <c r="F20" s="671">
        <v>3</v>
      </c>
      <c r="G20" s="671">
        <v>4</v>
      </c>
      <c r="H20" s="671">
        <v>5</v>
      </c>
      <c r="I20" s="671">
        <v>6</v>
      </c>
      <c r="J20" s="674">
        <v>7</v>
      </c>
      <c r="K20" s="674">
        <v>8</v>
      </c>
      <c r="L20" s="691">
        <v>9</v>
      </c>
      <c r="M20" s="671">
        <v>10</v>
      </c>
      <c r="N20" s="674">
        <v>11</v>
      </c>
      <c r="O20" s="674">
        <v>12</v>
      </c>
      <c r="P20" s="674">
        <v>13</v>
      </c>
      <c r="Q20" s="674">
        <v>14</v>
      </c>
      <c r="R20" s="674">
        <v>15</v>
      </c>
      <c r="S20" s="691">
        <v>16</v>
      </c>
      <c r="T20" s="671">
        <v>17</v>
      </c>
      <c r="U20" s="674">
        <v>18</v>
      </c>
      <c r="V20" s="674">
        <v>19</v>
      </c>
      <c r="W20" s="674">
        <v>20</v>
      </c>
      <c r="X20" s="674">
        <v>21</v>
      </c>
      <c r="Y20" s="674">
        <v>22</v>
      </c>
      <c r="Z20" s="691">
        <v>23</v>
      </c>
      <c r="AA20" s="671">
        <v>24</v>
      </c>
      <c r="AB20" s="674">
        <v>25</v>
      </c>
      <c r="AC20" s="674">
        <v>26</v>
      </c>
      <c r="AD20" s="674">
        <v>27</v>
      </c>
      <c r="AE20" s="674">
        <v>28</v>
      </c>
      <c r="AF20" s="674">
        <v>29</v>
      </c>
      <c r="AG20" s="691">
        <v>30</v>
      </c>
      <c r="AH20" s="767">
        <v>31</v>
      </c>
      <c r="AI20" s="683" t="s">
        <v>71</v>
      </c>
      <c r="AJ20" s="688" t="s">
        <v>72</v>
      </c>
      <c r="AK20" s="677" t="s">
        <v>192</v>
      </c>
      <c r="AL20" s="677" t="s">
        <v>193</v>
      </c>
      <c r="AM20" s="110"/>
      <c r="AN20" s="110"/>
      <c r="AP20" s="661"/>
      <c r="AQ20" s="654"/>
      <c r="AR20" s="666"/>
      <c r="AS20" s="669"/>
      <c r="AT20" s="666"/>
      <c r="AU20" s="669"/>
      <c r="AV20" s="666"/>
      <c r="AW20" s="669"/>
      <c r="AX20" s="666"/>
      <c r="AY20" s="666"/>
      <c r="AZ20" s="666"/>
      <c r="BA20" s="669"/>
      <c r="BB20" s="662"/>
    </row>
    <row r="21" spans="1:54" ht="15.75" customHeight="1">
      <c r="A21" s="708"/>
      <c r="B21" s="712"/>
      <c r="C21" s="713"/>
      <c r="D21" s="675"/>
      <c r="E21" s="692"/>
      <c r="F21" s="672"/>
      <c r="G21" s="672"/>
      <c r="H21" s="672"/>
      <c r="I21" s="672"/>
      <c r="J21" s="675"/>
      <c r="K21" s="675"/>
      <c r="L21" s="692"/>
      <c r="M21" s="672"/>
      <c r="N21" s="675"/>
      <c r="O21" s="675"/>
      <c r="P21" s="675"/>
      <c r="Q21" s="675"/>
      <c r="R21" s="675"/>
      <c r="S21" s="692"/>
      <c r="T21" s="672"/>
      <c r="U21" s="675"/>
      <c r="V21" s="675"/>
      <c r="W21" s="675"/>
      <c r="X21" s="675"/>
      <c r="Y21" s="675"/>
      <c r="Z21" s="692"/>
      <c r="AA21" s="672"/>
      <c r="AB21" s="675"/>
      <c r="AC21" s="675"/>
      <c r="AD21" s="675"/>
      <c r="AE21" s="675"/>
      <c r="AF21" s="675"/>
      <c r="AG21" s="692"/>
      <c r="AH21" s="768"/>
      <c r="AI21" s="684"/>
      <c r="AJ21" s="689"/>
      <c r="AK21" s="678"/>
      <c r="AL21" s="678"/>
      <c r="AM21" s="110"/>
      <c r="AN21" s="110"/>
      <c r="AP21" s="661">
        <v>7</v>
      </c>
      <c r="AQ21" s="653">
        <f>IF(C30="","",C30)</f>
      </c>
      <c r="AR21" s="666"/>
      <c r="AS21" s="668">
        <f>IF(90000&lt;=AR21,90000,AR21)</f>
        <v>0</v>
      </c>
      <c r="AT21" s="666"/>
      <c r="AU21" s="668">
        <f>IF(10000&lt;=AT21,10000,AT21)</f>
        <v>0</v>
      </c>
      <c r="AV21" s="666"/>
      <c r="AW21" s="668">
        <f>IF(20000&lt;=AV21,20000,AV21)</f>
        <v>0</v>
      </c>
      <c r="AX21" s="666"/>
      <c r="AY21" s="666"/>
      <c r="AZ21" s="666"/>
      <c r="BA21" s="668"/>
      <c r="BB21" s="662"/>
    </row>
    <row r="22" spans="1:54" ht="15.75" customHeight="1">
      <c r="A22" s="708"/>
      <c r="B22" s="712"/>
      <c r="C22" s="713"/>
      <c r="D22" s="675"/>
      <c r="E22" s="692"/>
      <c r="F22" s="672"/>
      <c r="G22" s="672"/>
      <c r="H22" s="672"/>
      <c r="I22" s="672"/>
      <c r="J22" s="675"/>
      <c r="K22" s="675"/>
      <c r="L22" s="692"/>
      <c r="M22" s="672"/>
      <c r="N22" s="675"/>
      <c r="O22" s="675"/>
      <c r="P22" s="675"/>
      <c r="Q22" s="675"/>
      <c r="R22" s="675"/>
      <c r="S22" s="692"/>
      <c r="T22" s="672"/>
      <c r="U22" s="675"/>
      <c r="V22" s="675"/>
      <c r="W22" s="675"/>
      <c r="X22" s="675"/>
      <c r="Y22" s="675"/>
      <c r="Z22" s="692"/>
      <c r="AA22" s="672"/>
      <c r="AB22" s="675"/>
      <c r="AC22" s="675"/>
      <c r="AD22" s="675"/>
      <c r="AE22" s="675"/>
      <c r="AF22" s="675"/>
      <c r="AG22" s="692"/>
      <c r="AH22" s="768"/>
      <c r="AI22" s="684"/>
      <c r="AJ22" s="689"/>
      <c r="AK22" s="678"/>
      <c r="AL22" s="678"/>
      <c r="AM22" s="686" t="s">
        <v>327</v>
      </c>
      <c r="AN22" s="687"/>
      <c r="AP22" s="661"/>
      <c r="AQ22" s="654"/>
      <c r="AR22" s="666"/>
      <c r="AS22" s="669"/>
      <c r="AT22" s="666"/>
      <c r="AU22" s="669"/>
      <c r="AV22" s="666"/>
      <c r="AW22" s="669"/>
      <c r="AX22" s="666"/>
      <c r="AY22" s="666"/>
      <c r="AZ22" s="666"/>
      <c r="BA22" s="669"/>
      <c r="BB22" s="662"/>
    </row>
    <row r="23" spans="1:54" ht="15.75" customHeight="1">
      <c r="A23" s="709"/>
      <c r="B23" s="714"/>
      <c r="C23" s="715"/>
      <c r="D23" s="676"/>
      <c r="E23" s="693"/>
      <c r="F23" s="673"/>
      <c r="G23" s="673"/>
      <c r="H23" s="673"/>
      <c r="I23" s="673"/>
      <c r="J23" s="676"/>
      <c r="K23" s="676"/>
      <c r="L23" s="693"/>
      <c r="M23" s="673"/>
      <c r="N23" s="676"/>
      <c r="O23" s="676"/>
      <c r="P23" s="676"/>
      <c r="Q23" s="676"/>
      <c r="R23" s="676"/>
      <c r="S23" s="693"/>
      <c r="T23" s="673"/>
      <c r="U23" s="676"/>
      <c r="V23" s="676"/>
      <c r="W23" s="676"/>
      <c r="X23" s="676"/>
      <c r="Y23" s="676"/>
      <c r="Z23" s="693"/>
      <c r="AA23" s="673"/>
      <c r="AB23" s="676"/>
      <c r="AC23" s="676"/>
      <c r="AD23" s="676"/>
      <c r="AE23" s="676"/>
      <c r="AF23" s="676"/>
      <c r="AG23" s="693"/>
      <c r="AH23" s="769"/>
      <c r="AI23" s="685"/>
      <c r="AJ23" s="690"/>
      <c r="AK23" s="679"/>
      <c r="AL23" s="679"/>
      <c r="AM23" s="686"/>
      <c r="AN23" s="687"/>
      <c r="AP23" s="661">
        <v>8</v>
      </c>
      <c r="AQ23" s="653">
        <f>IF(C31="","",C31)</f>
      </c>
      <c r="AR23" s="666"/>
      <c r="AS23" s="668">
        <f>IF(90000&lt;=AR23,90000,AR23)</f>
        <v>0</v>
      </c>
      <c r="AT23" s="666"/>
      <c r="AU23" s="668">
        <f>IF(10000&lt;=AT23,10000,AT23)</f>
        <v>0</v>
      </c>
      <c r="AV23" s="666"/>
      <c r="AW23" s="668">
        <f>IF(20000&lt;=AV23,20000,AV23)</f>
        <v>0</v>
      </c>
      <c r="AX23" s="666"/>
      <c r="AY23" s="666"/>
      <c r="AZ23" s="666"/>
      <c r="BA23" s="668"/>
      <c r="BB23" s="662"/>
    </row>
    <row r="24" spans="1:54" ht="16.5" customHeight="1">
      <c r="A24" s="720" t="s">
        <v>13</v>
      </c>
      <c r="B24" s="111">
        <v>1</v>
      </c>
      <c r="C24" s="296"/>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5"/>
      <c r="AI24" s="258">
        <f>COUNTA(D24:AH24)-COUNTIF(D24:AH24,"集")-COUNTIF(D24:AH24,"休")-COUNTIF(D24:AH24,"外")</f>
        <v>0</v>
      </c>
      <c r="AJ24" s="112">
        <f aca="true" t="shared" si="1" ref="AJ24:AJ43">COUNTIF(D24:AH24,"集")</f>
        <v>0</v>
      </c>
      <c r="AK24" s="112">
        <f>AI24+'【4月】FW（１年目）月集計表'!AK24</f>
        <v>0</v>
      </c>
      <c r="AL24" s="112">
        <f>AJ24+'【4月】FW（１年目）月集計表'!AL24</f>
        <v>0</v>
      </c>
      <c r="AM24" s="686"/>
      <c r="AN24" s="687"/>
      <c r="AP24" s="661"/>
      <c r="AQ24" s="654"/>
      <c r="AR24" s="666"/>
      <c r="AS24" s="669"/>
      <c r="AT24" s="666"/>
      <c r="AU24" s="669"/>
      <c r="AV24" s="666"/>
      <c r="AW24" s="669"/>
      <c r="AX24" s="666"/>
      <c r="AY24" s="666"/>
      <c r="AZ24" s="666"/>
      <c r="BA24" s="669"/>
      <c r="BB24" s="662"/>
    </row>
    <row r="25" spans="1:54" ht="16.5" customHeight="1">
      <c r="A25" s="721"/>
      <c r="B25" s="114">
        <v>2</v>
      </c>
      <c r="C25" s="286"/>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c r="AI25" s="259">
        <f aca="true" t="shared" si="2" ref="AI25:AI43">COUNTA(D25:AH25)-COUNTIF(D25:AH25,"集")-COUNTIF(D25:AH25,"休")-COUNTIF(D25:AH25,"外")</f>
        <v>0</v>
      </c>
      <c r="AJ25" s="115">
        <f t="shared" si="1"/>
        <v>0</v>
      </c>
      <c r="AK25" s="115">
        <f>AI25+'【4月】FW（１年目）月集計表'!AK25</f>
        <v>0</v>
      </c>
      <c r="AL25" s="115">
        <f>AJ25+'【4月】FW（１年目）月集計表'!AL25</f>
        <v>0</v>
      </c>
      <c r="AM25" s="686"/>
      <c r="AN25" s="687"/>
      <c r="AP25" s="661">
        <v>9</v>
      </c>
      <c r="AQ25" s="653">
        <f>IF(C32="","",C32)</f>
      </c>
      <c r="AR25" s="666"/>
      <c r="AS25" s="668">
        <f>IF(90000&lt;=AR25,90000,AR25)</f>
        <v>0</v>
      </c>
      <c r="AT25" s="666"/>
      <c r="AU25" s="668">
        <f>IF(10000&lt;=AT25,10000,AT25)</f>
        <v>0</v>
      </c>
      <c r="AV25" s="666"/>
      <c r="AW25" s="668">
        <f>IF(20000&lt;=AV25,20000,AV25)</f>
        <v>0</v>
      </c>
      <c r="AX25" s="666"/>
      <c r="AY25" s="666"/>
      <c r="AZ25" s="666"/>
      <c r="BA25" s="668"/>
      <c r="BB25" s="662"/>
    </row>
    <row r="26" spans="1:54" ht="16.5" customHeight="1">
      <c r="A26" s="721"/>
      <c r="B26" s="114">
        <v>3</v>
      </c>
      <c r="C26" s="286"/>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90"/>
      <c r="AI26" s="259">
        <f t="shared" si="2"/>
        <v>0</v>
      </c>
      <c r="AJ26" s="115">
        <f t="shared" si="1"/>
        <v>0</v>
      </c>
      <c r="AK26" s="115">
        <f>AI26+'【4月】FW（１年目）月集計表'!AK26</f>
        <v>0</v>
      </c>
      <c r="AL26" s="115">
        <f>AJ26+'【4月】FW（１年目）月集計表'!AL26</f>
        <v>0</v>
      </c>
      <c r="AP26" s="661"/>
      <c r="AQ26" s="654"/>
      <c r="AR26" s="666"/>
      <c r="AS26" s="669"/>
      <c r="AT26" s="666"/>
      <c r="AU26" s="669"/>
      <c r="AV26" s="666"/>
      <c r="AW26" s="669"/>
      <c r="AX26" s="666"/>
      <c r="AY26" s="666"/>
      <c r="AZ26" s="666"/>
      <c r="BA26" s="669"/>
      <c r="BB26" s="662"/>
    </row>
    <row r="27" spans="1:54" ht="16.5" customHeight="1">
      <c r="A27" s="721"/>
      <c r="B27" s="114">
        <v>4</v>
      </c>
      <c r="C27" s="286"/>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90"/>
      <c r="AI27" s="259">
        <f t="shared" si="2"/>
        <v>0</v>
      </c>
      <c r="AJ27" s="115">
        <f t="shared" si="1"/>
        <v>0</v>
      </c>
      <c r="AK27" s="115">
        <f>AI27+'【4月】FW（１年目）月集計表'!AK27</f>
        <v>0</v>
      </c>
      <c r="AL27" s="115">
        <f>AJ27+'【4月】FW（１年目）月集計表'!AL27</f>
        <v>0</v>
      </c>
      <c r="AP27" s="661">
        <v>10</v>
      </c>
      <c r="AQ27" s="653">
        <f>IF(C33="","",C33)</f>
      </c>
      <c r="AR27" s="666"/>
      <c r="AS27" s="668">
        <f>IF(90000&lt;=AR27,90000,AR27)</f>
        <v>0</v>
      </c>
      <c r="AT27" s="666"/>
      <c r="AU27" s="668">
        <f>IF(10000&lt;=AT27,10000,AT27)</f>
        <v>0</v>
      </c>
      <c r="AV27" s="666"/>
      <c r="AW27" s="668">
        <f>IF(20000&lt;=AV27,20000,AV27)</f>
        <v>0</v>
      </c>
      <c r="AX27" s="666"/>
      <c r="AY27" s="666"/>
      <c r="AZ27" s="666"/>
      <c r="BA27" s="668"/>
      <c r="BB27" s="662"/>
    </row>
    <row r="28" spans="1:54" ht="16.5" customHeight="1">
      <c r="A28" s="721"/>
      <c r="B28" s="114">
        <v>5</v>
      </c>
      <c r="C28" s="286"/>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90"/>
      <c r="AI28" s="259">
        <f t="shared" si="2"/>
        <v>0</v>
      </c>
      <c r="AJ28" s="115">
        <f t="shared" si="1"/>
        <v>0</v>
      </c>
      <c r="AK28" s="115">
        <f>AI28+'【4月】FW（１年目）月集計表'!AK28</f>
        <v>0</v>
      </c>
      <c r="AL28" s="115">
        <f>AJ28+'【4月】FW（１年目）月集計表'!AL28</f>
        <v>0</v>
      </c>
      <c r="AP28" s="661"/>
      <c r="AQ28" s="654"/>
      <c r="AR28" s="666"/>
      <c r="AS28" s="669"/>
      <c r="AT28" s="666"/>
      <c r="AU28" s="669"/>
      <c r="AV28" s="666"/>
      <c r="AW28" s="669"/>
      <c r="AX28" s="666"/>
      <c r="AY28" s="666"/>
      <c r="AZ28" s="666"/>
      <c r="BA28" s="669"/>
      <c r="BB28" s="662"/>
    </row>
    <row r="29" spans="1:54" ht="16.5" customHeight="1">
      <c r="A29" s="721"/>
      <c r="B29" s="114">
        <v>6</v>
      </c>
      <c r="C29" s="286"/>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90"/>
      <c r="AI29" s="259">
        <f t="shared" si="2"/>
        <v>0</v>
      </c>
      <c r="AJ29" s="115">
        <f t="shared" si="1"/>
        <v>0</v>
      </c>
      <c r="AK29" s="115">
        <f>AI29+'【4月】FW（１年目）月集計表'!AK29</f>
        <v>0</v>
      </c>
      <c r="AL29" s="115">
        <f>AJ29+'【4月】FW（１年目）月集計表'!AL29</f>
        <v>0</v>
      </c>
      <c r="AP29" s="661">
        <v>11</v>
      </c>
      <c r="AQ29" s="653">
        <f>IF(C34="","",C34)</f>
      </c>
      <c r="AR29" s="666"/>
      <c r="AS29" s="668">
        <f>IF(90000&lt;=AR29,90000,AR29)</f>
        <v>0</v>
      </c>
      <c r="AT29" s="666"/>
      <c r="AU29" s="668">
        <f>IF(10000&lt;=AT29,10000,AT29)</f>
        <v>0</v>
      </c>
      <c r="AV29" s="666"/>
      <c r="AW29" s="668">
        <f>IF(20000&lt;=AV29,20000,AV29)</f>
        <v>0</v>
      </c>
      <c r="AX29" s="666"/>
      <c r="AY29" s="666"/>
      <c r="AZ29" s="666"/>
      <c r="BA29" s="668"/>
      <c r="BB29" s="662"/>
    </row>
    <row r="30" spans="1:54" ht="16.5" customHeight="1">
      <c r="A30" s="721"/>
      <c r="B30" s="114">
        <v>7</v>
      </c>
      <c r="C30" s="286"/>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90"/>
      <c r="AI30" s="259">
        <f t="shared" si="2"/>
        <v>0</v>
      </c>
      <c r="AJ30" s="115">
        <f t="shared" si="1"/>
        <v>0</v>
      </c>
      <c r="AK30" s="115">
        <f>AI30+'【4月】FW（１年目）月集計表'!AK30</f>
        <v>0</v>
      </c>
      <c r="AL30" s="115">
        <f>AJ30+'【4月】FW（１年目）月集計表'!AL30</f>
        <v>0</v>
      </c>
      <c r="AP30" s="661"/>
      <c r="AQ30" s="654"/>
      <c r="AR30" s="666"/>
      <c r="AS30" s="669"/>
      <c r="AT30" s="666"/>
      <c r="AU30" s="669"/>
      <c r="AV30" s="666"/>
      <c r="AW30" s="669"/>
      <c r="AX30" s="666"/>
      <c r="AY30" s="666"/>
      <c r="AZ30" s="666"/>
      <c r="BA30" s="669"/>
      <c r="BB30" s="662"/>
    </row>
    <row r="31" spans="1:54" ht="16.5" customHeight="1">
      <c r="A31" s="721"/>
      <c r="B31" s="114">
        <v>8</v>
      </c>
      <c r="C31" s="286"/>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90"/>
      <c r="AI31" s="259">
        <f t="shared" si="2"/>
        <v>0</v>
      </c>
      <c r="AJ31" s="115">
        <f t="shared" si="1"/>
        <v>0</v>
      </c>
      <c r="AK31" s="115">
        <f>AI31+'【4月】FW（１年目）月集計表'!AK31</f>
        <v>0</v>
      </c>
      <c r="AL31" s="115">
        <f>AJ31+'【4月】FW（１年目）月集計表'!AL31</f>
        <v>0</v>
      </c>
      <c r="AP31" s="661">
        <v>12</v>
      </c>
      <c r="AQ31" s="653">
        <f>IF(C35="","",C35)</f>
      </c>
      <c r="AR31" s="666"/>
      <c r="AS31" s="668">
        <f>IF(90000&lt;=AR31,90000,AR31)</f>
        <v>0</v>
      </c>
      <c r="AT31" s="666"/>
      <c r="AU31" s="668">
        <f>IF(10000&lt;=AT31,10000,AT31)</f>
        <v>0</v>
      </c>
      <c r="AV31" s="666"/>
      <c r="AW31" s="668">
        <f>IF(20000&lt;=AV31,20000,AV31)</f>
        <v>0</v>
      </c>
      <c r="AX31" s="666"/>
      <c r="AY31" s="666"/>
      <c r="AZ31" s="666"/>
      <c r="BA31" s="668"/>
      <c r="BB31" s="662"/>
    </row>
    <row r="32" spans="1:54" ht="16.5" customHeight="1">
      <c r="A32" s="721"/>
      <c r="B32" s="114">
        <v>9</v>
      </c>
      <c r="C32" s="286"/>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90"/>
      <c r="AI32" s="259">
        <f t="shared" si="2"/>
        <v>0</v>
      </c>
      <c r="AJ32" s="115">
        <f t="shared" si="1"/>
        <v>0</v>
      </c>
      <c r="AK32" s="115">
        <f>AI32+'【4月】FW（１年目）月集計表'!AK32</f>
        <v>0</v>
      </c>
      <c r="AL32" s="115">
        <f>AJ32+'【4月】FW（１年目）月集計表'!AL32</f>
        <v>0</v>
      </c>
      <c r="AP32" s="661"/>
      <c r="AQ32" s="654"/>
      <c r="AR32" s="666"/>
      <c r="AS32" s="669"/>
      <c r="AT32" s="666"/>
      <c r="AU32" s="669"/>
      <c r="AV32" s="666"/>
      <c r="AW32" s="669"/>
      <c r="AX32" s="666"/>
      <c r="AY32" s="666"/>
      <c r="AZ32" s="666"/>
      <c r="BA32" s="669"/>
      <c r="BB32" s="662"/>
    </row>
    <row r="33" spans="1:54" ht="16.5" customHeight="1">
      <c r="A33" s="721"/>
      <c r="B33" s="114">
        <v>10</v>
      </c>
      <c r="C33" s="286"/>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90"/>
      <c r="AI33" s="259">
        <f t="shared" si="2"/>
        <v>0</v>
      </c>
      <c r="AJ33" s="115">
        <f t="shared" si="1"/>
        <v>0</v>
      </c>
      <c r="AK33" s="115">
        <f>AI33+'【4月】FW（１年目）月集計表'!AK33</f>
        <v>0</v>
      </c>
      <c r="AL33" s="115">
        <f>AJ33+'【4月】FW（１年目）月集計表'!AL33</f>
        <v>0</v>
      </c>
      <c r="AP33" s="661">
        <v>13</v>
      </c>
      <c r="AQ33" s="653">
        <f>IF(C36="","",C36)</f>
      </c>
      <c r="AR33" s="666"/>
      <c r="AS33" s="668">
        <f>IF(90000&lt;=AR33,90000,AR33)</f>
        <v>0</v>
      </c>
      <c r="AT33" s="666"/>
      <c r="AU33" s="668">
        <f>IF(10000&lt;=AT33,10000,AT33)</f>
        <v>0</v>
      </c>
      <c r="AV33" s="666"/>
      <c r="AW33" s="668">
        <f>IF(20000&lt;=AV33,20000,AV33)</f>
        <v>0</v>
      </c>
      <c r="AX33" s="666"/>
      <c r="AY33" s="666"/>
      <c r="AZ33" s="666"/>
      <c r="BA33" s="668"/>
      <c r="BB33" s="662"/>
    </row>
    <row r="34" spans="1:54" ht="16.5" customHeight="1">
      <c r="A34" s="721"/>
      <c r="B34" s="114">
        <v>11</v>
      </c>
      <c r="C34" s="286"/>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90"/>
      <c r="AI34" s="259">
        <f t="shared" si="2"/>
        <v>0</v>
      </c>
      <c r="AJ34" s="115">
        <f t="shared" si="1"/>
        <v>0</v>
      </c>
      <c r="AK34" s="115">
        <f>AI34+'【4月】FW（１年目）月集計表'!AK34</f>
        <v>0</v>
      </c>
      <c r="AL34" s="115">
        <f>AJ34+'【4月】FW（１年目）月集計表'!AL34</f>
        <v>0</v>
      </c>
      <c r="AP34" s="661"/>
      <c r="AQ34" s="654"/>
      <c r="AR34" s="666"/>
      <c r="AS34" s="669"/>
      <c r="AT34" s="666"/>
      <c r="AU34" s="669"/>
      <c r="AV34" s="666"/>
      <c r="AW34" s="669"/>
      <c r="AX34" s="666"/>
      <c r="AY34" s="666"/>
      <c r="AZ34" s="666"/>
      <c r="BA34" s="669"/>
      <c r="BB34" s="662"/>
    </row>
    <row r="35" spans="1:54" ht="16.5" customHeight="1">
      <c r="A35" s="721"/>
      <c r="B35" s="114">
        <v>12</v>
      </c>
      <c r="C35" s="286"/>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90"/>
      <c r="AI35" s="259">
        <f t="shared" si="2"/>
        <v>0</v>
      </c>
      <c r="AJ35" s="115">
        <f t="shared" si="1"/>
        <v>0</v>
      </c>
      <c r="AK35" s="115">
        <f>AI35+'【4月】FW（１年目）月集計表'!AK35</f>
        <v>0</v>
      </c>
      <c r="AL35" s="115">
        <f>AJ35+'【4月】FW（１年目）月集計表'!AL35</f>
        <v>0</v>
      </c>
      <c r="AP35" s="661">
        <v>14</v>
      </c>
      <c r="AQ35" s="653">
        <f>IF(C37="","",C37)</f>
      </c>
      <c r="AR35" s="666"/>
      <c r="AS35" s="668">
        <f>IF(90000&lt;=AR35,90000,AR35)</f>
        <v>0</v>
      </c>
      <c r="AT35" s="666"/>
      <c r="AU35" s="668">
        <f>IF(10000&lt;=AT35,10000,AT35)</f>
        <v>0</v>
      </c>
      <c r="AV35" s="666"/>
      <c r="AW35" s="668">
        <f>IF(20000&lt;=AV35,20000,AV35)</f>
        <v>0</v>
      </c>
      <c r="AX35" s="666"/>
      <c r="AY35" s="666"/>
      <c r="AZ35" s="666"/>
      <c r="BA35" s="668"/>
      <c r="BB35" s="662"/>
    </row>
    <row r="36" spans="1:54" ht="16.5" customHeight="1">
      <c r="A36" s="721"/>
      <c r="B36" s="114">
        <v>13</v>
      </c>
      <c r="C36" s="286"/>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0"/>
      <c r="AI36" s="259">
        <f t="shared" si="2"/>
        <v>0</v>
      </c>
      <c r="AJ36" s="115">
        <f t="shared" si="1"/>
        <v>0</v>
      </c>
      <c r="AK36" s="115">
        <f>AI36+'【4月】FW（１年目）月集計表'!AK36</f>
        <v>0</v>
      </c>
      <c r="AL36" s="115">
        <f>AJ36+'【4月】FW（１年目）月集計表'!AL36</f>
        <v>0</v>
      </c>
      <c r="AP36" s="661"/>
      <c r="AQ36" s="654"/>
      <c r="AR36" s="666"/>
      <c r="AS36" s="669"/>
      <c r="AT36" s="666"/>
      <c r="AU36" s="669"/>
      <c r="AV36" s="666"/>
      <c r="AW36" s="669"/>
      <c r="AX36" s="666"/>
      <c r="AY36" s="666"/>
      <c r="AZ36" s="666"/>
      <c r="BA36" s="669"/>
      <c r="BB36" s="662"/>
    </row>
    <row r="37" spans="1:54" ht="16.5" customHeight="1">
      <c r="A37" s="721"/>
      <c r="B37" s="114">
        <v>14</v>
      </c>
      <c r="C37" s="286"/>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90"/>
      <c r="AI37" s="259">
        <f t="shared" si="2"/>
        <v>0</v>
      </c>
      <c r="AJ37" s="115">
        <f t="shared" si="1"/>
        <v>0</v>
      </c>
      <c r="AK37" s="115">
        <f>AI37+'【4月】FW（１年目）月集計表'!AK37</f>
        <v>0</v>
      </c>
      <c r="AL37" s="115">
        <f>AJ37+'【4月】FW（１年目）月集計表'!AL37</f>
        <v>0</v>
      </c>
      <c r="AP37" s="661">
        <v>15</v>
      </c>
      <c r="AQ37" s="653">
        <f>IF(C38="","",C38)</f>
      </c>
      <c r="AR37" s="666"/>
      <c r="AS37" s="668">
        <f>IF(90000&lt;=AR37,90000,AR37)</f>
        <v>0</v>
      </c>
      <c r="AT37" s="666"/>
      <c r="AU37" s="668">
        <f>IF(10000&lt;=AT37,10000,AT37)</f>
        <v>0</v>
      </c>
      <c r="AV37" s="666"/>
      <c r="AW37" s="668">
        <f>IF(20000&lt;=AV37,20000,AV37)</f>
        <v>0</v>
      </c>
      <c r="AX37" s="666"/>
      <c r="AY37" s="666"/>
      <c r="AZ37" s="666"/>
      <c r="BA37" s="668"/>
      <c r="BB37" s="662"/>
    </row>
    <row r="38" spans="1:54" ht="16.5" customHeight="1">
      <c r="A38" s="721"/>
      <c r="B38" s="114">
        <v>15</v>
      </c>
      <c r="C38" s="286"/>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90"/>
      <c r="AI38" s="259">
        <f t="shared" si="2"/>
        <v>0</v>
      </c>
      <c r="AJ38" s="115">
        <f t="shared" si="1"/>
        <v>0</v>
      </c>
      <c r="AK38" s="115">
        <f>AI38+'【4月】FW（１年目）月集計表'!AK38</f>
        <v>0</v>
      </c>
      <c r="AL38" s="115">
        <f>AJ38+'【4月】FW（１年目）月集計表'!AL38</f>
        <v>0</v>
      </c>
      <c r="AP38" s="661"/>
      <c r="AQ38" s="654"/>
      <c r="AR38" s="666"/>
      <c r="AS38" s="669"/>
      <c r="AT38" s="666"/>
      <c r="AU38" s="669"/>
      <c r="AV38" s="666"/>
      <c r="AW38" s="669"/>
      <c r="AX38" s="666"/>
      <c r="AY38" s="666"/>
      <c r="AZ38" s="666"/>
      <c r="BA38" s="669"/>
      <c r="BB38" s="662"/>
    </row>
    <row r="39" spans="1:54" ht="16.5" customHeight="1">
      <c r="A39" s="721"/>
      <c r="B39" s="114">
        <v>16</v>
      </c>
      <c r="C39" s="286"/>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90"/>
      <c r="AI39" s="259">
        <f t="shared" si="2"/>
        <v>0</v>
      </c>
      <c r="AJ39" s="115">
        <f t="shared" si="1"/>
        <v>0</v>
      </c>
      <c r="AK39" s="115">
        <f>AI39+'【4月】FW（１年目）月集計表'!AK39</f>
        <v>0</v>
      </c>
      <c r="AL39" s="115">
        <f>AJ39+'【4月】FW（１年目）月集計表'!AL39</f>
        <v>0</v>
      </c>
      <c r="AP39" s="661">
        <v>16</v>
      </c>
      <c r="AQ39" s="653">
        <f>IF(C39="","",C39)</f>
      </c>
      <c r="AR39" s="666"/>
      <c r="AS39" s="668">
        <f>IF(90000&lt;=AR39,90000,AR39)</f>
        <v>0</v>
      </c>
      <c r="AT39" s="666"/>
      <c r="AU39" s="668">
        <f>IF(10000&lt;=AT39,10000,AT39)</f>
        <v>0</v>
      </c>
      <c r="AV39" s="666"/>
      <c r="AW39" s="668">
        <f>IF(20000&lt;=AV39,20000,AV39)</f>
        <v>0</v>
      </c>
      <c r="AX39" s="666"/>
      <c r="AY39" s="666"/>
      <c r="AZ39" s="666"/>
      <c r="BA39" s="668"/>
      <c r="BB39" s="662"/>
    </row>
    <row r="40" spans="1:54" ht="16.5" customHeight="1">
      <c r="A40" s="721"/>
      <c r="B40" s="114">
        <v>17</v>
      </c>
      <c r="C40" s="286"/>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90"/>
      <c r="AI40" s="259">
        <f t="shared" si="2"/>
        <v>0</v>
      </c>
      <c r="AJ40" s="115">
        <f t="shared" si="1"/>
        <v>0</v>
      </c>
      <c r="AK40" s="115">
        <f>AI40+'【4月】FW（１年目）月集計表'!AK40</f>
        <v>0</v>
      </c>
      <c r="AL40" s="115">
        <f>AJ40+'【4月】FW（１年目）月集計表'!AL40</f>
        <v>0</v>
      </c>
      <c r="AP40" s="661"/>
      <c r="AQ40" s="654"/>
      <c r="AR40" s="666"/>
      <c r="AS40" s="669"/>
      <c r="AT40" s="666"/>
      <c r="AU40" s="669"/>
      <c r="AV40" s="666"/>
      <c r="AW40" s="669"/>
      <c r="AX40" s="666"/>
      <c r="AY40" s="666"/>
      <c r="AZ40" s="666"/>
      <c r="BA40" s="669"/>
      <c r="BB40" s="662"/>
    </row>
    <row r="41" spans="1:54" ht="16.5" customHeight="1">
      <c r="A41" s="721"/>
      <c r="B41" s="114">
        <v>18</v>
      </c>
      <c r="C41" s="286"/>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90"/>
      <c r="AI41" s="259">
        <f t="shared" si="2"/>
        <v>0</v>
      </c>
      <c r="AJ41" s="115">
        <f t="shared" si="1"/>
        <v>0</v>
      </c>
      <c r="AK41" s="115">
        <f>AI41+'【4月】FW（１年目）月集計表'!AK41</f>
        <v>0</v>
      </c>
      <c r="AL41" s="115">
        <f>AJ41+'【4月】FW（１年目）月集計表'!AL41</f>
        <v>0</v>
      </c>
      <c r="AP41" s="661">
        <v>17</v>
      </c>
      <c r="AQ41" s="653">
        <f>IF(C40="","",C40)</f>
      </c>
      <c r="AR41" s="666"/>
      <c r="AS41" s="668">
        <f>IF(90000&lt;=AR41,90000,AR41)</f>
        <v>0</v>
      </c>
      <c r="AT41" s="666"/>
      <c r="AU41" s="668">
        <f>IF(10000&lt;=AT41,10000,AT41)</f>
        <v>0</v>
      </c>
      <c r="AV41" s="666"/>
      <c r="AW41" s="668">
        <f>IF(20000&lt;=AV41,20000,AV41)</f>
        <v>0</v>
      </c>
      <c r="AX41" s="666"/>
      <c r="AY41" s="666"/>
      <c r="AZ41" s="666"/>
      <c r="BA41" s="668"/>
      <c r="BB41" s="662"/>
    </row>
    <row r="42" spans="1:54" ht="16.5" customHeight="1">
      <c r="A42" s="721"/>
      <c r="B42" s="114">
        <v>19</v>
      </c>
      <c r="C42" s="286"/>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90"/>
      <c r="AI42" s="259">
        <f t="shared" si="2"/>
        <v>0</v>
      </c>
      <c r="AJ42" s="115">
        <f t="shared" si="1"/>
        <v>0</v>
      </c>
      <c r="AK42" s="115">
        <f>AI42+'【4月】FW（１年目）月集計表'!AK42</f>
        <v>0</v>
      </c>
      <c r="AL42" s="115">
        <f>AJ42+'【4月】FW（１年目）月集計表'!AL42</f>
        <v>0</v>
      </c>
      <c r="AP42" s="661"/>
      <c r="AQ42" s="654"/>
      <c r="AR42" s="666"/>
      <c r="AS42" s="669"/>
      <c r="AT42" s="666"/>
      <c r="AU42" s="669"/>
      <c r="AV42" s="666"/>
      <c r="AW42" s="669"/>
      <c r="AX42" s="666"/>
      <c r="AY42" s="666"/>
      <c r="AZ42" s="666"/>
      <c r="BA42" s="669"/>
      <c r="BB42" s="662"/>
    </row>
    <row r="43" spans="1:54" ht="16.5" customHeight="1" thickBot="1">
      <c r="A43" s="721"/>
      <c r="B43" s="117">
        <v>20</v>
      </c>
      <c r="C43" s="293"/>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5"/>
      <c r="AI43" s="260">
        <f t="shared" si="2"/>
        <v>0</v>
      </c>
      <c r="AJ43" s="118">
        <f t="shared" si="1"/>
        <v>0</v>
      </c>
      <c r="AK43" s="118">
        <f>AI43+'【4月】FW（１年目）月集計表'!AK43</f>
        <v>0</v>
      </c>
      <c r="AL43" s="118">
        <f>AJ43+'【4月】FW（１年目）月集計表'!AL43</f>
        <v>0</v>
      </c>
      <c r="AP43" s="661">
        <v>18</v>
      </c>
      <c r="AQ43" s="653">
        <f>IF(C41="","",C41)</f>
      </c>
      <c r="AR43" s="666"/>
      <c r="AS43" s="668">
        <f>IF(90000&lt;=AR43,90000,AR43)</f>
        <v>0</v>
      </c>
      <c r="AT43" s="666"/>
      <c r="AU43" s="668">
        <f>IF(10000&lt;=AT43,10000,AT43)</f>
        <v>0</v>
      </c>
      <c r="AV43" s="666"/>
      <c r="AW43" s="668">
        <f>IF(20000&lt;=AV43,20000,AV43)</f>
        <v>0</v>
      </c>
      <c r="AX43" s="666"/>
      <c r="AY43" s="666"/>
      <c r="AZ43" s="666"/>
      <c r="BA43" s="668"/>
      <c r="BB43" s="662"/>
    </row>
    <row r="44" spans="1:54" ht="16.5" customHeight="1" thickBot="1">
      <c r="A44" s="722"/>
      <c r="B44" s="716" t="s">
        <v>14</v>
      </c>
      <c r="C44" s="717"/>
      <c r="D44" s="144">
        <f>COUNTA(D24:D43)-COUNTIF(D24:D43,"外")-COUNTIF(D24:D43,"休")</f>
        <v>0</v>
      </c>
      <c r="E44" s="144">
        <f aca="true" t="shared" si="3" ref="E44:AH44">COUNTA(E24:E43)-COUNTIF(E24:E43,"外")-COUNTIF(E24:E43,"休")</f>
        <v>0</v>
      </c>
      <c r="F44" s="144">
        <f t="shared" si="3"/>
        <v>0</v>
      </c>
      <c r="G44" s="144">
        <f t="shared" si="3"/>
        <v>0</v>
      </c>
      <c r="H44" s="144">
        <f t="shared" si="3"/>
        <v>0</v>
      </c>
      <c r="I44" s="144">
        <f t="shared" si="3"/>
        <v>0</v>
      </c>
      <c r="J44" s="144">
        <f t="shared" si="3"/>
        <v>0</v>
      </c>
      <c r="K44" s="144">
        <f t="shared" si="3"/>
        <v>0</v>
      </c>
      <c r="L44" s="144">
        <f t="shared" si="3"/>
        <v>0</v>
      </c>
      <c r="M44" s="120">
        <f t="shared" si="3"/>
        <v>0</v>
      </c>
      <c r="N44" s="120">
        <f t="shared" si="3"/>
        <v>0</v>
      </c>
      <c r="O44" s="120">
        <f t="shared" si="3"/>
        <v>0</v>
      </c>
      <c r="P44" s="120">
        <f t="shared" si="3"/>
        <v>0</v>
      </c>
      <c r="Q44" s="120">
        <f t="shared" si="3"/>
        <v>0</v>
      </c>
      <c r="R44" s="120">
        <f t="shared" si="3"/>
        <v>0</v>
      </c>
      <c r="S44" s="120">
        <f t="shared" si="3"/>
        <v>0</v>
      </c>
      <c r="T44" s="120">
        <f t="shared" si="3"/>
        <v>0</v>
      </c>
      <c r="U44" s="120">
        <f t="shared" si="3"/>
        <v>0</v>
      </c>
      <c r="V44" s="120">
        <f t="shared" si="3"/>
        <v>0</v>
      </c>
      <c r="W44" s="120">
        <f t="shared" si="3"/>
        <v>0</v>
      </c>
      <c r="X44" s="120">
        <f t="shared" si="3"/>
        <v>0</v>
      </c>
      <c r="Y44" s="120">
        <f t="shared" si="3"/>
        <v>0</v>
      </c>
      <c r="Z44" s="120">
        <f t="shared" si="3"/>
        <v>0</v>
      </c>
      <c r="AA44" s="120">
        <f t="shared" si="3"/>
        <v>0</v>
      </c>
      <c r="AB44" s="120">
        <f t="shared" si="3"/>
        <v>0</v>
      </c>
      <c r="AC44" s="120">
        <f t="shared" si="3"/>
        <v>0</v>
      </c>
      <c r="AD44" s="120">
        <f t="shared" si="3"/>
        <v>0</v>
      </c>
      <c r="AE44" s="120">
        <f t="shared" si="3"/>
        <v>0</v>
      </c>
      <c r="AF44" s="120">
        <f t="shared" si="3"/>
        <v>0</v>
      </c>
      <c r="AG44" s="120">
        <f t="shared" si="3"/>
        <v>0</v>
      </c>
      <c r="AH44" s="261">
        <f t="shared" si="3"/>
        <v>0</v>
      </c>
      <c r="AI44" s="718" t="s">
        <v>15</v>
      </c>
      <c r="AJ44" s="718"/>
      <c r="AK44" s="718"/>
      <c r="AP44" s="661"/>
      <c r="AQ44" s="654"/>
      <c r="AR44" s="666"/>
      <c r="AS44" s="669"/>
      <c r="AT44" s="666"/>
      <c r="AU44" s="669"/>
      <c r="AV44" s="666"/>
      <c r="AW44" s="669"/>
      <c r="AX44" s="666"/>
      <c r="AY44" s="666"/>
      <c r="AZ44" s="666"/>
      <c r="BA44" s="669"/>
      <c r="BB44" s="662"/>
    </row>
    <row r="45" spans="1:54" ht="18" customHeight="1">
      <c r="A45" s="101" t="s">
        <v>3</v>
      </c>
      <c r="B45" s="719" t="s">
        <v>16</v>
      </c>
      <c r="C45" s="719"/>
      <c r="D45" s="104">
        <v>1</v>
      </c>
      <c r="E45" s="172">
        <v>2</v>
      </c>
      <c r="F45" s="173">
        <v>3</v>
      </c>
      <c r="G45" s="173">
        <v>4</v>
      </c>
      <c r="H45" s="173">
        <v>5</v>
      </c>
      <c r="I45" s="173">
        <v>6</v>
      </c>
      <c r="J45" s="104">
        <v>7</v>
      </c>
      <c r="K45" s="104">
        <v>8</v>
      </c>
      <c r="L45" s="172">
        <v>9</v>
      </c>
      <c r="M45" s="173">
        <v>10</v>
      </c>
      <c r="N45" s="104">
        <v>11</v>
      </c>
      <c r="O45" s="104">
        <v>12</v>
      </c>
      <c r="P45" s="104">
        <v>13</v>
      </c>
      <c r="Q45" s="104">
        <v>14</v>
      </c>
      <c r="R45" s="104">
        <v>15</v>
      </c>
      <c r="S45" s="172">
        <v>16</v>
      </c>
      <c r="T45" s="173">
        <v>17</v>
      </c>
      <c r="U45" s="104">
        <v>18</v>
      </c>
      <c r="V45" s="104">
        <v>19</v>
      </c>
      <c r="W45" s="104">
        <v>20</v>
      </c>
      <c r="X45" s="104">
        <v>21</v>
      </c>
      <c r="Y45" s="104">
        <v>22</v>
      </c>
      <c r="Z45" s="172">
        <v>23</v>
      </c>
      <c r="AA45" s="173">
        <v>24</v>
      </c>
      <c r="AB45" s="104">
        <v>25</v>
      </c>
      <c r="AC45" s="104">
        <v>26</v>
      </c>
      <c r="AD45" s="104">
        <v>27</v>
      </c>
      <c r="AE45" s="104">
        <v>28</v>
      </c>
      <c r="AF45" s="104">
        <v>29</v>
      </c>
      <c r="AG45" s="172">
        <v>30</v>
      </c>
      <c r="AH45" s="206">
        <v>31</v>
      </c>
      <c r="AI45" s="102" t="s">
        <v>118</v>
      </c>
      <c r="AJ45" s="102" t="s">
        <v>8</v>
      </c>
      <c r="AK45" s="103" t="s">
        <v>240</v>
      </c>
      <c r="AL45" s="240"/>
      <c r="AM45" s="110"/>
      <c r="AN45" s="110"/>
      <c r="AP45" s="661">
        <v>19</v>
      </c>
      <c r="AQ45" s="653">
        <f>IF(C42="","",C42)</f>
      </c>
      <c r="AR45" s="666"/>
      <c r="AS45" s="668">
        <f>IF(90000&lt;=AR45,90000,AR45)</f>
        <v>0</v>
      </c>
      <c r="AT45" s="666"/>
      <c r="AU45" s="668">
        <f>IF(10000&lt;=AT45,10000,AT45)</f>
        <v>0</v>
      </c>
      <c r="AV45" s="666"/>
      <c r="AW45" s="668">
        <f>IF(20000&lt;=AV45,20000,AV45)</f>
        <v>0</v>
      </c>
      <c r="AX45" s="666"/>
      <c r="AY45" s="666"/>
      <c r="AZ45" s="666"/>
      <c r="BA45" s="668"/>
      <c r="BB45" s="662"/>
    </row>
    <row r="46" spans="1:54" ht="16.5" customHeight="1">
      <c r="A46" s="720" t="s">
        <v>17</v>
      </c>
      <c r="B46" s="111">
        <v>1</v>
      </c>
      <c r="C46" s="297"/>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109">
        <f>SUM(D46:AH46)</f>
        <v>0</v>
      </c>
      <c r="AJ46" s="123">
        <f>IF(C46="","",VLOOKUP($C46,$C$62:$D$74,2,))</f>
      </c>
      <c r="AK46" s="124">
        <f>IF(AJ46="","",AJ46*AI46)</f>
      </c>
      <c r="AL46" s="240"/>
      <c r="AM46" s="110"/>
      <c r="AN46" s="110"/>
      <c r="AP46" s="661"/>
      <c r="AQ46" s="654"/>
      <c r="AR46" s="666"/>
      <c r="AS46" s="669"/>
      <c r="AT46" s="666"/>
      <c r="AU46" s="669"/>
      <c r="AV46" s="666"/>
      <c r="AW46" s="669"/>
      <c r="AX46" s="666"/>
      <c r="AY46" s="666"/>
      <c r="AZ46" s="666"/>
      <c r="BA46" s="669"/>
      <c r="BB46" s="662"/>
    </row>
    <row r="47" spans="1:54" ht="16.5" customHeight="1">
      <c r="A47" s="721"/>
      <c r="B47" s="114">
        <v>2</v>
      </c>
      <c r="C47" s="299"/>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126">
        <f>SUM(D47:AH47)</f>
        <v>0</v>
      </c>
      <c r="AJ47" s="127">
        <f>IF(C47="","",VLOOKUP($C47,$C$62:$D$74,2,))</f>
      </c>
      <c r="AK47" s="128">
        <f>IF(AJ47="","",AJ47*AI47)</f>
      </c>
      <c r="AL47" s="240"/>
      <c r="AM47" s="110"/>
      <c r="AN47" s="110"/>
      <c r="AP47" s="661">
        <v>20</v>
      </c>
      <c r="AQ47" s="653">
        <f>IF(C43="","",C43)</f>
      </c>
      <c r="AR47" s="666"/>
      <c r="AS47" s="668">
        <f>IF(90000&lt;=AR47,90000,AR47)</f>
        <v>0</v>
      </c>
      <c r="AT47" s="666"/>
      <c r="AU47" s="668">
        <f>IF(10000&lt;=AT47,10000,AT47)</f>
        <v>0</v>
      </c>
      <c r="AV47" s="666"/>
      <c r="AW47" s="668">
        <f>IF(20000&lt;=AV47,20000,AV47)</f>
        <v>0</v>
      </c>
      <c r="AX47" s="666"/>
      <c r="AY47" s="666"/>
      <c r="AZ47" s="666"/>
      <c r="BA47" s="668"/>
      <c r="BB47" s="662"/>
    </row>
    <row r="48" spans="1:54" ht="16.5" customHeight="1">
      <c r="A48" s="721"/>
      <c r="B48" s="114">
        <v>3</v>
      </c>
      <c r="C48" s="299"/>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126">
        <f>SUM(D48:AH48)</f>
        <v>0</v>
      </c>
      <c r="AJ48" s="127">
        <f>IF(C48="","",VLOOKUP($C48,$C$62:$D$74,2,))</f>
      </c>
      <c r="AK48" s="128">
        <f>IF(AJ48="","",AJ48*AI48)</f>
      </c>
      <c r="AL48" s="240"/>
      <c r="AM48" s="110"/>
      <c r="AN48" s="110"/>
      <c r="AP48" s="744"/>
      <c r="AQ48" s="655"/>
      <c r="AR48" s="667"/>
      <c r="AS48" s="665"/>
      <c r="AT48" s="667"/>
      <c r="AU48" s="665"/>
      <c r="AV48" s="667"/>
      <c r="AW48" s="665"/>
      <c r="AX48" s="667"/>
      <c r="AY48" s="667"/>
      <c r="AZ48" s="667"/>
      <c r="BA48" s="665"/>
      <c r="BB48" s="663"/>
    </row>
    <row r="49" spans="1:54" ht="16.5" customHeight="1">
      <c r="A49" s="721"/>
      <c r="B49" s="114">
        <v>4</v>
      </c>
      <c r="C49" s="299"/>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126">
        <f>SUM(D49:AH49)</f>
        <v>0</v>
      </c>
      <c r="AJ49" s="127">
        <f>IF(C49="","",VLOOKUP($C49,$C$62:$D$74,2,))</f>
      </c>
      <c r="AK49" s="128">
        <f>IF(AJ49="","",AJ49*AI49)</f>
      </c>
      <c r="AL49" s="240"/>
      <c r="AM49" s="110"/>
      <c r="AN49" s="110"/>
      <c r="AP49" s="656" t="s">
        <v>85</v>
      </c>
      <c r="AQ49" s="657"/>
      <c r="AR49" s="664">
        <f>SUM(AR9:AR48)</f>
        <v>0</v>
      </c>
      <c r="AS49" s="664">
        <f>SUM(AS9:AS48)</f>
        <v>0</v>
      </c>
      <c r="AT49" s="664">
        <f aca="true" t="shared" si="4" ref="AT49:AZ49">SUM(AT9:AT48)</f>
        <v>0</v>
      </c>
      <c r="AU49" s="664">
        <f t="shared" si="4"/>
        <v>0</v>
      </c>
      <c r="AV49" s="664">
        <f>SUM(AV9:AV48)</f>
        <v>0</v>
      </c>
      <c r="AW49" s="664">
        <f t="shared" si="4"/>
        <v>0</v>
      </c>
      <c r="AX49" s="664">
        <f t="shared" si="4"/>
        <v>0</v>
      </c>
      <c r="AY49" s="664">
        <f>SUM(AY9:AY48)</f>
        <v>0</v>
      </c>
      <c r="AZ49" s="664">
        <f t="shared" si="4"/>
        <v>0</v>
      </c>
      <c r="BA49" s="664">
        <f>SUM(BA9:BA48)</f>
        <v>0</v>
      </c>
      <c r="BB49" s="740"/>
    </row>
    <row r="50" spans="1:54" ht="16.5" customHeight="1">
      <c r="A50" s="721"/>
      <c r="B50" s="117">
        <v>5</v>
      </c>
      <c r="C50" s="301"/>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4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350" t="s">
        <v>20</v>
      </c>
      <c r="D53" s="98" t="s">
        <v>21</v>
      </c>
      <c r="E53" s="98" t="s">
        <v>22</v>
      </c>
      <c r="F53" s="98" t="s">
        <v>23</v>
      </c>
      <c r="G53" s="98" t="s">
        <v>24</v>
      </c>
      <c r="H53" s="98" t="s">
        <v>25</v>
      </c>
      <c r="I53" s="98" t="s">
        <v>26</v>
      </c>
      <c r="J53" s="98" t="s">
        <v>27</v>
      </c>
      <c r="K53" s="98" t="s">
        <v>28</v>
      </c>
      <c r="L53" s="98" t="s">
        <v>29</v>
      </c>
      <c r="M53" s="98" t="s">
        <v>101</v>
      </c>
      <c r="N53" s="98" t="s">
        <v>102</v>
      </c>
      <c r="O53" s="98" t="s">
        <v>266</v>
      </c>
      <c r="P53" s="98" t="s">
        <v>268</v>
      </c>
      <c r="Q53" s="98" t="s">
        <v>30</v>
      </c>
      <c r="R53" s="98" t="s">
        <v>31</v>
      </c>
      <c r="S53" s="98" t="s">
        <v>32</v>
      </c>
      <c r="T53" s="728" t="s">
        <v>273</v>
      </c>
      <c r="U53" s="729"/>
      <c r="V53" s="730"/>
      <c r="AL53" s="145"/>
      <c r="AM53" s="145"/>
      <c r="AN53" s="145"/>
    </row>
    <row r="54" spans="1:40" ht="15" customHeight="1">
      <c r="A54" s="728"/>
      <c r="B54" s="695"/>
      <c r="C54" s="350" t="s">
        <v>33</v>
      </c>
      <c r="D54" s="132"/>
      <c r="E54" s="132"/>
      <c r="F54" s="132"/>
      <c r="G54" s="132"/>
      <c r="H54" s="132"/>
      <c r="I54" s="132"/>
      <c r="J54" s="132"/>
      <c r="K54" s="132"/>
      <c r="L54" s="132"/>
      <c r="M54" s="132"/>
      <c r="N54" s="132"/>
      <c r="O54" s="132"/>
      <c r="P54" s="132"/>
      <c r="Q54" s="132"/>
      <c r="R54" s="132"/>
      <c r="S54" s="132"/>
      <c r="T54" s="731">
        <f>SUM(D54:P54)</f>
        <v>0</v>
      </c>
      <c r="U54" s="732"/>
      <c r="V54" s="733"/>
      <c r="AL54" s="145"/>
      <c r="AM54" s="145"/>
      <c r="AN54" s="145"/>
    </row>
    <row r="55" spans="1:40" ht="15" customHeight="1">
      <c r="A55" s="728"/>
      <c r="B55" s="695"/>
      <c r="C55" s="350"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D55+'【4月】FW（１年目）月集計表'!D56</f>
        <v>0</v>
      </c>
      <c r="E56" s="133">
        <f>E55+'【4月】FW（１年目）月集計表'!E56</f>
        <v>0</v>
      </c>
      <c r="F56" s="133">
        <f>F55+'【4月】FW（１年目）月集計表'!F56</f>
        <v>0</v>
      </c>
      <c r="G56" s="133">
        <f>G55+'【4月】FW（１年目）月集計表'!G56</f>
        <v>0</v>
      </c>
      <c r="H56" s="133">
        <f>H55+'【4月】FW（１年目）月集計表'!H56</f>
        <v>0</v>
      </c>
      <c r="I56" s="133">
        <f>I55+'【4月】FW（１年目）月集計表'!I56</f>
        <v>0</v>
      </c>
      <c r="J56" s="133">
        <f>J55+'【4月】FW（１年目）月集計表'!J56</f>
        <v>0</v>
      </c>
      <c r="K56" s="133">
        <f>K55+'【4月】FW（１年目）月集計表'!K56</f>
        <v>0</v>
      </c>
      <c r="L56" s="133">
        <f>L55+'【4月】FW（１年目）月集計表'!L56</f>
        <v>0</v>
      </c>
      <c r="M56" s="133">
        <f>M55+'【4月】FW（１年目）月集計表'!M56</f>
        <v>0</v>
      </c>
      <c r="N56" s="133">
        <f>N55+'【4月】FW（１年目）月集計表'!N56</f>
        <v>0</v>
      </c>
      <c r="O56" s="133">
        <f>O55+'【4月】FW（１年目）月集計表'!O56</f>
        <v>0</v>
      </c>
      <c r="P56" s="133">
        <f>P55+'【4月】FW（１年目）月集計表'!P56</f>
        <v>0</v>
      </c>
      <c r="Q56" s="133">
        <f>Q55+'【4月】FW（１年目）月集計表'!Q56</f>
        <v>0</v>
      </c>
      <c r="R56" s="133">
        <f>R55+'【4月】FW（１年目）月集計表'!R56</f>
        <v>0</v>
      </c>
      <c r="S56" s="133">
        <f>S55+'【4月】FW（１年目）月集計表'!S56</f>
        <v>0</v>
      </c>
      <c r="T56" s="734">
        <f>SUM(D56:P56)</f>
        <v>0</v>
      </c>
      <c r="U56" s="734"/>
      <c r="V56" s="734"/>
      <c r="W56" s="90" t="s">
        <v>329</v>
      </c>
      <c r="AL56" s="145"/>
      <c r="AM56" s="145"/>
      <c r="AN56" s="145"/>
    </row>
    <row r="59" spans="3:9" ht="13.5" hidden="1">
      <c r="C59" s="134" t="s">
        <v>34</v>
      </c>
      <c r="I59" s="134" t="s">
        <v>35</v>
      </c>
    </row>
    <row r="60" ht="13.5" hidden="1"/>
    <row r="61" spans="3:10" ht="13.5" hidden="1">
      <c r="C61" s="350"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108</v>
      </c>
      <c r="J71" s="134" t="s">
        <v>105</v>
      </c>
      <c r="S71" s="134"/>
      <c r="T71" s="134"/>
    </row>
    <row r="72" spans="3:20" ht="13.5" hidden="1">
      <c r="C72" s="135" t="s">
        <v>320</v>
      </c>
      <c r="D72" s="739">
        <v>9800</v>
      </c>
      <c r="E72" s="739"/>
      <c r="I72" s="134" t="s">
        <v>110</v>
      </c>
      <c r="J72" s="134" t="s">
        <v>111</v>
      </c>
      <c r="S72" s="134"/>
      <c r="T72" s="134"/>
    </row>
    <row r="73" spans="3:20" ht="13.5" hidden="1">
      <c r="C73" s="135" t="s">
        <v>191</v>
      </c>
      <c r="D73" s="739">
        <v>1300</v>
      </c>
      <c r="E73" s="739"/>
      <c r="I73" s="134" t="s">
        <v>261</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5" ref="D85:F100">IF(COUNTIF(D$24:D$43,$C85)=0,"",COUNTIF(D$24:D$43,$C85)/COUNTIF(D$24:D$43,$C85))</f>
      </c>
      <c r="E85" s="133">
        <f t="shared" si="5"/>
      </c>
      <c r="F85" s="133">
        <f t="shared" si="5"/>
      </c>
      <c r="G85" s="133">
        <f aca="true" t="shared" si="6" ref="G85:P94">IF(COUNTIF(G$24:G$43,$C85)=0,"",COUNTIF(G$24:G$43,$C85)/COUNTIF(G$24:G$43,$C85))</f>
      </c>
      <c r="H85" s="133">
        <f t="shared" si="6"/>
      </c>
      <c r="I85" s="133">
        <f t="shared" si="6"/>
      </c>
      <c r="J85" s="133">
        <f t="shared" si="6"/>
      </c>
      <c r="K85" s="133">
        <f t="shared" si="6"/>
      </c>
      <c r="L85" s="133">
        <f t="shared" si="6"/>
      </c>
      <c r="M85" s="133">
        <f t="shared" si="6"/>
      </c>
      <c r="N85" s="133">
        <f t="shared" si="6"/>
      </c>
      <c r="O85" s="133">
        <f t="shared" si="6"/>
      </c>
      <c r="P85" s="133">
        <f t="shared" si="6"/>
      </c>
      <c r="Q85" s="133">
        <f aca="true" t="shared" si="7" ref="Q85:Z94">IF(COUNTIF(Q$24:Q$43,$C85)=0,"",COUNTIF(Q$24:Q$43,$C85)/COUNTIF(Q$24:Q$43,$C85))</f>
      </c>
      <c r="R85" s="133">
        <f t="shared" si="7"/>
      </c>
      <c r="S85" s="133">
        <f t="shared" si="7"/>
      </c>
      <c r="T85" s="133">
        <f t="shared" si="7"/>
      </c>
      <c r="U85" s="133">
        <f t="shared" si="7"/>
      </c>
      <c r="V85" s="133">
        <f t="shared" si="7"/>
      </c>
      <c r="W85" s="133">
        <f t="shared" si="7"/>
      </c>
      <c r="X85" s="133">
        <f t="shared" si="7"/>
      </c>
      <c r="Y85" s="133">
        <f t="shared" si="7"/>
      </c>
      <c r="Z85" s="133">
        <f t="shared" si="7"/>
      </c>
      <c r="AA85" s="133">
        <f aca="true" t="shared" si="8" ref="AA85:AH94">IF(COUNTIF(AA$24:AA$43,$C85)=0,"",COUNTIF(AA$24:AA$43,$C85)/COUNTIF(AA$24:AA$43,$C85))</f>
      </c>
      <c r="AB85" s="133">
        <f t="shared" si="8"/>
      </c>
      <c r="AC85" s="133">
        <f t="shared" si="8"/>
      </c>
      <c r="AD85" s="133">
        <f t="shared" si="8"/>
      </c>
      <c r="AE85" s="133">
        <f t="shared" si="8"/>
      </c>
      <c r="AF85" s="133">
        <f t="shared" si="8"/>
      </c>
      <c r="AG85" s="133">
        <f t="shared" si="8"/>
      </c>
      <c r="AH85" s="133">
        <f t="shared" si="8"/>
      </c>
      <c r="AI85" s="133">
        <f>COUNTIF(D85:AH85,1)</f>
        <v>0</v>
      </c>
    </row>
    <row r="86" spans="3:35" ht="13.5" hidden="1">
      <c r="C86" s="98" t="s">
        <v>22</v>
      </c>
      <c r="D86" s="133">
        <f t="shared" si="5"/>
      </c>
      <c r="E86" s="133">
        <f t="shared" si="5"/>
      </c>
      <c r="F86" s="133">
        <f t="shared" si="5"/>
      </c>
      <c r="G86" s="133">
        <f t="shared" si="6"/>
      </c>
      <c r="H86" s="133">
        <f t="shared" si="6"/>
      </c>
      <c r="I86" s="133">
        <f t="shared" si="6"/>
      </c>
      <c r="J86" s="133">
        <f t="shared" si="6"/>
      </c>
      <c r="K86" s="133">
        <f t="shared" si="6"/>
      </c>
      <c r="L86" s="133">
        <f t="shared" si="6"/>
      </c>
      <c r="M86" s="133">
        <f t="shared" si="6"/>
      </c>
      <c r="N86" s="133">
        <f t="shared" si="6"/>
      </c>
      <c r="O86" s="133">
        <f t="shared" si="6"/>
      </c>
      <c r="P86" s="133">
        <f t="shared" si="6"/>
      </c>
      <c r="Q86" s="133">
        <f t="shared" si="7"/>
      </c>
      <c r="R86" s="133">
        <f t="shared" si="7"/>
      </c>
      <c r="S86" s="133">
        <f t="shared" si="7"/>
      </c>
      <c r="T86" s="133">
        <f t="shared" si="7"/>
      </c>
      <c r="U86" s="133">
        <f t="shared" si="7"/>
      </c>
      <c r="V86" s="133">
        <f t="shared" si="7"/>
      </c>
      <c r="W86" s="133">
        <f t="shared" si="7"/>
      </c>
      <c r="X86" s="133">
        <f t="shared" si="7"/>
      </c>
      <c r="Y86" s="133">
        <f t="shared" si="7"/>
      </c>
      <c r="Z86" s="133">
        <f t="shared" si="7"/>
      </c>
      <c r="AA86" s="133">
        <f t="shared" si="8"/>
      </c>
      <c r="AB86" s="133">
        <f t="shared" si="8"/>
      </c>
      <c r="AC86" s="133">
        <f t="shared" si="8"/>
      </c>
      <c r="AD86" s="133">
        <f t="shared" si="8"/>
      </c>
      <c r="AE86" s="133">
        <f t="shared" si="8"/>
      </c>
      <c r="AF86" s="133">
        <f t="shared" si="8"/>
      </c>
      <c r="AG86" s="133">
        <f t="shared" si="8"/>
      </c>
      <c r="AH86" s="133">
        <f t="shared" si="8"/>
      </c>
      <c r="AI86" s="133">
        <f aca="true" t="shared" si="9" ref="AI86:AI100">COUNTIF(D86:AH86,1)</f>
        <v>0</v>
      </c>
    </row>
    <row r="87" spans="3:35" ht="13.5" hidden="1">
      <c r="C87" s="98" t="s">
        <v>23</v>
      </c>
      <c r="D87" s="133">
        <f t="shared" si="5"/>
      </c>
      <c r="E87" s="133">
        <f t="shared" si="5"/>
      </c>
      <c r="F87" s="133">
        <f t="shared" si="5"/>
      </c>
      <c r="G87" s="133">
        <f t="shared" si="6"/>
      </c>
      <c r="H87" s="133">
        <f t="shared" si="6"/>
      </c>
      <c r="I87" s="133">
        <f t="shared" si="6"/>
      </c>
      <c r="J87" s="133">
        <f t="shared" si="6"/>
      </c>
      <c r="K87" s="133">
        <f t="shared" si="6"/>
      </c>
      <c r="L87" s="133">
        <f t="shared" si="6"/>
      </c>
      <c r="M87" s="133">
        <f t="shared" si="6"/>
      </c>
      <c r="N87" s="133">
        <f t="shared" si="6"/>
      </c>
      <c r="O87" s="133">
        <f t="shared" si="6"/>
      </c>
      <c r="P87" s="133">
        <f t="shared" si="6"/>
      </c>
      <c r="Q87" s="133">
        <f t="shared" si="7"/>
      </c>
      <c r="R87" s="133">
        <f t="shared" si="7"/>
      </c>
      <c r="S87" s="133">
        <f t="shared" si="7"/>
      </c>
      <c r="T87" s="133">
        <f t="shared" si="7"/>
      </c>
      <c r="U87" s="133">
        <f t="shared" si="7"/>
      </c>
      <c r="V87" s="133">
        <f t="shared" si="7"/>
      </c>
      <c r="W87" s="133">
        <f t="shared" si="7"/>
      </c>
      <c r="X87" s="133">
        <f t="shared" si="7"/>
      </c>
      <c r="Y87" s="133">
        <f t="shared" si="7"/>
      </c>
      <c r="Z87" s="133">
        <f t="shared" si="7"/>
      </c>
      <c r="AA87" s="133">
        <f t="shared" si="8"/>
      </c>
      <c r="AB87" s="133">
        <f t="shared" si="8"/>
      </c>
      <c r="AC87" s="133">
        <f t="shared" si="8"/>
      </c>
      <c r="AD87" s="133">
        <f t="shared" si="8"/>
      </c>
      <c r="AE87" s="133">
        <f t="shared" si="8"/>
      </c>
      <c r="AF87" s="133">
        <f t="shared" si="8"/>
      </c>
      <c r="AG87" s="133">
        <f t="shared" si="8"/>
      </c>
      <c r="AH87" s="133">
        <f t="shared" si="8"/>
      </c>
      <c r="AI87" s="133">
        <f t="shared" si="9"/>
        <v>0</v>
      </c>
    </row>
    <row r="88" spans="3:35" ht="13.5" hidden="1">
      <c r="C88" s="98" t="s">
        <v>24</v>
      </c>
      <c r="D88" s="133">
        <f t="shared" si="5"/>
      </c>
      <c r="E88" s="133">
        <f t="shared" si="5"/>
      </c>
      <c r="F88" s="133">
        <f t="shared" si="5"/>
      </c>
      <c r="G88" s="133">
        <f t="shared" si="6"/>
      </c>
      <c r="H88" s="133">
        <f t="shared" si="6"/>
      </c>
      <c r="I88" s="133">
        <f t="shared" si="6"/>
      </c>
      <c r="J88" s="133">
        <f t="shared" si="6"/>
      </c>
      <c r="K88" s="133">
        <f t="shared" si="6"/>
      </c>
      <c r="L88" s="133">
        <f t="shared" si="6"/>
      </c>
      <c r="M88" s="133">
        <f t="shared" si="6"/>
      </c>
      <c r="N88" s="133">
        <f t="shared" si="6"/>
      </c>
      <c r="O88" s="133">
        <f t="shared" si="6"/>
      </c>
      <c r="P88" s="133">
        <f t="shared" si="6"/>
      </c>
      <c r="Q88" s="133">
        <f t="shared" si="7"/>
      </c>
      <c r="R88" s="133">
        <f t="shared" si="7"/>
      </c>
      <c r="S88" s="133">
        <f t="shared" si="7"/>
      </c>
      <c r="T88" s="133">
        <f t="shared" si="7"/>
      </c>
      <c r="U88" s="133">
        <f t="shared" si="7"/>
      </c>
      <c r="V88" s="133">
        <f t="shared" si="7"/>
      </c>
      <c r="W88" s="133">
        <f t="shared" si="7"/>
      </c>
      <c r="X88" s="133">
        <f t="shared" si="7"/>
      </c>
      <c r="Y88" s="133">
        <f t="shared" si="7"/>
      </c>
      <c r="Z88" s="133">
        <f t="shared" si="7"/>
      </c>
      <c r="AA88" s="133">
        <f t="shared" si="8"/>
      </c>
      <c r="AB88" s="133">
        <f t="shared" si="8"/>
      </c>
      <c r="AC88" s="133">
        <f t="shared" si="8"/>
      </c>
      <c r="AD88" s="133">
        <f t="shared" si="8"/>
      </c>
      <c r="AE88" s="133">
        <f t="shared" si="8"/>
      </c>
      <c r="AF88" s="133">
        <f t="shared" si="8"/>
      </c>
      <c r="AG88" s="133">
        <f t="shared" si="8"/>
      </c>
      <c r="AH88" s="133">
        <f t="shared" si="8"/>
      </c>
      <c r="AI88" s="133">
        <f t="shared" si="9"/>
        <v>0</v>
      </c>
    </row>
    <row r="89" spans="3:35" ht="13.5" hidden="1">
      <c r="C89" s="98" t="s">
        <v>25</v>
      </c>
      <c r="D89" s="133">
        <f t="shared" si="5"/>
      </c>
      <c r="E89" s="133">
        <f t="shared" si="5"/>
      </c>
      <c r="F89" s="133">
        <f t="shared" si="5"/>
      </c>
      <c r="G89" s="133">
        <f t="shared" si="6"/>
      </c>
      <c r="H89" s="133">
        <f t="shared" si="6"/>
      </c>
      <c r="I89" s="133">
        <f t="shared" si="6"/>
      </c>
      <c r="J89" s="133">
        <f t="shared" si="6"/>
      </c>
      <c r="K89" s="133">
        <f t="shared" si="6"/>
      </c>
      <c r="L89" s="133">
        <f t="shared" si="6"/>
      </c>
      <c r="M89" s="133">
        <f t="shared" si="6"/>
      </c>
      <c r="N89" s="133">
        <f t="shared" si="6"/>
      </c>
      <c r="O89" s="133">
        <f t="shared" si="6"/>
      </c>
      <c r="P89" s="133">
        <f t="shared" si="6"/>
      </c>
      <c r="Q89" s="133">
        <f t="shared" si="7"/>
      </c>
      <c r="R89" s="133">
        <f t="shared" si="7"/>
      </c>
      <c r="S89" s="133">
        <f t="shared" si="7"/>
      </c>
      <c r="T89" s="133">
        <f t="shared" si="7"/>
      </c>
      <c r="U89" s="133">
        <f t="shared" si="7"/>
      </c>
      <c r="V89" s="133">
        <f t="shared" si="7"/>
      </c>
      <c r="W89" s="133">
        <f t="shared" si="7"/>
      </c>
      <c r="X89" s="133">
        <f t="shared" si="7"/>
      </c>
      <c r="Y89" s="133">
        <f t="shared" si="7"/>
      </c>
      <c r="Z89" s="133">
        <f t="shared" si="7"/>
      </c>
      <c r="AA89" s="133">
        <f t="shared" si="8"/>
      </c>
      <c r="AB89" s="133">
        <f t="shared" si="8"/>
      </c>
      <c r="AC89" s="133">
        <f t="shared" si="8"/>
      </c>
      <c r="AD89" s="133">
        <f t="shared" si="8"/>
      </c>
      <c r="AE89" s="133">
        <f t="shared" si="8"/>
      </c>
      <c r="AF89" s="133">
        <f t="shared" si="8"/>
      </c>
      <c r="AG89" s="133">
        <f t="shared" si="8"/>
      </c>
      <c r="AH89" s="133">
        <f t="shared" si="8"/>
      </c>
      <c r="AI89" s="133">
        <f t="shared" si="9"/>
        <v>0</v>
      </c>
    </row>
    <row r="90" spans="3:35" ht="13.5" hidden="1">
      <c r="C90" s="98" t="s">
        <v>26</v>
      </c>
      <c r="D90" s="133">
        <f t="shared" si="5"/>
      </c>
      <c r="E90" s="133">
        <f t="shared" si="5"/>
      </c>
      <c r="F90" s="133">
        <f t="shared" si="5"/>
      </c>
      <c r="G90" s="133">
        <f t="shared" si="6"/>
      </c>
      <c r="H90" s="133">
        <f t="shared" si="6"/>
      </c>
      <c r="I90" s="133">
        <f t="shared" si="6"/>
      </c>
      <c r="J90" s="133">
        <f t="shared" si="6"/>
      </c>
      <c r="K90" s="133">
        <f t="shared" si="6"/>
      </c>
      <c r="L90" s="133">
        <f t="shared" si="6"/>
      </c>
      <c r="M90" s="133">
        <f t="shared" si="6"/>
      </c>
      <c r="N90" s="133">
        <f t="shared" si="6"/>
      </c>
      <c r="O90" s="133">
        <f t="shared" si="6"/>
      </c>
      <c r="P90" s="133">
        <f t="shared" si="6"/>
      </c>
      <c r="Q90" s="133">
        <f t="shared" si="7"/>
      </c>
      <c r="R90" s="133">
        <f t="shared" si="7"/>
      </c>
      <c r="S90" s="133">
        <f t="shared" si="7"/>
      </c>
      <c r="T90" s="133">
        <f t="shared" si="7"/>
      </c>
      <c r="U90" s="133">
        <f t="shared" si="7"/>
      </c>
      <c r="V90" s="133">
        <f t="shared" si="7"/>
      </c>
      <c r="W90" s="133">
        <f t="shared" si="7"/>
      </c>
      <c r="X90" s="133">
        <f t="shared" si="7"/>
      </c>
      <c r="Y90" s="133">
        <f t="shared" si="7"/>
      </c>
      <c r="Z90" s="133">
        <f t="shared" si="7"/>
      </c>
      <c r="AA90" s="133">
        <f t="shared" si="8"/>
      </c>
      <c r="AB90" s="133">
        <f t="shared" si="8"/>
      </c>
      <c r="AC90" s="133">
        <f t="shared" si="8"/>
      </c>
      <c r="AD90" s="133">
        <f t="shared" si="8"/>
      </c>
      <c r="AE90" s="133">
        <f t="shared" si="8"/>
      </c>
      <c r="AF90" s="133">
        <f t="shared" si="8"/>
      </c>
      <c r="AG90" s="133">
        <f t="shared" si="8"/>
      </c>
      <c r="AH90" s="133">
        <f t="shared" si="8"/>
      </c>
      <c r="AI90" s="133">
        <f t="shared" si="9"/>
        <v>0</v>
      </c>
    </row>
    <row r="91" spans="3:35" ht="13.5" hidden="1">
      <c r="C91" s="98" t="s">
        <v>27</v>
      </c>
      <c r="D91" s="133">
        <f t="shared" si="5"/>
      </c>
      <c r="E91" s="133">
        <f t="shared" si="5"/>
      </c>
      <c r="F91" s="133">
        <f t="shared" si="5"/>
      </c>
      <c r="G91" s="133">
        <f t="shared" si="6"/>
      </c>
      <c r="H91" s="133">
        <f t="shared" si="6"/>
      </c>
      <c r="I91" s="133">
        <f t="shared" si="6"/>
      </c>
      <c r="J91" s="133">
        <f t="shared" si="6"/>
      </c>
      <c r="K91" s="133">
        <f t="shared" si="6"/>
      </c>
      <c r="L91" s="133">
        <f t="shared" si="6"/>
      </c>
      <c r="M91" s="133">
        <f t="shared" si="6"/>
      </c>
      <c r="N91" s="133">
        <f t="shared" si="6"/>
      </c>
      <c r="O91" s="133">
        <f t="shared" si="6"/>
      </c>
      <c r="P91" s="133">
        <f t="shared" si="6"/>
      </c>
      <c r="Q91" s="133">
        <f t="shared" si="7"/>
      </c>
      <c r="R91" s="133">
        <f t="shared" si="7"/>
      </c>
      <c r="S91" s="133">
        <f t="shared" si="7"/>
      </c>
      <c r="T91" s="133">
        <f t="shared" si="7"/>
      </c>
      <c r="U91" s="133">
        <f t="shared" si="7"/>
      </c>
      <c r="V91" s="133">
        <f t="shared" si="7"/>
      </c>
      <c r="W91" s="133">
        <f t="shared" si="7"/>
      </c>
      <c r="X91" s="133">
        <f t="shared" si="7"/>
      </c>
      <c r="Y91" s="133">
        <f t="shared" si="7"/>
      </c>
      <c r="Z91" s="133">
        <f t="shared" si="7"/>
      </c>
      <c r="AA91" s="133">
        <f t="shared" si="8"/>
      </c>
      <c r="AB91" s="133">
        <f t="shared" si="8"/>
      </c>
      <c r="AC91" s="133">
        <f t="shared" si="8"/>
      </c>
      <c r="AD91" s="133">
        <f t="shared" si="8"/>
      </c>
      <c r="AE91" s="133">
        <f t="shared" si="8"/>
      </c>
      <c r="AF91" s="133">
        <f t="shared" si="8"/>
      </c>
      <c r="AG91" s="133">
        <f t="shared" si="8"/>
      </c>
      <c r="AH91" s="133">
        <f t="shared" si="8"/>
      </c>
      <c r="AI91" s="133">
        <f t="shared" si="9"/>
        <v>0</v>
      </c>
    </row>
    <row r="92" spans="3:35" ht="13.5" hidden="1">
      <c r="C92" s="98" t="s">
        <v>28</v>
      </c>
      <c r="D92" s="133">
        <f t="shared" si="5"/>
      </c>
      <c r="E92" s="133">
        <f t="shared" si="5"/>
      </c>
      <c r="F92" s="133">
        <f t="shared" si="5"/>
      </c>
      <c r="G92" s="133">
        <f t="shared" si="6"/>
      </c>
      <c r="H92" s="133">
        <f t="shared" si="6"/>
      </c>
      <c r="I92" s="133">
        <f t="shared" si="6"/>
      </c>
      <c r="J92" s="133">
        <f t="shared" si="6"/>
      </c>
      <c r="K92" s="133">
        <f t="shared" si="6"/>
      </c>
      <c r="L92" s="133">
        <f t="shared" si="6"/>
      </c>
      <c r="M92" s="133">
        <f t="shared" si="6"/>
      </c>
      <c r="N92" s="133">
        <f t="shared" si="6"/>
      </c>
      <c r="O92" s="133">
        <f t="shared" si="6"/>
      </c>
      <c r="P92" s="133">
        <f t="shared" si="6"/>
      </c>
      <c r="Q92" s="133">
        <f t="shared" si="7"/>
      </c>
      <c r="R92" s="133">
        <f t="shared" si="7"/>
      </c>
      <c r="S92" s="133">
        <f t="shared" si="7"/>
      </c>
      <c r="T92" s="133">
        <f t="shared" si="7"/>
      </c>
      <c r="U92" s="133">
        <f t="shared" si="7"/>
      </c>
      <c r="V92" s="133">
        <f t="shared" si="7"/>
      </c>
      <c r="W92" s="133">
        <f t="shared" si="7"/>
      </c>
      <c r="X92" s="133">
        <f t="shared" si="7"/>
      </c>
      <c r="Y92" s="133">
        <f t="shared" si="7"/>
      </c>
      <c r="Z92" s="133">
        <f t="shared" si="7"/>
      </c>
      <c r="AA92" s="133">
        <f t="shared" si="8"/>
      </c>
      <c r="AB92" s="133">
        <f t="shared" si="8"/>
      </c>
      <c r="AC92" s="133">
        <f t="shared" si="8"/>
      </c>
      <c r="AD92" s="133">
        <f t="shared" si="8"/>
      </c>
      <c r="AE92" s="133">
        <f t="shared" si="8"/>
      </c>
      <c r="AF92" s="133">
        <f t="shared" si="8"/>
      </c>
      <c r="AG92" s="133">
        <f t="shared" si="8"/>
      </c>
      <c r="AH92" s="133">
        <f t="shared" si="8"/>
      </c>
      <c r="AI92" s="133">
        <f t="shared" si="9"/>
        <v>0</v>
      </c>
    </row>
    <row r="93" spans="3:35" ht="13.5" hidden="1">
      <c r="C93" s="98" t="s">
        <v>29</v>
      </c>
      <c r="D93" s="133">
        <f t="shared" si="5"/>
      </c>
      <c r="E93" s="133">
        <f t="shared" si="5"/>
      </c>
      <c r="F93" s="133">
        <f t="shared" si="5"/>
      </c>
      <c r="G93" s="133">
        <f t="shared" si="6"/>
      </c>
      <c r="H93" s="133">
        <f t="shared" si="6"/>
      </c>
      <c r="I93" s="133">
        <f t="shared" si="6"/>
      </c>
      <c r="J93" s="133">
        <f t="shared" si="6"/>
      </c>
      <c r="K93" s="133">
        <f t="shared" si="6"/>
      </c>
      <c r="L93" s="133">
        <f t="shared" si="6"/>
      </c>
      <c r="M93" s="133">
        <f t="shared" si="6"/>
      </c>
      <c r="N93" s="133">
        <f t="shared" si="6"/>
      </c>
      <c r="O93" s="133">
        <f t="shared" si="6"/>
      </c>
      <c r="P93" s="133">
        <f t="shared" si="6"/>
      </c>
      <c r="Q93" s="133">
        <f t="shared" si="7"/>
      </c>
      <c r="R93" s="133">
        <f t="shared" si="7"/>
      </c>
      <c r="S93" s="133">
        <f t="shared" si="7"/>
      </c>
      <c r="T93" s="133">
        <f t="shared" si="7"/>
      </c>
      <c r="U93" s="133">
        <f t="shared" si="7"/>
      </c>
      <c r="V93" s="133">
        <f t="shared" si="7"/>
      </c>
      <c r="W93" s="133">
        <f t="shared" si="7"/>
      </c>
      <c r="X93" s="133">
        <f t="shared" si="7"/>
      </c>
      <c r="Y93" s="133">
        <f t="shared" si="7"/>
      </c>
      <c r="Z93" s="133">
        <f t="shared" si="7"/>
      </c>
      <c r="AA93" s="133">
        <f t="shared" si="8"/>
      </c>
      <c r="AB93" s="133">
        <f t="shared" si="8"/>
      </c>
      <c r="AC93" s="133">
        <f t="shared" si="8"/>
      </c>
      <c r="AD93" s="133">
        <f t="shared" si="8"/>
      </c>
      <c r="AE93" s="133">
        <f t="shared" si="8"/>
      </c>
      <c r="AF93" s="133">
        <f t="shared" si="8"/>
      </c>
      <c r="AG93" s="133">
        <f t="shared" si="8"/>
      </c>
      <c r="AH93" s="133">
        <f t="shared" si="8"/>
      </c>
      <c r="AI93" s="133">
        <f>COUNTIF(D93:AH93,1)</f>
        <v>0</v>
      </c>
    </row>
    <row r="94" spans="3:35" ht="13.5" hidden="1">
      <c r="C94" s="98" t="s">
        <v>114</v>
      </c>
      <c r="D94" s="133">
        <f t="shared" si="5"/>
      </c>
      <c r="E94" s="133">
        <f t="shared" si="5"/>
      </c>
      <c r="F94" s="133">
        <f t="shared" si="5"/>
      </c>
      <c r="G94" s="133">
        <f t="shared" si="6"/>
      </c>
      <c r="H94" s="133">
        <f t="shared" si="6"/>
      </c>
      <c r="I94" s="133">
        <f t="shared" si="6"/>
      </c>
      <c r="J94" s="133">
        <f t="shared" si="6"/>
      </c>
      <c r="K94" s="133">
        <f t="shared" si="6"/>
      </c>
      <c r="L94" s="133">
        <f t="shared" si="6"/>
      </c>
      <c r="M94" s="133">
        <f t="shared" si="6"/>
      </c>
      <c r="N94" s="133">
        <f t="shared" si="6"/>
      </c>
      <c r="O94" s="133">
        <f t="shared" si="6"/>
      </c>
      <c r="P94" s="133">
        <f t="shared" si="6"/>
      </c>
      <c r="Q94" s="133">
        <f t="shared" si="7"/>
      </c>
      <c r="R94" s="133">
        <f t="shared" si="7"/>
      </c>
      <c r="S94" s="133">
        <f t="shared" si="7"/>
      </c>
      <c r="T94" s="133">
        <f t="shared" si="7"/>
      </c>
      <c r="U94" s="133">
        <f t="shared" si="7"/>
      </c>
      <c r="V94" s="133">
        <f t="shared" si="7"/>
      </c>
      <c r="W94" s="133">
        <f t="shared" si="7"/>
      </c>
      <c r="X94" s="133">
        <f t="shared" si="7"/>
      </c>
      <c r="Y94" s="133">
        <f t="shared" si="7"/>
      </c>
      <c r="Z94" s="133">
        <f t="shared" si="7"/>
      </c>
      <c r="AA94" s="133">
        <f t="shared" si="8"/>
      </c>
      <c r="AB94" s="133">
        <f t="shared" si="8"/>
      </c>
      <c r="AC94" s="133">
        <f t="shared" si="8"/>
      </c>
      <c r="AD94" s="133">
        <f t="shared" si="8"/>
      </c>
      <c r="AE94" s="133">
        <f t="shared" si="8"/>
      </c>
      <c r="AF94" s="133">
        <f t="shared" si="8"/>
      </c>
      <c r="AG94" s="133">
        <f t="shared" si="8"/>
      </c>
      <c r="AH94" s="133">
        <f t="shared" si="8"/>
      </c>
      <c r="AI94" s="133">
        <f>COUNTIF(D94:AH94,1)</f>
        <v>0</v>
      </c>
    </row>
    <row r="95" spans="3:35" ht="13.5" hidden="1">
      <c r="C95" s="98" t="s">
        <v>102</v>
      </c>
      <c r="D95" s="133">
        <f t="shared" si="5"/>
      </c>
      <c r="E95" s="133">
        <f t="shared" si="5"/>
      </c>
      <c r="F95" s="133">
        <f t="shared" si="5"/>
      </c>
      <c r="G95" s="133">
        <f aca="true" t="shared" si="10" ref="G95:P100">IF(COUNTIF(G$24:G$43,$C95)=0,"",COUNTIF(G$24:G$43,$C95)/COUNTIF(G$24:G$43,$C95))</f>
      </c>
      <c r="H95" s="133">
        <f t="shared" si="10"/>
      </c>
      <c r="I95" s="133">
        <f t="shared" si="10"/>
      </c>
      <c r="J95" s="133">
        <f t="shared" si="10"/>
      </c>
      <c r="K95" s="133">
        <f t="shared" si="10"/>
      </c>
      <c r="L95" s="133">
        <f t="shared" si="10"/>
      </c>
      <c r="M95" s="133">
        <f t="shared" si="10"/>
      </c>
      <c r="N95" s="133">
        <f t="shared" si="10"/>
      </c>
      <c r="O95" s="133">
        <f t="shared" si="10"/>
      </c>
      <c r="P95" s="133">
        <f t="shared" si="10"/>
      </c>
      <c r="Q95" s="133">
        <f aca="true" t="shared" si="11" ref="Q95:Z100">IF(COUNTIF(Q$24:Q$43,$C95)=0,"",COUNTIF(Q$24:Q$43,$C95)/COUNTIF(Q$24:Q$43,$C95))</f>
      </c>
      <c r="R95" s="133">
        <f t="shared" si="11"/>
      </c>
      <c r="S95" s="133">
        <f t="shared" si="11"/>
      </c>
      <c r="T95" s="133">
        <f t="shared" si="11"/>
      </c>
      <c r="U95" s="133">
        <f t="shared" si="11"/>
      </c>
      <c r="V95" s="133">
        <f t="shared" si="11"/>
      </c>
      <c r="W95" s="133">
        <f t="shared" si="11"/>
      </c>
      <c r="X95" s="133">
        <f t="shared" si="11"/>
      </c>
      <c r="Y95" s="133">
        <f t="shared" si="11"/>
      </c>
      <c r="Z95" s="133">
        <f t="shared" si="11"/>
      </c>
      <c r="AA95" s="133">
        <f aca="true" t="shared" si="12" ref="AA95:AH100">IF(COUNTIF(AA$24:AA$43,$C95)=0,"",COUNTIF(AA$24:AA$43,$C95)/COUNTIF(AA$24:AA$43,$C95))</f>
      </c>
      <c r="AB95" s="133">
        <f t="shared" si="12"/>
      </c>
      <c r="AC95" s="133">
        <f t="shared" si="12"/>
      </c>
      <c r="AD95" s="133">
        <f t="shared" si="12"/>
      </c>
      <c r="AE95" s="133">
        <f t="shared" si="12"/>
      </c>
      <c r="AF95" s="133">
        <f t="shared" si="12"/>
      </c>
      <c r="AG95" s="133">
        <f t="shared" si="12"/>
      </c>
      <c r="AH95" s="133">
        <f t="shared" si="12"/>
      </c>
      <c r="AI95" s="133">
        <f>COUNTIF(D95:AH95,1)</f>
        <v>0</v>
      </c>
    </row>
    <row r="96" spans="3:35" ht="13.5" hidden="1">
      <c r="C96" s="98" t="s">
        <v>270</v>
      </c>
      <c r="D96" s="133">
        <f t="shared" si="5"/>
      </c>
      <c r="E96" s="133">
        <f t="shared" si="5"/>
      </c>
      <c r="F96" s="133">
        <f t="shared" si="5"/>
      </c>
      <c r="G96" s="133">
        <f t="shared" si="10"/>
      </c>
      <c r="H96" s="133">
        <f t="shared" si="10"/>
      </c>
      <c r="I96" s="133">
        <f t="shared" si="10"/>
      </c>
      <c r="J96" s="133">
        <f t="shared" si="10"/>
      </c>
      <c r="K96" s="133">
        <f t="shared" si="10"/>
      </c>
      <c r="L96" s="133">
        <f t="shared" si="10"/>
      </c>
      <c r="M96" s="133">
        <f t="shared" si="10"/>
      </c>
      <c r="N96" s="133">
        <f t="shared" si="10"/>
      </c>
      <c r="O96" s="133">
        <f t="shared" si="10"/>
      </c>
      <c r="P96" s="133">
        <f t="shared" si="10"/>
      </c>
      <c r="Q96" s="133">
        <f t="shared" si="11"/>
      </c>
      <c r="R96" s="133">
        <f t="shared" si="11"/>
      </c>
      <c r="S96" s="133">
        <f t="shared" si="11"/>
      </c>
      <c r="T96" s="133">
        <f t="shared" si="11"/>
      </c>
      <c r="U96" s="133">
        <f t="shared" si="11"/>
      </c>
      <c r="V96" s="133">
        <f t="shared" si="11"/>
      </c>
      <c r="W96" s="133">
        <f t="shared" si="11"/>
      </c>
      <c r="X96" s="133">
        <f t="shared" si="11"/>
      </c>
      <c r="Y96" s="133">
        <f t="shared" si="11"/>
      </c>
      <c r="Z96" s="133">
        <f t="shared" si="11"/>
      </c>
      <c r="AA96" s="133">
        <f t="shared" si="12"/>
      </c>
      <c r="AB96" s="133">
        <f t="shared" si="12"/>
      </c>
      <c r="AC96" s="133">
        <f t="shared" si="12"/>
      </c>
      <c r="AD96" s="133">
        <f t="shared" si="12"/>
      </c>
      <c r="AE96" s="133">
        <f t="shared" si="12"/>
      </c>
      <c r="AF96" s="133">
        <f t="shared" si="12"/>
      </c>
      <c r="AG96" s="133">
        <f t="shared" si="12"/>
      </c>
      <c r="AH96" s="133">
        <f t="shared" si="12"/>
      </c>
      <c r="AI96" s="133">
        <f>COUNTIF(D96:AH96,1)</f>
        <v>0</v>
      </c>
    </row>
    <row r="97" spans="3:35" ht="13.5" hidden="1">
      <c r="C97" s="98" t="s">
        <v>271</v>
      </c>
      <c r="D97" s="133">
        <f t="shared" si="5"/>
      </c>
      <c r="E97" s="133">
        <f t="shared" si="5"/>
      </c>
      <c r="F97" s="133">
        <f t="shared" si="5"/>
      </c>
      <c r="G97" s="133">
        <f t="shared" si="10"/>
      </c>
      <c r="H97" s="133">
        <f t="shared" si="10"/>
      </c>
      <c r="I97" s="133">
        <f t="shared" si="10"/>
      </c>
      <c r="J97" s="133">
        <f t="shared" si="10"/>
      </c>
      <c r="K97" s="133">
        <f t="shared" si="10"/>
      </c>
      <c r="L97" s="133">
        <f t="shared" si="10"/>
      </c>
      <c r="M97" s="133">
        <f t="shared" si="10"/>
      </c>
      <c r="N97" s="133">
        <f t="shared" si="10"/>
      </c>
      <c r="O97" s="133">
        <f t="shared" si="10"/>
      </c>
      <c r="P97" s="133">
        <f t="shared" si="10"/>
      </c>
      <c r="Q97" s="133">
        <f t="shared" si="11"/>
      </c>
      <c r="R97" s="133">
        <f t="shared" si="11"/>
      </c>
      <c r="S97" s="133">
        <f t="shared" si="11"/>
      </c>
      <c r="T97" s="133">
        <f t="shared" si="11"/>
      </c>
      <c r="U97" s="133">
        <f t="shared" si="11"/>
      </c>
      <c r="V97" s="133">
        <f t="shared" si="11"/>
      </c>
      <c r="W97" s="133">
        <f t="shared" si="11"/>
      </c>
      <c r="X97" s="133">
        <f t="shared" si="11"/>
      </c>
      <c r="Y97" s="133">
        <f t="shared" si="11"/>
      </c>
      <c r="Z97" s="133">
        <f t="shared" si="11"/>
      </c>
      <c r="AA97" s="133">
        <f t="shared" si="12"/>
      </c>
      <c r="AB97" s="133">
        <f t="shared" si="12"/>
      </c>
      <c r="AC97" s="133">
        <f t="shared" si="12"/>
      </c>
      <c r="AD97" s="133">
        <f t="shared" si="12"/>
      </c>
      <c r="AE97" s="133">
        <f t="shared" si="12"/>
      </c>
      <c r="AF97" s="133">
        <f t="shared" si="12"/>
      </c>
      <c r="AG97" s="133">
        <f t="shared" si="12"/>
      </c>
      <c r="AH97" s="133">
        <f t="shared" si="12"/>
      </c>
      <c r="AI97" s="133">
        <f>COUNTIF(D97:AH97,1)</f>
        <v>0</v>
      </c>
    </row>
    <row r="98" spans="3:35" ht="13.5" hidden="1">
      <c r="C98" s="98" t="s">
        <v>30</v>
      </c>
      <c r="D98" s="133">
        <f t="shared" si="5"/>
      </c>
      <c r="E98" s="133">
        <f t="shared" si="5"/>
      </c>
      <c r="F98" s="133">
        <f t="shared" si="5"/>
      </c>
      <c r="G98" s="133">
        <f t="shared" si="10"/>
      </c>
      <c r="H98" s="133">
        <f t="shared" si="10"/>
      </c>
      <c r="I98" s="133">
        <f t="shared" si="10"/>
      </c>
      <c r="J98" s="133">
        <f t="shared" si="10"/>
      </c>
      <c r="K98" s="133">
        <f t="shared" si="10"/>
      </c>
      <c r="L98" s="133">
        <f t="shared" si="10"/>
      </c>
      <c r="M98" s="133">
        <f t="shared" si="10"/>
      </c>
      <c r="N98" s="133">
        <f t="shared" si="10"/>
      </c>
      <c r="O98" s="133">
        <f t="shared" si="10"/>
      </c>
      <c r="P98" s="133">
        <f t="shared" si="10"/>
      </c>
      <c r="Q98" s="133">
        <f t="shared" si="11"/>
      </c>
      <c r="R98" s="133">
        <f t="shared" si="11"/>
      </c>
      <c r="S98" s="133">
        <f t="shared" si="11"/>
      </c>
      <c r="T98" s="133">
        <f t="shared" si="11"/>
      </c>
      <c r="U98" s="133">
        <f t="shared" si="11"/>
      </c>
      <c r="V98" s="133">
        <f t="shared" si="11"/>
      </c>
      <c r="W98" s="133">
        <f t="shared" si="11"/>
      </c>
      <c r="X98" s="133">
        <f t="shared" si="11"/>
      </c>
      <c r="Y98" s="133">
        <f t="shared" si="11"/>
      </c>
      <c r="Z98" s="133">
        <f t="shared" si="11"/>
      </c>
      <c r="AA98" s="133">
        <f t="shared" si="12"/>
      </c>
      <c r="AB98" s="133">
        <f t="shared" si="12"/>
      </c>
      <c r="AC98" s="133">
        <f t="shared" si="12"/>
      </c>
      <c r="AD98" s="133">
        <f t="shared" si="12"/>
      </c>
      <c r="AE98" s="133">
        <f t="shared" si="12"/>
      </c>
      <c r="AF98" s="133">
        <f t="shared" si="12"/>
      </c>
      <c r="AG98" s="133">
        <f t="shared" si="12"/>
      </c>
      <c r="AH98" s="133">
        <f t="shared" si="12"/>
      </c>
      <c r="AI98" s="133">
        <f t="shared" si="9"/>
        <v>0</v>
      </c>
    </row>
    <row r="99" spans="3:35" ht="13.5" hidden="1">
      <c r="C99" s="98" t="s">
        <v>31</v>
      </c>
      <c r="D99" s="133">
        <f t="shared" si="5"/>
      </c>
      <c r="E99" s="133">
        <f t="shared" si="5"/>
      </c>
      <c r="F99" s="133">
        <f t="shared" si="5"/>
      </c>
      <c r="G99" s="133">
        <f t="shared" si="10"/>
      </c>
      <c r="H99" s="133">
        <f t="shared" si="10"/>
      </c>
      <c r="I99" s="133">
        <f t="shared" si="10"/>
      </c>
      <c r="J99" s="133">
        <f t="shared" si="10"/>
      </c>
      <c r="K99" s="133">
        <f t="shared" si="10"/>
      </c>
      <c r="L99" s="133">
        <f t="shared" si="10"/>
      </c>
      <c r="M99" s="133">
        <f t="shared" si="10"/>
      </c>
      <c r="N99" s="133">
        <f t="shared" si="10"/>
      </c>
      <c r="O99" s="133">
        <f t="shared" si="10"/>
      </c>
      <c r="P99" s="133">
        <f t="shared" si="10"/>
      </c>
      <c r="Q99" s="133">
        <f t="shared" si="11"/>
      </c>
      <c r="R99" s="133">
        <f t="shared" si="11"/>
      </c>
      <c r="S99" s="133">
        <f t="shared" si="11"/>
      </c>
      <c r="T99" s="133">
        <f t="shared" si="11"/>
      </c>
      <c r="U99" s="133">
        <f t="shared" si="11"/>
      </c>
      <c r="V99" s="133">
        <f t="shared" si="11"/>
      </c>
      <c r="W99" s="133">
        <f t="shared" si="11"/>
      </c>
      <c r="X99" s="133">
        <f t="shared" si="11"/>
      </c>
      <c r="Y99" s="133">
        <f t="shared" si="11"/>
      </c>
      <c r="Z99" s="133">
        <f t="shared" si="11"/>
      </c>
      <c r="AA99" s="133">
        <f t="shared" si="12"/>
      </c>
      <c r="AB99" s="133">
        <f t="shared" si="12"/>
      </c>
      <c r="AC99" s="133">
        <f t="shared" si="12"/>
      </c>
      <c r="AD99" s="133">
        <f t="shared" si="12"/>
      </c>
      <c r="AE99" s="133">
        <f t="shared" si="12"/>
      </c>
      <c r="AF99" s="133">
        <f t="shared" si="12"/>
      </c>
      <c r="AG99" s="133">
        <f t="shared" si="12"/>
      </c>
      <c r="AH99" s="133">
        <f t="shared" si="12"/>
      </c>
      <c r="AI99" s="133">
        <f t="shared" si="9"/>
        <v>0</v>
      </c>
    </row>
    <row r="100" spans="3:35" ht="13.5" hidden="1">
      <c r="C100" s="98" t="s">
        <v>32</v>
      </c>
      <c r="D100" s="133">
        <f t="shared" si="5"/>
      </c>
      <c r="E100" s="133">
        <f t="shared" si="5"/>
      </c>
      <c r="F100" s="133">
        <f t="shared" si="5"/>
      </c>
      <c r="G100" s="133">
        <f t="shared" si="10"/>
      </c>
      <c r="H100" s="133">
        <f t="shared" si="10"/>
      </c>
      <c r="I100" s="133">
        <f t="shared" si="10"/>
      </c>
      <c r="J100" s="133">
        <f t="shared" si="10"/>
      </c>
      <c r="K100" s="133">
        <f t="shared" si="10"/>
      </c>
      <c r="L100" s="133">
        <f t="shared" si="10"/>
      </c>
      <c r="M100" s="133">
        <f t="shared" si="10"/>
      </c>
      <c r="N100" s="133">
        <f t="shared" si="10"/>
      </c>
      <c r="O100" s="133">
        <f t="shared" si="10"/>
      </c>
      <c r="P100" s="133">
        <f t="shared" si="10"/>
      </c>
      <c r="Q100" s="133">
        <f t="shared" si="11"/>
      </c>
      <c r="R100" s="133">
        <f t="shared" si="11"/>
      </c>
      <c r="S100" s="133">
        <f t="shared" si="11"/>
      </c>
      <c r="T100" s="133">
        <f t="shared" si="11"/>
      </c>
      <c r="U100" s="133">
        <f t="shared" si="11"/>
      </c>
      <c r="V100" s="133">
        <f t="shared" si="11"/>
      </c>
      <c r="W100" s="133">
        <f t="shared" si="11"/>
      </c>
      <c r="X100" s="133">
        <f t="shared" si="11"/>
      </c>
      <c r="Y100" s="133">
        <f t="shared" si="11"/>
      </c>
      <c r="Z100" s="133">
        <f t="shared" si="11"/>
      </c>
      <c r="AA100" s="133">
        <f t="shared" si="12"/>
      </c>
      <c r="AB100" s="133">
        <f t="shared" si="12"/>
      </c>
      <c r="AC100" s="133">
        <f t="shared" si="12"/>
      </c>
      <c r="AD100" s="133">
        <f t="shared" si="12"/>
      </c>
      <c r="AE100" s="133">
        <f t="shared" si="12"/>
      </c>
      <c r="AF100" s="133">
        <f t="shared" si="12"/>
      </c>
      <c r="AG100" s="133">
        <f t="shared" si="12"/>
      </c>
      <c r="AH100" s="133">
        <f t="shared" si="12"/>
      </c>
      <c r="AI100" s="133">
        <f t="shared" si="9"/>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45:BA46"/>
    <mergeCell ref="BA47:BA48"/>
    <mergeCell ref="BA49:BA50"/>
    <mergeCell ref="BA27:BA28"/>
    <mergeCell ref="BA29:BA30"/>
    <mergeCell ref="BA31:BA32"/>
    <mergeCell ref="BA33:BA34"/>
    <mergeCell ref="BA35:BA36"/>
    <mergeCell ref="BA37:BA38"/>
    <mergeCell ref="BA43:BA44"/>
    <mergeCell ref="BA3:BB3"/>
    <mergeCell ref="BA5:BB5"/>
    <mergeCell ref="BA9:BA10"/>
    <mergeCell ref="BA11:BA12"/>
    <mergeCell ref="BA13:BA14"/>
    <mergeCell ref="AS3:AX5"/>
    <mergeCell ref="AV7:AV8"/>
    <mergeCell ref="AS9:AS10"/>
    <mergeCell ref="AV13:AV14"/>
    <mergeCell ref="BB7:BB8"/>
    <mergeCell ref="AP3:AR5"/>
    <mergeCell ref="AY31:AY32"/>
    <mergeCell ref="AY33:AY34"/>
    <mergeCell ref="AQ1:AS1"/>
    <mergeCell ref="BA7:BA8"/>
    <mergeCell ref="BA15:BA16"/>
    <mergeCell ref="BA17:BA18"/>
    <mergeCell ref="BA19:BA20"/>
    <mergeCell ref="BA21:BA22"/>
    <mergeCell ref="AU7:AU8"/>
    <mergeCell ref="AY45:AY46"/>
    <mergeCell ref="AY23:AY24"/>
    <mergeCell ref="AY27:AY28"/>
    <mergeCell ref="AY37:AY38"/>
    <mergeCell ref="AY39:AY40"/>
    <mergeCell ref="AY29:AY30"/>
    <mergeCell ref="AY25:AY26"/>
    <mergeCell ref="AY41:AY42"/>
    <mergeCell ref="AY43:AY44"/>
    <mergeCell ref="AP37:AP38"/>
    <mergeCell ref="AY7:AY8"/>
    <mergeCell ref="AY9:AY10"/>
    <mergeCell ref="AY11:AY12"/>
    <mergeCell ref="AY13:AY14"/>
    <mergeCell ref="AY15:AY16"/>
    <mergeCell ref="AY17:AY18"/>
    <mergeCell ref="AP33:AP34"/>
    <mergeCell ref="AP35:AP36"/>
    <mergeCell ref="AT7:AT8"/>
    <mergeCell ref="AP39:AP40"/>
    <mergeCell ref="D66:E66"/>
    <mergeCell ref="D65:E65"/>
    <mergeCell ref="D61:E61"/>
    <mergeCell ref="D62:E62"/>
    <mergeCell ref="D63:E63"/>
    <mergeCell ref="D64:E64"/>
    <mergeCell ref="AP49:AQ50"/>
    <mergeCell ref="AP41:AP42"/>
    <mergeCell ref="AP43:AP44"/>
    <mergeCell ref="D69:E69"/>
    <mergeCell ref="D70:E70"/>
    <mergeCell ref="D71:E71"/>
    <mergeCell ref="D72:E72"/>
    <mergeCell ref="D73:E73"/>
    <mergeCell ref="D74:E74"/>
    <mergeCell ref="D67:E67"/>
    <mergeCell ref="D68:E68"/>
    <mergeCell ref="A53:B56"/>
    <mergeCell ref="T53:V53"/>
    <mergeCell ref="T54:V54"/>
    <mergeCell ref="T56:V56"/>
    <mergeCell ref="B44:C44"/>
    <mergeCell ref="AI44:AK44"/>
    <mergeCell ref="B45:C45"/>
    <mergeCell ref="AR7:AR8"/>
    <mergeCell ref="AP25:AP26"/>
    <mergeCell ref="AP27:AP28"/>
    <mergeCell ref="D7:AH7"/>
    <mergeCell ref="K20:K23"/>
    <mergeCell ref="L20:L23"/>
    <mergeCell ref="M20:M23"/>
    <mergeCell ref="N20:N23"/>
    <mergeCell ref="A9:A19"/>
    <mergeCell ref="A46:A51"/>
    <mergeCell ref="B51:C51"/>
    <mergeCell ref="D51:AI51"/>
    <mergeCell ref="A24:A44"/>
    <mergeCell ref="G20:G23"/>
    <mergeCell ref="H20:H23"/>
    <mergeCell ref="I20:I23"/>
    <mergeCell ref="J20:J23"/>
    <mergeCell ref="AM1:AN1"/>
    <mergeCell ref="AM2:AN3"/>
    <mergeCell ref="AM7:AN7"/>
    <mergeCell ref="A7:A8"/>
    <mergeCell ref="B7:C8"/>
    <mergeCell ref="B19:C19"/>
    <mergeCell ref="A1:H1"/>
    <mergeCell ref="A3:E5"/>
    <mergeCell ref="F3:X5"/>
    <mergeCell ref="Z5:AB5"/>
    <mergeCell ref="AC5:AH5"/>
    <mergeCell ref="AJ5:AN5"/>
    <mergeCell ref="T55:V55"/>
    <mergeCell ref="A20:A23"/>
    <mergeCell ref="B20:C23"/>
    <mergeCell ref="D20:D23"/>
    <mergeCell ref="E20:E23"/>
    <mergeCell ref="F20:F23"/>
    <mergeCell ref="O20:O23"/>
    <mergeCell ref="P20:P23"/>
    <mergeCell ref="Q20:Q23"/>
    <mergeCell ref="R20:R23"/>
    <mergeCell ref="S20:S23"/>
    <mergeCell ref="T20:T23"/>
    <mergeCell ref="U20:U23"/>
    <mergeCell ref="V20:V23"/>
    <mergeCell ref="W20:W23"/>
    <mergeCell ref="X20:X23"/>
    <mergeCell ref="Y20:Y23"/>
    <mergeCell ref="Z20:Z23"/>
    <mergeCell ref="AL20:AL23"/>
    <mergeCell ref="AA20:AA23"/>
    <mergeCell ref="AB20:AB23"/>
    <mergeCell ref="AC20:AC23"/>
    <mergeCell ref="AD20:AD23"/>
    <mergeCell ref="AE20:AE23"/>
    <mergeCell ref="AF20:AF23"/>
    <mergeCell ref="AG20:AG23"/>
    <mergeCell ref="AH20:AH23"/>
    <mergeCell ref="AI20:AI23"/>
    <mergeCell ref="AJ20:AJ23"/>
    <mergeCell ref="AK20:AK23"/>
    <mergeCell ref="AM22:AN25"/>
    <mergeCell ref="AP29:AP30"/>
    <mergeCell ref="AP31:AP32"/>
    <mergeCell ref="AS7:AS8"/>
    <mergeCell ref="AR17:AR18"/>
    <mergeCell ref="AS17:AS18"/>
    <mergeCell ref="AS21:AS22"/>
    <mergeCell ref="AR25:AR26"/>
    <mergeCell ref="AP13:AP14"/>
    <mergeCell ref="AP15:AP16"/>
    <mergeCell ref="AP7:AQ8"/>
    <mergeCell ref="AQ9:AQ10"/>
    <mergeCell ref="AV15:AV16"/>
    <mergeCell ref="AW7:AW8"/>
    <mergeCell ref="AX7:AX8"/>
    <mergeCell ref="AZ7:AZ8"/>
    <mergeCell ref="AP9:AP10"/>
    <mergeCell ref="AP11:AP12"/>
    <mergeCell ref="AT9:AT10"/>
    <mergeCell ref="AU9:AU10"/>
    <mergeCell ref="AV9:AV10"/>
    <mergeCell ref="AW9:AW10"/>
    <mergeCell ref="AP45:AP46"/>
    <mergeCell ref="AP47:AP48"/>
    <mergeCell ref="AR9:AR10"/>
    <mergeCell ref="AR29:AR30"/>
    <mergeCell ref="AR35:AR36"/>
    <mergeCell ref="AR41:AR42"/>
    <mergeCell ref="AR47:AR48"/>
    <mergeCell ref="AR21:AR22"/>
    <mergeCell ref="AR33:AR34"/>
    <mergeCell ref="AR31:AR32"/>
    <mergeCell ref="AS25:AS26"/>
    <mergeCell ref="AS29:AS30"/>
    <mergeCell ref="AR23:AR24"/>
    <mergeCell ref="AS23:AS24"/>
    <mergeCell ref="AR27:AR28"/>
    <mergeCell ref="AS27:AS28"/>
    <mergeCell ref="AS33:AS34"/>
    <mergeCell ref="AR37:AR38"/>
    <mergeCell ref="AX9:AX10"/>
    <mergeCell ref="AR15:AR16"/>
    <mergeCell ref="AS15:AS16"/>
    <mergeCell ref="AT15:AT16"/>
    <mergeCell ref="AU15:AU16"/>
    <mergeCell ref="AV11:AV12"/>
    <mergeCell ref="AW11:AW12"/>
    <mergeCell ref="AX11:AX12"/>
    <mergeCell ref="AW15:AW16"/>
    <mergeCell ref="AZ9:AZ10"/>
    <mergeCell ref="AR13:AR14"/>
    <mergeCell ref="AS13:AS14"/>
    <mergeCell ref="AT13:AT14"/>
    <mergeCell ref="AU13:AU14"/>
    <mergeCell ref="BB9:BB10"/>
    <mergeCell ref="AR11:AR12"/>
    <mergeCell ref="AS11:AS12"/>
    <mergeCell ref="AT11:AT12"/>
    <mergeCell ref="AU11:AU12"/>
    <mergeCell ref="AZ11:AZ12"/>
    <mergeCell ref="BB11:BB12"/>
    <mergeCell ref="AW13:AW14"/>
    <mergeCell ref="AX13:AX14"/>
    <mergeCell ref="AZ13:AZ14"/>
    <mergeCell ref="BB13:BB14"/>
    <mergeCell ref="AX15:AX16"/>
    <mergeCell ref="AZ15:AZ16"/>
    <mergeCell ref="BB15:BB16"/>
    <mergeCell ref="AT17:AT18"/>
    <mergeCell ref="AU17:AU18"/>
    <mergeCell ref="AV17:AV18"/>
    <mergeCell ref="AW17:AW18"/>
    <mergeCell ref="AX17:AX18"/>
    <mergeCell ref="AZ17:AZ18"/>
    <mergeCell ref="BB17:BB18"/>
    <mergeCell ref="AR19:AR20"/>
    <mergeCell ref="AS19:AS20"/>
    <mergeCell ref="AT19:AT20"/>
    <mergeCell ref="AU19:AU20"/>
    <mergeCell ref="AV19:AV20"/>
    <mergeCell ref="AW19:AW20"/>
    <mergeCell ref="AX19:AX20"/>
    <mergeCell ref="AZ19:AZ20"/>
    <mergeCell ref="BB19:BB20"/>
    <mergeCell ref="AU23:AU24"/>
    <mergeCell ref="AV23:AV24"/>
    <mergeCell ref="AW23:AW24"/>
    <mergeCell ref="AX23:AX24"/>
    <mergeCell ref="AT21:AT22"/>
    <mergeCell ref="AU21:AU22"/>
    <mergeCell ref="AV21:AV22"/>
    <mergeCell ref="AW21:AW22"/>
    <mergeCell ref="AX21:AX22"/>
    <mergeCell ref="AV27:AV28"/>
    <mergeCell ref="AW27:AW28"/>
    <mergeCell ref="AX27:AX28"/>
    <mergeCell ref="AT25:AT26"/>
    <mergeCell ref="AU25:AU26"/>
    <mergeCell ref="AZ27:AZ28"/>
    <mergeCell ref="BB21:BB22"/>
    <mergeCell ref="AY19:AY20"/>
    <mergeCell ref="AY21:AY22"/>
    <mergeCell ref="AZ25:AZ26"/>
    <mergeCell ref="BB25:BB26"/>
    <mergeCell ref="AZ21:AZ22"/>
    <mergeCell ref="BB23:BB24"/>
    <mergeCell ref="AV25:AV26"/>
    <mergeCell ref="AW25:AW26"/>
    <mergeCell ref="AX25:AX26"/>
    <mergeCell ref="AZ23:AZ24"/>
    <mergeCell ref="BA23:BA24"/>
    <mergeCell ref="BA25:BA26"/>
    <mergeCell ref="AT23:AT24"/>
    <mergeCell ref="BB27:BB28"/>
    <mergeCell ref="AT29:AT30"/>
    <mergeCell ref="AU29:AU30"/>
    <mergeCell ref="AV29:AV30"/>
    <mergeCell ref="AW29:AW30"/>
    <mergeCell ref="AX29:AX30"/>
    <mergeCell ref="AZ29:AZ30"/>
    <mergeCell ref="BB29:BB30"/>
    <mergeCell ref="AT27:AT28"/>
    <mergeCell ref="AU27:AU28"/>
    <mergeCell ref="AS31:AS32"/>
    <mergeCell ref="AT31:AT32"/>
    <mergeCell ref="AU31:AU32"/>
    <mergeCell ref="AV31:AV32"/>
    <mergeCell ref="AW31:AW32"/>
    <mergeCell ref="AX31:AX32"/>
    <mergeCell ref="AZ31:AZ32"/>
    <mergeCell ref="BB31:BB32"/>
    <mergeCell ref="AX35:AX36"/>
    <mergeCell ref="AZ35:AZ36"/>
    <mergeCell ref="BB35:BB36"/>
    <mergeCell ref="AY35:AY36"/>
    <mergeCell ref="AT33:AT34"/>
    <mergeCell ref="AU33:AU34"/>
    <mergeCell ref="AV33:AV34"/>
    <mergeCell ref="AW33:AW34"/>
    <mergeCell ref="AX33:AX34"/>
    <mergeCell ref="AZ33:AZ34"/>
    <mergeCell ref="AU37:AU38"/>
    <mergeCell ref="AV37:AV38"/>
    <mergeCell ref="AW37:AW38"/>
    <mergeCell ref="AX37:AX38"/>
    <mergeCell ref="BB33:BB34"/>
    <mergeCell ref="AS35:AS36"/>
    <mergeCell ref="AT35:AT36"/>
    <mergeCell ref="AU35:AU36"/>
    <mergeCell ref="AV35:AV36"/>
    <mergeCell ref="AW35:AW36"/>
    <mergeCell ref="AZ37:AZ38"/>
    <mergeCell ref="BB37:BB38"/>
    <mergeCell ref="AR39:AR40"/>
    <mergeCell ref="AS39:AS40"/>
    <mergeCell ref="AT39:AT40"/>
    <mergeCell ref="AU39:AU40"/>
    <mergeCell ref="AV39:AV40"/>
    <mergeCell ref="AW39:AW40"/>
    <mergeCell ref="AS37:AS38"/>
    <mergeCell ref="AT37:AT38"/>
    <mergeCell ref="AS41:AS42"/>
    <mergeCell ref="AT41:AT42"/>
    <mergeCell ref="AU41:AU42"/>
    <mergeCell ref="AV41:AV42"/>
    <mergeCell ref="AW41:AW42"/>
    <mergeCell ref="AX41:AX42"/>
    <mergeCell ref="AW43:AW44"/>
    <mergeCell ref="AX43:AX44"/>
    <mergeCell ref="AZ43:AZ44"/>
    <mergeCell ref="BB43:BB44"/>
    <mergeCell ref="AX39:AX40"/>
    <mergeCell ref="AZ39:AZ40"/>
    <mergeCell ref="BB39:BB40"/>
    <mergeCell ref="AZ41:AZ42"/>
    <mergeCell ref="BA39:BA40"/>
    <mergeCell ref="BA41:BA42"/>
    <mergeCell ref="AT45:AT46"/>
    <mergeCell ref="AU45:AU46"/>
    <mergeCell ref="AV45:AV46"/>
    <mergeCell ref="AW45:AW46"/>
    <mergeCell ref="BB41:BB42"/>
    <mergeCell ref="AR43:AR44"/>
    <mergeCell ref="AS43:AS44"/>
    <mergeCell ref="AT43:AT44"/>
    <mergeCell ref="AU43:AU44"/>
    <mergeCell ref="AV43:AV44"/>
    <mergeCell ref="AR45:AR46"/>
    <mergeCell ref="BB45:BB46"/>
    <mergeCell ref="AX49:AX50"/>
    <mergeCell ref="AZ49:AZ50"/>
    <mergeCell ref="AS47:AS48"/>
    <mergeCell ref="AT47:AT48"/>
    <mergeCell ref="AU47:AU48"/>
    <mergeCell ref="AV47:AV48"/>
    <mergeCell ref="AW47:AW48"/>
    <mergeCell ref="AS45:AS46"/>
    <mergeCell ref="AY47:AY48"/>
    <mergeCell ref="AY49:AY50"/>
    <mergeCell ref="AQ21:AQ22"/>
    <mergeCell ref="AQ23:AQ24"/>
    <mergeCell ref="AZ47:AZ48"/>
    <mergeCell ref="AQ41:AQ42"/>
    <mergeCell ref="AQ43:AQ44"/>
    <mergeCell ref="AQ47:AQ48"/>
    <mergeCell ref="AX45:AX46"/>
    <mergeCell ref="AZ45:AZ46"/>
    <mergeCell ref="AQ19:AQ20"/>
    <mergeCell ref="BB47:BB48"/>
    <mergeCell ref="AR49:AR50"/>
    <mergeCell ref="AS49:AS50"/>
    <mergeCell ref="AT49:AT50"/>
    <mergeCell ref="AU49:AU50"/>
    <mergeCell ref="AV49:AV50"/>
    <mergeCell ref="AW49:AW50"/>
    <mergeCell ref="BB49:BB50"/>
    <mergeCell ref="AX47:AX48"/>
    <mergeCell ref="AQ31:AQ32"/>
    <mergeCell ref="AP17:AP18"/>
    <mergeCell ref="AP19:AP20"/>
    <mergeCell ref="AP21:AP22"/>
    <mergeCell ref="AP23:AP24"/>
    <mergeCell ref="AQ45:AQ46"/>
    <mergeCell ref="AQ33:AQ34"/>
    <mergeCell ref="AQ35:AQ36"/>
    <mergeCell ref="AQ37:AQ38"/>
    <mergeCell ref="AQ39:AQ40"/>
    <mergeCell ref="AI8:AI10"/>
    <mergeCell ref="AJ8:AK10"/>
    <mergeCell ref="AJ7:AK7"/>
    <mergeCell ref="AQ25:AQ26"/>
    <mergeCell ref="AQ27:AQ28"/>
    <mergeCell ref="AQ29:AQ30"/>
    <mergeCell ref="AQ11:AQ12"/>
    <mergeCell ref="AQ13:AQ14"/>
    <mergeCell ref="AQ15:AQ16"/>
    <mergeCell ref="AQ17:AQ18"/>
    <mergeCell ref="AJ17:AM18"/>
    <mergeCell ref="AL8:AL10"/>
    <mergeCell ref="AM8:AN10"/>
    <mergeCell ref="AI11:AI16"/>
    <mergeCell ref="AJ11:AJ13"/>
    <mergeCell ref="AJ14:AJ16"/>
    <mergeCell ref="AK11:AK13"/>
    <mergeCell ref="AK14:AK16"/>
    <mergeCell ref="AM11:AN16"/>
    <mergeCell ref="AL11:AL16"/>
  </mergeCells>
  <conditionalFormatting sqref="C24:AH43 C9:AH18 C46:C50">
    <cfRule type="expression" priority="14" dxfId="0" stopIfTrue="1">
      <formula>$C9=""</formula>
    </cfRule>
  </conditionalFormatting>
  <conditionalFormatting sqref="D46:AH50 AR9:AR48 AT9:AT48 AV9:AV48 AX9:AZ48 BA11:BA47 BA9">
    <cfRule type="expression" priority="11" dxfId="0" stopIfTrue="1">
      <formula>D9=""</formula>
    </cfRule>
  </conditionalFormatting>
  <conditionalFormatting sqref="AC5:AH5">
    <cfRule type="expression" priority="18" dxfId="0" stopIfTrue="1">
      <formula>$AC$5=""</formula>
    </cfRule>
  </conditionalFormatting>
  <conditionalFormatting sqref="AJ5:AN5">
    <cfRule type="expression" priority="19" dxfId="0" stopIfTrue="1">
      <formula>$AJ$5=""</formula>
    </cfRule>
  </conditionalFormatting>
  <conditionalFormatting sqref="D54:S54">
    <cfRule type="expression" priority="20" dxfId="0" stopIfTrue="1">
      <formula>D$54=""</formula>
    </cfRule>
  </conditionalFormatting>
  <conditionalFormatting sqref="AQ9:AQ48">
    <cfRule type="expression" priority="4" dxfId="11" stopIfTrue="1">
      <formula>AQ9=""</formula>
    </cfRule>
  </conditionalFormatting>
  <conditionalFormatting sqref="BA3">
    <cfRule type="expression" priority="2" dxfId="11" stopIfTrue="1">
      <formula>$BA$3=""</formula>
    </cfRule>
  </conditionalFormatting>
  <conditionalFormatting sqref="BA5">
    <cfRule type="expression" priority="1" dxfId="11" stopIfTrue="1">
      <formula>$BA$5=""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D24:AH43">
      <formula1>$I$62:$I$77</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7.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74" t="s">
        <v>335</v>
      </c>
      <c r="B1" s="775"/>
      <c r="C1" s="775"/>
      <c r="D1" s="775"/>
      <c r="E1" s="775"/>
      <c r="F1" s="775"/>
      <c r="G1" s="775"/>
      <c r="H1" s="776"/>
      <c r="J1" s="91"/>
      <c r="AH1" s="92"/>
      <c r="AI1" s="92"/>
      <c r="AM1" s="694" t="s">
        <v>0</v>
      </c>
      <c r="AN1" s="694"/>
      <c r="AQ1" s="747" t="s">
        <v>385</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339</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6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770"/>
      <c r="AD5" s="771"/>
      <c r="AE5" s="771"/>
      <c r="AF5" s="771"/>
      <c r="AG5" s="771"/>
      <c r="AH5" s="772"/>
      <c r="AI5" s="100" t="s">
        <v>2</v>
      </c>
      <c r="AJ5" s="773"/>
      <c r="AK5" s="773"/>
      <c r="AL5" s="773"/>
      <c r="AM5" s="773"/>
      <c r="AN5" s="773"/>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340">
        <f>'日付'!B5</f>
        <v>42522</v>
      </c>
      <c r="E8" s="340">
        <f>'日付'!C5</f>
        <v>42523</v>
      </c>
      <c r="F8" s="340">
        <f>'日付'!D5</f>
        <v>42524</v>
      </c>
      <c r="G8" s="340">
        <f>'日付'!E5</f>
        <v>42525</v>
      </c>
      <c r="H8" s="340">
        <f>'日付'!F5</f>
        <v>42526</v>
      </c>
      <c r="I8" s="340">
        <f>'日付'!G5</f>
        <v>42527</v>
      </c>
      <c r="J8" s="340">
        <f>'日付'!H5</f>
        <v>42528</v>
      </c>
      <c r="K8" s="340">
        <f>'日付'!I5</f>
        <v>42529</v>
      </c>
      <c r="L8" s="340">
        <f>'日付'!J5</f>
        <v>42530</v>
      </c>
      <c r="M8" s="340">
        <f>'日付'!K5</f>
        <v>42531</v>
      </c>
      <c r="N8" s="340">
        <f>'日付'!L5</f>
        <v>42532</v>
      </c>
      <c r="O8" s="340">
        <f>'日付'!M5</f>
        <v>42533</v>
      </c>
      <c r="P8" s="340">
        <f>'日付'!N5</f>
        <v>42534</v>
      </c>
      <c r="Q8" s="340">
        <f>'日付'!O5</f>
        <v>42535</v>
      </c>
      <c r="R8" s="340">
        <f>'日付'!P5</f>
        <v>42536</v>
      </c>
      <c r="S8" s="340">
        <f>'日付'!Q5</f>
        <v>42537</v>
      </c>
      <c r="T8" s="340">
        <f>'日付'!R5</f>
        <v>42538</v>
      </c>
      <c r="U8" s="340">
        <f>'日付'!S5</f>
        <v>42539</v>
      </c>
      <c r="V8" s="340">
        <f>'日付'!T5</f>
        <v>42540</v>
      </c>
      <c r="W8" s="340">
        <f>'日付'!U5</f>
        <v>42541</v>
      </c>
      <c r="X8" s="340">
        <f>'日付'!V5</f>
        <v>42542</v>
      </c>
      <c r="Y8" s="340">
        <f>'日付'!W5</f>
        <v>42543</v>
      </c>
      <c r="Z8" s="340">
        <f>'日付'!X5</f>
        <v>42544</v>
      </c>
      <c r="AA8" s="340">
        <f>'日付'!Y5</f>
        <v>42545</v>
      </c>
      <c r="AB8" s="340">
        <f>'日付'!Z5</f>
        <v>42546</v>
      </c>
      <c r="AC8" s="340">
        <f>'日付'!AA5</f>
        <v>42547</v>
      </c>
      <c r="AD8" s="340">
        <f>'日付'!AB5</f>
        <v>42548</v>
      </c>
      <c r="AE8" s="340">
        <f>'日付'!AC5</f>
        <v>42549</v>
      </c>
      <c r="AF8" s="340">
        <f>'日付'!AD5</f>
        <v>42550</v>
      </c>
      <c r="AG8" s="340">
        <f>'日付'!AE5</f>
        <v>42551</v>
      </c>
      <c r="AH8" s="341"/>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34"/>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251" t="s">
        <v>10</v>
      </c>
      <c r="AI9" s="631"/>
      <c r="AJ9" s="635"/>
      <c r="AK9" s="636"/>
      <c r="AL9" s="640"/>
      <c r="AM9" s="635"/>
      <c r="AN9" s="643"/>
      <c r="AP9" s="660">
        <v>1</v>
      </c>
      <c r="AQ9" s="639">
        <f>IF(C24="","",C24)</f>
      </c>
      <c r="AR9" s="765"/>
      <c r="AS9" s="670">
        <f>IF(90000&lt;=AR9,90000,AR9)</f>
        <v>0</v>
      </c>
      <c r="AT9" s="765"/>
      <c r="AU9" s="670">
        <f>IF(10000&lt;=AT9,10000,AT9)</f>
        <v>0</v>
      </c>
      <c r="AV9" s="765"/>
      <c r="AW9" s="670">
        <f>IF(20000&lt;=AV9,20000,AV9)</f>
        <v>0</v>
      </c>
      <c r="AX9" s="765"/>
      <c r="AY9" s="765"/>
      <c r="AZ9" s="765"/>
      <c r="BA9" s="777"/>
      <c r="BB9" s="766"/>
    </row>
    <row r="10" spans="1:54" ht="16.5" customHeight="1">
      <c r="A10" s="721"/>
      <c r="B10" s="236">
        <v>2</v>
      </c>
      <c r="C10" s="8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52"/>
      <c r="AI10" s="632"/>
      <c r="AJ10" s="637"/>
      <c r="AK10" s="638"/>
      <c r="AL10" s="641"/>
      <c r="AM10" s="637"/>
      <c r="AN10" s="644"/>
      <c r="AP10" s="661"/>
      <c r="AQ10" s="654"/>
      <c r="AR10" s="761"/>
      <c r="AS10" s="666"/>
      <c r="AT10" s="761"/>
      <c r="AU10" s="666"/>
      <c r="AV10" s="761"/>
      <c r="AW10" s="666"/>
      <c r="AX10" s="761"/>
      <c r="AY10" s="761"/>
      <c r="AZ10" s="761"/>
      <c r="BA10" s="764"/>
      <c r="BB10" s="758"/>
    </row>
    <row r="11" spans="1:54" ht="16.5" customHeight="1">
      <c r="A11" s="721"/>
      <c r="B11" s="236">
        <v>3</v>
      </c>
      <c r="C11" s="87"/>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52"/>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761"/>
      <c r="AS11" s="668">
        <f>IF(90000&lt;=AR11,90000,AR11)</f>
        <v>0</v>
      </c>
      <c r="AT11" s="761"/>
      <c r="AU11" s="668">
        <f>IF(10000&lt;=AT11,10000,AT11)</f>
        <v>0</v>
      </c>
      <c r="AV11" s="761"/>
      <c r="AW11" s="668">
        <f>IF(20000&lt;=AV11,20000,AV11)</f>
        <v>0</v>
      </c>
      <c r="AX11" s="761"/>
      <c r="AY11" s="761"/>
      <c r="AZ11" s="761"/>
      <c r="BA11" s="763"/>
      <c r="BB11" s="758"/>
    </row>
    <row r="12" spans="1:54" ht="16.5" customHeight="1">
      <c r="A12" s="721"/>
      <c r="B12" s="236">
        <v>4</v>
      </c>
      <c r="C12" s="8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t="s">
        <v>10</v>
      </c>
      <c r="AH12" s="253"/>
      <c r="AI12" s="645"/>
      <c r="AJ12" s="647"/>
      <c r="AK12" s="648"/>
      <c r="AL12" s="624"/>
      <c r="AM12" s="624"/>
      <c r="AN12" s="626"/>
      <c r="AP12" s="661"/>
      <c r="AQ12" s="654"/>
      <c r="AR12" s="761"/>
      <c r="AS12" s="669"/>
      <c r="AT12" s="761"/>
      <c r="AU12" s="669"/>
      <c r="AV12" s="761"/>
      <c r="AW12" s="669"/>
      <c r="AX12" s="761"/>
      <c r="AY12" s="761"/>
      <c r="AZ12" s="761"/>
      <c r="BA12" s="764"/>
      <c r="BB12" s="758"/>
    </row>
    <row r="13" spans="1:54" ht="16.5" customHeight="1">
      <c r="A13" s="721"/>
      <c r="B13" s="236">
        <v>5</v>
      </c>
      <c r="C13" s="8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253"/>
      <c r="AI13" s="645"/>
      <c r="AJ13" s="647"/>
      <c r="AK13" s="648"/>
      <c r="AL13" s="624"/>
      <c r="AM13" s="624"/>
      <c r="AN13" s="626"/>
      <c r="AP13" s="661">
        <v>3</v>
      </c>
      <c r="AQ13" s="653">
        <f>IF(C26="","",C26)</f>
      </c>
      <c r="AR13" s="761"/>
      <c r="AS13" s="668">
        <f>IF(90000&lt;=AR13,90000,AR13)</f>
        <v>0</v>
      </c>
      <c r="AT13" s="761"/>
      <c r="AU13" s="668">
        <f>IF(10000&lt;=AT13,10000,AT13)</f>
        <v>0</v>
      </c>
      <c r="AV13" s="761"/>
      <c r="AW13" s="668">
        <f>IF(20000&lt;=AV13,20000,AV13)</f>
        <v>0</v>
      </c>
      <c r="AX13" s="761"/>
      <c r="AY13" s="761"/>
      <c r="AZ13" s="761"/>
      <c r="BA13" s="763"/>
      <c r="BB13" s="758"/>
    </row>
    <row r="14" spans="1:54" ht="16.5" customHeight="1">
      <c r="A14" s="721"/>
      <c r="B14" s="236">
        <v>6</v>
      </c>
      <c r="C14" s="8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253"/>
      <c r="AI14" s="645"/>
      <c r="AJ14" s="649" t="s">
        <v>287</v>
      </c>
      <c r="AK14" s="624">
        <f>IF(COUNTIF($D$19:$AH$19,"複")=0,0,COUNTIF($D$19:$AH$19,"複"))</f>
        <v>0</v>
      </c>
      <c r="AL14" s="624"/>
      <c r="AM14" s="624"/>
      <c r="AN14" s="626"/>
      <c r="AP14" s="661"/>
      <c r="AQ14" s="654"/>
      <c r="AR14" s="761"/>
      <c r="AS14" s="669"/>
      <c r="AT14" s="761"/>
      <c r="AU14" s="669"/>
      <c r="AV14" s="761"/>
      <c r="AW14" s="669"/>
      <c r="AX14" s="761"/>
      <c r="AY14" s="761"/>
      <c r="AZ14" s="761"/>
      <c r="BA14" s="764"/>
      <c r="BB14" s="758"/>
    </row>
    <row r="15" spans="1:54" ht="16.5" customHeight="1">
      <c r="A15" s="721"/>
      <c r="B15" s="236">
        <v>7</v>
      </c>
      <c r="C15" s="8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t="s">
        <v>10</v>
      </c>
      <c r="AH15" s="253"/>
      <c r="AI15" s="645"/>
      <c r="AJ15" s="649"/>
      <c r="AK15" s="624"/>
      <c r="AL15" s="624"/>
      <c r="AM15" s="624"/>
      <c r="AN15" s="626"/>
      <c r="AP15" s="661">
        <v>4</v>
      </c>
      <c r="AQ15" s="653">
        <f>IF(C27="","",C27)</f>
      </c>
      <c r="AR15" s="761"/>
      <c r="AS15" s="668">
        <f>IF(90000&lt;=AR15,90000,AR15)</f>
        <v>0</v>
      </c>
      <c r="AT15" s="761"/>
      <c r="AU15" s="668">
        <f>IF(10000&lt;=AT15,10000,AT15)</f>
        <v>0</v>
      </c>
      <c r="AV15" s="761"/>
      <c r="AW15" s="668">
        <f>IF(20000&lt;=AV15,20000,AV15)</f>
        <v>0</v>
      </c>
      <c r="AX15" s="761"/>
      <c r="AY15" s="761"/>
      <c r="AZ15" s="761"/>
      <c r="BA15" s="763"/>
      <c r="BB15" s="758"/>
    </row>
    <row r="16" spans="1:54" ht="17.25" customHeight="1" thickBot="1">
      <c r="A16" s="721"/>
      <c r="B16" s="236">
        <v>8</v>
      </c>
      <c r="C16" s="8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t="s">
        <v>10</v>
      </c>
      <c r="AH16" s="253"/>
      <c r="AI16" s="646"/>
      <c r="AJ16" s="650"/>
      <c r="AK16" s="625"/>
      <c r="AL16" s="625"/>
      <c r="AM16" s="625"/>
      <c r="AN16" s="627"/>
      <c r="AP16" s="661"/>
      <c r="AQ16" s="654"/>
      <c r="AR16" s="761"/>
      <c r="AS16" s="669"/>
      <c r="AT16" s="761"/>
      <c r="AU16" s="669"/>
      <c r="AV16" s="761"/>
      <c r="AW16" s="669"/>
      <c r="AX16" s="761"/>
      <c r="AY16" s="761"/>
      <c r="AZ16" s="761"/>
      <c r="BA16" s="764"/>
      <c r="BB16" s="758"/>
    </row>
    <row r="17" spans="1:54" ht="17.25" customHeight="1">
      <c r="A17" s="721"/>
      <c r="B17" s="237">
        <v>9</v>
      </c>
      <c r="C17" s="87"/>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54"/>
      <c r="AI17" s="265"/>
      <c r="AJ17" s="628" t="s">
        <v>389</v>
      </c>
      <c r="AK17" s="628"/>
      <c r="AL17" s="628"/>
      <c r="AM17" s="628"/>
      <c r="AN17" s="266"/>
      <c r="AP17" s="661">
        <v>5</v>
      </c>
      <c r="AQ17" s="653">
        <f>IF(C28="","",C28)</f>
      </c>
      <c r="AR17" s="761"/>
      <c r="AS17" s="668">
        <f>IF(90000&lt;=AR17,90000,AR17)</f>
        <v>0</v>
      </c>
      <c r="AT17" s="761"/>
      <c r="AU17" s="668">
        <f>IF(10000&lt;=AT17,10000,AT17)</f>
        <v>0</v>
      </c>
      <c r="AV17" s="761"/>
      <c r="AW17" s="668">
        <f>IF(20000&lt;=AV17,20000,AV17)</f>
        <v>0</v>
      </c>
      <c r="AX17" s="761"/>
      <c r="AY17" s="761"/>
      <c r="AZ17" s="761"/>
      <c r="BA17" s="763"/>
      <c r="BB17" s="758"/>
    </row>
    <row r="18" spans="1:54" ht="16.5" customHeight="1">
      <c r="A18" s="721"/>
      <c r="B18" s="238">
        <v>10</v>
      </c>
      <c r="C18" s="88"/>
      <c r="D18" s="138" t="s">
        <v>11</v>
      </c>
      <c r="E18" s="138" t="s">
        <v>10</v>
      </c>
      <c r="F18" s="138" t="s">
        <v>10</v>
      </c>
      <c r="G18" s="138" t="s">
        <v>10</v>
      </c>
      <c r="H18" s="138" t="s">
        <v>10</v>
      </c>
      <c r="I18" s="138" t="s">
        <v>10</v>
      </c>
      <c r="J18" s="138" t="s">
        <v>10</v>
      </c>
      <c r="K18" s="138" t="s">
        <v>10</v>
      </c>
      <c r="L18" s="138" t="s">
        <v>10</v>
      </c>
      <c r="M18" s="138" t="s">
        <v>10</v>
      </c>
      <c r="N18" s="138" t="s">
        <v>10</v>
      </c>
      <c r="O18" s="138" t="s">
        <v>10</v>
      </c>
      <c r="P18" s="138" t="s">
        <v>10</v>
      </c>
      <c r="Q18" s="138" t="s">
        <v>10</v>
      </c>
      <c r="R18" s="138" t="s">
        <v>10</v>
      </c>
      <c r="S18" s="138" t="s">
        <v>10</v>
      </c>
      <c r="T18" s="138" t="s">
        <v>10</v>
      </c>
      <c r="U18" s="138" t="s">
        <v>10</v>
      </c>
      <c r="V18" s="138" t="s">
        <v>10</v>
      </c>
      <c r="W18" s="138" t="s">
        <v>10</v>
      </c>
      <c r="X18" s="138" t="s">
        <v>10</v>
      </c>
      <c r="Y18" s="138" t="s">
        <v>10</v>
      </c>
      <c r="Z18" s="138" t="s">
        <v>10</v>
      </c>
      <c r="AA18" s="138" t="s">
        <v>10</v>
      </c>
      <c r="AB18" s="138" t="s">
        <v>10</v>
      </c>
      <c r="AC18" s="138" t="s">
        <v>11</v>
      </c>
      <c r="AD18" s="138"/>
      <c r="AE18" s="138"/>
      <c r="AF18" s="138"/>
      <c r="AG18" s="138" t="s">
        <v>10</v>
      </c>
      <c r="AH18" s="255"/>
      <c r="AI18" s="240"/>
      <c r="AJ18" s="629"/>
      <c r="AK18" s="629"/>
      <c r="AL18" s="629"/>
      <c r="AM18" s="629"/>
      <c r="AN18" s="110"/>
      <c r="AP18" s="661"/>
      <c r="AQ18" s="654"/>
      <c r="AR18" s="761"/>
      <c r="AS18" s="669"/>
      <c r="AT18" s="761"/>
      <c r="AU18" s="669"/>
      <c r="AV18" s="761"/>
      <c r="AW18" s="669"/>
      <c r="AX18" s="761"/>
      <c r="AY18" s="761"/>
      <c r="AZ18" s="761"/>
      <c r="BA18" s="764"/>
      <c r="BB18" s="758"/>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56">
        <f t="shared" si="0"/>
      </c>
      <c r="AI19" s="267"/>
      <c r="AJ19" s="268"/>
      <c r="AK19" s="269"/>
      <c r="AL19" s="269"/>
      <c r="AM19" s="110"/>
      <c r="AN19" s="110"/>
      <c r="AP19" s="661">
        <v>6</v>
      </c>
      <c r="AQ19" s="653">
        <f>IF(C29="","",C29)</f>
      </c>
      <c r="AR19" s="761"/>
      <c r="AS19" s="668">
        <f>IF(90000&lt;=AR19,90000,AR19)</f>
        <v>0</v>
      </c>
      <c r="AT19" s="761"/>
      <c r="AU19" s="668">
        <f>IF(10000&lt;=AT19,10000,AT19)</f>
        <v>0</v>
      </c>
      <c r="AV19" s="761"/>
      <c r="AW19" s="668">
        <f>IF(20000&lt;=AV19,20000,AV19)</f>
        <v>0</v>
      </c>
      <c r="AX19" s="761"/>
      <c r="AY19" s="761"/>
      <c r="AZ19" s="761"/>
      <c r="BA19" s="763"/>
      <c r="BB19" s="758"/>
    </row>
    <row r="20" spans="1:54" ht="15.75" customHeight="1">
      <c r="A20" s="707" t="s">
        <v>3</v>
      </c>
      <c r="B20" s="710" t="s">
        <v>4</v>
      </c>
      <c r="C20" s="711"/>
      <c r="D20" s="779">
        <f>D8</f>
        <v>42522</v>
      </c>
      <c r="E20" s="779">
        <f aca="true" t="shared" si="1" ref="E20:AG20">E8</f>
        <v>42523</v>
      </c>
      <c r="F20" s="779">
        <f t="shared" si="1"/>
        <v>42524</v>
      </c>
      <c r="G20" s="779">
        <f t="shared" si="1"/>
        <v>42525</v>
      </c>
      <c r="H20" s="779">
        <f t="shared" si="1"/>
        <v>42526</v>
      </c>
      <c r="I20" s="779">
        <f t="shared" si="1"/>
        <v>42527</v>
      </c>
      <c r="J20" s="779">
        <f t="shared" si="1"/>
        <v>42528</v>
      </c>
      <c r="K20" s="779">
        <f t="shared" si="1"/>
        <v>42529</v>
      </c>
      <c r="L20" s="779">
        <f t="shared" si="1"/>
        <v>42530</v>
      </c>
      <c r="M20" s="779">
        <f t="shared" si="1"/>
        <v>42531</v>
      </c>
      <c r="N20" s="779">
        <f t="shared" si="1"/>
        <v>42532</v>
      </c>
      <c r="O20" s="779">
        <f t="shared" si="1"/>
        <v>42533</v>
      </c>
      <c r="P20" s="779">
        <f t="shared" si="1"/>
        <v>42534</v>
      </c>
      <c r="Q20" s="779">
        <f t="shared" si="1"/>
        <v>42535</v>
      </c>
      <c r="R20" s="779">
        <f t="shared" si="1"/>
        <v>42536</v>
      </c>
      <c r="S20" s="779">
        <f t="shared" si="1"/>
        <v>42537</v>
      </c>
      <c r="T20" s="779">
        <f t="shared" si="1"/>
        <v>42538</v>
      </c>
      <c r="U20" s="779">
        <f t="shared" si="1"/>
        <v>42539</v>
      </c>
      <c r="V20" s="779">
        <f t="shared" si="1"/>
        <v>42540</v>
      </c>
      <c r="W20" s="779">
        <f t="shared" si="1"/>
        <v>42541</v>
      </c>
      <c r="X20" s="779">
        <f t="shared" si="1"/>
        <v>42542</v>
      </c>
      <c r="Y20" s="779">
        <f t="shared" si="1"/>
        <v>42543</v>
      </c>
      <c r="Z20" s="779">
        <f t="shared" si="1"/>
        <v>42544</v>
      </c>
      <c r="AA20" s="779">
        <f t="shared" si="1"/>
        <v>42545</v>
      </c>
      <c r="AB20" s="779">
        <f t="shared" si="1"/>
        <v>42546</v>
      </c>
      <c r="AC20" s="779">
        <f t="shared" si="1"/>
        <v>42547</v>
      </c>
      <c r="AD20" s="779">
        <f t="shared" si="1"/>
        <v>42548</v>
      </c>
      <c r="AE20" s="779">
        <f t="shared" si="1"/>
        <v>42549</v>
      </c>
      <c r="AF20" s="779">
        <f t="shared" si="1"/>
        <v>42550</v>
      </c>
      <c r="AG20" s="779">
        <f t="shared" si="1"/>
        <v>42551</v>
      </c>
      <c r="AH20" s="782"/>
      <c r="AI20" s="683" t="s">
        <v>71</v>
      </c>
      <c r="AJ20" s="688" t="s">
        <v>72</v>
      </c>
      <c r="AK20" s="677" t="s">
        <v>192</v>
      </c>
      <c r="AL20" s="677" t="s">
        <v>193</v>
      </c>
      <c r="AM20" s="110"/>
      <c r="AN20" s="110"/>
      <c r="AP20" s="661"/>
      <c r="AQ20" s="654"/>
      <c r="AR20" s="761"/>
      <c r="AS20" s="669"/>
      <c r="AT20" s="761"/>
      <c r="AU20" s="669"/>
      <c r="AV20" s="761"/>
      <c r="AW20" s="669"/>
      <c r="AX20" s="761"/>
      <c r="AY20" s="761"/>
      <c r="AZ20" s="761"/>
      <c r="BA20" s="764"/>
      <c r="BB20" s="758"/>
    </row>
    <row r="21" spans="1:54" ht="15.75" customHeight="1">
      <c r="A21" s="708"/>
      <c r="B21" s="712"/>
      <c r="C21" s="713"/>
      <c r="D21" s="780" t="str">
        <f>'日付'!B18</f>
        <v>成人の日</v>
      </c>
      <c r="E21" s="780" t="str">
        <f>'日付'!C18</f>
        <v>建国記念の日</v>
      </c>
      <c r="F21" s="780"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0" t="str">
        <f>'日付'!J18</f>
        <v>海の日</v>
      </c>
      <c r="M21" s="780" t="str">
        <f>'日付'!K18</f>
        <v>山の日</v>
      </c>
      <c r="N21" s="780"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0">
        <f>'日付'!S18</f>
        <v>0</v>
      </c>
      <c r="V21" s="780">
        <f>'日付'!T18</f>
        <v>0</v>
      </c>
      <c r="W21" s="780">
        <f>'日付'!U18</f>
        <v>0</v>
      </c>
      <c r="X21" s="780">
        <f>'日付'!V18</f>
        <v>0</v>
      </c>
      <c r="Y21" s="780">
        <f>'日付'!W18</f>
        <v>0</v>
      </c>
      <c r="Z21" s="780">
        <f>'日付'!X18</f>
        <v>0</v>
      </c>
      <c r="AA21" s="780">
        <f>'日付'!Y18</f>
        <v>0</v>
      </c>
      <c r="AB21" s="780">
        <f>'日付'!Z18</f>
        <v>0</v>
      </c>
      <c r="AC21" s="780">
        <f>'日付'!AA18</f>
        <v>0</v>
      </c>
      <c r="AD21" s="780">
        <f>'日付'!AB18</f>
        <v>0</v>
      </c>
      <c r="AE21" s="780">
        <f>'日付'!AC18</f>
        <v>0</v>
      </c>
      <c r="AF21" s="780">
        <f>'日付'!AD18</f>
        <v>0</v>
      </c>
      <c r="AG21" s="780">
        <f>'日付'!AE18</f>
        <v>0</v>
      </c>
      <c r="AH21" s="783"/>
      <c r="AI21" s="684"/>
      <c r="AJ21" s="689"/>
      <c r="AK21" s="678"/>
      <c r="AL21" s="678"/>
      <c r="AM21" s="110"/>
      <c r="AN21" s="110"/>
      <c r="AP21" s="661">
        <v>7</v>
      </c>
      <c r="AQ21" s="653">
        <f>IF(C30="","",C30)</f>
      </c>
      <c r="AR21" s="761"/>
      <c r="AS21" s="668">
        <f>IF(90000&lt;=AR21,90000,AR21)</f>
        <v>0</v>
      </c>
      <c r="AT21" s="761"/>
      <c r="AU21" s="668">
        <f>IF(10000&lt;=AT21,10000,AT21)</f>
        <v>0</v>
      </c>
      <c r="AV21" s="761"/>
      <c r="AW21" s="668">
        <f>IF(20000&lt;=AV21,20000,AV21)</f>
        <v>0</v>
      </c>
      <c r="AX21" s="761"/>
      <c r="AY21" s="761"/>
      <c r="AZ21" s="761"/>
      <c r="BA21" s="763"/>
      <c r="BB21" s="758"/>
    </row>
    <row r="22" spans="1:54" ht="15.75" customHeight="1">
      <c r="A22" s="708"/>
      <c r="B22" s="712"/>
      <c r="C22" s="713"/>
      <c r="D22" s="780">
        <f>'日付'!B19</f>
        <v>42380</v>
      </c>
      <c r="E22" s="780">
        <f>'日付'!C19</f>
        <v>42411</v>
      </c>
      <c r="F22" s="780">
        <f>'日付'!D19</f>
        <v>42449</v>
      </c>
      <c r="G22" s="780">
        <f>'日付'!E19</f>
        <v>42450</v>
      </c>
      <c r="H22" s="780">
        <f>'日付'!F19</f>
        <v>42489</v>
      </c>
      <c r="I22" s="780">
        <f>'日付'!G19</f>
        <v>42493</v>
      </c>
      <c r="J22" s="780">
        <f>'日付'!H19</f>
        <v>42494</v>
      </c>
      <c r="K22" s="780">
        <f>'日付'!I19</f>
        <v>42495</v>
      </c>
      <c r="L22" s="780">
        <f>'日付'!J19</f>
        <v>42569</v>
      </c>
      <c r="M22" s="780">
        <f>'日付'!K19</f>
        <v>42593</v>
      </c>
      <c r="N22" s="780">
        <f>'日付'!L19</f>
        <v>42632</v>
      </c>
      <c r="O22" s="780">
        <f>'日付'!M19</f>
        <v>42635</v>
      </c>
      <c r="P22" s="780">
        <f>'日付'!N19</f>
        <v>42653</v>
      </c>
      <c r="Q22" s="780">
        <f>'日付'!O19</f>
        <v>42677</v>
      </c>
      <c r="R22" s="780">
        <f>'日付'!P19</f>
        <v>42697</v>
      </c>
      <c r="S22" s="780">
        <f>'日付'!Q19</f>
        <v>42727</v>
      </c>
      <c r="T22" s="780">
        <f>'日付'!R19</f>
        <v>0</v>
      </c>
      <c r="U22" s="780">
        <f>'日付'!S19</f>
        <v>0</v>
      </c>
      <c r="V22" s="780">
        <f>'日付'!T19</f>
        <v>0</v>
      </c>
      <c r="W22" s="780">
        <f>'日付'!U19</f>
        <v>0</v>
      </c>
      <c r="X22" s="780">
        <f>'日付'!V19</f>
        <v>0</v>
      </c>
      <c r="Y22" s="780">
        <f>'日付'!W19</f>
        <v>0</v>
      </c>
      <c r="Z22" s="780">
        <f>'日付'!X19</f>
        <v>0</v>
      </c>
      <c r="AA22" s="780">
        <f>'日付'!Y19</f>
        <v>0</v>
      </c>
      <c r="AB22" s="780">
        <f>'日付'!Z19</f>
        <v>0</v>
      </c>
      <c r="AC22" s="780">
        <f>'日付'!AA19</f>
        <v>0</v>
      </c>
      <c r="AD22" s="780">
        <f>'日付'!AB19</f>
        <v>0</v>
      </c>
      <c r="AE22" s="780">
        <f>'日付'!AC19</f>
        <v>0</v>
      </c>
      <c r="AF22" s="780">
        <f>'日付'!AD19</f>
        <v>0</v>
      </c>
      <c r="AG22" s="780">
        <f>'日付'!AE19</f>
        <v>0</v>
      </c>
      <c r="AH22" s="783"/>
      <c r="AI22" s="684"/>
      <c r="AJ22" s="689"/>
      <c r="AK22" s="678"/>
      <c r="AL22" s="678"/>
      <c r="AM22" s="686" t="s">
        <v>390</v>
      </c>
      <c r="AN22" s="687"/>
      <c r="AP22" s="661"/>
      <c r="AQ22" s="654"/>
      <c r="AR22" s="761"/>
      <c r="AS22" s="669"/>
      <c r="AT22" s="761"/>
      <c r="AU22" s="669"/>
      <c r="AV22" s="761"/>
      <c r="AW22" s="669"/>
      <c r="AX22" s="761"/>
      <c r="AY22" s="761"/>
      <c r="AZ22" s="761"/>
      <c r="BA22" s="764"/>
      <c r="BB22" s="758"/>
    </row>
    <row r="23" spans="1:54" ht="15.75" customHeight="1">
      <c r="A23" s="709"/>
      <c r="B23" s="714"/>
      <c r="C23" s="715"/>
      <c r="D23" s="781">
        <f>'日付'!B20</f>
        <v>0</v>
      </c>
      <c r="E23" s="781">
        <f>'日付'!C20</f>
        <v>0</v>
      </c>
      <c r="F23" s="781">
        <f>'日付'!D20</f>
        <v>0</v>
      </c>
      <c r="G23" s="781">
        <f>'日付'!E20</f>
        <v>0</v>
      </c>
      <c r="H23" s="781">
        <f>'日付'!F20</f>
        <v>0</v>
      </c>
      <c r="I23" s="781">
        <f>'日付'!G20</f>
        <v>0</v>
      </c>
      <c r="J23" s="781">
        <f>'日付'!H20</f>
        <v>0</v>
      </c>
      <c r="K23" s="781">
        <f>'日付'!I20</f>
        <v>0</v>
      </c>
      <c r="L23" s="781">
        <f>'日付'!J20</f>
        <v>0</v>
      </c>
      <c r="M23" s="781">
        <f>'日付'!K20</f>
        <v>0</v>
      </c>
      <c r="N23" s="781">
        <f>'日付'!L20</f>
        <v>0</v>
      </c>
      <c r="O23" s="781">
        <f>'日付'!M20</f>
        <v>0</v>
      </c>
      <c r="P23" s="781">
        <f>'日付'!N20</f>
        <v>0</v>
      </c>
      <c r="Q23" s="781">
        <f>'日付'!O20</f>
        <v>0</v>
      </c>
      <c r="R23" s="781">
        <f>'日付'!P20</f>
        <v>0</v>
      </c>
      <c r="S23" s="781">
        <f>'日付'!Q20</f>
        <v>0</v>
      </c>
      <c r="T23" s="781">
        <f>'日付'!R20</f>
        <v>0</v>
      </c>
      <c r="U23" s="781">
        <f>'日付'!S20</f>
        <v>0</v>
      </c>
      <c r="V23" s="781">
        <f>'日付'!T20</f>
        <v>0</v>
      </c>
      <c r="W23" s="781">
        <f>'日付'!U20</f>
        <v>0</v>
      </c>
      <c r="X23" s="781">
        <f>'日付'!V20</f>
        <v>0</v>
      </c>
      <c r="Y23" s="781">
        <f>'日付'!W20</f>
        <v>0</v>
      </c>
      <c r="Z23" s="781">
        <f>'日付'!X20</f>
        <v>0</v>
      </c>
      <c r="AA23" s="781">
        <f>'日付'!Y20</f>
        <v>0</v>
      </c>
      <c r="AB23" s="781">
        <f>'日付'!Z20</f>
        <v>0</v>
      </c>
      <c r="AC23" s="781">
        <f>'日付'!AA20</f>
        <v>0</v>
      </c>
      <c r="AD23" s="781">
        <f>'日付'!AB20</f>
        <v>0</v>
      </c>
      <c r="AE23" s="781">
        <f>'日付'!AC20</f>
        <v>0</v>
      </c>
      <c r="AF23" s="781">
        <f>'日付'!AD20</f>
        <v>0</v>
      </c>
      <c r="AG23" s="781">
        <f>'日付'!AE20</f>
        <v>0</v>
      </c>
      <c r="AH23" s="784"/>
      <c r="AI23" s="685"/>
      <c r="AJ23" s="690"/>
      <c r="AK23" s="679"/>
      <c r="AL23" s="679"/>
      <c r="AM23" s="686"/>
      <c r="AN23" s="687"/>
      <c r="AP23" s="661">
        <v>8</v>
      </c>
      <c r="AQ23" s="653">
        <f>IF(C31="","",C31)</f>
      </c>
      <c r="AR23" s="761"/>
      <c r="AS23" s="668">
        <f>IF(90000&lt;=AR23,90000,AR23)</f>
        <v>0</v>
      </c>
      <c r="AT23" s="761"/>
      <c r="AU23" s="668">
        <f>IF(10000&lt;=AT23,10000,AT23)</f>
        <v>0</v>
      </c>
      <c r="AV23" s="761"/>
      <c r="AW23" s="668">
        <f>IF(20000&lt;=AV23,20000,AV23)</f>
        <v>0</v>
      </c>
      <c r="AX23" s="761"/>
      <c r="AY23" s="761"/>
      <c r="AZ23" s="761"/>
      <c r="BA23" s="763"/>
      <c r="BB23" s="758"/>
    </row>
    <row r="24" spans="1:54" ht="16.5" customHeight="1">
      <c r="A24" s="720" t="s">
        <v>13</v>
      </c>
      <c r="B24" s="111">
        <v>1</v>
      </c>
      <c r="C24" s="8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251"/>
      <c r="AI24" s="258">
        <f>COUNTA(D24:AH24)-COUNTIF(D24:AH24,"集")-COUNTIF(D24:AH24,"休")-COUNTIF(D24:AH24,"外")</f>
        <v>0</v>
      </c>
      <c r="AJ24" s="112">
        <f aca="true" t="shared" si="2" ref="AJ24:AJ43">COUNTIF(D24:AH24,"集")</f>
        <v>0</v>
      </c>
      <c r="AK24" s="112">
        <f>AI24+'【5月】FW（１年目）月集計表'!AK24</f>
        <v>0</v>
      </c>
      <c r="AL24" s="112">
        <f>AJ24+'【5月】FW（１年目）月集計表'!AL24</f>
        <v>0</v>
      </c>
      <c r="AM24" s="686"/>
      <c r="AN24" s="687"/>
      <c r="AP24" s="661"/>
      <c r="AQ24" s="654"/>
      <c r="AR24" s="761"/>
      <c r="AS24" s="669"/>
      <c r="AT24" s="761"/>
      <c r="AU24" s="669"/>
      <c r="AV24" s="761"/>
      <c r="AW24" s="669"/>
      <c r="AX24" s="761"/>
      <c r="AY24" s="761"/>
      <c r="AZ24" s="761"/>
      <c r="BA24" s="764"/>
      <c r="BB24" s="758"/>
    </row>
    <row r="25" spans="1:54" ht="16.5" customHeight="1">
      <c r="A25" s="721"/>
      <c r="B25" s="114">
        <v>2</v>
      </c>
      <c r="C25" s="8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253"/>
      <c r="AI25" s="259">
        <f aca="true" t="shared" si="3" ref="AI25:AI43">COUNTA(D25:AH25)-COUNTIF(D25:AH25,"集")-COUNTIF(D25:AH25,"休")-COUNTIF(D25:AH25,"外")</f>
        <v>0</v>
      </c>
      <c r="AJ25" s="115">
        <f t="shared" si="2"/>
        <v>0</v>
      </c>
      <c r="AK25" s="115">
        <f>AI25+'【5月】FW（１年目）月集計表'!AK25</f>
        <v>0</v>
      </c>
      <c r="AL25" s="115">
        <f>AJ25+'【5月】FW（１年目）月集計表'!AL25</f>
        <v>0</v>
      </c>
      <c r="AM25" s="686"/>
      <c r="AN25" s="687"/>
      <c r="AP25" s="661">
        <v>9</v>
      </c>
      <c r="AQ25" s="653">
        <f>IF(C32="","",C32)</f>
      </c>
      <c r="AR25" s="761"/>
      <c r="AS25" s="668">
        <f>IF(90000&lt;=AR25,90000,AR25)</f>
        <v>0</v>
      </c>
      <c r="AT25" s="761"/>
      <c r="AU25" s="668">
        <f>IF(10000&lt;=AT25,10000,AT25)</f>
        <v>0</v>
      </c>
      <c r="AV25" s="761"/>
      <c r="AW25" s="668">
        <f>IF(20000&lt;=AV25,20000,AV25)</f>
        <v>0</v>
      </c>
      <c r="AX25" s="761"/>
      <c r="AY25" s="761"/>
      <c r="AZ25" s="761"/>
      <c r="BA25" s="763"/>
      <c r="BB25" s="758"/>
    </row>
    <row r="26" spans="1:54" ht="16.5" customHeight="1">
      <c r="A26" s="721"/>
      <c r="B26" s="114">
        <v>3</v>
      </c>
      <c r="C26" s="8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53"/>
      <c r="AI26" s="259">
        <f t="shared" si="3"/>
        <v>0</v>
      </c>
      <c r="AJ26" s="115">
        <f t="shared" si="2"/>
        <v>0</v>
      </c>
      <c r="AK26" s="115">
        <f>AI26+'【5月】FW（１年目）月集計表'!AK26</f>
        <v>0</v>
      </c>
      <c r="AL26" s="115">
        <f>AJ26+'【5月】FW（１年目）月集計表'!AL26</f>
        <v>0</v>
      </c>
      <c r="AP26" s="661"/>
      <c r="AQ26" s="654"/>
      <c r="AR26" s="761"/>
      <c r="AS26" s="669"/>
      <c r="AT26" s="761"/>
      <c r="AU26" s="669"/>
      <c r="AV26" s="761"/>
      <c r="AW26" s="669"/>
      <c r="AX26" s="761"/>
      <c r="AY26" s="761"/>
      <c r="AZ26" s="761"/>
      <c r="BA26" s="764"/>
      <c r="BB26" s="758"/>
    </row>
    <row r="27" spans="1:54" ht="16.5" customHeight="1">
      <c r="A27" s="721"/>
      <c r="B27" s="114">
        <v>4</v>
      </c>
      <c r="C27" s="8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253"/>
      <c r="AI27" s="259">
        <f t="shared" si="3"/>
        <v>0</v>
      </c>
      <c r="AJ27" s="115">
        <f t="shared" si="2"/>
        <v>0</v>
      </c>
      <c r="AK27" s="115">
        <f>AI27+'【5月】FW（１年目）月集計表'!AK27</f>
        <v>0</v>
      </c>
      <c r="AL27" s="115">
        <f>AJ27+'【5月】FW（１年目）月集計表'!AL27</f>
        <v>0</v>
      </c>
      <c r="AP27" s="661">
        <v>10</v>
      </c>
      <c r="AQ27" s="653">
        <f>IF(C33="","",C33)</f>
      </c>
      <c r="AR27" s="761"/>
      <c r="AS27" s="668">
        <f>IF(90000&lt;=AR27,90000,AR27)</f>
        <v>0</v>
      </c>
      <c r="AT27" s="761"/>
      <c r="AU27" s="668">
        <f>IF(10000&lt;=AT27,10000,AT27)</f>
        <v>0</v>
      </c>
      <c r="AV27" s="761"/>
      <c r="AW27" s="668">
        <f>IF(20000&lt;=AV27,20000,AV27)</f>
        <v>0</v>
      </c>
      <c r="AX27" s="761"/>
      <c r="AY27" s="761"/>
      <c r="AZ27" s="761"/>
      <c r="BA27" s="763"/>
      <c r="BB27" s="758"/>
    </row>
    <row r="28" spans="1:54" ht="16.5" customHeight="1">
      <c r="A28" s="721"/>
      <c r="B28" s="114">
        <v>5</v>
      </c>
      <c r="C28" s="8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253"/>
      <c r="AI28" s="259">
        <f t="shared" si="3"/>
        <v>0</v>
      </c>
      <c r="AJ28" s="115">
        <f t="shared" si="2"/>
        <v>0</v>
      </c>
      <c r="AK28" s="115">
        <f>AI28+'【5月】FW（１年目）月集計表'!AK28</f>
        <v>0</v>
      </c>
      <c r="AL28" s="115">
        <f>AJ28+'【5月】FW（１年目）月集計表'!AL28</f>
        <v>0</v>
      </c>
      <c r="AP28" s="661"/>
      <c r="AQ28" s="654"/>
      <c r="AR28" s="761"/>
      <c r="AS28" s="669"/>
      <c r="AT28" s="761"/>
      <c r="AU28" s="669"/>
      <c r="AV28" s="761"/>
      <c r="AW28" s="669"/>
      <c r="AX28" s="761"/>
      <c r="AY28" s="761"/>
      <c r="AZ28" s="761"/>
      <c r="BA28" s="764"/>
      <c r="BB28" s="758"/>
    </row>
    <row r="29" spans="1:54" ht="16.5" customHeight="1">
      <c r="A29" s="721"/>
      <c r="B29" s="114">
        <v>6</v>
      </c>
      <c r="C29" s="8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253"/>
      <c r="AI29" s="259">
        <f t="shared" si="3"/>
        <v>0</v>
      </c>
      <c r="AJ29" s="115">
        <f t="shared" si="2"/>
        <v>0</v>
      </c>
      <c r="AK29" s="115">
        <f>AI29+'【5月】FW（１年目）月集計表'!AK29</f>
        <v>0</v>
      </c>
      <c r="AL29" s="115">
        <f>AJ29+'【5月】FW（１年目）月集計表'!AL29</f>
        <v>0</v>
      </c>
      <c r="AP29" s="661">
        <v>11</v>
      </c>
      <c r="AQ29" s="653">
        <f>IF(C34="","",C34)</f>
      </c>
      <c r="AR29" s="761"/>
      <c r="AS29" s="668">
        <f>IF(90000&lt;=AR29,90000,AR29)</f>
        <v>0</v>
      </c>
      <c r="AT29" s="761"/>
      <c r="AU29" s="668">
        <f>IF(10000&lt;=AT29,10000,AT29)</f>
        <v>0</v>
      </c>
      <c r="AV29" s="761"/>
      <c r="AW29" s="668">
        <f>IF(20000&lt;=AV29,20000,AV29)</f>
        <v>0</v>
      </c>
      <c r="AX29" s="761"/>
      <c r="AY29" s="761"/>
      <c r="AZ29" s="761"/>
      <c r="BA29" s="763"/>
      <c r="BB29" s="758"/>
    </row>
    <row r="30" spans="1:54" ht="16.5" customHeight="1">
      <c r="A30" s="721"/>
      <c r="B30" s="114">
        <v>7</v>
      </c>
      <c r="C30" s="8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53"/>
      <c r="AI30" s="259">
        <f t="shared" si="3"/>
        <v>0</v>
      </c>
      <c r="AJ30" s="115">
        <f t="shared" si="2"/>
        <v>0</v>
      </c>
      <c r="AK30" s="115">
        <f>AI30+'【5月】FW（１年目）月集計表'!AK30</f>
        <v>0</v>
      </c>
      <c r="AL30" s="115">
        <f>AJ30+'【5月】FW（１年目）月集計表'!AL30</f>
        <v>0</v>
      </c>
      <c r="AP30" s="661"/>
      <c r="AQ30" s="654"/>
      <c r="AR30" s="761"/>
      <c r="AS30" s="669"/>
      <c r="AT30" s="761"/>
      <c r="AU30" s="669"/>
      <c r="AV30" s="761"/>
      <c r="AW30" s="669"/>
      <c r="AX30" s="761"/>
      <c r="AY30" s="761"/>
      <c r="AZ30" s="761"/>
      <c r="BA30" s="764"/>
      <c r="BB30" s="758"/>
    </row>
    <row r="31" spans="1:54" ht="16.5" customHeight="1">
      <c r="A31" s="721"/>
      <c r="B31" s="114">
        <v>8</v>
      </c>
      <c r="C31" s="8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253"/>
      <c r="AI31" s="259">
        <f t="shared" si="3"/>
        <v>0</v>
      </c>
      <c r="AJ31" s="115">
        <f t="shared" si="2"/>
        <v>0</v>
      </c>
      <c r="AK31" s="115">
        <f>AI31+'【5月】FW（１年目）月集計表'!AK31</f>
        <v>0</v>
      </c>
      <c r="AL31" s="115">
        <f>AJ31+'【5月】FW（１年目）月集計表'!AL31</f>
        <v>0</v>
      </c>
      <c r="AP31" s="661">
        <v>12</v>
      </c>
      <c r="AQ31" s="653">
        <f>IF(C35="","",C35)</f>
      </c>
      <c r="AR31" s="761"/>
      <c r="AS31" s="668">
        <f>IF(90000&lt;=AR31,90000,AR31)</f>
        <v>0</v>
      </c>
      <c r="AT31" s="761"/>
      <c r="AU31" s="668">
        <f>IF(10000&lt;=AT31,10000,AT31)</f>
        <v>0</v>
      </c>
      <c r="AV31" s="761"/>
      <c r="AW31" s="668">
        <f>IF(20000&lt;=AV31,20000,AV31)</f>
        <v>0</v>
      </c>
      <c r="AX31" s="761"/>
      <c r="AY31" s="761"/>
      <c r="AZ31" s="761"/>
      <c r="BA31" s="763"/>
      <c r="BB31" s="758"/>
    </row>
    <row r="32" spans="1:54" ht="16.5" customHeight="1">
      <c r="A32" s="721"/>
      <c r="B32" s="114">
        <v>9</v>
      </c>
      <c r="C32" s="8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253"/>
      <c r="AI32" s="259">
        <f t="shared" si="3"/>
        <v>0</v>
      </c>
      <c r="AJ32" s="115">
        <f t="shared" si="2"/>
        <v>0</v>
      </c>
      <c r="AK32" s="115">
        <f>AI32+'【5月】FW（１年目）月集計表'!AK32</f>
        <v>0</v>
      </c>
      <c r="AL32" s="115">
        <f>AJ32+'【5月】FW（１年目）月集計表'!AL32</f>
        <v>0</v>
      </c>
      <c r="AP32" s="661"/>
      <c r="AQ32" s="654"/>
      <c r="AR32" s="761"/>
      <c r="AS32" s="669"/>
      <c r="AT32" s="761"/>
      <c r="AU32" s="669"/>
      <c r="AV32" s="761"/>
      <c r="AW32" s="669"/>
      <c r="AX32" s="761"/>
      <c r="AY32" s="761"/>
      <c r="AZ32" s="761"/>
      <c r="BA32" s="764"/>
      <c r="BB32" s="758"/>
    </row>
    <row r="33" spans="1:54" ht="16.5" customHeight="1">
      <c r="A33" s="721"/>
      <c r="B33" s="114">
        <v>10</v>
      </c>
      <c r="C33" s="8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253"/>
      <c r="AI33" s="259">
        <f t="shared" si="3"/>
        <v>0</v>
      </c>
      <c r="AJ33" s="115">
        <f t="shared" si="2"/>
        <v>0</v>
      </c>
      <c r="AK33" s="115">
        <f>AI33+'【5月】FW（１年目）月集計表'!AK33</f>
        <v>0</v>
      </c>
      <c r="AL33" s="115">
        <f>AJ33+'【5月】FW（１年目）月集計表'!AL33</f>
        <v>0</v>
      </c>
      <c r="AP33" s="661">
        <v>13</v>
      </c>
      <c r="AQ33" s="653">
        <f>IF(C36="","",C36)</f>
      </c>
      <c r="AR33" s="761"/>
      <c r="AS33" s="668">
        <f>IF(90000&lt;=AR33,90000,AR33)</f>
        <v>0</v>
      </c>
      <c r="AT33" s="761"/>
      <c r="AU33" s="668">
        <f>IF(10000&lt;=AT33,10000,AT33)</f>
        <v>0</v>
      </c>
      <c r="AV33" s="761"/>
      <c r="AW33" s="668">
        <f>IF(20000&lt;=AV33,20000,AV33)</f>
        <v>0</v>
      </c>
      <c r="AX33" s="761"/>
      <c r="AY33" s="761"/>
      <c r="AZ33" s="761"/>
      <c r="BA33" s="763"/>
      <c r="BB33" s="758"/>
    </row>
    <row r="34" spans="1:54" ht="16.5" customHeight="1">
      <c r="A34" s="721"/>
      <c r="B34" s="114">
        <v>11</v>
      </c>
      <c r="C34" s="8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53"/>
      <c r="AI34" s="259">
        <f t="shared" si="3"/>
        <v>0</v>
      </c>
      <c r="AJ34" s="115">
        <f t="shared" si="2"/>
        <v>0</v>
      </c>
      <c r="AK34" s="115">
        <f>AI34+'【5月】FW（１年目）月集計表'!AK34</f>
        <v>0</v>
      </c>
      <c r="AL34" s="115">
        <f>AJ34+'【5月】FW（１年目）月集計表'!AL34</f>
        <v>0</v>
      </c>
      <c r="AP34" s="661"/>
      <c r="AQ34" s="654"/>
      <c r="AR34" s="761"/>
      <c r="AS34" s="669"/>
      <c r="AT34" s="761"/>
      <c r="AU34" s="669"/>
      <c r="AV34" s="761"/>
      <c r="AW34" s="669"/>
      <c r="AX34" s="761"/>
      <c r="AY34" s="761"/>
      <c r="AZ34" s="761"/>
      <c r="BA34" s="764"/>
      <c r="BB34" s="758"/>
    </row>
    <row r="35" spans="1:54" ht="16.5" customHeight="1">
      <c r="A35" s="721"/>
      <c r="B35" s="114">
        <v>12</v>
      </c>
      <c r="C35" s="8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253"/>
      <c r="AI35" s="259">
        <f t="shared" si="3"/>
        <v>0</v>
      </c>
      <c r="AJ35" s="115">
        <f t="shared" si="2"/>
        <v>0</v>
      </c>
      <c r="AK35" s="115">
        <f>AI35+'【5月】FW（１年目）月集計表'!AK35</f>
        <v>0</v>
      </c>
      <c r="AL35" s="115">
        <f>AJ35+'【5月】FW（１年目）月集計表'!AL35</f>
        <v>0</v>
      </c>
      <c r="AP35" s="661">
        <v>14</v>
      </c>
      <c r="AQ35" s="653">
        <f>IF(C37="","",C37)</f>
      </c>
      <c r="AR35" s="761"/>
      <c r="AS35" s="668">
        <f>IF(90000&lt;=AR35,90000,AR35)</f>
        <v>0</v>
      </c>
      <c r="AT35" s="761"/>
      <c r="AU35" s="668">
        <f>IF(10000&lt;=AT35,10000,AT35)</f>
        <v>0</v>
      </c>
      <c r="AV35" s="761"/>
      <c r="AW35" s="668">
        <f>IF(20000&lt;=AV35,20000,AV35)</f>
        <v>0</v>
      </c>
      <c r="AX35" s="761"/>
      <c r="AY35" s="761"/>
      <c r="AZ35" s="761"/>
      <c r="BA35" s="763"/>
      <c r="BB35" s="758"/>
    </row>
    <row r="36" spans="1:54" ht="16.5" customHeight="1">
      <c r="A36" s="721"/>
      <c r="B36" s="114">
        <v>13</v>
      </c>
      <c r="C36" s="8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53"/>
      <c r="AI36" s="259">
        <f t="shared" si="3"/>
        <v>0</v>
      </c>
      <c r="AJ36" s="115">
        <f t="shared" si="2"/>
        <v>0</v>
      </c>
      <c r="AK36" s="115">
        <f>AI36+'【5月】FW（１年目）月集計表'!AK36</f>
        <v>0</v>
      </c>
      <c r="AL36" s="115">
        <f>AJ36+'【5月】FW（１年目）月集計表'!AL36</f>
        <v>0</v>
      </c>
      <c r="AP36" s="661"/>
      <c r="AQ36" s="654"/>
      <c r="AR36" s="761"/>
      <c r="AS36" s="669"/>
      <c r="AT36" s="761"/>
      <c r="AU36" s="669"/>
      <c r="AV36" s="761"/>
      <c r="AW36" s="669"/>
      <c r="AX36" s="761"/>
      <c r="AY36" s="761"/>
      <c r="AZ36" s="761"/>
      <c r="BA36" s="764"/>
      <c r="BB36" s="758"/>
    </row>
    <row r="37" spans="1:54" ht="16.5" customHeight="1">
      <c r="A37" s="721"/>
      <c r="B37" s="114">
        <v>14</v>
      </c>
      <c r="C37" s="8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253"/>
      <c r="AI37" s="259">
        <f t="shared" si="3"/>
        <v>0</v>
      </c>
      <c r="AJ37" s="115">
        <f t="shared" si="2"/>
        <v>0</v>
      </c>
      <c r="AK37" s="115">
        <f>AI37+'【5月】FW（１年目）月集計表'!AK37</f>
        <v>0</v>
      </c>
      <c r="AL37" s="115">
        <f>AJ37+'【5月】FW（１年目）月集計表'!AL37</f>
        <v>0</v>
      </c>
      <c r="AP37" s="661">
        <v>15</v>
      </c>
      <c r="AQ37" s="653">
        <f>IF(C38="","",C38)</f>
      </c>
      <c r="AR37" s="761"/>
      <c r="AS37" s="668">
        <f>IF(90000&lt;=AR37,90000,AR37)</f>
        <v>0</v>
      </c>
      <c r="AT37" s="761"/>
      <c r="AU37" s="668">
        <f>IF(10000&lt;=AT37,10000,AT37)</f>
        <v>0</v>
      </c>
      <c r="AV37" s="761"/>
      <c r="AW37" s="668">
        <f>IF(20000&lt;=AV37,20000,AV37)</f>
        <v>0</v>
      </c>
      <c r="AX37" s="761"/>
      <c r="AY37" s="761"/>
      <c r="AZ37" s="761"/>
      <c r="BA37" s="763"/>
      <c r="BB37" s="758"/>
    </row>
    <row r="38" spans="1:54" ht="16.5" customHeight="1">
      <c r="A38" s="721"/>
      <c r="B38" s="114">
        <v>15</v>
      </c>
      <c r="C38" s="8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253"/>
      <c r="AI38" s="259">
        <f t="shared" si="3"/>
        <v>0</v>
      </c>
      <c r="AJ38" s="115">
        <f t="shared" si="2"/>
        <v>0</v>
      </c>
      <c r="AK38" s="115">
        <f>AI38+'【5月】FW（１年目）月集計表'!AK38</f>
        <v>0</v>
      </c>
      <c r="AL38" s="115">
        <f>AJ38+'【5月】FW（１年目）月集計表'!AL38</f>
        <v>0</v>
      </c>
      <c r="AP38" s="661"/>
      <c r="AQ38" s="654"/>
      <c r="AR38" s="761"/>
      <c r="AS38" s="669"/>
      <c r="AT38" s="761"/>
      <c r="AU38" s="669"/>
      <c r="AV38" s="761"/>
      <c r="AW38" s="669"/>
      <c r="AX38" s="761"/>
      <c r="AY38" s="761"/>
      <c r="AZ38" s="761"/>
      <c r="BA38" s="764"/>
      <c r="BB38" s="758"/>
    </row>
    <row r="39" spans="1:54" ht="16.5" customHeight="1">
      <c r="A39" s="721"/>
      <c r="B39" s="114">
        <v>16</v>
      </c>
      <c r="C39" s="8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253"/>
      <c r="AI39" s="259">
        <f t="shared" si="3"/>
        <v>0</v>
      </c>
      <c r="AJ39" s="115">
        <f t="shared" si="2"/>
        <v>0</v>
      </c>
      <c r="AK39" s="115">
        <f>AI39+'【5月】FW（１年目）月集計表'!AK39</f>
        <v>0</v>
      </c>
      <c r="AL39" s="115">
        <f>AJ39+'【5月】FW（１年目）月集計表'!AL39</f>
        <v>0</v>
      </c>
      <c r="AP39" s="661">
        <v>16</v>
      </c>
      <c r="AQ39" s="653">
        <f>IF(C39="","",C39)</f>
      </c>
      <c r="AR39" s="761"/>
      <c r="AS39" s="668">
        <f>IF(90000&lt;=AR39,90000,AR39)</f>
        <v>0</v>
      </c>
      <c r="AT39" s="761"/>
      <c r="AU39" s="668">
        <f>IF(10000&lt;=AT39,10000,AT39)</f>
        <v>0</v>
      </c>
      <c r="AV39" s="761"/>
      <c r="AW39" s="668">
        <f>IF(20000&lt;=AV39,20000,AV39)</f>
        <v>0</v>
      </c>
      <c r="AX39" s="761"/>
      <c r="AY39" s="761"/>
      <c r="AZ39" s="761"/>
      <c r="BA39" s="763"/>
      <c r="BB39" s="758"/>
    </row>
    <row r="40" spans="1:54" ht="16.5" customHeight="1">
      <c r="A40" s="721"/>
      <c r="B40" s="114">
        <v>17</v>
      </c>
      <c r="C40" s="8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253"/>
      <c r="AI40" s="259">
        <f t="shared" si="3"/>
        <v>0</v>
      </c>
      <c r="AJ40" s="115">
        <f t="shared" si="2"/>
        <v>0</v>
      </c>
      <c r="AK40" s="115">
        <f>AI40+'【5月】FW（１年目）月集計表'!AK40</f>
        <v>0</v>
      </c>
      <c r="AL40" s="115">
        <f>AJ40+'【5月】FW（１年目）月集計表'!AL40</f>
        <v>0</v>
      </c>
      <c r="AP40" s="661"/>
      <c r="AQ40" s="654"/>
      <c r="AR40" s="761"/>
      <c r="AS40" s="669"/>
      <c r="AT40" s="761"/>
      <c r="AU40" s="669"/>
      <c r="AV40" s="761"/>
      <c r="AW40" s="669"/>
      <c r="AX40" s="761"/>
      <c r="AY40" s="761"/>
      <c r="AZ40" s="761"/>
      <c r="BA40" s="764"/>
      <c r="BB40" s="758"/>
    </row>
    <row r="41" spans="1:54" ht="16.5" customHeight="1">
      <c r="A41" s="721"/>
      <c r="B41" s="114">
        <v>18</v>
      </c>
      <c r="C41" s="8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53"/>
      <c r="AI41" s="259">
        <f t="shared" si="3"/>
        <v>0</v>
      </c>
      <c r="AJ41" s="115">
        <f t="shared" si="2"/>
        <v>0</v>
      </c>
      <c r="AK41" s="115">
        <f>AI41+'【5月】FW（１年目）月集計表'!AK41</f>
        <v>0</v>
      </c>
      <c r="AL41" s="115">
        <f>AJ41+'【5月】FW（１年目）月集計表'!AL41</f>
        <v>0</v>
      </c>
      <c r="AP41" s="661">
        <v>17</v>
      </c>
      <c r="AQ41" s="653">
        <f>IF(C40="","",C40)</f>
      </c>
      <c r="AR41" s="761"/>
      <c r="AS41" s="668">
        <f>IF(90000&lt;=AR41,90000,AR41)</f>
        <v>0</v>
      </c>
      <c r="AT41" s="761"/>
      <c r="AU41" s="668">
        <f>IF(10000&lt;=AT41,10000,AT41)</f>
        <v>0</v>
      </c>
      <c r="AV41" s="761"/>
      <c r="AW41" s="668">
        <f>IF(20000&lt;=AV41,20000,AV41)</f>
        <v>0</v>
      </c>
      <c r="AX41" s="761"/>
      <c r="AY41" s="761"/>
      <c r="AZ41" s="761"/>
      <c r="BA41" s="763"/>
      <c r="BB41" s="758"/>
    </row>
    <row r="42" spans="1:54" ht="16.5" customHeight="1">
      <c r="A42" s="721"/>
      <c r="B42" s="114">
        <v>19</v>
      </c>
      <c r="C42" s="8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253"/>
      <c r="AI42" s="259">
        <f t="shared" si="3"/>
        <v>0</v>
      </c>
      <c r="AJ42" s="115">
        <f t="shared" si="2"/>
        <v>0</v>
      </c>
      <c r="AK42" s="115">
        <f>AI42+'【5月】FW（１年目）月集計表'!AK42</f>
        <v>0</v>
      </c>
      <c r="AL42" s="115">
        <f>AJ42+'【5月】FW（１年目）月集計表'!AL42</f>
        <v>0</v>
      </c>
      <c r="AP42" s="661"/>
      <c r="AQ42" s="654"/>
      <c r="AR42" s="761"/>
      <c r="AS42" s="669"/>
      <c r="AT42" s="761"/>
      <c r="AU42" s="669"/>
      <c r="AV42" s="761"/>
      <c r="AW42" s="669"/>
      <c r="AX42" s="761"/>
      <c r="AY42" s="761"/>
      <c r="AZ42" s="761"/>
      <c r="BA42" s="764"/>
      <c r="BB42" s="758"/>
    </row>
    <row r="43" spans="1:54" ht="16.5" customHeight="1" thickBot="1">
      <c r="A43" s="721"/>
      <c r="B43" s="117">
        <v>20</v>
      </c>
      <c r="C43" s="8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255"/>
      <c r="AI43" s="260">
        <f t="shared" si="3"/>
        <v>0</v>
      </c>
      <c r="AJ43" s="118">
        <f t="shared" si="2"/>
        <v>0</v>
      </c>
      <c r="AK43" s="118">
        <f>AI43+'【5月】FW（１年目）月集計表'!AK43</f>
        <v>0</v>
      </c>
      <c r="AL43" s="118">
        <f>AJ43+'【5月】FW（１年目）月集計表'!AL43</f>
        <v>0</v>
      </c>
      <c r="AP43" s="661">
        <v>18</v>
      </c>
      <c r="AQ43" s="653">
        <f>IF(C41="","",C41)</f>
      </c>
      <c r="AR43" s="761"/>
      <c r="AS43" s="668">
        <f>IF(90000&lt;=AR43,90000,AR43)</f>
        <v>0</v>
      </c>
      <c r="AT43" s="761"/>
      <c r="AU43" s="668">
        <f>IF(10000&lt;=AT43,10000,AT43)</f>
        <v>0</v>
      </c>
      <c r="AV43" s="761"/>
      <c r="AW43" s="668">
        <f>IF(20000&lt;=AV43,20000,AV43)</f>
        <v>0</v>
      </c>
      <c r="AX43" s="761"/>
      <c r="AY43" s="761"/>
      <c r="AZ43" s="761"/>
      <c r="BA43" s="763"/>
      <c r="BB43" s="758"/>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120">
        <f t="shared" si="4"/>
        <v>0</v>
      </c>
      <c r="T44" s="120">
        <f t="shared" si="4"/>
        <v>0</v>
      </c>
      <c r="U44" s="120">
        <f t="shared" si="4"/>
        <v>0</v>
      </c>
      <c r="V44" s="120">
        <f t="shared" si="4"/>
        <v>0</v>
      </c>
      <c r="W44" s="120">
        <f t="shared" si="4"/>
        <v>0</v>
      </c>
      <c r="X44" s="120">
        <f t="shared" si="4"/>
        <v>0</v>
      </c>
      <c r="Y44" s="120">
        <f t="shared" si="4"/>
        <v>0</v>
      </c>
      <c r="Z44" s="120">
        <f t="shared" si="4"/>
        <v>0</v>
      </c>
      <c r="AA44" s="120">
        <f t="shared" si="4"/>
        <v>0</v>
      </c>
      <c r="AB44" s="120">
        <f t="shared" si="4"/>
        <v>0</v>
      </c>
      <c r="AC44" s="120">
        <f t="shared" si="4"/>
        <v>0</v>
      </c>
      <c r="AD44" s="120">
        <f t="shared" si="4"/>
        <v>0</v>
      </c>
      <c r="AE44" s="120">
        <f t="shared" si="4"/>
        <v>0</v>
      </c>
      <c r="AF44" s="120">
        <f t="shared" si="4"/>
        <v>0</v>
      </c>
      <c r="AG44" s="120">
        <f t="shared" si="4"/>
        <v>0</v>
      </c>
      <c r="AH44" s="349">
        <f t="shared" si="4"/>
        <v>0</v>
      </c>
      <c r="AI44" s="718" t="s">
        <v>15</v>
      </c>
      <c r="AJ44" s="718"/>
      <c r="AK44" s="718"/>
      <c r="AP44" s="661"/>
      <c r="AQ44" s="654"/>
      <c r="AR44" s="761"/>
      <c r="AS44" s="669"/>
      <c r="AT44" s="761"/>
      <c r="AU44" s="669"/>
      <c r="AV44" s="761"/>
      <c r="AW44" s="669"/>
      <c r="AX44" s="761"/>
      <c r="AY44" s="761"/>
      <c r="AZ44" s="761"/>
      <c r="BA44" s="764"/>
      <c r="BB44" s="758"/>
    </row>
    <row r="45" spans="1:54" ht="18" customHeight="1">
      <c r="A45" s="101" t="s">
        <v>3</v>
      </c>
      <c r="B45" s="719" t="s">
        <v>16</v>
      </c>
      <c r="C45" s="719"/>
      <c r="D45" s="340">
        <f>D8</f>
        <v>42522</v>
      </c>
      <c r="E45" s="340">
        <f aca="true" t="shared" si="5" ref="E45:AG45">E8</f>
        <v>42523</v>
      </c>
      <c r="F45" s="340">
        <f t="shared" si="5"/>
        <v>42524</v>
      </c>
      <c r="G45" s="340">
        <f t="shared" si="5"/>
        <v>42525</v>
      </c>
      <c r="H45" s="340">
        <f t="shared" si="5"/>
        <v>42526</v>
      </c>
      <c r="I45" s="340">
        <f t="shared" si="5"/>
        <v>42527</v>
      </c>
      <c r="J45" s="340">
        <f t="shared" si="5"/>
        <v>42528</v>
      </c>
      <c r="K45" s="340">
        <f t="shared" si="5"/>
        <v>42529</v>
      </c>
      <c r="L45" s="340">
        <f t="shared" si="5"/>
        <v>42530</v>
      </c>
      <c r="M45" s="340">
        <f t="shared" si="5"/>
        <v>42531</v>
      </c>
      <c r="N45" s="340">
        <f t="shared" si="5"/>
        <v>42532</v>
      </c>
      <c r="O45" s="340">
        <f t="shared" si="5"/>
        <v>42533</v>
      </c>
      <c r="P45" s="340">
        <f t="shared" si="5"/>
        <v>42534</v>
      </c>
      <c r="Q45" s="340">
        <f t="shared" si="5"/>
        <v>42535</v>
      </c>
      <c r="R45" s="340">
        <f t="shared" si="5"/>
        <v>42536</v>
      </c>
      <c r="S45" s="340">
        <f t="shared" si="5"/>
        <v>42537</v>
      </c>
      <c r="T45" s="340">
        <f t="shared" si="5"/>
        <v>42538</v>
      </c>
      <c r="U45" s="340">
        <f t="shared" si="5"/>
        <v>42539</v>
      </c>
      <c r="V45" s="340">
        <f t="shared" si="5"/>
        <v>42540</v>
      </c>
      <c r="W45" s="340">
        <f t="shared" si="5"/>
        <v>42541</v>
      </c>
      <c r="X45" s="340">
        <f t="shared" si="5"/>
        <v>42542</v>
      </c>
      <c r="Y45" s="340">
        <f t="shared" si="5"/>
        <v>42543</v>
      </c>
      <c r="Z45" s="340">
        <f t="shared" si="5"/>
        <v>42544</v>
      </c>
      <c r="AA45" s="340">
        <f t="shared" si="5"/>
        <v>42545</v>
      </c>
      <c r="AB45" s="340">
        <f t="shared" si="5"/>
        <v>42546</v>
      </c>
      <c r="AC45" s="340">
        <f t="shared" si="5"/>
        <v>42547</v>
      </c>
      <c r="AD45" s="340">
        <f t="shared" si="5"/>
        <v>42548</v>
      </c>
      <c r="AE45" s="340">
        <f t="shared" si="5"/>
        <v>42549</v>
      </c>
      <c r="AF45" s="340">
        <f t="shared" si="5"/>
        <v>42550</v>
      </c>
      <c r="AG45" s="340">
        <f t="shared" si="5"/>
        <v>42551</v>
      </c>
      <c r="AH45" s="343"/>
      <c r="AI45" s="102" t="s">
        <v>118</v>
      </c>
      <c r="AJ45" s="102" t="s">
        <v>8</v>
      </c>
      <c r="AK45" s="103" t="s">
        <v>240</v>
      </c>
      <c r="AL45" s="240"/>
      <c r="AM45" s="110"/>
      <c r="AN45" s="110"/>
      <c r="AP45" s="661">
        <v>19</v>
      </c>
      <c r="AQ45" s="653">
        <f>IF(C42="","",C42)</f>
      </c>
      <c r="AR45" s="761"/>
      <c r="AS45" s="668">
        <f>IF(90000&lt;=AR45,90000,AR45)</f>
        <v>0</v>
      </c>
      <c r="AT45" s="761"/>
      <c r="AU45" s="668">
        <f>IF(10000&lt;=AT45,10000,AT45)</f>
        <v>0</v>
      </c>
      <c r="AV45" s="761"/>
      <c r="AW45" s="668">
        <f>IF(20000&lt;=AV45,20000,AV45)</f>
        <v>0</v>
      </c>
      <c r="AX45" s="761"/>
      <c r="AY45" s="761"/>
      <c r="AZ45" s="761"/>
      <c r="BA45" s="763"/>
      <c r="BB45" s="758"/>
    </row>
    <row r="46" spans="1:54" ht="16.5" customHeight="1">
      <c r="A46" s="720" t="s">
        <v>17</v>
      </c>
      <c r="B46" s="111">
        <v>1</v>
      </c>
      <c r="C46" s="24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22"/>
      <c r="AI46" s="109">
        <f>SUM(D46:AH46)</f>
        <v>0</v>
      </c>
      <c r="AJ46" s="123">
        <f>IF(C46="","",VLOOKUP($C46,$C$62:$D$74,2,))</f>
      </c>
      <c r="AK46" s="124">
        <f>IF(AJ46="","",AJ46*AI46)</f>
      </c>
      <c r="AL46" s="240"/>
      <c r="AM46" s="110"/>
      <c r="AN46" s="110"/>
      <c r="AP46" s="661"/>
      <c r="AQ46" s="654"/>
      <c r="AR46" s="761"/>
      <c r="AS46" s="669"/>
      <c r="AT46" s="761"/>
      <c r="AU46" s="669"/>
      <c r="AV46" s="761"/>
      <c r="AW46" s="669"/>
      <c r="AX46" s="761"/>
      <c r="AY46" s="761"/>
      <c r="AZ46" s="761"/>
      <c r="BA46" s="764"/>
      <c r="BB46" s="758"/>
    </row>
    <row r="47" spans="1:54" ht="16.5" customHeight="1">
      <c r="A47" s="721"/>
      <c r="B47" s="114">
        <v>2</v>
      </c>
      <c r="C47" s="85"/>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25"/>
      <c r="AI47" s="126">
        <f>SUM(D47:AH47)</f>
        <v>0</v>
      </c>
      <c r="AJ47" s="127">
        <f>IF(C47="","",VLOOKUP($C47,$C$62:$D$74,2,))</f>
      </c>
      <c r="AK47" s="128">
        <f>IF(AJ47="","",AJ47*AI47)</f>
      </c>
      <c r="AL47" s="240"/>
      <c r="AM47" s="110"/>
      <c r="AN47" s="110"/>
      <c r="AP47" s="661">
        <v>20</v>
      </c>
      <c r="AQ47" s="653">
        <f>IF(C43="","",C43)</f>
      </c>
      <c r="AR47" s="761"/>
      <c r="AS47" s="668">
        <f>IF(90000&lt;=AR47,90000,AR47)</f>
        <v>0</v>
      </c>
      <c r="AT47" s="761"/>
      <c r="AU47" s="668">
        <f>IF(10000&lt;=AT47,10000,AT47)</f>
        <v>0</v>
      </c>
      <c r="AV47" s="761"/>
      <c r="AW47" s="668">
        <f>IF(20000&lt;=AV47,20000,AV47)</f>
        <v>0</v>
      </c>
      <c r="AX47" s="761"/>
      <c r="AY47" s="761"/>
      <c r="AZ47" s="761"/>
      <c r="BA47" s="763"/>
      <c r="BB47" s="758"/>
    </row>
    <row r="48" spans="1:54" ht="16.5" customHeight="1">
      <c r="A48" s="721"/>
      <c r="B48" s="114">
        <v>3</v>
      </c>
      <c r="C48" s="85"/>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25"/>
      <c r="AI48" s="126">
        <f>SUM(D48:AH48)</f>
        <v>0</v>
      </c>
      <c r="AJ48" s="127">
        <f>IF(C48="","",VLOOKUP($C48,$C$62:$D$74,2,))</f>
      </c>
      <c r="AK48" s="128">
        <f>IF(AJ48="","",AJ48*AI48)</f>
      </c>
      <c r="AL48" s="240"/>
      <c r="AM48" s="110"/>
      <c r="AN48" s="110"/>
      <c r="AP48" s="744"/>
      <c r="AQ48" s="655"/>
      <c r="AR48" s="762"/>
      <c r="AS48" s="665"/>
      <c r="AT48" s="762"/>
      <c r="AU48" s="665"/>
      <c r="AV48" s="762"/>
      <c r="AW48" s="665"/>
      <c r="AX48" s="762"/>
      <c r="AY48" s="762"/>
      <c r="AZ48" s="762"/>
      <c r="BA48" s="778"/>
      <c r="BB48" s="759"/>
    </row>
    <row r="49" spans="1:54" ht="16.5" customHeight="1">
      <c r="A49" s="721"/>
      <c r="B49" s="114">
        <v>4</v>
      </c>
      <c r="C49" s="85"/>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25"/>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60"/>
    </row>
    <row r="50" spans="1:54" ht="16.5" customHeight="1">
      <c r="A50" s="721"/>
      <c r="B50" s="117">
        <v>5</v>
      </c>
      <c r="C50" s="242"/>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25"/>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6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131" t="s">
        <v>20</v>
      </c>
      <c r="D53" s="98" t="s">
        <v>21</v>
      </c>
      <c r="E53" s="98" t="s">
        <v>22</v>
      </c>
      <c r="F53" s="98" t="s">
        <v>23</v>
      </c>
      <c r="G53" s="98" t="s">
        <v>24</v>
      </c>
      <c r="H53" s="98" t="s">
        <v>25</v>
      </c>
      <c r="I53" s="98" t="s">
        <v>26</v>
      </c>
      <c r="J53" s="98" t="s">
        <v>27</v>
      </c>
      <c r="K53" s="98" t="s">
        <v>28</v>
      </c>
      <c r="L53" s="98" t="s">
        <v>29</v>
      </c>
      <c r="M53" s="98" t="s">
        <v>96</v>
      </c>
      <c r="N53" s="98" t="s">
        <v>107</v>
      </c>
      <c r="O53" s="98" t="s">
        <v>267</v>
      </c>
      <c r="P53" s="98" t="s">
        <v>269</v>
      </c>
      <c r="Q53" s="98" t="s">
        <v>30</v>
      </c>
      <c r="R53" s="98" t="s">
        <v>31</v>
      </c>
      <c r="S53" s="98" t="s">
        <v>32</v>
      </c>
      <c r="T53" s="728" t="s">
        <v>273</v>
      </c>
      <c r="U53" s="729"/>
      <c r="V53" s="730"/>
      <c r="AL53" s="145"/>
      <c r="AM53" s="145"/>
      <c r="AN53" s="145"/>
    </row>
    <row r="54" spans="1:40" ht="15" customHeight="1">
      <c r="A54" s="728"/>
      <c r="B54" s="695"/>
      <c r="C54" s="131" t="s">
        <v>33</v>
      </c>
      <c r="D54" s="141"/>
      <c r="E54" s="141"/>
      <c r="F54" s="141"/>
      <c r="G54" s="141"/>
      <c r="H54" s="141"/>
      <c r="I54" s="141"/>
      <c r="J54" s="141"/>
      <c r="K54" s="141"/>
      <c r="L54" s="141"/>
      <c r="M54" s="141"/>
      <c r="N54" s="141"/>
      <c r="O54" s="141"/>
      <c r="P54" s="141"/>
      <c r="Q54" s="141"/>
      <c r="R54" s="141"/>
      <c r="S54" s="141"/>
      <c r="T54" s="731">
        <f>SUM(D54:P54)</f>
        <v>0</v>
      </c>
      <c r="U54" s="732"/>
      <c r="V54" s="733"/>
      <c r="AL54" s="145"/>
      <c r="AM54" s="145"/>
      <c r="AN54" s="145"/>
    </row>
    <row r="55" spans="1:40" ht="15" customHeight="1">
      <c r="A55" s="728"/>
      <c r="B55" s="695"/>
      <c r="C55" s="131"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D55+'【5月】FW（１年目）月集計表'!D56</f>
        <v>0</v>
      </c>
      <c r="E56" s="133">
        <f>E55+'【5月】FW（１年目）月集計表'!E56</f>
        <v>0</v>
      </c>
      <c r="F56" s="133">
        <f>F55+'【5月】FW（１年目）月集計表'!F56</f>
        <v>0</v>
      </c>
      <c r="G56" s="133">
        <f>G55+'【5月】FW（１年目）月集計表'!G56</f>
        <v>0</v>
      </c>
      <c r="H56" s="133">
        <f>H55+'【5月】FW（１年目）月集計表'!H56</f>
        <v>0</v>
      </c>
      <c r="I56" s="133">
        <f>I55+'【5月】FW（１年目）月集計表'!I56</f>
        <v>0</v>
      </c>
      <c r="J56" s="133">
        <f>J55+'【5月】FW（１年目）月集計表'!J56</f>
        <v>0</v>
      </c>
      <c r="K56" s="133">
        <f>K55+'【5月】FW（１年目）月集計表'!K56</f>
        <v>0</v>
      </c>
      <c r="L56" s="133">
        <f>L55+'【5月】FW（１年目）月集計表'!L56</f>
        <v>0</v>
      </c>
      <c r="M56" s="133">
        <f>M55+'【5月】FW（１年目）月集計表'!M56</f>
        <v>0</v>
      </c>
      <c r="N56" s="133">
        <f>N55+'【5月】FW（１年目）月集計表'!N56</f>
        <v>0</v>
      </c>
      <c r="O56" s="133">
        <f>O55+'【5月】FW（１年目）月集計表'!O56</f>
        <v>0</v>
      </c>
      <c r="P56" s="133">
        <f>P55+'【5月】FW（１年目）月集計表'!P56</f>
        <v>0</v>
      </c>
      <c r="Q56" s="133">
        <f>Q55+'【5月】FW（１年目）月集計表'!Q56</f>
        <v>0</v>
      </c>
      <c r="R56" s="133">
        <f>R55+'【5月】FW（１年目）月集計表'!R56</f>
        <v>0</v>
      </c>
      <c r="S56" s="133">
        <f>S55+'【5月】FW（１年目）月集計表'!S56</f>
        <v>0</v>
      </c>
      <c r="T56" s="734">
        <f>SUM(D56:P56)</f>
        <v>0</v>
      </c>
      <c r="U56" s="734"/>
      <c r="V56" s="734"/>
      <c r="W56" s="90" t="s">
        <v>391</v>
      </c>
      <c r="AL56" s="145"/>
      <c r="AM56" s="145"/>
      <c r="AN56" s="145"/>
    </row>
    <row r="59" spans="3:9" ht="13.5" customHeight="1" hidden="1">
      <c r="C59" s="134" t="s">
        <v>34</v>
      </c>
      <c r="I59" s="134" t="s">
        <v>35</v>
      </c>
    </row>
    <row r="60" ht="13.5" customHeight="1" hidden="1"/>
    <row r="61" spans="3:10" ht="13.5" customHeight="1" hidden="1">
      <c r="C61" s="131" t="s">
        <v>16</v>
      </c>
      <c r="D61" s="728" t="s">
        <v>8</v>
      </c>
      <c r="E61" s="728"/>
      <c r="I61" s="134" t="s">
        <v>36</v>
      </c>
      <c r="J61" s="134" t="s">
        <v>37</v>
      </c>
    </row>
    <row r="62" spans="3:10" ht="13.5" customHeight="1" hidden="1">
      <c r="C62" s="133" t="s">
        <v>300</v>
      </c>
      <c r="D62" s="739">
        <v>13800</v>
      </c>
      <c r="E62" s="739"/>
      <c r="I62" s="134" t="s">
        <v>38</v>
      </c>
      <c r="J62" s="90" t="s">
        <v>39</v>
      </c>
    </row>
    <row r="63" spans="3:10" ht="13.5" customHeight="1" hidden="1">
      <c r="C63" s="135" t="s">
        <v>302</v>
      </c>
      <c r="D63" s="739">
        <v>18100</v>
      </c>
      <c r="E63" s="739"/>
      <c r="I63" s="134" t="s">
        <v>40</v>
      </c>
      <c r="J63" s="134" t="s">
        <v>41</v>
      </c>
    </row>
    <row r="64" spans="3:10" ht="13.5" customHeight="1" hidden="1">
      <c r="C64" s="135" t="s">
        <v>304</v>
      </c>
      <c r="D64" s="739">
        <v>43700</v>
      </c>
      <c r="E64" s="739"/>
      <c r="I64" s="134" t="s">
        <v>43</v>
      </c>
      <c r="J64" s="134" t="s">
        <v>44</v>
      </c>
    </row>
    <row r="65" spans="3:10" ht="13.5" customHeight="1" hidden="1">
      <c r="C65" s="133" t="s">
        <v>306</v>
      </c>
      <c r="D65" s="739">
        <v>30600</v>
      </c>
      <c r="E65" s="739"/>
      <c r="I65" s="134" t="s">
        <v>46</v>
      </c>
      <c r="J65" s="134" t="s">
        <v>47</v>
      </c>
    </row>
    <row r="66" spans="3:10" ht="13.5" customHeight="1" hidden="1">
      <c r="C66" s="133" t="s">
        <v>308</v>
      </c>
      <c r="D66" s="739">
        <v>11100</v>
      </c>
      <c r="E66" s="739"/>
      <c r="I66" s="134" t="s">
        <v>49</v>
      </c>
      <c r="J66" s="134" t="s">
        <v>50</v>
      </c>
    </row>
    <row r="67" spans="3:10" ht="13.5" customHeight="1" hidden="1">
      <c r="C67" s="133" t="s">
        <v>310</v>
      </c>
      <c r="D67" s="739">
        <v>38000</v>
      </c>
      <c r="E67" s="739"/>
      <c r="I67" s="134" t="s">
        <v>52</v>
      </c>
      <c r="J67" s="134" t="s">
        <v>53</v>
      </c>
    </row>
    <row r="68" spans="3:10" ht="13.5" customHeight="1" hidden="1">
      <c r="C68" s="133" t="s">
        <v>312</v>
      </c>
      <c r="D68" s="739">
        <v>10100</v>
      </c>
      <c r="E68" s="739"/>
      <c r="I68" s="134" t="s">
        <v>55</v>
      </c>
      <c r="J68" s="134" t="s">
        <v>56</v>
      </c>
    </row>
    <row r="69" spans="3:10" ht="13.5" customHeight="1" hidden="1">
      <c r="C69" s="133" t="s">
        <v>314</v>
      </c>
      <c r="D69" s="739">
        <v>10200</v>
      </c>
      <c r="E69" s="739"/>
      <c r="I69" s="134" t="s">
        <v>58</v>
      </c>
      <c r="J69" s="134" t="s">
        <v>59</v>
      </c>
    </row>
    <row r="70" spans="3:10" ht="13.5" customHeight="1" hidden="1">
      <c r="C70" s="135" t="s">
        <v>316</v>
      </c>
      <c r="D70" s="739">
        <v>11100</v>
      </c>
      <c r="E70" s="739"/>
      <c r="I70" s="134" t="s">
        <v>61</v>
      </c>
      <c r="J70" s="134" t="s">
        <v>62</v>
      </c>
    </row>
    <row r="71" spans="3:20" ht="13.5" customHeight="1" hidden="1">
      <c r="C71" s="135" t="s">
        <v>318</v>
      </c>
      <c r="D71" s="739">
        <v>8600</v>
      </c>
      <c r="E71" s="739"/>
      <c r="I71" s="134" t="s">
        <v>108</v>
      </c>
      <c r="J71" s="134" t="s">
        <v>105</v>
      </c>
      <c r="S71" s="134"/>
      <c r="T71" s="134"/>
    </row>
    <row r="72" spans="3:20" ht="13.5" customHeight="1" hidden="1">
      <c r="C72" s="135" t="s">
        <v>320</v>
      </c>
      <c r="D72" s="739">
        <v>9800</v>
      </c>
      <c r="E72" s="739"/>
      <c r="I72" s="134" t="s">
        <v>110</v>
      </c>
      <c r="J72" s="134" t="s">
        <v>111</v>
      </c>
      <c r="S72" s="134"/>
      <c r="T72" s="134"/>
    </row>
    <row r="73" spans="3:20" ht="13.5" customHeight="1" hidden="1">
      <c r="C73" s="135" t="s">
        <v>191</v>
      </c>
      <c r="D73" s="739">
        <v>1300</v>
      </c>
      <c r="E73" s="739"/>
      <c r="I73" s="134" t="s">
        <v>262</v>
      </c>
      <c r="J73" s="134" t="s">
        <v>264</v>
      </c>
      <c r="S73" s="134"/>
      <c r="T73" s="134"/>
    </row>
    <row r="74" spans="3:10" ht="13.5" customHeight="1" hidden="1">
      <c r="C74" s="135" t="s">
        <v>321</v>
      </c>
      <c r="D74" s="739">
        <v>9700</v>
      </c>
      <c r="E74" s="739"/>
      <c r="I74" s="134" t="s">
        <v>263</v>
      </c>
      <c r="J74" s="134" t="s">
        <v>265</v>
      </c>
    </row>
    <row r="75" spans="9:10" ht="13.5" customHeight="1" hidden="1">
      <c r="I75" s="134" t="s">
        <v>30</v>
      </c>
      <c r="J75" s="134" t="s">
        <v>64</v>
      </c>
    </row>
    <row r="76" spans="9:10" ht="13.5" customHeight="1" hidden="1">
      <c r="I76" s="90" t="s">
        <v>260</v>
      </c>
      <c r="J76" s="90" t="s">
        <v>66</v>
      </c>
    </row>
    <row r="77" spans="9:10" ht="13.5" customHeight="1" hidden="1">
      <c r="I77" s="90" t="s">
        <v>259</v>
      </c>
      <c r="J77" s="90" t="s">
        <v>68</v>
      </c>
    </row>
    <row r="78" ht="13.5" customHeight="1" hidden="1"/>
    <row r="79" ht="13.5" customHeight="1" hidden="1"/>
    <row r="80" ht="13.5" customHeight="1" hidden="1"/>
    <row r="81" ht="13.5" customHeight="1" hidden="1"/>
    <row r="82" ht="13.5" customHeight="1" hidden="1"/>
    <row r="83" ht="13.5" customHeight="1" hidden="1"/>
    <row r="84" spans="3:35" ht="13.5" customHeight="1"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customHeight="1" hidden="1">
      <c r="C85" s="98" t="s">
        <v>21</v>
      </c>
      <c r="D85" s="133">
        <f aca="true" t="shared" si="7" ref="D85:F100">IF(COUNTIF(D$24:D$43,$C85)=0,"",COUNTIF(D$24:D$43,$C85)/COUNTIF(D$24:D$43,$C85))</f>
      </c>
      <c r="E85" s="133">
        <f t="shared" si="7"/>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customHeight="1" hidden="1">
      <c r="C86" s="98" t="s">
        <v>22</v>
      </c>
      <c r="D86" s="133">
        <f t="shared" si="7"/>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customHeight="1"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customHeight="1"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customHeight="1"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customHeight="1"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customHeight="1"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customHeight="1"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customHeight="1"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customHeight="1" hidden="1">
      <c r="C94" s="98" t="s">
        <v>114</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customHeight="1" hidden="1">
      <c r="C95" s="98" t="s">
        <v>116</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customHeight="1" hidden="1">
      <c r="C96" s="98" t="s">
        <v>272</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customHeight="1" hidden="1">
      <c r="C97" s="98" t="s">
        <v>271</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customHeight="1"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customHeight="1"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customHeight="1"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sheetData>
  <sheetProtection password="FA51" sheet="1" objects="1" scenarios="1"/>
  <mergeCells count="380">
    <mergeCell ref="BA45:BA46"/>
    <mergeCell ref="BA47:BA48"/>
    <mergeCell ref="BA49:BA50"/>
    <mergeCell ref="BA27:BA28"/>
    <mergeCell ref="BA29:BA30"/>
    <mergeCell ref="BA31:BA32"/>
    <mergeCell ref="BA33:BA34"/>
    <mergeCell ref="BA35:BA36"/>
    <mergeCell ref="BA37:BA38"/>
    <mergeCell ref="BA43:BA44"/>
    <mergeCell ref="BA3:BB3"/>
    <mergeCell ref="BA5:BB5"/>
    <mergeCell ref="BA9:BA10"/>
    <mergeCell ref="BA11:BA12"/>
    <mergeCell ref="BA13:BA14"/>
    <mergeCell ref="AS3:AX5"/>
    <mergeCell ref="AV7:AV8"/>
    <mergeCell ref="AS9:AS10"/>
    <mergeCell ref="AV13:AV14"/>
    <mergeCell ref="BB7:BB8"/>
    <mergeCell ref="AP3:AR5"/>
    <mergeCell ref="AY31:AY32"/>
    <mergeCell ref="AY33:AY34"/>
    <mergeCell ref="AQ1:AS1"/>
    <mergeCell ref="BA7:BA8"/>
    <mergeCell ref="BA15:BA16"/>
    <mergeCell ref="BA17:BA18"/>
    <mergeCell ref="BA19:BA20"/>
    <mergeCell ref="BA21:BA22"/>
    <mergeCell ref="AU7:AU8"/>
    <mergeCell ref="AY45:AY46"/>
    <mergeCell ref="AY23:AY24"/>
    <mergeCell ref="AY27:AY28"/>
    <mergeCell ref="AY37:AY38"/>
    <mergeCell ref="AY39:AY40"/>
    <mergeCell ref="AY29:AY30"/>
    <mergeCell ref="AY25:AY26"/>
    <mergeCell ref="AY41:AY42"/>
    <mergeCell ref="AY43:AY44"/>
    <mergeCell ref="AP37:AP38"/>
    <mergeCell ref="AY7:AY8"/>
    <mergeCell ref="AY9:AY10"/>
    <mergeCell ref="AY11:AY12"/>
    <mergeCell ref="AY13:AY14"/>
    <mergeCell ref="AY15:AY16"/>
    <mergeCell ref="AY17:AY18"/>
    <mergeCell ref="AP33:AP34"/>
    <mergeCell ref="AP35:AP36"/>
    <mergeCell ref="AT7:AT8"/>
    <mergeCell ref="AP39:AP40"/>
    <mergeCell ref="D66:E66"/>
    <mergeCell ref="D65:E65"/>
    <mergeCell ref="D61:E61"/>
    <mergeCell ref="D62:E62"/>
    <mergeCell ref="D63:E63"/>
    <mergeCell ref="D64:E64"/>
    <mergeCell ref="AP49:AQ50"/>
    <mergeCell ref="AP41:AP42"/>
    <mergeCell ref="AP43:AP44"/>
    <mergeCell ref="D69:E69"/>
    <mergeCell ref="D70:E70"/>
    <mergeCell ref="D71:E71"/>
    <mergeCell ref="D72:E72"/>
    <mergeCell ref="D73:E73"/>
    <mergeCell ref="D74:E74"/>
    <mergeCell ref="D67:E67"/>
    <mergeCell ref="D68:E68"/>
    <mergeCell ref="A53:B56"/>
    <mergeCell ref="T53:V53"/>
    <mergeCell ref="T54:V54"/>
    <mergeCell ref="T56:V56"/>
    <mergeCell ref="B44:C44"/>
    <mergeCell ref="AI44:AK44"/>
    <mergeCell ref="B45:C45"/>
    <mergeCell ref="AR7:AR8"/>
    <mergeCell ref="AP25:AP26"/>
    <mergeCell ref="AP27:AP28"/>
    <mergeCell ref="D7:AH7"/>
    <mergeCell ref="K20:K23"/>
    <mergeCell ref="L20:L23"/>
    <mergeCell ref="M20:M23"/>
    <mergeCell ref="N20:N23"/>
    <mergeCell ref="A9:A19"/>
    <mergeCell ref="A46:A51"/>
    <mergeCell ref="B51:C51"/>
    <mergeCell ref="D51:AI51"/>
    <mergeCell ref="A24:A44"/>
    <mergeCell ref="G20:G23"/>
    <mergeCell ref="H20:H23"/>
    <mergeCell ref="I20:I23"/>
    <mergeCell ref="J20:J23"/>
    <mergeCell ref="AM1:AN1"/>
    <mergeCell ref="AM2:AN3"/>
    <mergeCell ref="AM7:AN7"/>
    <mergeCell ref="A7:A8"/>
    <mergeCell ref="B7:C8"/>
    <mergeCell ref="B19:C19"/>
    <mergeCell ref="A1:H1"/>
    <mergeCell ref="A3:E5"/>
    <mergeCell ref="F3:X5"/>
    <mergeCell ref="Z5:AB5"/>
    <mergeCell ref="AC5:AH5"/>
    <mergeCell ref="AJ5:AN5"/>
    <mergeCell ref="T55:V55"/>
    <mergeCell ref="A20:A23"/>
    <mergeCell ref="B20:C23"/>
    <mergeCell ref="D20:D23"/>
    <mergeCell ref="E20:E23"/>
    <mergeCell ref="F20:F23"/>
    <mergeCell ref="O20:O23"/>
    <mergeCell ref="P20:P23"/>
    <mergeCell ref="Q20:Q23"/>
    <mergeCell ref="R20:R23"/>
    <mergeCell ref="S20:S23"/>
    <mergeCell ref="T20:T23"/>
    <mergeCell ref="U20:U23"/>
    <mergeCell ref="V20:V23"/>
    <mergeCell ref="W20:W23"/>
    <mergeCell ref="X20:X23"/>
    <mergeCell ref="Y20:Y23"/>
    <mergeCell ref="Z20:Z23"/>
    <mergeCell ref="AL20:AL23"/>
    <mergeCell ref="AA20:AA23"/>
    <mergeCell ref="AB20:AB23"/>
    <mergeCell ref="AC20:AC23"/>
    <mergeCell ref="AD20:AD23"/>
    <mergeCell ref="AE20:AE23"/>
    <mergeCell ref="AF20:AF23"/>
    <mergeCell ref="AG20:AG23"/>
    <mergeCell ref="AH20:AH23"/>
    <mergeCell ref="AI20:AI23"/>
    <mergeCell ref="AJ20:AJ23"/>
    <mergeCell ref="AK20:AK23"/>
    <mergeCell ref="AM22:AN25"/>
    <mergeCell ref="AP29:AP30"/>
    <mergeCell ref="AP31:AP32"/>
    <mergeCell ref="AS7:AS8"/>
    <mergeCell ref="AR17:AR18"/>
    <mergeCell ref="AS17:AS18"/>
    <mergeCell ref="AS21:AS22"/>
    <mergeCell ref="AR25:AR26"/>
    <mergeCell ref="AP13:AP14"/>
    <mergeCell ref="AP15:AP16"/>
    <mergeCell ref="AP7:AQ8"/>
    <mergeCell ref="AQ9:AQ10"/>
    <mergeCell ref="AV15:AV16"/>
    <mergeCell ref="AW7:AW8"/>
    <mergeCell ref="AX7:AX8"/>
    <mergeCell ref="AZ7:AZ8"/>
    <mergeCell ref="AP9:AP10"/>
    <mergeCell ref="AP11:AP12"/>
    <mergeCell ref="AT9:AT10"/>
    <mergeCell ref="AU9:AU10"/>
    <mergeCell ref="AV9:AV10"/>
    <mergeCell ref="AW9:AW10"/>
    <mergeCell ref="AP45:AP46"/>
    <mergeCell ref="AP47:AP48"/>
    <mergeCell ref="AR9:AR10"/>
    <mergeCell ref="AR29:AR30"/>
    <mergeCell ref="AR35:AR36"/>
    <mergeCell ref="AR41:AR42"/>
    <mergeCell ref="AR47:AR48"/>
    <mergeCell ref="AR21:AR22"/>
    <mergeCell ref="AR33:AR34"/>
    <mergeCell ref="AR31:AR32"/>
    <mergeCell ref="AS25:AS26"/>
    <mergeCell ref="AS29:AS30"/>
    <mergeCell ref="AR23:AR24"/>
    <mergeCell ref="AS23:AS24"/>
    <mergeCell ref="AR27:AR28"/>
    <mergeCell ref="AS27:AS28"/>
    <mergeCell ref="AS33:AS34"/>
    <mergeCell ref="AR37:AR38"/>
    <mergeCell ref="AX9:AX10"/>
    <mergeCell ref="AR15:AR16"/>
    <mergeCell ref="AS15:AS16"/>
    <mergeCell ref="AT15:AT16"/>
    <mergeCell ref="AU15:AU16"/>
    <mergeCell ref="AV11:AV12"/>
    <mergeCell ref="AW11:AW12"/>
    <mergeCell ref="AX11:AX12"/>
    <mergeCell ref="AW15:AW16"/>
    <mergeCell ref="AZ9:AZ10"/>
    <mergeCell ref="AR13:AR14"/>
    <mergeCell ref="AS13:AS14"/>
    <mergeCell ref="AT13:AT14"/>
    <mergeCell ref="AU13:AU14"/>
    <mergeCell ref="BB9:BB10"/>
    <mergeCell ref="AR11:AR12"/>
    <mergeCell ref="AS11:AS12"/>
    <mergeCell ref="AT11:AT12"/>
    <mergeCell ref="AU11:AU12"/>
    <mergeCell ref="AZ11:AZ12"/>
    <mergeCell ref="BB11:BB12"/>
    <mergeCell ref="AW13:AW14"/>
    <mergeCell ref="AX13:AX14"/>
    <mergeCell ref="AZ13:AZ14"/>
    <mergeCell ref="BB13:BB14"/>
    <mergeCell ref="AX15:AX16"/>
    <mergeCell ref="AZ15:AZ16"/>
    <mergeCell ref="BB15:BB16"/>
    <mergeCell ref="AT17:AT18"/>
    <mergeCell ref="AU17:AU18"/>
    <mergeCell ref="AV17:AV18"/>
    <mergeCell ref="AW17:AW18"/>
    <mergeCell ref="AX17:AX18"/>
    <mergeCell ref="AZ17:AZ18"/>
    <mergeCell ref="BB17:BB18"/>
    <mergeCell ref="AR19:AR20"/>
    <mergeCell ref="AS19:AS20"/>
    <mergeCell ref="AT19:AT20"/>
    <mergeCell ref="AU19:AU20"/>
    <mergeCell ref="AV19:AV20"/>
    <mergeCell ref="AW19:AW20"/>
    <mergeCell ref="AX19:AX20"/>
    <mergeCell ref="AZ19:AZ20"/>
    <mergeCell ref="BB19:BB20"/>
    <mergeCell ref="AU23:AU24"/>
    <mergeCell ref="AV23:AV24"/>
    <mergeCell ref="AW23:AW24"/>
    <mergeCell ref="AX23:AX24"/>
    <mergeCell ref="AT21:AT22"/>
    <mergeCell ref="AU21:AU22"/>
    <mergeCell ref="AV21:AV22"/>
    <mergeCell ref="AW21:AW22"/>
    <mergeCell ref="AX21:AX22"/>
    <mergeCell ref="AV27:AV28"/>
    <mergeCell ref="AW27:AW28"/>
    <mergeCell ref="AX27:AX28"/>
    <mergeCell ref="AT25:AT26"/>
    <mergeCell ref="AU25:AU26"/>
    <mergeCell ref="AZ27:AZ28"/>
    <mergeCell ref="BB21:BB22"/>
    <mergeCell ref="AY19:AY20"/>
    <mergeCell ref="AY21:AY22"/>
    <mergeCell ref="AZ25:AZ26"/>
    <mergeCell ref="BB25:BB26"/>
    <mergeCell ref="AZ21:AZ22"/>
    <mergeCell ref="BB23:BB24"/>
    <mergeCell ref="AV25:AV26"/>
    <mergeCell ref="AW25:AW26"/>
    <mergeCell ref="AX25:AX26"/>
    <mergeCell ref="AZ23:AZ24"/>
    <mergeCell ref="BA23:BA24"/>
    <mergeCell ref="BA25:BA26"/>
    <mergeCell ref="AT23:AT24"/>
    <mergeCell ref="BB27:BB28"/>
    <mergeCell ref="AT29:AT30"/>
    <mergeCell ref="AU29:AU30"/>
    <mergeCell ref="AV29:AV30"/>
    <mergeCell ref="AW29:AW30"/>
    <mergeCell ref="AX29:AX30"/>
    <mergeCell ref="AZ29:AZ30"/>
    <mergeCell ref="BB29:BB30"/>
    <mergeCell ref="AT27:AT28"/>
    <mergeCell ref="AU27:AU28"/>
    <mergeCell ref="AS31:AS32"/>
    <mergeCell ref="AT31:AT32"/>
    <mergeCell ref="AU31:AU32"/>
    <mergeCell ref="AV31:AV32"/>
    <mergeCell ref="AW31:AW32"/>
    <mergeCell ref="AX31:AX32"/>
    <mergeCell ref="AZ31:AZ32"/>
    <mergeCell ref="BB31:BB32"/>
    <mergeCell ref="AX35:AX36"/>
    <mergeCell ref="AZ35:AZ36"/>
    <mergeCell ref="BB35:BB36"/>
    <mergeCell ref="AY35:AY36"/>
    <mergeCell ref="AT33:AT34"/>
    <mergeCell ref="AU33:AU34"/>
    <mergeCell ref="AV33:AV34"/>
    <mergeCell ref="AW33:AW34"/>
    <mergeCell ref="AX33:AX34"/>
    <mergeCell ref="AZ33:AZ34"/>
    <mergeCell ref="AU37:AU38"/>
    <mergeCell ref="AV37:AV38"/>
    <mergeCell ref="AW37:AW38"/>
    <mergeCell ref="AX37:AX38"/>
    <mergeCell ref="BB33:BB34"/>
    <mergeCell ref="AS35:AS36"/>
    <mergeCell ref="AT35:AT36"/>
    <mergeCell ref="AU35:AU36"/>
    <mergeCell ref="AV35:AV36"/>
    <mergeCell ref="AW35:AW36"/>
    <mergeCell ref="AZ37:AZ38"/>
    <mergeCell ref="BB37:BB38"/>
    <mergeCell ref="AR39:AR40"/>
    <mergeCell ref="AS39:AS40"/>
    <mergeCell ref="AT39:AT40"/>
    <mergeCell ref="AU39:AU40"/>
    <mergeCell ref="AV39:AV40"/>
    <mergeCell ref="AW39:AW40"/>
    <mergeCell ref="AS37:AS38"/>
    <mergeCell ref="AT37:AT38"/>
    <mergeCell ref="AS41:AS42"/>
    <mergeCell ref="AT41:AT42"/>
    <mergeCell ref="AU41:AU42"/>
    <mergeCell ref="AV41:AV42"/>
    <mergeCell ref="AW41:AW42"/>
    <mergeCell ref="AX41:AX42"/>
    <mergeCell ref="AW43:AW44"/>
    <mergeCell ref="AX43:AX44"/>
    <mergeCell ref="AZ43:AZ44"/>
    <mergeCell ref="BB43:BB44"/>
    <mergeCell ref="AX39:AX40"/>
    <mergeCell ref="AZ39:AZ40"/>
    <mergeCell ref="BB39:BB40"/>
    <mergeCell ref="AZ41:AZ42"/>
    <mergeCell ref="BA39:BA40"/>
    <mergeCell ref="BA41:BA42"/>
    <mergeCell ref="AT45:AT46"/>
    <mergeCell ref="AU45:AU46"/>
    <mergeCell ref="AV45:AV46"/>
    <mergeCell ref="AW45:AW46"/>
    <mergeCell ref="BB41:BB42"/>
    <mergeCell ref="AR43:AR44"/>
    <mergeCell ref="AS43:AS44"/>
    <mergeCell ref="AT43:AT44"/>
    <mergeCell ref="AU43:AU44"/>
    <mergeCell ref="AV43:AV44"/>
    <mergeCell ref="AR45:AR46"/>
    <mergeCell ref="BB45:BB46"/>
    <mergeCell ref="AX49:AX50"/>
    <mergeCell ref="AZ49:AZ50"/>
    <mergeCell ref="AS47:AS48"/>
    <mergeCell ref="AT47:AT48"/>
    <mergeCell ref="AU47:AU48"/>
    <mergeCell ref="AV47:AV48"/>
    <mergeCell ref="AW47:AW48"/>
    <mergeCell ref="AS45:AS46"/>
    <mergeCell ref="AY47:AY48"/>
    <mergeCell ref="AY49:AY50"/>
    <mergeCell ref="AQ21:AQ22"/>
    <mergeCell ref="AQ23:AQ24"/>
    <mergeCell ref="AZ47:AZ48"/>
    <mergeCell ref="AQ41:AQ42"/>
    <mergeCell ref="AQ43:AQ44"/>
    <mergeCell ref="AQ47:AQ48"/>
    <mergeCell ref="AX45:AX46"/>
    <mergeCell ref="AZ45:AZ46"/>
    <mergeCell ref="AQ19:AQ20"/>
    <mergeCell ref="BB47:BB48"/>
    <mergeCell ref="AR49:AR50"/>
    <mergeCell ref="AS49:AS50"/>
    <mergeCell ref="AT49:AT50"/>
    <mergeCell ref="AU49:AU50"/>
    <mergeCell ref="AV49:AV50"/>
    <mergeCell ref="AW49:AW50"/>
    <mergeCell ref="BB49:BB50"/>
    <mergeCell ref="AX47:AX48"/>
    <mergeCell ref="AQ31:AQ32"/>
    <mergeCell ref="AP17:AP18"/>
    <mergeCell ref="AP19:AP20"/>
    <mergeCell ref="AP21:AP22"/>
    <mergeCell ref="AP23:AP24"/>
    <mergeCell ref="AQ45:AQ46"/>
    <mergeCell ref="AQ33:AQ34"/>
    <mergeCell ref="AQ35:AQ36"/>
    <mergeCell ref="AQ37:AQ38"/>
    <mergeCell ref="AQ39:AQ40"/>
    <mergeCell ref="AI8:AI10"/>
    <mergeCell ref="AJ8:AK10"/>
    <mergeCell ref="AJ7:AK7"/>
    <mergeCell ref="AQ25:AQ26"/>
    <mergeCell ref="AQ27:AQ28"/>
    <mergeCell ref="AQ29:AQ30"/>
    <mergeCell ref="AQ11:AQ12"/>
    <mergeCell ref="AQ13:AQ14"/>
    <mergeCell ref="AQ15:AQ16"/>
    <mergeCell ref="AQ17:AQ18"/>
    <mergeCell ref="AJ17:AM18"/>
    <mergeCell ref="AL8:AL10"/>
    <mergeCell ref="AM8:AN10"/>
    <mergeCell ref="AI11:AI16"/>
    <mergeCell ref="AJ11:AJ13"/>
    <mergeCell ref="AJ14:AJ16"/>
    <mergeCell ref="AK11:AK13"/>
    <mergeCell ref="AK14:AK16"/>
    <mergeCell ref="AM11:AN16"/>
    <mergeCell ref="AL11:AL16"/>
  </mergeCells>
  <conditionalFormatting sqref="C46:C50 C9:AG18 C24:AG43">
    <cfRule type="expression" priority="20" dxfId="0" stopIfTrue="1">
      <formula>$C9=""</formula>
    </cfRule>
  </conditionalFormatting>
  <conditionalFormatting sqref="AR9:AR48 AT9:AT48 AV9:AV48 D46:AG50 AX9:AZ48 BA11:BA47 BA9">
    <cfRule type="expression" priority="17" dxfId="0" stopIfTrue="1">
      <formula>D9=""</formula>
    </cfRule>
  </conditionalFormatting>
  <conditionalFormatting sqref="AC5:AH5">
    <cfRule type="expression" priority="24" dxfId="0" stopIfTrue="1">
      <formula>$AC$5=""</formula>
    </cfRule>
  </conditionalFormatting>
  <conditionalFormatting sqref="AJ5:AN5">
    <cfRule type="expression" priority="25" dxfId="0" stopIfTrue="1">
      <formula>$AJ$5=""</formula>
    </cfRule>
  </conditionalFormatting>
  <conditionalFormatting sqref="D54:S54">
    <cfRule type="expression" priority="26" dxfId="0" stopIfTrue="1">
      <formula>D$54=""</formula>
    </cfRule>
  </conditionalFormatting>
  <conditionalFormatting sqref="AQ9:AQ48">
    <cfRule type="expression" priority="10" dxfId="11" stopIfTrue="1">
      <formula>AQ9=""</formula>
    </cfRule>
  </conditionalFormatting>
  <conditionalFormatting sqref="BA3">
    <cfRule type="expression" priority="4" dxfId="11" stopIfTrue="1">
      <formula>$BA$3=""</formula>
    </cfRule>
  </conditionalFormatting>
  <conditionalFormatting sqref="BA5">
    <cfRule type="expression" priority="3" dxfId="11" stopIfTrue="1">
      <formula>$BA$5=""</formula>
    </cfRule>
  </conditionalFormatting>
  <conditionalFormatting sqref="D8:AH8 D20:AH23 D45:AH45">
    <cfRule type="expression" priority="2" dxfId="197" stopIfTrue="1">
      <formula>WEEKDAY(D8,1)=1</formula>
    </cfRule>
  </conditionalFormatting>
  <conditionalFormatting sqref="D8:AG8 D20:AH23 D45:AH45">
    <cfRule type="expression" priority="1" dxfId="198" stopIfTrue="1">
      <formula>WEEKDAY(D8,1)=7</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sqref="D24:AH43">
      <formula1>$I$62:$I$77</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8.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74" t="s">
        <v>335</v>
      </c>
      <c r="B1" s="775"/>
      <c r="C1" s="775"/>
      <c r="D1" s="775"/>
      <c r="E1" s="775"/>
      <c r="F1" s="775"/>
      <c r="G1" s="775"/>
      <c r="H1" s="776"/>
      <c r="J1" s="91"/>
      <c r="AH1" s="92"/>
      <c r="AI1" s="92"/>
      <c r="AM1" s="694" t="s">
        <v>0</v>
      </c>
      <c r="AN1" s="694"/>
      <c r="AQ1" s="747" t="s">
        <v>385</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378</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7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770"/>
      <c r="AD5" s="771"/>
      <c r="AE5" s="771"/>
      <c r="AF5" s="771"/>
      <c r="AG5" s="771"/>
      <c r="AH5" s="772"/>
      <c r="AI5" s="100" t="s">
        <v>2</v>
      </c>
      <c r="AJ5" s="773"/>
      <c r="AK5" s="773"/>
      <c r="AL5" s="773"/>
      <c r="AM5" s="773"/>
      <c r="AN5" s="773"/>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340">
        <f>'日付'!B6</f>
        <v>42552</v>
      </c>
      <c r="E8" s="340">
        <f>'日付'!C6</f>
        <v>42553</v>
      </c>
      <c r="F8" s="340">
        <f>'日付'!D6</f>
        <v>42554</v>
      </c>
      <c r="G8" s="340">
        <f>'日付'!E6</f>
        <v>42555</v>
      </c>
      <c r="H8" s="340">
        <f>'日付'!F6</f>
        <v>42556</v>
      </c>
      <c r="I8" s="340">
        <f>'日付'!G6</f>
        <v>42557</v>
      </c>
      <c r="J8" s="340">
        <f>'日付'!H6</f>
        <v>42558</v>
      </c>
      <c r="K8" s="340">
        <f>'日付'!I6</f>
        <v>42559</v>
      </c>
      <c r="L8" s="340">
        <f>'日付'!J6</f>
        <v>42560</v>
      </c>
      <c r="M8" s="340">
        <f>'日付'!K6</f>
        <v>42561</v>
      </c>
      <c r="N8" s="340">
        <f>'日付'!L6</f>
        <v>42562</v>
      </c>
      <c r="O8" s="340">
        <f>'日付'!M6</f>
        <v>42563</v>
      </c>
      <c r="P8" s="340">
        <f>'日付'!N6</f>
        <v>42564</v>
      </c>
      <c r="Q8" s="340">
        <f>'日付'!O6</f>
        <v>42565</v>
      </c>
      <c r="R8" s="340">
        <f>'日付'!P6</f>
        <v>42566</v>
      </c>
      <c r="S8" s="340">
        <f>'日付'!Q6</f>
        <v>42567</v>
      </c>
      <c r="T8" s="340">
        <f>'日付'!R6</f>
        <v>42568</v>
      </c>
      <c r="U8" s="342">
        <f>'日付'!S6</f>
        <v>42569</v>
      </c>
      <c r="V8" s="340">
        <f>'日付'!T6</f>
        <v>42570</v>
      </c>
      <c r="W8" s="340">
        <f>'日付'!U6</f>
        <v>42571</v>
      </c>
      <c r="X8" s="340">
        <f>'日付'!V6</f>
        <v>42572</v>
      </c>
      <c r="Y8" s="340">
        <f>'日付'!W6</f>
        <v>42573</v>
      </c>
      <c r="Z8" s="340">
        <f>'日付'!X6</f>
        <v>42574</v>
      </c>
      <c r="AA8" s="340">
        <f>'日付'!Y6</f>
        <v>42575</v>
      </c>
      <c r="AB8" s="340">
        <f>'日付'!Z6</f>
        <v>42576</v>
      </c>
      <c r="AC8" s="340">
        <f>'日付'!AA6</f>
        <v>42577</v>
      </c>
      <c r="AD8" s="340">
        <f>'日付'!AB6</f>
        <v>42578</v>
      </c>
      <c r="AE8" s="340">
        <f>'日付'!AC6</f>
        <v>42579</v>
      </c>
      <c r="AF8" s="340">
        <f>'日付'!AD6</f>
        <v>42580</v>
      </c>
      <c r="AG8" s="340">
        <f>'日付'!AE6</f>
        <v>42581</v>
      </c>
      <c r="AH8" s="340">
        <f>'日付'!AF6</f>
        <v>42582</v>
      </c>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34"/>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44"/>
      <c r="AI9" s="631"/>
      <c r="AJ9" s="635"/>
      <c r="AK9" s="636"/>
      <c r="AL9" s="640"/>
      <c r="AM9" s="635"/>
      <c r="AN9" s="643"/>
      <c r="AP9" s="660">
        <v>1</v>
      </c>
      <c r="AQ9" s="639">
        <f>IF(C24="","",C24)</f>
      </c>
      <c r="AR9" s="765"/>
      <c r="AS9" s="670">
        <f>IF(90000&lt;=AR9,90000,AR9)</f>
        <v>0</v>
      </c>
      <c r="AT9" s="765"/>
      <c r="AU9" s="670">
        <f>IF(10000&lt;=AT9,10000,AT9)</f>
        <v>0</v>
      </c>
      <c r="AV9" s="765"/>
      <c r="AW9" s="670">
        <f>IF(20000&lt;=AV9,20000,AV9)</f>
        <v>0</v>
      </c>
      <c r="AX9" s="765"/>
      <c r="AY9" s="765"/>
      <c r="AZ9" s="765"/>
      <c r="BA9" s="777"/>
      <c r="BB9" s="766"/>
    </row>
    <row r="10" spans="1:54" ht="16.5" customHeight="1">
      <c r="A10" s="721"/>
      <c r="B10" s="236">
        <v>2</v>
      </c>
      <c r="C10" s="8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45"/>
      <c r="AI10" s="632"/>
      <c r="AJ10" s="637"/>
      <c r="AK10" s="638"/>
      <c r="AL10" s="641"/>
      <c r="AM10" s="637"/>
      <c r="AN10" s="644"/>
      <c r="AP10" s="661"/>
      <c r="AQ10" s="654"/>
      <c r="AR10" s="761"/>
      <c r="AS10" s="666"/>
      <c r="AT10" s="761"/>
      <c r="AU10" s="666"/>
      <c r="AV10" s="761"/>
      <c r="AW10" s="666"/>
      <c r="AX10" s="761"/>
      <c r="AY10" s="761"/>
      <c r="AZ10" s="761"/>
      <c r="BA10" s="764"/>
      <c r="BB10" s="758"/>
    </row>
    <row r="11" spans="1:54" ht="16.5" customHeight="1">
      <c r="A11" s="721"/>
      <c r="B11" s="236">
        <v>3</v>
      </c>
      <c r="C11" s="87"/>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761"/>
      <c r="AS11" s="668">
        <f>IF(90000&lt;=AR11,90000,AR11)</f>
        <v>0</v>
      </c>
      <c r="AT11" s="761"/>
      <c r="AU11" s="668">
        <f>IF(10000&lt;=AT11,10000,AT11)</f>
        <v>0</v>
      </c>
      <c r="AV11" s="761"/>
      <c r="AW11" s="668">
        <f>IF(20000&lt;=AV11,20000,AV11)</f>
        <v>0</v>
      </c>
      <c r="AX11" s="761"/>
      <c r="AY11" s="761"/>
      <c r="AZ11" s="761"/>
      <c r="BA11" s="763"/>
      <c r="BB11" s="758"/>
    </row>
    <row r="12" spans="1:54" ht="16.5" customHeight="1">
      <c r="A12" s="721"/>
      <c r="B12" s="236">
        <v>4</v>
      </c>
      <c r="C12" s="8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246"/>
      <c r="AI12" s="645"/>
      <c r="AJ12" s="647"/>
      <c r="AK12" s="648"/>
      <c r="AL12" s="624"/>
      <c r="AM12" s="624"/>
      <c r="AN12" s="626"/>
      <c r="AP12" s="661"/>
      <c r="AQ12" s="654"/>
      <c r="AR12" s="761"/>
      <c r="AS12" s="669"/>
      <c r="AT12" s="761"/>
      <c r="AU12" s="669"/>
      <c r="AV12" s="761"/>
      <c r="AW12" s="669"/>
      <c r="AX12" s="761"/>
      <c r="AY12" s="761"/>
      <c r="AZ12" s="761"/>
      <c r="BA12" s="764"/>
      <c r="BB12" s="758"/>
    </row>
    <row r="13" spans="1:54" ht="16.5" customHeight="1">
      <c r="A13" s="721"/>
      <c r="B13" s="236">
        <v>5</v>
      </c>
      <c r="C13" s="8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246"/>
      <c r="AI13" s="645"/>
      <c r="AJ13" s="647"/>
      <c r="AK13" s="648"/>
      <c r="AL13" s="624"/>
      <c r="AM13" s="624"/>
      <c r="AN13" s="626"/>
      <c r="AP13" s="661">
        <v>3</v>
      </c>
      <c r="AQ13" s="653">
        <f>IF(C26="","",C26)</f>
      </c>
      <c r="AR13" s="761"/>
      <c r="AS13" s="668">
        <f>IF(90000&lt;=AR13,90000,AR13)</f>
        <v>0</v>
      </c>
      <c r="AT13" s="761"/>
      <c r="AU13" s="668">
        <f>IF(10000&lt;=AT13,10000,AT13)</f>
        <v>0</v>
      </c>
      <c r="AV13" s="761"/>
      <c r="AW13" s="668">
        <f>IF(20000&lt;=AV13,20000,AV13)</f>
        <v>0</v>
      </c>
      <c r="AX13" s="761"/>
      <c r="AY13" s="761"/>
      <c r="AZ13" s="761"/>
      <c r="BA13" s="763"/>
      <c r="BB13" s="758"/>
    </row>
    <row r="14" spans="1:54" ht="16.5" customHeight="1">
      <c r="A14" s="721"/>
      <c r="B14" s="236">
        <v>6</v>
      </c>
      <c r="C14" s="8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246"/>
      <c r="AI14" s="645"/>
      <c r="AJ14" s="649" t="s">
        <v>287</v>
      </c>
      <c r="AK14" s="624">
        <f>IF(COUNTIF($D$19:$AH$19,"複")=0,0,COUNTIF($D$19:$AH$19,"複"))</f>
        <v>0</v>
      </c>
      <c r="AL14" s="624"/>
      <c r="AM14" s="624"/>
      <c r="AN14" s="626"/>
      <c r="AP14" s="661"/>
      <c r="AQ14" s="654"/>
      <c r="AR14" s="761"/>
      <c r="AS14" s="669"/>
      <c r="AT14" s="761"/>
      <c r="AU14" s="669"/>
      <c r="AV14" s="761"/>
      <c r="AW14" s="669"/>
      <c r="AX14" s="761"/>
      <c r="AY14" s="761"/>
      <c r="AZ14" s="761"/>
      <c r="BA14" s="764"/>
      <c r="BB14" s="758"/>
    </row>
    <row r="15" spans="1:54" ht="16.5" customHeight="1">
      <c r="A15" s="721"/>
      <c r="B15" s="236">
        <v>7</v>
      </c>
      <c r="C15" s="8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t="s">
        <v>11</v>
      </c>
      <c r="AB15" s="137"/>
      <c r="AC15" s="137"/>
      <c r="AD15" s="137"/>
      <c r="AE15" s="137"/>
      <c r="AF15" s="137"/>
      <c r="AG15" s="137" t="s">
        <v>10</v>
      </c>
      <c r="AH15" s="246" t="s">
        <v>10</v>
      </c>
      <c r="AI15" s="645"/>
      <c r="AJ15" s="649"/>
      <c r="AK15" s="624"/>
      <c r="AL15" s="624"/>
      <c r="AM15" s="624"/>
      <c r="AN15" s="626"/>
      <c r="AP15" s="661">
        <v>4</v>
      </c>
      <c r="AQ15" s="653">
        <f>IF(C27="","",C27)</f>
      </c>
      <c r="AR15" s="761"/>
      <c r="AS15" s="668">
        <f>IF(90000&lt;=AR15,90000,AR15)</f>
        <v>0</v>
      </c>
      <c r="AT15" s="761"/>
      <c r="AU15" s="668">
        <f>IF(10000&lt;=AT15,10000,AT15)</f>
        <v>0</v>
      </c>
      <c r="AV15" s="761"/>
      <c r="AW15" s="668">
        <f>IF(20000&lt;=AV15,20000,AV15)</f>
        <v>0</v>
      </c>
      <c r="AX15" s="761"/>
      <c r="AY15" s="761"/>
      <c r="AZ15" s="761"/>
      <c r="BA15" s="763"/>
      <c r="BB15" s="758"/>
    </row>
    <row r="16" spans="1:54" ht="17.25" customHeight="1" thickBot="1">
      <c r="A16" s="721"/>
      <c r="B16" s="236">
        <v>8</v>
      </c>
      <c r="C16" s="8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t="s">
        <v>10</v>
      </c>
      <c r="AH16" s="246" t="s">
        <v>10</v>
      </c>
      <c r="AI16" s="646"/>
      <c r="AJ16" s="650"/>
      <c r="AK16" s="625"/>
      <c r="AL16" s="625"/>
      <c r="AM16" s="625"/>
      <c r="AN16" s="627"/>
      <c r="AP16" s="661"/>
      <c r="AQ16" s="654"/>
      <c r="AR16" s="761"/>
      <c r="AS16" s="669"/>
      <c r="AT16" s="761"/>
      <c r="AU16" s="669"/>
      <c r="AV16" s="761"/>
      <c r="AW16" s="669"/>
      <c r="AX16" s="761"/>
      <c r="AY16" s="761"/>
      <c r="AZ16" s="761"/>
      <c r="BA16" s="764"/>
      <c r="BB16" s="758"/>
    </row>
    <row r="17" spans="1:54" ht="17.25" customHeight="1">
      <c r="A17" s="721"/>
      <c r="B17" s="237">
        <v>9</v>
      </c>
      <c r="C17" s="87"/>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47"/>
      <c r="AI17" s="265"/>
      <c r="AJ17" s="628" t="s">
        <v>389</v>
      </c>
      <c r="AK17" s="628"/>
      <c r="AL17" s="628"/>
      <c r="AM17" s="628"/>
      <c r="AN17" s="266"/>
      <c r="AP17" s="661">
        <v>5</v>
      </c>
      <c r="AQ17" s="653">
        <f>IF(C28="","",C28)</f>
      </c>
      <c r="AR17" s="761"/>
      <c r="AS17" s="668">
        <f>IF(90000&lt;=AR17,90000,AR17)</f>
        <v>0</v>
      </c>
      <c r="AT17" s="761"/>
      <c r="AU17" s="668">
        <f>IF(10000&lt;=AT17,10000,AT17)</f>
        <v>0</v>
      </c>
      <c r="AV17" s="761"/>
      <c r="AW17" s="668">
        <f>IF(20000&lt;=AV17,20000,AV17)</f>
        <v>0</v>
      </c>
      <c r="AX17" s="761"/>
      <c r="AY17" s="761"/>
      <c r="AZ17" s="761"/>
      <c r="BA17" s="763"/>
      <c r="BB17" s="758"/>
    </row>
    <row r="18" spans="1:54" ht="16.5" customHeight="1">
      <c r="A18" s="721"/>
      <c r="B18" s="238">
        <v>10</v>
      </c>
      <c r="C18" s="88"/>
      <c r="D18" s="138" t="s">
        <v>11</v>
      </c>
      <c r="E18" s="138" t="s">
        <v>10</v>
      </c>
      <c r="F18" s="138" t="s">
        <v>10</v>
      </c>
      <c r="G18" s="138" t="s">
        <v>10</v>
      </c>
      <c r="H18" s="138" t="s">
        <v>10</v>
      </c>
      <c r="I18" s="138" t="s">
        <v>10</v>
      </c>
      <c r="J18" s="138" t="s">
        <v>10</v>
      </c>
      <c r="K18" s="138" t="s">
        <v>10</v>
      </c>
      <c r="L18" s="138" t="s">
        <v>10</v>
      </c>
      <c r="M18" s="138" t="s">
        <v>10</v>
      </c>
      <c r="N18" s="138" t="s">
        <v>10</v>
      </c>
      <c r="O18" s="138" t="s">
        <v>10</v>
      </c>
      <c r="P18" s="138" t="s">
        <v>10</v>
      </c>
      <c r="Q18" s="138" t="s">
        <v>10</v>
      </c>
      <c r="R18" s="138" t="s">
        <v>10</v>
      </c>
      <c r="S18" s="138" t="s">
        <v>10</v>
      </c>
      <c r="T18" s="138" t="s">
        <v>10</v>
      </c>
      <c r="U18" s="138" t="s">
        <v>10</v>
      </c>
      <c r="V18" s="138" t="s">
        <v>10</v>
      </c>
      <c r="W18" s="138" t="s">
        <v>10</v>
      </c>
      <c r="X18" s="138" t="s">
        <v>10</v>
      </c>
      <c r="Y18" s="138" t="s">
        <v>10</v>
      </c>
      <c r="Z18" s="138" t="s">
        <v>10</v>
      </c>
      <c r="AA18" s="138" t="s">
        <v>10</v>
      </c>
      <c r="AB18" s="138" t="s">
        <v>10</v>
      </c>
      <c r="AC18" s="138" t="s">
        <v>11</v>
      </c>
      <c r="AD18" s="138"/>
      <c r="AE18" s="138"/>
      <c r="AF18" s="138"/>
      <c r="AG18" s="138" t="s">
        <v>10</v>
      </c>
      <c r="AH18" s="248" t="s">
        <v>10</v>
      </c>
      <c r="AI18" s="240"/>
      <c r="AJ18" s="629"/>
      <c r="AK18" s="629"/>
      <c r="AL18" s="629"/>
      <c r="AM18" s="629"/>
      <c r="AN18" s="110"/>
      <c r="AP18" s="661"/>
      <c r="AQ18" s="654"/>
      <c r="AR18" s="761"/>
      <c r="AS18" s="669"/>
      <c r="AT18" s="761"/>
      <c r="AU18" s="669"/>
      <c r="AV18" s="761"/>
      <c r="AW18" s="669"/>
      <c r="AX18" s="761"/>
      <c r="AY18" s="761"/>
      <c r="AZ18" s="761"/>
      <c r="BA18" s="764"/>
      <c r="BB18" s="758"/>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49">
        <f t="shared" si="0"/>
      </c>
      <c r="AI19" s="267"/>
      <c r="AJ19" s="268"/>
      <c r="AK19" s="269"/>
      <c r="AL19" s="269"/>
      <c r="AM19" s="110"/>
      <c r="AN19" s="110"/>
      <c r="AP19" s="661">
        <v>6</v>
      </c>
      <c r="AQ19" s="653">
        <f>IF(C29="","",C29)</f>
      </c>
      <c r="AR19" s="761"/>
      <c r="AS19" s="668">
        <f>IF(90000&lt;=AR19,90000,AR19)</f>
        <v>0</v>
      </c>
      <c r="AT19" s="761"/>
      <c r="AU19" s="668">
        <f>IF(10000&lt;=AT19,10000,AT19)</f>
        <v>0</v>
      </c>
      <c r="AV19" s="761"/>
      <c r="AW19" s="668">
        <f>IF(20000&lt;=AV19,20000,AV19)</f>
        <v>0</v>
      </c>
      <c r="AX19" s="761"/>
      <c r="AY19" s="761"/>
      <c r="AZ19" s="761"/>
      <c r="BA19" s="763"/>
      <c r="BB19" s="758"/>
    </row>
    <row r="20" spans="1:54" ht="15.75" customHeight="1">
      <c r="A20" s="707" t="s">
        <v>3</v>
      </c>
      <c r="B20" s="710" t="s">
        <v>4</v>
      </c>
      <c r="C20" s="711"/>
      <c r="D20" s="779">
        <f>D8</f>
        <v>42552</v>
      </c>
      <c r="E20" s="779">
        <f aca="true" t="shared" si="1" ref="E20:AG20">E8</f>
        <v>42553</v>
      </c>
      <c r="F20" s="779">
        <f t="shared" si="1"/>
        <v>42554</v>
      </c>
      <c r="G20" s="779">
        <f t="shared" si="1"/>
        <v>42555</v>
      </c>
      <c r="H20" s="779">
        <f t="shared" si="1"/>
        <v>42556</v>
      </c>
      <c r="I20" s="779">
        <f t="shared" si="1"/>
        <v>42557</v>
      </c>
      <c r="J20" s="779">
        <f t="shared" si="1"/>
        <v>42558</v>
      </c>
      <c r="K20" s="779">
        <f t="shared" si="1"/>
        <v>42559</v>
      </c>
      <c r="L20" s="779">
        <f t="shared" si="1"/>
        <v>42560</v>
      </c>
      <c r="M20" s="779">
        <f t="shared" si="1"/>
        <v>42561</v>
      </c>
      <c r="N20" s="779">
        <f t="shared" si="1"/>
        <v>42562</v>
      </c>
      <c r="O20" s="779">
        <f t="shared" si="1"/>
        <v>42563</v>
      </c>
      <c r="P20" s="779">
        <f t="shared" si="1"/>
        <v>42564</v>
      </c>
      <c r="Q20" s="779">
        <f t="shared" si="1"/>
        <v>42565</v>
      </c>
      <c r="R20" s="779">
        <f t="shared" si="1"/>
        <v>42566</v>
      </c>
      <c r="S20" s="779">
        <f t="shared" si="1"/>
        <v>42567</v>
      </c>
      <c r="T20" s="779">
        <f t="shared" si="1"/>
        <v>42568</v>
      </c>
      <c r="U20" s="788">
        <f t="shared" si="1"/>
        <v>42569</v>
      </c>
      <c r="V20" s="779">
        <f t="shared" si="1"/>
        <v>42570</v>
      </c>
      <c r="W20" s="779">
        <f t="shared" si="1"/>
        <v>42571</v>
      </c>
      <c r="X20" s="779">
        <f t="shared" si="1"/>
        <v>42572</v>
      </c>
      <c r="Y20" s="779">
        <f t="shared" si="1"/>
        <v>42573</v>
      </c>
      <c r="Z20" s="779">
        <f t="shared" si="1"/>
        <v>42574</v>
      </c>
      <c r="AA20" s="779">
        <f t="shared" si="1"/>
        <v>42575</v>
      </c>
      <c r="AB20" s="779">
        <f t="shared" si="1"/>
        <v>42576</v>
      </c>
      <c r="AC20" s="779">
        <f t="shared" si="1"/>
        <v>42577</v>
      </c>
      <c r="AD20" s="779">
        <f t="shared" si="1"/>
        <v>42578</v>
      </c>
      <c r="AE20" s="779">
        <f t="shared" si="1"/>
        <v>42579</v>
      </c>
      <c r="AF20" s="779">
        <f t="shared" si="1"/>
        <v>42580</v>
      </c>
      <c r="AG20" s="779">
        <f t="shared" si="1"/>
        <v>42581</v>
      </c>
      <c r="AH20" s="785">
        <f>AH8</f>
        <v>42582</v>
      </c>
      <c r="AI20" s="683" t="s">
        <v>71</v>
      </c>
      <c r="AJ20" s="688" t="s">
        <v>72</v>
      </c>
      <c r="AK20" s="677" t="s">
        <v>192</v>
      </c>
      <c r="AL20" s="677" t="s">
        <v>193</v>
      </c>
      <c r="AM20" s="110"/>
      <c r="AN20" s="110"/>
      <c r="AP20" s="661"/>
      <c r="AQ20" s="654"/>
      <c r="AR20" s="761"/>
      <c r="AS20" s="669"/>
      <c r="AT20" s="761"/>
      <c r="AU20" s="669"/>
      <c r="AV20" s="761"/>
      <c r="AW20" s="669"/>
      <c r="AX20" s="761"/>
      <c r="AY20" s="761"/>
      <c r="AZ20" s="761"/>
      <c r="BA20" s="764"/>
      <c r="BB20" s="758"/>
    </row>
    <row r="21" spans="1:54" ht="15.75" customHeight="1">
      <c r="A21" s="708"/>
      <c r="B21" s="712"/>
      <c r="C21" s="713"/>
      <c r="D21" s="780" t="str">
        <f>'日付'!B18</f>
        <v>成人の日</v>
      </c>
      <c r="E21" s="780" t="str">
        <f>'日付'!C18</f>
        <v>建国記念の日</v>
      </c>
      <c r="F21" s="780"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0" t="str">
        <f>'日付'!J18</f>
        <v>海の日</v>
      </c>
      <c r="M21" s="780" t="str">
        <f>'日付'!K18</f>
        <v>山の日</v>
      </c>
      <c r="N21" s="780"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9">
        <f>'日付'!S18</f>
        <v>0</v>
      </c>
      <c r="V21" s="780">
        <f>'日付'!T18</f>
        <v>0</v>
      </c>
      <c r="W21" s="780">
        <f>'日付'!U18</f>
        <v>0</v>
      </c>
      <c r="X21" s="780">
        <f>'日付'!V18</f>
        <v>0</v>
      </c>
      <c r="Y21" s="780">
        <f>'日付'!W18</f>
        <v>0</v>
      </c>
      <c r="Z21" s="780">
        <f>'日付'!X18</f>
        <v>0</v>
      </c>
      <c r="AA21" s="780">
        <f>'日付'!Y18</f>
        <v>0</v>
      </c>
      <c r="AB21" s="780">
        <f>'日付'!Z18</f>
        <v>0</v>
      </c>
      <c r="AC21" s="780">
        <f>'日付'!AA18</f>
        <v>0</v>
      </c>
      <c r="AD21" s="780">
        <f>'日付'!AB18</f>
        <v>0</v>
      </c>
      <c r="AE21" s="780">
        <f>'日付'!AC18</f>
        <v>0</v>
      </c>
      <c r="AF21" s="780">
        <f>'日付'!AD18</f>
        <v>0</v>
      </c>
      <c r="AG21" s="780">
        <f>'日付'!AE18</f>
        <v>0</v>
      </c>
      <c r="AH21" s="786">
        <f>'日付'!AF18</f>
        <v>0</v>
      </c>
      <c r="AI21" s="684"/>
      <c r="AJ21" s="689"/>
      <c r="AK21" s="678"/>
      <c r="AL21" s="678"/>
      <c r="AM21" s="110"/>
      <c r="AN21" s="110"/>
      <c r="AP21" s="661">
        <v>7</v>
      </c>
      <c r="AQ21" s="653">
        <f>IF(C30="","",C30)</f>
      </c>
      <c r="AR21" s="761"/>
      <c r="AS21" s="668">
        <f>IF(90000&lt;=AR21,90000,AR21)</f>
        <v>0</v>
      </c>
      <c r="AT21" s="761"/>
      <c r="AU21" s="668">
        <f>IF(10000&lt;=AT21,10000,AT21)</f>
        <v>0</v>
      </c>
      <c r="AV21" s="761"/>
      <c r="AW21" s="668">
        <f>IF(20000&lt;=AV21,20000,AV21)</f>
        <v>0</v>
      </c>
      <c r="AX21" s="761"/>
      <c r="AY21" s="761"/>
      <c r="AZ21" s="761"/>
      <c r="BA21" s="763"/>
      <c r="BB21" s="758"/>
    </row>
    <row r="22" spans="1:54" ht="15.75" customHeight="1">
      <c r="A22" s="708"/>
      <c r="B22" s="712"/>
      <c r="C22" s="713"/>
      <c r="D22" s="780">
        <f>'日付'!B19</f>
        <v>42380</v>
      </c>
      <c r="E22" s="780">
        <f>'日付'!C19</f>
        <v>42411</v>
      </c>
      <c r="F22" s="780">
        <f>'日付'!D19</f>
        <v>42449</v>
      </c>
      <c r="G22" s="780">
        <f>'日付'!E19</f>
        <v>42450</v>
      </c>
      <c r="H22" s="780">
        <f>'日付'!F19</f>
        <v>42489</v>
      </c>
      <c r="I22" s="780">
        <f>'日付'!G19</f>
        <v>42493</v>
      </c>
      <c r="J22" s="780">
        <f>'日付'!H19</f>
        <v>42494</v>
      </c>
      <c r="K22" s="780">
        <f>'日付'!I19</f>
        <v>42495</v>
      </c>
      <c r="L22" s="780">
        <f>'日付'!J19</f>
        <v>42569</v>
      </c>
      <c r="M22" s="780">
        <f>'日付'!K19</f>
        <v>42593</v>
      </c>
      <c r="N22" s="780">
        <f>'日付'!L19</f>
        <v>42632</v>
      </c>
      <c r="O22" s="780">
        <f>'日付'!M19</f>
        <v>42635</v>
      </c>
      <c r="P22" s="780">
        <f>'日付'!N19</f>
        <v>42653</v>
      </c>
      <c r="Q22" s="780">
        <f>'日付'!O19</f>
        <v>42677</v>
      </c>
      <c r="R22" s="780">
        <f>'日付'!P19</f>
        <v>42697</v>
      </c>
      <c r="S22" s="780">
        <f>'日付'!Q19</f>
        <v>42727</v>
      </c>
      <c r="T22" s="780">
        <f>'日付'!R19</f>
        <v>0</v>
      </c>
      <c r="U22" s="789">
        <f>'日付'!S19</f>
        <v>0</v>
      </c>
      <c r="V22" s="780">
        <f>'日付'!T19</f>
        <v>0</v>
      </c>
      <c r="W22" s="780">
        <f>'日付'!U19</f>
        <v>0</v>
      </c>
      <c r="X22" s="780">
        <f>'日付'!V19</f>
        <v>0</v>
      </c>
      <c r="Y22" s="780">
        <f>'日付'!W19</f>
        <v>0</v>
      </c>
      <c r="Z22" s="780">
        <f>'日付'!X19</f>
        <v>0</v>
      </c>
      <c r="AA22" s="780">
        <f>'日付'!Y19</f>
        <v>0</v>
      </c>
      <c r="AB22" s="780">
        <f>'日付'!Z19</f>
        <v>0</v>
      </c>
      <c r="AC22" s="780">
        <f>'日付'!AA19</f>
        <v>0</v>
      </c>
      <c r="AD22" s="780">
        <f>'日付'!AB19</f>
        <v>0</v>
      </c>
      <c r="AE22" s="780">
        <f>'日付'!AC19</f>
        <v>0</v>
      </c>
      <c r="AF22" s="780">
        <f>'日付'!AD19</f>
        <v>0</v>
      </c>
      <c r="AG22" s="780">
        <f>'日付'!AE19</f>
        <v>0</v>
      </c>
      <c r="AH22" s="786">
        <f>'日付'!AF19</f>
        <v>0</v>
      </c>
      <c r="AI22" s="684"/>
      <c r="AJ22" s="689"/>
      <c r="AK22" s="678"/>
      <c r="AL22" s="678"/>
      <c r="AM22" s="686" t="s">
        <v>390</v>
      </c>
      <c r="AN22" s="687"/>
      <c r="AP22" s="661"/>
      <c r="AQ22" s="654"/>
      <c r="AR22" s="761"/>
      <c r="AS22" s="669"/>
      <c r="AT22" s="761"/>
      <c r="AU22" s="669"/>
      <c r="AV22" s="761"/>
      <c r="AW22" s="669"/>
      <c r="AX22" s="761"/>
      <c r="AY22" s="761"/>
      <c r="AZ22" s="761"/>
      <c r="BA22" s="764"/>
      <c r="BB22" s="758"/>
    </row>
    <row r="23" spans="1:54" ht="15.75" customHeight="1">
      <c r="A23" s="709"/>
      <c r="B23" s="714"/>
      <c r="C23" s="715"/>
      <c r="D23" s="781">
        <f>'日付'!B20</f>
        <v>0</v>
      </c>
      <c r="E23" s="781">
        <f>'日付'!C20</f>
        <v>0</v>
      </c>
      <c r="F23" s="781">
        <f>'日付'!D20</f>
        <v>0</v>
      </c>
      <c r="G23" s="781">
        <f>'日付'!E20</f>
        <v>0</v>
      </c>
      <c r="H23" s="781">
        <f>'日付'!F20</f>
        <v>0</v>
      </c>
      <c r="I23" s="781">
        <f>'日付'!G20</f>
        <v>0</v>
      </c>
      <c r="J23" s="781">
        <f>'日付'!H20</f>
        <v>0</v>
      </c>
      <c r="K23" s="781">
        <f>'日付'!I20</f>
        <v>0</v>
      </c>
      <c r="L23" s="781">
        <f>'日付'!J20</f>
        <v>0</v>
      </c>
      <c r="M23" s="781">
        <f>'日付'!K20</f>
        <v>0</v>
      </c>
      <c r="N23" s="781">
        <f>'日付'!L20</f>
        <v>0</v>
      </c>
      <c r="O23" s="781">
        <f>'日付'!M20</f>
        <v>0</v>
      </c>
      <c r="P23" s="781">
        <f>'日付'!N20</f>
        <v>0</v>
      </c>
      <c r="Q23" s="781">
        <f>'日付'!O20</f>
        <v>0</v>
      </c>
      <c r="R23" s="781">
        <f>'日付'!P20</f>
        <v>0</v>
      </c>
      <c r="S23" s="781">
        <f>'日付'!Q20</f>
        <v>0</v>
      </c>
      <c r="T23" s="781">
        <f>'日付'!R20</f>
        <v>0</v>
      </c>
      <c r="U23" s="790">
        <f>'日付'!S20</f>
        <v>0</v>
      </c>
      <c r="V23" s="781">
        <f>'日付'!T20</f>
        <v>0</v>
      </c>
      <c r="W23" s="781">
        <f>'日付'!U20</f>
        <v>0</v>
      </c>
      <c r="X23" s="781">
        <f>'日付'!V20</f>
        <v>0</v>
      </c>
      <c r="Y23" s="781">
        <f>'日付'!W20</f>
        <v>0</v>
      </c>
      <c r="Z23" s="781">
        <f>'日付'!X20</f>
        <v>0</v>
      </c>
      <c r="AA23" s="781">
        <f>'日付'!Y20</f>
        <v>0</v>
      </c>
      <c r="AB23" s="781">
        <f>'日付'!Z20</f>
        <v>0</v>
      </c>
      <c r="AC23" s="781">
        <f>'日付'!AA20</f>
        <v>0</v>
      </c>
      <c r="AD23" s="781">
        <f>'日付'!AB20</f>
        <v>0</v>
      </c>
      <c r="AE23" s="781">
        <f>'日付'!AC20</f>
        <v>0</v>
      </c>
      <c r="AF23" s="781">
        <f>'日付'!AD20</f>
        <v>0</v>
      </c>
      <c r="AG23" s="781">
        <f>'日付'!AE20</f>
        <v>0</v>
      </c>
      <c r="AH23" s="787">
        <f>'日付'!AF20</f>
        <v>0</v>
      </c>
      <c r="AI23" s="685"/>
      <c r="AJ23" s="690"/>
      <c r="AK23" s="679"/>
      <c r="AL23" s="679"/>
      <c r="AM23" s="686"/>
      <c r="AN23" s="687"/>
      <c r="AP23" s="661">
        <v>8</v>
      </c>
      <c r="AQ23" s="653">
        <f>IF(C31="","",C31)</f>
      </c>
      <c r="AR23" s="761"/>
      <c r="AS23" s="668">
        <f>IF(90000&lt;=AR23,90000,AR23)</f>
        <v>0</v>
      </c>
      <c r="AT23" s="761"/>
      <c r="AU23" s="668">
        <f>IF(10000&lt;=AT23,10000,AT23)</f>
        <v>0</v>
      </c>
      <c r="AV23" s="761"/>
      <c r="AW23" s="668">
        <f>IF(20000&lt;=AV23,20000,AV23)</f>
        <v>0</v>
      </c>
      <c r="AX23" s="761"/>
      <c r="AY23" s="761"/>
      <c r="AZ23" s="761"/>
      <c r="BA23" s="763"/>
      <c r="BB23" s="758"/>
    </row>
    <row r="24" spans="1:54" ht="16.5" customHeight="1">
      <c r="A24" s="720" t="s">
        <v>13</v>
      </c>
      <c r="B24" s="111">
        <v>1</v>
      </c>
      <c r="C24" s="8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244"/>
      <c r="AI24" s="258">
        <f>COUNTA(D24:AH24)-COUNTIF(D24:AH24,"集")-COUNTIF(D24:AH24,"休")-COUNTIF(D24:AH24,"外")</f>
        <v>0</v>
      </c>
      <c r="AJ24" s="112">
        <f aca="true" t="shared" si="2" ref="AJ24:AJ43">COUNTIF(D24:AH24,"集")</f>
        <v>0</v>
      </c>
      <c r="AK24" s="112">
        <f>AI24+'【6月】FW（１年目）月集計表'!AK24</f>
        <v>0</v>
      </c>
      <c r="AL24" s="112">
        <f>AJ24+'【6月】FW（１年目）月集計表'!AL24</f>
        <v>0</v>
      </c>
      <c r="AM24" s="686"/>
      <c r="AN24" s="687"/>
      <c r="AP24" s="661"/>
      <c r="AQ24" s="654"/>
      <c r="AR24" s="761"/>
      <c r="AS24" s="669"/>
      <c r="AT24" s="761"/>
      <c r="AU24" s="669"/>
      <c r="AV24" s="761"/>
      <c r="AW24" s="669"/>
      <c r="AX24" s="761"/>
      <c r="AY24" s="761"/>
      <c r="AZ24" s="761"/>
      <c r="BA24" s="764"/>
      <c r="BB24" s="758"/>
    </row>
    <row r="25" spans="1:54" ht="16.5" customHeight="1">
      <c r="A25" s="721"/>
      <c r="B25" s="114">
        <v>2</v>
      </c>
      <c r="C25" s="8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246"/>
      <c r="AI25" s="259">
        <f aca="true" t="shared" si="3" ref="AI25:AI43">COUNTA(D25:AH25)-COUNTIF(D25:AH25,"集")-COUNTIF(D25:AH25,"休")-COUNTIF(D25:AH25,"外")</f>
        <v>0</v>
      </c>
      <c r="AJ25" s="115">
        <f t="shared" si="2"/>
        <v>0</v>
      </c>
      <c r="AK25" s="115">
        <f>AI25+'【6月】FW（１年目）月集計表'!AK25</f>
        <v>0</v>
      </c>
      <c r="AL25" s="115">
        <f>AJ25+'【6月】FW（１年目）月集計表'!AL25</f>
        <v>0</v>
      </c>
      <c r="AM25" s="686"/>
      <c r="AN25" s="687"/>
      <c r="AP25" s="661">
        <v>9</v>
      </c>
      <c r="AQ25" s="653">
        <f>IF(C32="","",C32)</f>
      </c>
      <c r="AR25" s="761"/>
      <c r="AS25" s="668">
        <f>IF(90000&lt;=AR25,90000,AR25)</f>
        <v>0</v>
      </c>
      <c r="AT25" s="761"/>
      <c r="AU25" s="668">
        <f>IF(10000&lt;=AT25,10000,AT25)</f>
        <v>0</v>
      </c>
      <c r="AV25" s="761"/>
      <c r="AW25" s="668">
        <f>IF(20000&lt;=AV25,20000,AV25)</f>
        <v>0</v>
      </c>
      <c r="AX25" s="761"/>
      <c r="AY25" s="761"/>
      <c r="AZ25" s="761"/>
      <c r="BA25" s="763"/>
      <c r="BB25" s="758"/>
    </row>
    <row r="26" spans="1:54" ht="16.5" customHeight="1">
      <c r="A26" s="721"/>
      <c r="B26" s="114">
        <v>3</v>
      </c>
      <c r="C26" s="8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46"/>
      <c r="AI26" s="259">
        <f t="shared" si="3"/>
        <v>0</v>
      </c>
      <c r="AJ26" s="115">
        <f t="shared" si="2"/>
        <v>0</v>
      </c>
      <c r="AK26" s="115">
        <f>AI26+'【6月】FW（１年目）月集計表'!AK26</f>
        <v>0</v>
      </c>
      <c r="AL26" s="115">
        <f>AJ26+'【6月】FW（１年目）月集計表'!AL26</f>
        <v>0</v>
      </c>
      <c r="AP26" s="661"/>
      <c r="AQ26" s="654"/>
      <c r="AR26" s="761"/>
      <c r="AS26" s="669"/>
      <c r="AT26" s="761"/>
      <c r="AU26" s="669"/>
      <c r="AV26" s="761"/>
      <c r="AW26" s="669"/>
      <c r="AX26" s="761"/>
      <c r="AY26" s="761"/>
      <c r="AZ26" s="761"/>
      <c r="BA26" s="764"/>
      <c r="BB26" s="758"/>
    </row>
    <row r="27" spans="1:54" ht="16.5" customHeight="1">
      <c r="A27" s="721"/>
      <c r="B27" s="114">
        <v>4</v>
      </c>
      <c r="C27" s="8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246"/>
      <c r="AI27" s="259">
        <f t="shared" si="3"/>
        <v>0</v>
      </c>
      <c r="AJ27" s="115">
        <f t="shared" si="2"/>
        <v>0</v>
      </c>
      <c r="AK27" s="115">
        <f>AI27+'【6月】FW（１年目）月集計表'!AK27</f>
        <v>0</v>
      </c>
      <c r="AL27" s="115">
        <f>AJ27+'【6月】FW（１年目）月集計表'!AL27</f>
        <v>0</v>
      </c>
      <c r="AP27" s="661">
        <v>10</v>
      </c>
      <c r="AQ27" s="653">
        <f>IF(C33="","",C33)</f>
      </c>
      <c r="AR27" s="761"/>
      <c r="AS27" s="668">
        <f>IF(90000&lt;=AR27,90000,AR27)</f>
        <v>0</v>
      </c>
      <c r="AT27" s="761"/>
      <c r="AU27" s="668">
        <f>IF(10000&lt;=AT27,10000,AT27)</f>
        <v>0</v>
      </c>
      <c r="AV27" s="761"/>
      <c r="AW27" s="668">
        <f>IF(20000&lt;=AV27,20000,AV27)</f>
        <v>0</v>
      </c>
      <c r="AX27" s="761"/>
      <c r="AY27" s="761"/>
      <c r="AZ27" s="761"/>
      <c r="BA27" s="763"/>
      <c r="BB27" s="758"/>
    </row>
    <row r="28" spans="1:54" ht="16.5" customHeight="1">
      <c r="A28" s="721"/>
      <c r="B28" s="114">
        <v>5</v>
      </c>
      <c r="C28" s="8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246"/>
      <c r="AI28" s="259">
        <f t="shared" si="3"/>
        <v>0</v>
      </c>
      <c r="AJ28" s="115">
        <f t="shared" si="2"/>
        <v>0</v>
      </c>
      <c r="AK28" s="115">
        <f>AI28+'【6月】FW（１年目）月集計表'!AK28</f>
        <v>0</v>
      </c>
      <c r="AL28" s="115">
        <f>AJ28+'【6月】FW（１年目）月集計表'!AL28</f>
        <v>0</v>
      </c>
      <c r="AP28" s="661"/>
      <c r="AQ28" s="654"/>
      <c r="AR28" s="761"/>
      <c r="AS28" s="669"/>
      <c r="AT28" s="761"/>
      <c r="AU28" s="669"/>
      <c r="AV28" s="761"/>
      <c r="AW28" s="669"/>
      <c r="AX28" s="761"/>
      <c r="AY28" s="761"/>
      <c r="AZ28" s="761"/>
      <c r="BA28" s="764"/>
      <c r="BB28" s="758"/>
    </row>
    <row r="29" spans="1:54" ht="16.5" customHeight="1">
      <c r="A29" s="721"/>
      <c r="B29" s="114">
        <v>6</v>
      </c>
      <c r="C29" s="8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246"/>
      <c r="AI29" s="259">
        <f t="shared" si="3"/>
        <v>0</v>
      </c>
      <c r="AJ29" s="115">
        <f t="shared" si="2"/>
        <v>0</v>
      </c>
      <c r="AK29" s="115">
        <f>AI29+'【6月】FW（１年目）月集計表'!AK29</f>
        <v>0</v>
      </c>
      <c r="AL29" s="115">
        <f>AJ29+'【6月】FW（１年目）月集計表'!AL29</f>
        <v>0</v>
      </c>
      <c r="AP29" s="661">
        <v>11</v>
      </c>
      <c r="AQ29" s="653">
        <f>IF(C34="","",C34)</f>
      </c>
      <c r="AR29" s="761"/>
      <c r="AS29" s="668">
        <f>IF(90000&lt;=AR29,90000,AR29)</f>
        <v>0</v>
      </c>
      <c r="AT29" s="761"/>
      <c r="AU29" s="668">
        <f>IF(10000&lt;=AT29,10000,AT29)</f>
        <v>0</v>
      </c>
      <c r="AV29" s="761"/>
      <c r="AW29" s="668">
        <f>IF(20000&lt;=AV29,20000,AV29)</f>
        <v>0</v>
      </c>
      <c r="AX29" s="761"/>
      <c r="AY29" s="761"/>
      <c r="AZ29" s="761"/>
      <c r="BA29" s="763"/>
      <c r="BB29" s="758"/>
    </row>
    <row r="30" spans="1:54" ht="16.5" customHeight="1">
      <c r="A30" s="721"/>
      <c r="B30" s="114">
        <v>7</v>
      </c>
      <c r="C30" s="8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46"/>
      <c r="AI30" s="259">
        <f t="shared" si="3"/>
        <v>0</v>
      </c>
      <c r="AJ30" s="115">
        <f t="shared" si="2"/>
        <v>0</v>
      </c>
      <c r="AK30" s="115">
        <f>AI30+'【6月】FW（１年目）月集計表'!AK30</f>
        <v>0</v>
      </c>
      <c r="AL30" s="115">
        <f>AJ30+'【6月】FW（１年目）月集計表'!AL30</f>
        <v>0</v>
      </c>
      <c r="AP30" s="661"/>
      <c r="AQ30" s="654"/>
      <c r="AR30" s="761"/>
      <c r="AS30" s="669"/>
      <c r="AT30" s="761"/>
      <c r="AU30" s="669"/>
      <c r="AV30" s="761"/>
      <c r="AW30" s="669"/>
      <c r="AX30" s="761"/>
      <c r="AY30" s="761"/>
      <c r="AZ30" s="761"/>
      <c r="BA30" s="764"/>
      <c r="BB30" s="758"/>
    </row>
    <row r="31" spans="1:54" ht="16.5" customHeight="1">
      <c r="A31" s="721"/>
      <c r="B31" s="114">
        <v>8</v>
      </c>
      <c r="C31" s="8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246"/>
      <c r="AI31" s="259">
        <f t="shared" si="3"/>
        <v>0</v>
      </c>
      <c r="AJ31" s="115">
        <f t="shared" si="2"/>
        <v>0</v>
      </c>
      <c r="AK31" s="115">
        <f>AI31+'【6月】FW（１年目）月集計表'!AK31</f>
        <v>0</v>
      </c>
      <c r="AL31" s="115">
        <f>AJ31+'【6月】FW（１年目）月集計表'!AL31</f>
        <v>0</v>
      </c>
      <c r="AP31" s="661">
        <v>12</v>
      </c>
      <c r="AQ31" s="653">
        <f>IF(C35="","",C35)</f>
      </c>
      <c r="AR31" s="761"/>
      <c r="AS31" s="668">
        <f>IF(90000&lt;=AR31,90000,AR31)</f>
        <v>0</v>
      </c>
      <c r="AT31" s="761"/>
      <c r="AU31" s="668">
        <f>IF(10000&lt;=AT31,10000,AT31)</f>
        <v>0</v>
      </c>
      <c r="AV31" s="761"/>
      <c r="AW31" s="668">
        <f>IF(20000&lt;=AV31,20000,AV31)</f>
        <v>0</v>
      </c>
      <c r="AX31" s="761"/>
      <c r="AY31" s="761"/>
      <c r="AZ31" s="761"/>
      <c r="BA31" s="763"/>
      <c r="BB31" s="758"/>
    </row>
    <row r="32" spans="1:54" ht="16.5" customHeight="1">
      <c r="A32" s="721"/>
      <c r="B32" s="114">
        <v>9</v>
      </c>
      <c r="C32" s="8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246"/>
      <c r="AI32" s="259">
        <f t="shared" si="3"/>
        <v>0</v>
      </c>
      <c r="AJ32" s="115">
        <f t="shared" si="2"/>
        <v>0</v>
      </c>
      <c r="AK32" s="115">
        <f>AI32+'【6月】FW（１年目）月集計表'!AK32</f>
        <v>0</v>
      </c>
      <c r="AL32" s="115">
        <f>AJ32+'【6月】FW（１年目）月集計表'!AL32</f>
        <v>0</v>
      </c>
      <c r="AP32" s="661"/>
      <c r="AQ32" s="654"/>
      <c r="AR32" s="761"/>
      <c r="AS32" s="669"/>
      <c r="AT32" s="761"/>
      <c r="AU32" s="669"/>
      <c r="AV32" s="761"/>
      <c r="AW32" s="669"/>
      <c r="AX32" s="761"/>
      <c r="AY32" s="761"/>
      <c r="AZ32" s="761"/>
      <c r="BA32" s="764"/>
      <c r="BB32" s="758"/>
    </row>
    <row r="33" spans="1:54" ht="16.5" customHeight="1">
      <c r="A33" s="721"/>
      <c r="B33" s="114">
        <v>10</v>
      </c>
      <c r="C33" s="8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246"/>
      <c r="AI33" s="259">
        <f t="shared" si="3"/>
        <v>0</v>
      </c>
      <c r="AJ33" s="115">
        <f t="shared" si="2"/>
        <v>0</v>
      </c>
      <c r="AK33" s="115">
        <f>AI33+'【6月】FW（１年目）月集計表'!AK33</f>
        <v>0</v>
      </c>
      <c r="AL33" s="115">
        <f>AJ33+'【6月】FW（１年目）月集計表'!AL33</f>
        <v>0</v>
      </c>
      <c r="AP33" s="661">
        <v>13</v>
      </c>
      <c r="AQ33" s="653">
        <f>IF(C36="","",C36)</f>
      </c>
      <c r="AR33" s="761"/>
      <c r="AS33" s="668">
        <f>IF(90000&lt;=AR33,90000,AR33)</f>
        <v>0</v>
      </c>
      <c r="AT33" s="761"/>
      <c r="AU33" s="668">
        <f>IF(10000&lt;=AT33,10000,AT33)</f>
        <v>0</v>
      </c>
      <c r="AV33" s="761"/>
      <c r="AW33" s="668">
        <f>IF(20000&lt;=AV33,20000,AV33)</f>
        <v>0</v>
      </c>
      <c r="AX33" s="761"/>
      <c r="AY33" s="761"/>
      <c r="AZ33" s="761"/>
      <c r="BA33" s="763"/>
      <c r="BB33" s="758"/>
    </row>
    <row r="34" spans="1:54" ht="16.5" customHeight="1">
      <c r="A34" s="721"/>
      <c r="B34" s="114">
        <v>11</v>
      </c>
      <c r="C34" s="8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46"/>
      <c r="AI34" s="259">
        <f t="shared" si="3"/>
        <v>0</v>
      </c>
      <c r="AJ34" s="115">
        <f t="shared" si="2"/>
        <v>0</v>
      </c>
      <c r="AK34" s="115">
        <f>AI34+'【6月】FW（１年目）月集計表'!AK34</f>
        <v>0</v>
      </c>
      <c r="AL34" s="115">
        <f>AJ34+'【6月】FW（１年目）月集計表'!AL34</f>
        <v>0</v>
      </c>
      <c r="AP34" s="661"/>
      <c r="AQ34" s="654"/>
      <c r="AR34" s="761"/>
      <c r="AS34" s="669"/>
      <c r="AT34" s="761"/>
      <c r="AU34" s="669"/>
      <c r="AV34" s="761"/>
      <c r="AW34" s="669"/>
      <c r="AX34" s="761"/>
      <c r="AY34" s="761"/>
      <c r="AZ34" s="761"/>
      <c r="BA34" s="764"/>
      <c r="BB34" s="758"/>
    </row>
    <row r="35" spans="1:54" ht="16.5" customHeight="1">
      <c r="A35" s="721"/>
      <c r="B35" s="114">
        <v>12</v>
      </c>
      <c r="C35" s="8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246"/>
      <c r="AI35" s="259">
        <f t="shared" si="3"/>
        <v>0</v>
      </c>
      <c r="AJ35" s="115">
        <f t="shared" si="2"/>
        <v>0</v>
      </c>
      <c r="AK35" s="115">
        <f>AI35+'【6月】FW（１年目）月集計表'!AK35</f>
        <v>0</v>
      </c>
      <c r="AL35" s="115">
        <f>AJ35+'【6月】FW（１年目）月集計表'!AL35</f>
        <v>0</v>
      </c>
      <c r="AP35" s="661">
        <v>14</v>
      </c>
      <c r="AQ35" s="653">
        <f>IF(C37="","",C37)</f>
      </c>
      <c r="AR35" s="761"/>
      <c r="AS35" s="668">
        <f>IF(90000&lt;=AR35,90000,AR35)</f>
        <v>0</v>
      </c>
      <c r="AT35" s="761"/>
      <c r="AU35" s="668">
        <f>IF(10000&lt;=AT35,10000,AT35)</f>
        <v>0</v>
      </c>
      <c r="AV35" s="761"/>
      <c r="AW35" s="668">
        <f>IF(20000&lt;=AV35,20000,AV35)</f>
        <v>0</v>
      </c>
      <c r="AX35" s="761"/>
      <c r="AY35" s="761"/>
      <c r="AZ35" s="761"/>
      <c r="BA35" s="763"/>
      <c r="BB35" s="758"/>
    </row>
    <row r="36" spans="1:54" ht="16.5" customHeight="1">
      <c r="A36" s="721"/>
      <c r="B36" s="114">
        <v>13</v>
      </c>
      <c r="C36" s="8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46"/>
      <c r="AI36" s="259">
        <f t="shared" si="3"/>
        <v>0</v>
      </c>
      <c r="AJ36" s="115">
        <f t="shared" si="2"/>
        <v>0</v>
      </c>
      <c r="AK36" s="115">
        <f>AI36+'【6月】FW（１年目）月集計表'!AK36</f>
        <v>0</v>
      </c>
      <c r="AL36" s="115">
        <f>AJ36+'【6月】FW（１年目）月集計表'!AL36</f>
        <v>0</v>
      </c>
      <c r="AP36" s="661"/>
      <c r="AQ36" s="654"/>
      <c r="AR36" s="761"/>
      <c r="AS36" s="669"/>
      <c r="AT36" s="761"/>
      <c r="AU36" s="669"/>
      <c r="AV36" s="761"/>
      <c r="AW36" s="669"/>
      <c r="AX36" s="761"/>
      <c r="AY36" s="761"/>
      <c r="AZ36" s="761"/>
      <c r="BA36" s="764"/>
      <c r="BB36" s="758"/>
    </row>
    <row r="37" spans="1:54" ht="16.5" customHeight="1">
      <c r="A37" s="721"/>
      <c r="B37" s="114">
        <v>14</v>
      </c>
      <c r="C37" s="8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246"/>
      <c r="AI37" s="259">
        <f t="shared" si="3"/>
        <v>0</v>
      </c>
      <c r="AJ37" s="115">
        <f t="shared" si="2"/>
        <v>0</v>
      </c>
      <c r="AK37" s="115">
        <f>AI37+'【6月】FW（１年目）月集計表'!AK37</f>
        <v>0</v>
      </c>
      <c r="AL37" s="115">
        <f>AJ37+'【6月】FW（１年目）月集計表'!AL37</f>
        <v>0</v>
      </c>
      <c r="AP37" s="661">
        <v>15</v>
      </c>
      <c r="AQ37" s="653">
        <f>IF(C38="","",C38)</f>
      </c>
      <c r="AR37" s="761"/>
      <c r="AS37" s="668">
        <f>IF(90000&lt;=AR37,90000,AR37)</f>
        <v>0</v>
      </c>
      <c r="AT37" s="761"/>
      <c r="AU37" s="668">
        <f>IF(10000&lt;=AT37,10000,AT37)</f>
        <v>0</v>
      </c>
      <c r="AV37" s="761"/>
      <c r="AW37" s="668">
        <f>IF(20000&lt;=AV37,20000,AV37)</f>
        <v>0</v>
      </c>
      <c r="AX37" s="761"/>
      <c r="AY37" s="761"/>
      <c r="AZ37" s="761"/>
      <c r="BA37" s="763"/>
      <c r="BB37" s="758"/>
    </row>
    <row r="38" spans="1:54" ht="16.5" customHeight="1">
      <c r="A38" s="721"/>
      <c r="B38" s="114">
        <v>15</v>
      </c>
      <c r="C38" s="8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246"/>
      <c r="AI38" s="259">
        <f t="shared" si="3"/>
        <v>0</v>
      </c>
      <c r="AJ38" s="115">
        <f t="shared" si="2"/>
        <v>0</v>
      </c>
      <c r="AK38" s="115">
        <f>AI38+'【6月】FW（１年目）月集計表'!AK38</f>
        <v>0</v>
      </c>
      <c r="AL38" s="115">
        <f>AJ38+'【6月】FW（１年目）月集計表'!AL38</f>
        <v>0</v>
      </c>
      <c r="AP38" s="661"/>
      <c r="AQ38" s="654"/>
      <c r="AR38" s="761"/>
      <c r="AS38" s="669"/>
      <c r="AT38" s="761"/>
      <c r="AU38" s="669"/>
      <c r="AV38" s="761"/>
      <c r="AW38" s="669"/>
      <c r="AX38" s="761"/>
      <c r="AY38" s="761"/>
      <c r="AZ38" s="761"/>
      <c r="BA38" s="764"/>
      <c r="BB38" s="758"/>
    </row>
    <row r="39" spans="1:54" ht="16.5" customHeight="1">
      <c r="A39" s="721"/>
      <c r="B39" s="114">
        <v>16</v>
      </c>
      <c r="C39" s="8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246"/>
      <c r="AI39" s="259">
        <f t="shared" si="3"/>
        <v>0</v>
      </c>
      <c r="AJ39" s="115">
        <f t="shared" si="2"/>
        <v>0</v>
      </c>
      <c r="AK39" s="115">
        <f>AI39+'【6月】FW（１年目）月集計表'!AK39</f>
        <v>0</v>
      </c>
      <c r="AL39" s="115">
        <f>AJ39+'【6月】FW（１年目）月集計表'!AL39</f>
        <v>0</v>
      </c>
      <c r="AP39" s="661">
        <v>16</v>
      </c>
      <c r="AQ39" s="653">
        <f>IF(C39="","",C39)</f>
      </c>
      <c r="AR39" s="761"/>
      <c r="AS39" s="668">
        <f>IF(90000&lt;=AR39,90000,AR39)</f>
        <v>0</v>
      </c>
      <c r="AT39" s="761"/>
      <c r="AU39" s="668">
        <f>IF(10000&lt;=AT39,10000,AT39)</f>
        <v>0</v>
      </c>
      <c r="AV39" s="761"/>
      <c r="AW39" s="668">
        <f>IF(20000&lt;=AV39,20000,AV39)</f>
        <v>0</v>
      </c>
      <c r="AX39" s="761"/>
      <c r="AY39" s="761"/>
      <c r="AZ39" s="761"/>
      <c r="BA39" s="763"/>
      <c r="BB39" s="758"/>
    </row>
    <row r="40" spans="1:54" ht="16.5" customHeight="1">
      <c r="A40" s="721"/>
      <c r="B40" s="114">
        <v>17</v>
      </c>
      <c r="C40" s="8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246"/>
      <c r="AI40" s="259">
        <f t="shared" si="3"/>
        <v>0</v>
      </c>
      <c r="AJ40" s="115">
        <f t="shared" si="2"/>
        <v>0</v>
      </c>
      <c r="AK40" s="115">
        <f>AI40+'【6月】FW（１年目）月集計表'!AK40</f>
        <v>0</v>
      </c>
      <c r="AL40" s="115">
        <f>AJ40+'【6月】FW（１年目）月集計表'!AL40</f>
        <v>0</v>
      </c>
      <c r="AP40" s="661"/>
      <c r="AQ40" s="654"/>
      <c r="AR40" s="761"/>
      <c r="AS40" s="669"/>
      <c r="AT40" s="761"/>
      <c r="AU40" s="669"/>
      <c r="AV40" s="761"/>
      <c r="AW40" s="669"/>
      <c r="AX40" s="761"/>
      <c r="AY40" s="761"/>
      <c r="AZ40" s="761"/>
      <c r="BA40" s="764"/>
      <c r="BB40" s="758"/>
    </row>
    <row r="41" spans="1:54" ht="16.5" customHeight="1">
      <c r="A41" s="721"/>
      <c r="B41" s="114">
        <v>18</v>
      </c>
      <c r="C41" s="8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46"/>
      <c r="AI41" s="259">
        <f t="shared" si="3"/>
        <v>0</v>
      </c>
      <c r="AJ41" s="115">
        <f t="shared" si="2"/>
        <v>0</v>
      </c>
      <c r="AK41" s="115">
        <f>AI41+'【6月】FW（１年目）月集計表'!AK41</f>
        <v>0</v>
      </c>
      <c r="AL41" s="115">
        <f>AJ41+'【6月】FW（１年目）月集計表'!AL41</f>
        <v>0</v>
      </c>
      <c r="AP41" s="661">
        <v>17</v>
      </c>
      <c r="AQ41" s="653">
        <f>IF(C40="","",C40)</f>
      </c>
      <c r="AR41" s="761"/>
      <c r="AS41" s="668">
        <f>IF(90000&lt;=AR41,90000,AR41)</f>
        <v>0</v>
      </c>
      <c r="AT41" s="761"/>
      <c r="AU41" s="668">
        <f>IF(10000&lt;=AT41,10000,AT41)</f>
        <v>0</v>
      </c>
      <c r="AV41" s="761"/>
      <c r="AW41" s="668">
        <f>IF(20000&lt;=AV41,20000,AV41)</f>
        <v>0</v>
      </c>
      <c r="AX41" s="761"/>
      <c r="AY41" s="761"/>
      <c r="AZ41" s="761"/>
      <c r="BA41" s="763"/>
      <c r="BB41" s="758"/>
    </row>
    <row r="42" spans="1:54" ht="16.5" customHeight="1">
      <c r="A42" s="721"/>
      <c r="B42" s="114">
        <v>19</v>
      </c>
      <c r="C42" s="8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246"/>
      <c r="AI42" s="259">
        <f t="shared" si="3"/>
        <v>0</v>
      </c>
      <c r="AJ42" s="115">
        <f t="shared" si="2"/>
        <v>0</v>
      </c>
      <c r="AK42" s="115">
        <f>AI42+'【6月】FW（１年目）月集計表'!AK42</f>
        <v>0</v>
      </c>
      <c r="AL42" s="115">
        <f>AJ42+'【6月】FW（１年目）月集計表'!AL42</f>
        <v>0</v>
      </c>
      <c r="AP42" s="661"/>
      <c r="AQ42" s="654"/>
      <c r="AR42" s="761"/>
      <c r="AS42" s="669"/>
      <c r="AT42" s="761"/>
      <c r="AU42" s="669"/>
      <c r="AV42" s="761"/>
      <c r="AW42" s="669"/>
      <c r="AX42" s="761"/>
      <c r="AY42" s="761"/>
      <c r="AZ42" s="761"/>
      <c r="BA42" s="764"/>
      <c r="BB42" s="758"/>
    </row>
    <row r="43" spans="1:54" ht="16.5" customHeight="1" thickBot="1">
      <c r="A43" s="721"/>
      <c r="B43" s="117">
        <v>20</v>
      </c>
      <c r="C43" s="8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248"/>
      <c r="AI43" s="260">
        <f t="shared" si="3"/>
        <v>0</v>
      </c>
      <c r="AJ43" s="118">
        <f t="shared" si="2"/>
        <v>0</v>
      </c>
      <c r="AK43" s="118">
        <f>AI43+'【6月】FW（１年目）月集計表'!AK43</f>
        <v>0</v>
      </c>
      <c r="AL43" s="118">
        <f>AJ43+'【6月】FW（１年目）月集計表'!AL43</f>
        <v>0</v>
      </c>
      <c r="AP43" s="661">
        <v>18</v>
      </c>
      <c r="AQ43" s="653">
        <f>IF(C41="","",C41)</f>
      </c>
      <c r="AR43" s="761"/>
      <c r="AS43" s="668">
        <f>IF(90000&lt;=AR43,90000,AR43)</f>
        <v>0</v>
      </c>
      <c r="AT43" s="761"/>
      <c r="AU43" s="668">
        <f>IF(10000&lt;=AT43,10000,AT43)</f>
        <v>0</v>
      </c>
      <c r="AV43" s="761"/>
      <c r="AW43" s="668">
        <f>IF(20000&lt;=AV43,20000,AV43)</f>
        <v>0</v>
      </c>
      <c r="AX43" s="761"/>
      <c r="AY43" s="761"/>
      <c r="AZ43" s="761"/>
      <c r="BA43" s="763"/>
      <c r="BB43" s="758"/>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120">
        <f t="shared" si="4"/>
        <v>0</v>
      </c>
      <c r="T44" s="120">
        <f t="shared" si="4"/>
        <v>0</v>
      </c>
      <c r="U44" s="120">
        <f t="shared" si="4"/>
        <v>0</v>
      </c>
      <c r="V44" s="120">
        <f t="shared" si="4"/>
        <v>0</v>
      </c>
      <c r="W44" s="120">
        <f t="shared" si="4"/>
        <v>0</v>
      </c>
      <c r="X44" s="120">
        <f t="shared" si="4"/>
        <v>0</v>
      </c>
      <c r="Y44" s="120">
        <f t="shared" si="4"/>
        <v>0</v>
      </c>
      <c r="Z44" s="120">
        <f t="shared" si="4"/>
        <v>0</v>
      </c>
      <c r="AA44" s="120">
        <f t="shared" si="4"/>
        <v>0</v>
      </c>
      <c r="AB44" s="120">
        <f t="shared" si="4"/>
        <v>0</v>
      </c>
      <c r="AC44" s="120">
        <f t="shared" si="4"/>
        <v>0</v>
      </c>
      <c r="AD44" s="120">
        <f t="shared" si="4"/>
        <v>0</v>
      </c>
      <c r="AE44" s="120">
        <f t="shared" si="4"/>
        <v>0</v>
      </c>
      <c r="AF44" s="120">
        <f t="shared" si="4"/>
        <v>0</v>
      </c>
      <c r="AG44" s="120">
        <f t="shared" si="4"/>
        <v>0</v>
      </c>
      <c r="AH44" s="263">
        <f t="shared" si="4"/>
        <v>0</v>
      </c>
      <c r="AI44" s="718" t="s">
        <v>15</v>
      </c>
      <c r="AJ44" s="718"/>
      <c r="AK44" s="718"/>
      <c r="AP44" s="661"/>
      <c r="AQ44" s="654"/>
      <c r="AR44" s="761"/>
      <c r="AS44" s="669"/>
      <c r="AT44" s="761"/>
      <c r="AU44" s="669"/>
      <c r="AV44" s="761"/>
      <c r="AW44" s="669"/>
      <c r="AX44" s="761"/>
      <c r="AY44" s="761"/>
      <c r="AZ44" s="761"/>
      <c r="BA44" s="764"/>
      <c r="BB44" s="758"/>
    </row>
    <row r="45" spans="1:54" ht="18" customHeight="1">
      <c r="A45" s="101" t="s">
        <v>3</v>
      </c>
      <c r="B45" s="719" t="s">
        <v>16</v>
      </c>
      <c r="C45" s="719"/>
      <c r="D45" s="340">
        <f>D8</f>
        <v>42552</v>
      </c>
      <c r="E45" s="340">
        <f aca="true" t="shared" si="5" ref="E45:AH45">E8</f>
        <v>42553</v>
      </c>
      <c r="F45" s="340">
        <f t="shared" si="5"/>
        <v>42554</v>
      </c>
      <c r="G45" s="340">
        <f t="shared" si="5"/>
        <v>42555</v>
      </c>
      <c r="H45" s="340">
        <f t="shared" si="5"/>
        <v>42556</v>
      </c>
      <c r="I45" s="340">
        <f t="shared" si="5"/>
        <v>42557</v>
      </c>
      <c r="J45" s="340">
        <f t="shared" si="5"/>
        <v>42558</v>
      </c>
      <c r="K45" s="340">
        <f t="shared" si="5"/>
        <v>42559</v>
      </c>
      <c r="L45" s="340">
        <f t="shared" si="5"/>
        <v>42560</v>
      </c>
      <c r="M45" s="340">
        <f t="shared" si="5"/>
        <v>42561</v>
      </c>
      <c r="N45" s="340">
        <f t="shared" si="5"/>
        <v>42562</v>
      </c>
      <c r="O45" s="340">
        <f t="shared" si="5"/>
        <v>42563</v>
      </c>
      <c r="P45" s="340">
        <f t="shared" si="5"/>
        <v>42564</v>
      </c>
      <c r="Q45" s="340">
        <f t="shared" si="5"/>
        <v>42565</v>
      </c>
      <c r="R45" s="340">
        <f t="shared" si="5"/>
        <v>42566</v>
      </c>
      <c r="S45" s="340">
        <f t="shared" si="5"/>
        <v>42567</v>
      </c>
      <c r="T45" s="340">
        <f t="shared" si="5"/>
        <v>42568</v>
      </c>
      <c r="U45" s="342">
        <f t="shared" si="5"/>
        <v>42569</v>
      </c>
      <c r="V45" s="340">
        <f t="shared" si="5"/>
        <v>42570</v>
      </c>
      <c r="W45" s="340">
        <f t="shared" si="5"/>
        <v>42571</v>
      </c>
      <c r="X45" s="340">
        <f t="shared" si="5"/>
        <v>42572</v>
      </c>
      <c r="Y45" s="340">
        <f t="shared" si="5"/>
        <v>42573</v>
      </c>
      <c r="Z45" s="340">
        <f t="shared" si="5"/>
        <v>42574</v>
      </c>
      <c r="AA45" s="340">
        <f t="shared" si="5"/>
        <v>42575</v>
      </c>
      <c r="AB45" s="340">
        <f t="shared" si="5"/>
        <v>42576</v>
      </c>
      <c r="AC45" s="340">
        <f t="shared" si="5"/>
        <v>42577</v>
      </c>
      <c r="AD45" s="340">
        <f t="shared" si="5"/>
        <v>42578</v>
      </c>
      <c r="AE45" s="340">
        <f t="shared" si="5"/>
        <v>42579</v>
      </c>
      <c r="AF45" s="340">
        <f t="shared" si="5"/>
        <v>42580</v>
      </c>
      <c r="AG45" s="340">
        <f t="shared" si="5"/>
        <v>42581</v>
      </c>
      <c r="AH45" s="340">
        <f t="shared" si="5"/>
        <v>42582</v>
      </c>
      <c r="AI45" s="102" t="s">
        <v>118</v>
      </c>
      <c r="AJ45" s="102" t="s">
        <v>8</v>
      </c>
      <c r="AK45" s="103" t="s">
        <v>240</v>
      </c>
      <c r="AL45" s="240"/>
      <c r="AM45" s="110"/>
      <c r="AN45" s="110"/>
      <c r="AP45" s="661">
        <v>19</v>
      </c>
      <c r="AQ45" s="653">
        <f>IF(C42="","",C42)</f>
      </c>
      <c r="AR45" s="761"/>
      <c r="AS45" s="668">
        <f>IF(90000&lt;=AR45,90000,AR45)</f>
        <v>0</v>
      </c>
      <c r="AT45" s="761"/>
      <c r="AU45" s="668">
        <f>IF(10000&lt;=AT45,10000,AT45)</f>
        <v>0</v>
      </c>
      <c r="AV45" s="761"/>
      <c r="AW45" s="668">
        <f>IF(20000&lt;=AV45,20000,AV45)</f>
        <v>0</v>
      </c>
      <c r="AX45" s="761"/>
      <c r="AY45" s="761"/>
      <c r="AZ45" s="761"/>
      <c r="BA45" s="763"/>
      <c r="BB45" s="758"/>
    </row>
    <row r="46" spans="1:54" ht="16.5" customHeight="1">
      <c r="A46" s="720" t="s">
        <v>17</v>
      </c>
      <c r="B46" s="111">
        <v>1</v>
      </c>
      <c r="C46" s="24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09">
        <f>SUM(D46:AH46)</f>
        <v>0</v>
      </c>
      <c r="AJ46" s="123">
        <f>IF(C46="","",VLOOKUP($C46,$C$62:$D$74,2,))</f>
      </c>
      <c r="AK46" s="124">
        <f>IF(AJ46="","",AJ46*AI46)</f>
      </c>
      <c r="AL46" s="240"/>
      <c r="AM46" s="110"/>
      <c r="AN46" s="110"/>
      <c r="AP46" s="661"/>
      <c r="AQ46" s="654"/>
      <c r="AR46" s="761"/>
      <c r="AS46" s="669"/>
      <c r="AT46" s="761"/>
      <c r="AU46" s="669"/>
      <c r="AV46" s="761"/>
      <c r="AW46" s="669"/>
      <c r="AX46" s="761"/>
      <c r="AY46" s="761"/>
      <c r="AZ46" s="761"/>
      <c r="BA46" s="764"/>
      <c r="BB46" s="758"/>
    </row>
    <row r="47" spans="1:54" ht="16.5" customHeight="1">
      <c r="A47" s="721"/>
      <c r="B47" s="114">
        <v>2</v>
      </c>
      <c r="C47" s="85"/>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26">
        <f>SUM(D47:AH47)</f>
        <v>0</v>
      </c>
      <c r="AJ47" s="127">
        <f>IF(C47="","",VLOOKUP($C47,$C$62:$D$74,2,))</f>
      </c>
      <c r="AK47" s="128">
        <f>IF(AJ47="","",AJ47*AI47)</f>
      </c>
      <c r="AL47" s="240"/>
      <c r="AM47" s="110"/>
      <c r="AN47" s="110"/>
      <c r="AP47" s="661">
        <v>20</v>
      </c>
      <c r="AQ47" s="653">
        <f>IF(C43="","",C43)</f>
      </c>
      <c r="AR47" s="761"/>
      <c r="AS47" s="668">
        <f>IF(90000&lt;=AR47,90000,AR47)</f>
        <v>0</v>
      </c>
      <c r="AT47" s="761"/>
      <c r="AU47" s="668">
        <f>IF(10000&lt;=AT47,10000,AT47)</f>
        <v>0</v>
      </c>
      <c r="AV47" s="761"/>
      <c r="AW47" s="668">
        <f>IF(20000&lt;=AV47,20000,AV47)</f>
        <v>0</v>
      </c>
      <c r="AX47" s="761"/>
      <c r="AY47" s="761"/>
      <c r="AZ47" s="761"/>
      <c r="BA47" s="763"/>
      <c r="BB47" s="758"/>
    </row>
    <row r="48" spans="1:54" ht="16.5" customHeight="1">
      <c r="A48" s="721"/>
      <c r="B48" s="114">
        <v>3</v>
      </c>
      <c r="C48" s="85"/>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26">
        <f>SUM(D48:AH48)</f>
        <v>0</v>
      </c>
      <c r="AJ48" s="127">
        <f>IF(C48="","",VLOOKUP($C48,$C$62:$D$74,2,))</f>
      </c>
      <c r="AK48" s="128">
        <f>IF(AJ48="","",AJ48*AI48)</f>
      </c>
      <c r="AL48" s="240"/>
      <c r="AM48" s="110"/>
      <c r="AN48" s="110"/>
      <c r="AP48" s="744"/>
      <c r="AQ48" s="655"/>
      <c r="AR48" s="762"/>
      <c r="AS48" s="665"/>
      <c r="AT48" s="762"/>
      <c r="AU48" s="665"/>
      <c r="AV48" s="762"/>
      <c r="AW48" s="665"/>
      <c r="AX48" s="762"/>
      <c r="AY48" s="762"/>
      <c r="AZ48" s="762"/>
      <c r="BA48" s="778"/>
      <c r="BB48" s="759"/>
    </row>
    <row r="49" spans="1:54" ht="16.5" customHeight="1">
      <c r="A49" s="721"/>
      <c r="B49" s="114">
        <v>4</v>
      </c>
      <c r="C49" s="85"/>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60"/>
    </row>
    <row r="50" spans="1:54" ht="16.5" customHeight="1">
      <c r="A50" s="721"/>
      <c r="B50" s="117">
        <v>5</v>
      </c>
      <c r="C50" s="242"/>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6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131" t="s">
        <v>20</v>
      </c>
      <c r="D53" s="98" t="s">
        <v>21</v>
      </c>
      <c r="E53" s="98" t="s">
        <v>22</v>
      </c>
      <c r="F53" s="98" t="s">
        <v>23</v>
      </c>
      <c r="G53" s="98" t="s">
        <v>24</v>
      </c>
      <c r="H53" s="98" t="s">
        <v>25</v>
      </c>
      <c r="I53" s="98" t="s">
        <v>26</v>
      </c>
      <c r="J53" s="98" t="s">
        <v>27</v>
      </c>
      <c r="K53" s="98" t="s">
        <v>28</v>
      </c>
      <c r="L53" s="98" t="s">
        <v>29</v>
      </c>
      <c r="M53" s="98" t="s">
        <v>100</v>
      </c>
      <c r="N53" s="98" t="s">
        <v>102</v>
      </c>
      <c r="O53" s="98" t="s">
        <v>267</v>
      </c>
      <c r="P53" s="98" t="s">
        <v>269</v>
      </c>
      <c r="Q53" s="98" t="s">
        <v>30</v>
      </c>
      <c r="R53" s="98" t="s">
        <v>31</v>
      </c>
      <c r="S53" s="98" t="s">
        <v>32</v>
      </c>
      <c r="T53" s="728" t="s">
        <v>273</v>
      </c>
      <c r="U53" s="729"/>
      <c r="V53" s="730"/>
      <c r="AL53" s="145"/>
      <c r="AM53" s="145"/>
      <c r="AN53" s="145"/>
    </row>
    <row r="54" spans="1:40" ht="15" customHeight="1">
      <c r="A54" s="728"/>
      <c r="B54" s="695"/>
      <c r="C54" s="131" t="s">
        <v>33</v>
      </c>
      <c r="D54" s="141"/>
      <c r="E54" s="141"/>
      <c r="F54" s="141"/>
      <c r="G54" s="141"/>
      <c r="H54" s="141"/>
      <c r="I54" s="141"/>
      <c r="J54" s="141"/>
      <c r="K54" s="141"/>
      <c r="L54" s="141"/>
      <c r="M54" s="141"/>
      <c r="N54" s="141"/>
      <c r="O54" s="141"/>
      <c r="P54" s="141"/>
      <c r="Q54" s="141"/>
      <c r="R54" s="141"/>
      <c r="S54" s="141"/>
      <c r="T54" s="731">
        <f>SUM(D54:P54)</f>
        <v>0</v>
      </c>
      <c r="U54" s="732"/>
      <c r="V54" s="733"/>
      <c r="AL54" s="145"/>
      <c r="AM54" s="145"/>
      <c r="AN54" s="145"/>
    </row>
    <row r="55" spans="1:40" ht="15" customHeight="1">
      <c r="A55" s="728"/>
      <c r="B55" s="695"/>
      <c r="C55" s="131"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D55+'【6月】FW（１年目）月集計表'!D56</f>
        <v>0</v>
      </c>
      <c r="E56" s="133">
        <f>E55+'【6月】FW（１年目）月集計表'!E56</f>
        <v>0</v>
      </c>
      <c r="F56" s="133">
        <f>F55+'【6月】FW（１年目）月集計表'!F56</f>
        <v>0</v>
      </c>
      <c r="G56" s="133">
        <f>G55+'【6月】FW（１年目）月集計表'!G56</f>
        <v>0</v>
      </c>
      <c r="H56" s="133">
        <f>H55+'【6月】FW（１年目）月集計表'!H56</f>
        <v>0</v>
      </c>
      <c r="I56" s="133">
        <f>I55+'【6月】FW（１年目）月集計表'!I56</f>
        <v>0</v>
      </c>
      <c r="J56" s="133">
        <f>J55+'【6月】FW（１年目）月集計表'!J56</f>
        <v>0</v>
      </c>
      <c r="K56" s="133">
        <f>K55+'【6月】FW（１年目）月集計表'!K56</f>
        <v>0</v>
      </c>
      <c r="L56" s="133">
        <f>L55+'【6月】FW（１年目）月集計表'!L56</f>
        <v>0</v>
      </c>
      <c r="M56" s="133">
        <f>M55+'【6月】FW（１年目）月集計表'!M56</f>
        <v>0</v>
      </c>
      <c r="N56" s="133">
        <f>N55+'【6月】FW（１年目）月集計表'!N56</f>
        <v>0</v>
      </c>
      <c r="O56" s="133">
        <f>O55+'【6月】FW（１年目）月集計表'!O56</f>
        <v>0</v>
      </c>
      <c r="P56" s="133">
        <f>P55+'【6月】FW（１年目）月集計表'!P56</f>
        <v>0</v>
      </c>
      <c r="Q56" s="133">
        <f>Q55+'【6月】FW（１年目）月集計表'!Q56</f>
        <v>0</v>
      </c>
      <c r="R56" s="133">
        <f>R55+'【6月】FW（１年目）月集計表'!R56</f>
        <v>0</v>
      </c>
      <c r="S56" s="133">
        <f>S55+'【6月】FW（１年目）月集計表'!S56</f>
        <v>0</v>
      </c>
      <c r="T56" s="734">
        <f>SUM(D56:P56)</f>
        <v>0</v>
      </c>
      <c r="U56" s="734"/>
      <c r="V56" s="734"/>
      <c r="W56" s="90" t="s">
        <v>391</v>
      </c>
      <c r="AL56" s="145"/>
      <c r="AM56" s="145"/>
      <c r="AN56" s="145"/>
    </row>
    <row r="59" spans="3:9" ht="13.5" hidden="1">
      <c r="C59" s="134" t="s">
        <v>34</v>
      </c>
      <c r="I59" s="134" t="s">
        <v>35</v>
      </c>
    </row>
    <row r="60" ht="13.5" hidden="1"/>
    <row r="61" spans="3:10" ht="13.5" hidden="1">
      <c r="C61" s="131"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108</v>
      </c>
      <c r="J71" s="134" t="s">
        <v>105</v>
      </c>
      <c r="S71" s="134"/>
      <c r="T71" s="134"/>
    </row>
    <row r="72" spans="3:20" ht="13.5" hidden="1">
      <c r="C72" s="135" t="s">
        <v>320</v>
      </c>
      <c r="D72" s="739">
        <v>9800</v>
      </c>
      <c r="E72" s="739"/>
      <c r="I72" s="134" t="s">
        <v>110</v>
      </c>
      <c r="J72" s="134" t="s">
        <v>111</v>
      </c>
      <c r="S72" s="134"/>
      <c r="T72" s="134"/>
    </row>
    <row r="73" spans="3:20" ht="13.5" hidden="1">
      <c r="C73" s="135" t="s">
        <v>191</v>
      </c>
      <c r="D73" s="739">
        <v>1300</v>
      </c>
      <c r="E73" s="739"/>
      <c r="I73" s="134" t="s">
        <v>262</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7" ref="D85:F100">IF(COUNTIF(D$24:D$43,$C85)=0,"",COUNTIF(D$24:D$43,$C85)/COUNTIF(D$24:D$43,$C85))</f>
      </c>
      <c r="E85" s="133">
        <f t="shared" si="7"/>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hidden="1">
      <c r="C86" s="98" t="s">
        <v>22</v>
      </c>
      <c r="D86" s="133">
        <f t="shared" si="7"/>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hidden="1">
      <c r="C94" s="98" t="s">
        <v>96</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hidden="1">
      <c r="C95" s="98" t="s">
        <v>116</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hidden="1">
      <c r="C96" s="98" t="s">
        <v>267</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hidden="1">
      <c r="C97" s="98" t="s">
        <v>269</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45:BA46"/>
    <mergeCell ref="BA47:BA48"/>
    <mergeCell ref="BA49:BA50"/>
    <mergeCell ref="BA27:BA28"/>
    <mergeCell ref="BA29:BA30"/>
    <mergeCell ref="BA31:BA32"/>
    <mergeCell ref="BA33:BA34"/>
    <mergeCell ref="BA35:BA36"/>
    <mergeCell ref="BA37:BA38"/>
    <mergeCell ref="BA43:BA44"/>
    <mergeCell ref="BA3:BB3"/>
    <mergeCell ref="BA5:BB5"/>
    <mergeCell ref="BA9:BA10"/>
    <mergeCell ref="BA11:BA12"/>
    <mergeCell ref="BA13:BA14"/>
    <mergeCell ref="AS3:AX5"/>
    <mergeCell ref="AV7:AV8"/>
    <mergeCell ref="AS9:AS10"/>
    <mergeCell ref="AV13:AV14"/>
    <mergeCell ref="BB7:BB8"/>
    <mergeCell ref="AP3:AR5"/>
    <mergeCell ref="AY31:AY32"/>
    <mergeCell ref="AY33:AY34"/>
    <mergeCell ref="AQ1:AS1"/>
    <mergeCell ref="BA7:BA8"/>
    <mergeCell ref="BA15:BA16"/>
    <mergeCell ref="BA17:BA18"/>
    <mergeCell ref="BA19:BA20"/>
    <mergeCell ref="BA21:BA22"/>
    <mergeCell ref="AU7:AU8"/>
    <mergeCell ref="AY45:AY46"/>
    <mergeCell ref="AY23:AY24"/>
    <mergeCell ref="AY27:AY28"/>
    <mergeCell ref="AY37:AY38"/>
    <mergeCell ref="AY39:AY40"/>
    <mergeCell ref="AY29:AY30"/>
    <mergeCell ref="AY25:AY26"/>
    <mergeCell ref="AY41:AY42"/>
    <mergeCell ref="AY43:AY44"/>
    <mergeCell ref="AP37:AP38"/>
    <mergeCell ref="AY7:AY8"/>
    <mergeCell ref="AY9:AY10"/>
    <mergeCell ref="AY11:AY12"/>
    <mergeCell ref="AY13:AY14"/>
    <mergeCell ref="AY15:AY16"/>
    <mergeCell ref="AY17:AY18"/>
    <mergeCell ref="AP33:AP34"/>
    <mergeCell ref="AP35:AP36"/>
    <mergeCell ref="AT7:AT8"/>
    <mergeCell ref="AP39:AP40"/>
    <mergeCell ref="D66:E66"/>
    <mergeCell ref="D65:E65"/>
    <mergeCell ref="D61:E61"/>
    <mergeCell ref="D62:E62"/>
    <mergeCell ref="D63:E63"/>
    <mergeCell ref="D64:E64"/>
    <mergeCell ref="AP49:AQ50"/>
    <mergeCell ref="AP41:AP42"/>
    <mergeCell ref="AP43:AP44"/>
    <mergeCell ref="D69:E69"/>
    <mergeCell ref="D70:E70"/>
    <mergeCell ref="D71:E71"/>
    <mergeCell ref="D72:E72"/>
    <mergeCell ref="D73:E73"/>
    <mergeCell ref="D74:E74"/>
    <mergeCell ref="D67:E67"/>
    <mergeCell ref="D68:E68"/>
    <mergeCell ref="A53:B56"/>
    <mergeCell ref="T53:V53"/>
    <mergeCell ref="T54:V54"/>
    <mergeCell ref="T56:V56"/>
    <mergeCell ref="B44:C44"/>
    <mergeCell ref="AI44:AK44"/>
    <mergeCell ref="B45:C45"/>
    <mergeCell ref="AR7:AR8"/>
    <mergeCell ref="AP25:AP26"/>
    <mergeCell ref="AP27:AP28"/>
    <mergeCell ref="D7:AH7"/>
    <mergeCell ref="K20:K23"/>
    <mergeCell ref="L20:L23"/>
    <mergeCell ref="M20:M23"/>
    <mergeCell ref="N20:N23"/>
    <mergeCell ref="A9:A19"/>
    <mergeCell ref="A46:A51"/>
    <mergeCell ref="B51:C51"/>
    <mergeCell ref="D51:AI51"/>
    <mergeCell ref="A24:A44"/>
    <mergeCell ref="G20:G23"/>
    <mergeCell ref="H20:H23"/>
    <mergeCell ref="I20:I23"/>
    <mergeCell ref="J20:J23"/>
    <mergeCell ref="AM1:AN1"/>
    <mergeCell ref="AM2:AN3"/>
    <mergeCell ref="AM7:AN7"/>
    <mergeCell ref="A7:A8"/>
    <mergeCell ref="B7:C8"/>
    <mergeCell ref="B19:C19"/>
    <mergeCell ref="A1:H1"/>
    <mergeCell ref="A3:E5"/>
    <mergeCell ref="F3:X5"/>
    <mergeCell ref="Z5:AB5"/>
    <mergeCell ref="AC5:AH5"/>
    <mergeCell ref="AJ5:AN5"/>
    <mergeCell ref="T55:V55"/>
    <mergeCell ref="A20:A23"/>
    <mergeCell ref="B20:C23"/>
    <mergeCell ref="D20:D23"/>
    <mergeCell ref="E20:E23"/>
    <mergeCell ref="F20:F23"/>
    <mergeCell ref="O20:O23"/>
    <mergeCell ref="P20:P23"/>
    <mergeCell ref="Q20:Q23"/>
    <mergeCell ref="R20:R23"/>
    <mergeCell ref="S20:S23"/>
    <mergeCell ref="T20:T23"/>
    <mergeCell ref="U20:U23"/>
    <mergeCell ref="V20:V23"/>
    <mergeCell ref="W20:W23"/>
    <mergeCell ref="X20:X23"/>
    <mergeCell ref="Y20:Y23"/>
    <mergeCell ref="Z20:Z23"/>
    <mergeCell ref="AL20:AL23"/>
    <mergeCell ref="AA20:AA23"/>
    <mergeCell ref="AB20:AB23"/>
    <mergeCell ref="AC20:AC23"/>
    <mergeCell ref="AD20:AD23"/>
    <mergeCell ref="AE20:AE23"/>
    <mergeCell ref="AF20:AF23"/>
    <mergeCell ref="AG20:AG23"/>
    <mergeCell ref="AH20:AH23"/>
    <mergeCell ref="AI20:AI23"/>
    <mergeCell ref="AJ20:AJ23"/>
    <mergeCell ref="AK20:AK23"/>
    <mergeCell ref="AM22:AN25"/>
    <mergeCell ref="AP29:AP30"/>
    <mergeCell ref="AP31:AP32"/>
    <mergeCell ref="AS7:AS8"/>
    <mergeCell ref="AR17:AR18"/>
    <mergeCell ref="AS17:AS18"/>
    <mergeCell ref="AS21:AS22"/>
    <mergeCell ref="AR25:AR26"/>
    <mergeCell ref="AP13:AP14"/>
    <mergeCell ref="AP15:AP16"/>
    <mergeCell ref="AP7:AQ8"/>
    <mergeCell ref="AQ9:AQ10"/>
    <mergeCell ref="AV15:AV16"/>
    <mergeCell ref="AW7:AW8"/>
    <mergeCell ref="AX7:AX8"/>
    <mergeCell ref="AZ7:AZ8"/>
    <mergeCell ref="AP9:AP10"/>
    <mergeCell ref="AP11:AP12"/>
    <mergeCell ref="AT9:AT10"/>
    <mergeCell ref="AU9:AU10"/>
    <mergeCell ref="AV9:AV10"/>
    <mergeCell ref="AW9:AW10"/>
    <mergeCell ref="AP45:AP46"/>
    <mergeCell ref="AP47:AP48"/>
    <mergeCell ref="AR9:AR10"/>
    <mergeCell ref="AR29:AR30"/>
    <mergeCell ref="AR35:AR36"/>
    <mergeCell ref="AR41:AR42"/>
    <mergeCell ref="AR47:AR48"/>
    <mergeCell ref="AR21:AR22"/>
    <mergeCell ref="AR33:AR34"/>
    <mergeCell ref="AR31:AR32"/>
    <mergeCell ref="AS25:AS26"/>
    <mergeCell ref="AS29:AS30"/>
    <mergeCell ref="AR23:AR24"/>
    <mergeCell ref="AS23:AS24"/>
    <mergeCell ref="AR27:AR28"/>
    <mergeCell ref="AS27:AS28"/>
    <mergeCell ref="AS33:AS34"/>
    <mergeCell ref="AR37:AR38"/>
    <mergeCell ref="AX9:AX10"/>
    <mergeCell ref="AR15:AR16"/>
    <mergeCell ref="AS15:AS16"/>
    <mergeCell ref="AT15:AT16"/>
    <mergeCell ref="AU15:AU16"/>
    <mergeCell ref="AV11:AV12"/>
    <mergeCell ref="AW11:AW12"/>
    <mergeCell ref="AX11:AX12"/>
    <mergeCell ref="AW15:AW16"/>
    <mergeCell ref="AZ9:AZ10"/>
    <mergeCell ref="AR13:AR14"/>
    <mergeCell ref="AS13:AS14"/>
    <mergeCell ref="AT13:AT14"/>
    <mergeCell ref="AU13:AU14"/>
    <mergeCell ref="BB9:BB10"/>
    <mergeCell ref="AR11:AR12"/>
    <mergeCell ref="AS11:AS12"/>
    <mergeCell ref="AT11:AT12"/>
    <mergeCell ref="AU11:AU12"/>
    <mergeCell ref="AZ11:AZ12"/>
    <mergeCell ref="BB11:BB12"/>
    <mergeCell ref="AW13:AW14"/>
    <mergeCell ref="AX13:AX14"/>
    <mergeCell ref="AZ13:AZ14"/>
    <mergeCell ref="BB13:BB14"/>
    <mergeCell ref="AX15:AX16"/>
    <mergeCell ref="AZ15:AZ16"/>
    <mergeCell ref="BB15:BB16"/>
    <mergeCell ref="AT17:AT18"/>
    <mergeCell ref="AU17:AU18"/>
    <mergeCell ref="AV17:AV18"/>
    <mergeCell ref="AW17:AW18"/>
    <mergeCell ref="AX17:AX18"/>
    <mergeCell ref="AZ17:AZ18"/>
    <mergeCell ref="BB17:BB18"/>
    <mergeCell ref="AR19:AR20"/>
    <mergeCell ref="AS19:AS20"/>
    <mergeCell ref="AT19:AT20"/>
    <mergeCell ref="AU19:AU20"/>
    <mergeCell ref="AV19:AV20"/>
    <mergeCell ref="AW19:AW20"/>
    <mergeCell ref="AX19:AX20"/>
    <mergeCell ref="AZ19:AZ20"/>
    <mergeCell ref="BB19:BB20"/>
    <mergeCell ref="AU23:AU24"/>
    <mergeCell ref="AV23:AV24"/>
    <mergeCell ref="AW23:AW24"/>
    <mergeCell ref="AX23:AX24"/>
    <mergeCell ref="AT21:AT22"/>
    <mergeCell ref="AU21:AU22"/>
    <mergeCell ref="AV21:AV22"/>
    <mergeCell ref="AW21:AW22"/>
    <mergeCell ref="AX21:AX22"/>
    <mergeCell ref="AV27:AV28"/>
    <mergeCell ref="AW27:AW28"/>
    <mergeCell ref="AX27:AX28"/>
    <mergeCell ref="AT25:AT26"/>
    <mergeCell ref="AU25:AU26"/>
    <mergeCell ref="AZ27:AZ28"/>
    <mergeCell ref="BB21:BB22"/>
    <mergeCell ref="AY19:AY20"/>
    <mergeCell ref="AY21:AY22"/>
    <mergeCell ref="AZ25:AZ26"/>
    <mergeCell ref="BB25:BB26"/>
    <mergeCell ref="AZ21:AZ22"/>
    <mergeCell ref="BB23:BB24"/>
    <mergeCell ref="AV25:AV26"/>
    <mergeCell ref="AW25:AW26"/>
    <mergeCell ref="AX25:AX26"/>
    <mergeCell ref="AZ23:AZ24"/>
    <mergeCell ref="BA23:BA24"/>
    <mergeCell ref="BA25:BA26"/>
    <mergeCell ref="AT23:AT24"/>
    <mergeCell ref="BB27:BB28"/>
    <mergeCell ref="AT29:AT30"/>
    <mergeCell ref="AU29:AU30"/>
    <mergeCell ref="AV29:AV30"/>
    <mergeCell ref="AW29:AW30"/>
    <mergeCell ref="AX29:AX30"/>
    <mergeCell ref="AZ29:AZ30"/>
    <mergeCell ref="BB29:BB30"/>
    <mergeCell ref="AT27:AT28"/>
    <mergeCell ref="AU27:AU28"/>
    <mergeCell ref="AS31:AS32"/>
    <mergeCell ref="AT31:AT32"/>
    <mergeCell ref="AU31:AU32"/>
    <mergeCell ref="AV31:AV32"/>
    <mergeCell ref="AW31:AW32"/>
    <mergeCell ref="AX31:AX32"/>
    <mergeCell ref="AZ31:AZ32"/>
    <mergeCell ref="BB31:BB32"/>
    <mergeCell ref="AX35:AX36"/>
    <mergeCell ref="AZ35:AZ36"/>
    <mergeCell ref="BB35:BB36"/>
    <mergeCell ref="AY35:AY36"/>
    <mergeCell ref="AT33:AT34"/>
    <mergeCell ref="AU33:AU34"/>
    <mergeCell ref="AV33:AV34"/>
    <mergeCell ref="AW33:AW34"/>
    <mergeCell ref="AX33:AX34"/>
    <mergeCell ref="AZ33:AZ34"/>
    <mergeCell ref="AU37:AU38"/>
    <mergeCell ref="AV37:AV38"/>
    <mergeCell ref="AW37:AW38"/>
    <mergeCell ref="AX37:AX38"/>
    <mergeCell ref="BB33:BB34"/>
    <mergeCell ref="AS35:AS36"/>
    <mergeCell ref="AT35:AT36"/>
    <mergeCell ref="AU35:AU36"/>
    <mergeCell ref="AV35:AV36"/>
    <mergeCell ref="AW35:AW36"/>
    <mergeCell ref="AZ37:AZ38"/>
    <mergeCell ref="BB37:BB38"/>
    <mergeCell ref="AR39:AR40"/>
    <mergeCell ref="AS39:AS40"/>
    <mergeCell ref="AT39:AT40"/>
    <mergeCell ref="AU39:AU40"/>
    <mergeCell ref="AV39:AV40"/>
    <mergeCell ref="AW39:AW40"/>
    <mergeCell ref="AS37:AS38"/>
    <mergeCell ref="AT37:AT38"/>
    <mergeCell ref="AS41:AS42"/>
    <mergeCell ref="AT41:AT42"/>
    <mergeCell ref="AU41:AU42"/>
    <mergeCell ref="AV41:AV42"/>
    <mergeCell ref="AW41:AW42"/>
    <mergeCell ref="AX41:AX42"/>
    <mergeCell ref="AW43:AW44"/>
    <mergeCell ref="AX43:AX44"/>
    <mergeCell ref="AZ43:AZ44"/>
    <mergeCell ref="BB43:BB44"/>
    <mergeCell ref="AX39:AX40"/>
    <mergeCell ref="AZ39:AZ40"/>
    <mergeCell ref="BB39:BB40"/>
    <mergeCell ref="AZ41:AZ42"/>
    <mergeCell ref="BA39:BA40"/>
    <mergeCell ref="BA41:BA42"/>
    <mergeCell ref="AT45:AT46"/>
    <mergeCell ref="AU45:AU46"/>
    <mergeCell ref="AV45:AV46"/>
    <mergeCell ref="AW45:AW46"/>
    <mergeCell ref="BB41:BB42"/>
    <mergeCell ref="AR43:AR44"/>
    <mergeCell ref="AS43:AS44"/>
    <mergeCell ref="AT43:AT44"/>
    <mergeCell ref="AU43:AU44"/>
    <mergeCell ref="AV43:AV44"/>
    <mergeCell ref="AR45:AR46"/>
    <mergeCell ref="BB45:BB46"/>
    <mergeCell ref="AX49:AX50"/>
    <mergeCell ref="AZ49:AZ50"/>
    <mergeCell ref="AS47:AS48"/>
    <mergeCell ref="AT47:AT48"/>
    <mergeCell ref="AU47:AU48"/>
    <mergeCell ref="AV47:AV48"/>
    <mergeCell ref="AW47:AW48"/>
    <mergeCell ref="AS45:AS46"/>
    <mergeCell ref="AY47:AY48"/>
    <mergeCell ref="AY49:AY50"/>
    <mergeCell ref="AQ21:AQ22"/>
    <mergeCell ref="AQ23:AQ24"/>
    <mergeCell ref="AZ47:AZ48"/>
    <mergeCell ref="AQ41:AQ42"/>
    <mergeCell ref="AQ43:AQ44"/>
    <mergeCell ref="AQ47:AQ48"/>
    <mergeCell ref="AX45:AX46"/>
    <mergeCell ref="AZ45:AZ46"/>
    <mergeCell ref="AQ19:AQ20"/>
    <mergeCell ref="BB47:BB48"/>
    <mergeCell ref="AR49:AR50"/>
    <mergeCell ref="AS49:AS50"/>
    <mergeCell ref="AT49:AT50"/>
    <mergeCell ref="AU49:AU50"/>
    <mergeCell ref="AV49:AV50"/>
    <mergeCell ref="AW49:AW50"/>
    <mergeCell ref="BB49:BB50"/>
    <mergeCell ref="AX47:AX48"/>
    <mergeCell ref="AQ31:AQ32"/>
    <mergeCell ref="AP17:AP18"/>
    <mergeCell ref="AP19:AP20"/>
    <mergeCell ref="AP21:AP22"/>
    <mergeCell ref="AP23:AP24"/>
    <mergeCell ref="AQ45:AQ46"/>
    <mergeCell ref="AQ33:AQ34"/>
    <mergeCell ref="AQ35:AQ36"/>
    <mergeCell ref="AQ37:AQ38"/>
    <mergeCell ref="AQ39:AQ40"/>
    <mergeCell ref="AI8:AI10"/>
    <mergeCell ref="AJ8:AK10"/>
    <mergeCell ref="AJ7:AK7"/>
    <mergeCell ref="AQ25:AQ26"/>
    <mergeCell ref="AQ27:AQ28"/>
    <mergeCell ref="AQ29:AQ30"/>
    <mergeCell ref="AQ11:AQ12"/>
    <mergeCell ref="AQ13:AQ14"/>
    <mergeCell ref="AQ15:AQ16"/>
    <mergeCell ref="AQ17:AQ18"/>
    <mergeCell ref="AJ17:AM18"/>
    <mergeCell ref="AL8:AL10"/>
    <mergeCell ref="AM8:AN10"/>
    <mergeCell ref="AI11:AI16"/>
    <mergeCell ref="AJ11:AJ13"/>
    <mergeCell ref="AJ14:AJ16"/>
    <mergeCell ref="AK11:AK13"/>
    <mergeCell ref="AK14:AK16"/>
    <mergeCell ref="AM11:AN16"/>
    <mergeCell ref="AL11:AL16"/>
  </mergeCells>
  <conditionalFormatting sqref="C24:AH24 C9 C46:C50 AH25 C12:AH18 C11 AH9:AH11 C26:AH43">
    <cfRule type="expression" priority="22" dxfId="0" stopIfTrue="1">
      <formula>$C9=""</formula>
    </cfRule>
  </conditionalFormatting>
  <conditionalFormatting sqref="D46:AH50 AR9:AR48 AT9:AT48 AV9:AV48 AX9:AZ48 BA11:BA47 BA9">
    <cfRule type="expression" priority="19" dxfId="0" stopIfTrue="1">
      <formula>D9=""</formula>
    </cfRule>
  </conditionalFormatting>
  <conditionalFormatting sqref="AC5:AH5">
    <cfRule type="expression" priority="26" dxfId="0" stopIfTrue="1">
      <formula>$AC$5=""</formula>
    </cfRule>
  </conditionalFormatting>
  <conditionalFormatting sqref="AJ5:AN5">
    <cfRule type="expression" priority="27" dxfId="0" stopIfTrue="1">
      <formula>$AJ$5=""</formula>
    </cfRule>
  </conditionalFormatting>
  <conditionalFormatting sqref="D54:S54">
    <cfRule type="expression" priority="28" dxfId="0" stopIfTrue="1">
      <formula>D$54=""</formula>
    </cfRule>
  </conditionalFormatting>
  <conditionalFormatting sqref="AQ9:AQ48">
    <cfRule type="expression" priority="12" dxfId="11" stopIfTrue="1">
      <formula>AQ9=""</formula>
    </cfRule>
  </conditionalFormatting>
  <conditionalFormatting sqref="BA3">
    <cfRule type="expression" priority="10" dxfId="11" stopIfTrue="1">
      <formula>$BA$3=""</formula>
    </cfRule>
  </conditionalFormatting>
  <conditionalFormatting sqref="BA5">
    <cfRule type="expression" priority="9" dxfId="11" stopIfTrue="1">
      <formula>$BA$5=""</formula>
    </cfRule>
  </conditionalFormatting>
  <conditionalFormatting sqref="D20:AH23 D8:AH8">
    <cfRule type="expression" priority="7" dxfId="198" stopIfTrue="1">
      <formula>WEEKDAY(D8,1)=7</formula>
    </cfRule>
    <cfRule type="expression" priority="8" dxfId="197" stopIfTrue="1">
      <formula>WEEKDAY(D8,1)=1</formula>
    </cfRule>
  </conditionalFormatting>
  <conditionalFormatting sqref="D45:AH45">
    <cfRule type="expression" priority="6" dxfId="197" stopIfTrue="1">
      <formula>WEEKDAY(D45,1)=1</formula>
    </cfRule>
  </conditionalFormatting>
  <conditionalFormatting sqref="D45:AH45">
    <cfRule type="expression" priority="5" dxfId="198" stopIfTrue="1">
      <formula>WEEKDAY(D45,1)=7</formula>
    </cfRule>
  </conditionalFormatting>
  <conditionalFormatting sqref="C25:AG25">
    <cfRule type="expression" priority="4" dxfId="0" stopIfTrue="1">
      <formula>$C25=""</formula>
    </cfRule>
  </conditionalFormatting>
  <conditionalFormatting sqref="C10:AG10">
    <cfRule type="expression" priority="3" dxfId="0" stopIfTrue="1">
      <formula>$C10=""</formula>
    </cfRule>
  </conditionalFormatting>
  <conditionalFormatting sqref="D9:AG9">
    <cfRule type="expression" priority="2" dxfId="0" stopIfTrue="1">
      <formula>$C9=""</formula>
    </cfRule>
  </conditionalFormatting>
  <conditionalFormatting sqref="D11:AG11">
    <cfRule type="expression" priority="1" dxfId="0" stopIfTrue="1">
      <formula>$C11=""</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D24:AH43">
      <formula1>$I$62:$I$77</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xl/worksheets/sheet9.xml><?xml version="1.0" encoding="utf-8"?>
<worksheet xmlns="http://schemas.openxmlformats.org/spreadsheetml/2006/main" xmlns:r="http://schemas.openxmlformats.org/officeDocument/2006/relationships">
  <dimension ref="A1:BB100"/>
  <sheetViews>
    <sheetView view="pageBreakPreview" zoomScale="70" zoomScaleNormal="75" zoomScaleSheetLayoutView="70" zoomScalePageLayoutView="0" workbookViewId="0" topLeftCell="A1">
      <selection activeCell="A1" sqref="A1:H1"/>
    </sheetView>
  </sheetViews>
  <sheetFormatPr defaultColWidth="9.140625" defaultRowHeight="15"/>
  <cols>
    <col min="1" max="1" width="7.8515625" style="90" customWidth="1"/>
    <col min="2" max="2" width="4.7109375" style="90" customWidth="1"/>
    <col min="3" max="3" width="17.140625" style="90" customWidth="1"/>
    <col min="4" max="34" width="4.140625" style="90" customWidth="1"/>
    <col min="35" max="35" width="9.8515625" style="90" customWidth="1"/>
    <col min="36" max="36" width="11.57421875" style="90" customWidth="1"/>
    <col min="37" max="38" width="9.8515625" style="90" customWidth="1"/>
    <col min="39" max="40" width="7.57421875" style="90" customWidth="1"/>
    <col min="41" max="41" width="3.57421875" style="90" customWidth="1"/>
    <col min="42" max="42" width="3.8515625" style="90" bestFit="1" customWidth="1"/>
    <col min="43" max="43" width="19.421875" style="90" customWidth="1"/>
    <col min="44" max="52" width="15.57421875" style="90" customWidth="1"/>
    <col min="53" max="53" width="16.57421875" style="90" customWidth="1"/>
    <col min="54" max="54" width="30.57421875" style="90" customWidth="1"/>
    <col min="55" max="55" width="3.57421875" style="90" customWidth="1"/>
    <col min="56" max="16384" width="9.00390625" style="90" customWidth="1"/>
  </cols>
  <sheetData>
    <row r="1" spans="1:45" ht="24" customHeight="1">
      <c r="A1" s="774" t="s">
        <v>335</v>
      </c>
      <c r="B1" s="775"/>
      <c r="C1" s="775"/>
      <c r="D1" s="775"/>
      <c r="E1" s="775"/>
      <c r="F1" s="775"/>
      <c r="G1" s="775"/>
      <c r="H1" s="776"/>
      <c r="J1" s="91"/>
      <c r="AH1" s="92"/>
      <c r="AI1" s="92"/>
      <c r="AM1" s="694" t="s">
        <v>0</v>
      </c>
      <c r="AN1" s="694"/>
      <c r="AQ1" s="747" t="s">
        <v>385</v>
      </c>
      <c r="AR1" s="748"/>
      <c r="AS1" s="749"/>
    </row>
    <row r="2" spans="1:40" ht="24" customHeight="1">
      <c r="A2" s="89"/>
      <c r="B2" s="89"/>
      <c r="C2" s="89"/>
      <c r="E2" s="94"/>
      <c r="G2" s="95"/>
      <c r="H2" s="95"/>
      <c r="I2" s="95"/>
      <c r="J2" s="95"/>
      <c r="K2" s="95"/>
      <c r="L2" s="95"/>
      <c r="M2" s="95"/>
      <c r="N2" s="95"/>
      <c r="O2" s="95"/>
      <c r="P2" s="95"/>
      <c r="U2" s="96"/>
      <c r="V2" s="96"/>
      <c r="AH2" s="97"/>
      <c r="AI2" s="97"/>
      <c r="AM2" s="695"/>
      <c r="AN2" s="695"/>
    </row>
    <row r="3" spans="1:54" ht="24" customHeight="1">
      <c r="A3" s="696" t="s">
        <v>379</v>
      </c>
      <c r="B3" s="696"/>
      <c r="C3" s="696"/>
      <c r="D3" s="696"/>
      <c r="E3" s="696"/>
      <c r="F3" s="697" t="s">
        <v>74</v>
      </c>
      <c r="G3" s="697"/>
      <c r="H3" s="697"/>
      <c r="I3" s="697"/>
      <c r="J3" s="697"/>
      <c r="K3" s="697"/>
      <c r="L3" s="697"/>
      <c r="M3" s="697"/>
      <c r="N3" s="697"/>
      <c r="O3" s="697"/>
      <c r="P3" s="697"/>
      <c r="Q3" s="697"/>
      <c r="R3" s="697"/>
      <c r="S3" s="697"/>
      <c r="T3" s="697"/>
      <c r="U3" s="697"/>
      <c r="V3" s="697"/>
      <c r="W3" s="697"/>
      <c r="X3" s="697"/>
      <c r="AH3" s="97"/>
      <c r="AI3" s="97"/>
      <c r="AM3" s="695"/>
      <c r="AN3" s="695"/>
      <c r="AP3" s="746" t="str">
        <f>A3</f>
        <v>平成 28 年 8 月</v>
      </c>
      <c r="AQ3" s="746"/>
      <c r="AR3" s="746"/>
      <c r="AS3" s="745" t="s">
        <v>203</v>
      </c>
      <c r="AT3" s="745"/>
      <c r="AU3" s="745"/>
      <c r="AV3" s="745"/>
      <c r="AW3" s="745"/>
      <c r="AX3" s="745"/>
      <c r="AY3" s="143"/>
      <c r="AZ3" s="100" t="s">
        <v>241</v>
      </c>
      <c r="BA3" s="752">
        <f>IF(AC5="","",AC5)</f>
      </c>
      <c r="BB3" s="753"/>
    </row>
    <row r="4" spans="1:52" ht="6.75" customHeight="1">
      <c r="A4" s="696"/>
      <c r="B4" s="696"/>
      <c r="C4" s="696"/>
      <c r="D4" s="696"/>
      <c r="E4" s="696"/>
      <c r="F4" s="697"/>
      <c r="G4" s="697"/>
      <c r="H4" s="697"/>
      <c r="I4" s="697"/>
      <c r="J4" s="697"/>
      <c r="K4" s="697"/>
      <c r="L4" s="697"/>
      <c r="M4" s="697"/>
      <c r="N4" s="697"/>
      <c r="O4" s="697"/>
      <c r="P4" s="697"/>
      <c r="Q4" s="697"/>
      <c r="R4" s="697"/>
      <c r="S4" s="697"/>
      <c r="T4" s="697"/>
      <c r="U4" s="697"/>
      <c r="V4" s="697"/>
      <c r="W4" s="697"/>
      <c r="X4" s="697"/>
      <c r="AH4" s="97"/>
      <c r="AI4" s="97"/>
      <c r="AM4" s="99"/>
      <c r="AN4" s="99"/>
      <c r="AP4" s="746"/>
      <c r="AQ4" s="746"/>
      <c r="AR4" s="746"/>
      <c r="AS4" s="745"/>
      <c r="AT4" s="745"/>
      <c r="AU4" s="745"/>
      <c r="AV4" s="745"/>
      <c r="AW4" s="745"/>
      <c r="AX4" s="745"/>
      <c r="AY4" s="143"/>
      <c r="AZ4" s="142"/>
    </row>
    <row r="5" spans="1:54" ht="21" customHeight="1">
      <c r="A5" s="696"/>
      <c r="B5" s="696"/>
      <c r="C5" s="696"/>
      <c r="D5" s="696"/>
      <c r="E5" s="696"/>
      <c r="F5" s="697"/>
      <c r="G5" s="697"/>
      <c r="H5" s="697"/>
      <c r="I5" s="697"/>
      <c r="J5" s="697"/>
      <c r="K5" s="697"/>
      <c r="L5" s="697"/>
      <c r="M5" s="697"/>
      <c r="N5" s="697"/>
      <c r="O5" s="697"/>
      <c r="P5" s="697"/>
      <c r="Q5" s="697"/>
      <c r="R5" s="697"/>
      <c r="S5" s="697"/>
      <c r="T5" s="697"/>
      <c r="U5" s="697"/>
      <c r="V5" s="697"/>
      <c r="W5" s="697"/>
      <c r="X5" s="697"/>
      <c r="Z5" s="698" t="s">
        <v>1</v>
      </c>
      <c r="AA5" s="698"/>
      <c r="AB5" s="698"/>
      <c r="AC5" s="770"/>
      <c r="AD5" s="771"/>
      <c r="AE5" s="771"/>
      <c r="AF5" s="771"/>
      <c r="AG5" s="771"/>
      <c r="AH5" s="772"/>
      <c r="AI5" s="100" t="s">
        <v>2</v>
      </c>
      <c r="AJ5" s="773"/>
      <c r="AK5" s="773"/>
      <c r="AL5" s="773"/>
      <c r="AM5" s="773"/>
      <c r="AN5" s="773"/>
      <c r="AP5" s="746"/>
      <c r="AQ5" s="746"/>
      <c r="AR5" s="746"/>
      <c r="AS5" s="745"/>
      <c r="AT5" s="745"/>
      <c r="AU5" s="745"/>
      <c r="AV5" s="745"/>
      <c r="AW5" s="745"/>
      <c r="AX5" s="745"/>
      <c r="AY5" s="143"/>
      <c r="AZ5" s="100" t="s">
        <v>242</v>
      </c>
      <c r="BA5" s="752">
        <f>IF(AJ5="","",AJ5)</f>
      </c>
      <c r="BB5" s="753"/>
    </row>
    <row r="6" spans="12:38" ht="7.5" customHeight="1" thickBot="1">
      <c r="L6" s="94"/>
      <c r="M6" s="94"/>
      <c r="N6" s="94"/>
      <c r="O6" s="94"/>
      <c r="P6" s="94"/>
      <c r="Q6" s="94"/>
      <c r="R6" s="94"/>
      <c r="S6" s="94"/>
      <c r="T6" s="94"/>
      <c r="U6" s="94"/>
      <c r="V6" s="94"/>
      <c r="W6" s="94"/>
      <c r="X6" s="94"/>
      <c r="Y6" s="94"/>
      <c r="Z6" s="94"/>
      <c r="AA6" s="94"/>
      <c r="AH6" s="94"/>
      <c r="AI6" s="94"/>
      <c r="AL6" s="94"/>
    </row>
    <row r="7" spans="1:54" ht="20.25" customHeight="1">
      <c r="A7" s="723" t="s">
        <v>3</v>
      </c>
      <c r="B7" s="719" t="s">
        <v>4</v>
      </c>
      <c r="C7" s="719"/>
      <c r="D7" s="735" t="s">
        <v>5</v>
      </c>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c r="AI7" s="264" t="s">
        <v>288</v>
      </c>
      <c r="AJ7" s="651" t="s">
        <v>286</v>
      </c>
      <c r="AK7" s="651"/>
      <c r="AL7" s="102" t="s">
        <v>8</v>
      </c>
      <c r="AM7" s="651" t="s">
        <v>82</v>
      </c>
      <c r="AN7" s="652"/>
      <c r="AP7" s="656" t="s">
        <v>173</v>
      </c>
      <c r="AQ7" s="657"/>
      <c r="AR7" s="705" t="s">
        <v>196</v>
      </c>
      <c r="AS7" s="705" t="s">
        <v>197</v>
      </c>
      <c r="AT7" s="705" t="s">
        <v>202</v>
      </c>
      <c r="AU7" s="705" t="s">
        <v>198</v>
      </c>
      <c r="AV7" s="705" t="s">
        <v>322</v>
      </c>
      <c r="AW7" s="705" t="s">
        <v>199</v>
      </c>
      <c r="AX7" s="743" t="s">
        <v>200</v>
      </c>
      <c r="AY7" s="743" t="s">
        <v>209</v>
      </c>
      <c r="AZ7" s="705" t="s">
        <v>201</v>
      </c>
      <c r="BA7" s="705" t="s">
        <v>290</v>
      </c>
      <c r="BB7" s="695" t="s">
        <v>204</v>
      </c>
    </row>
    <row r="8" spans="1:54" ht="21" customHeight="1">
      <c r="A8" s="724"/>
      <c r="B8" s="725"/>
      <c r="C8" s="725"/>
      <c r="D8" s="340">
        <f>'日付'!B7</f>
        <v>42583</v>
      </c>
      <c r="E8" s="340">
        <f>'日付'!C7</f>
        <v>42584</v>
      </c>
      <c r="F8" s="340">
        <f>'日付'!D7</f>
        <v>42585</v>
      </c>
      <c r="G8" s="340">
        <f>'日付'!E7</f>
        <v>42586</v>
      </c>
      <c r="H8" s="340">
        <f>'日付'!F7</f>
        <v>42587</v>
      </c>
      <c r="I8" s="340">
        <f>'日付'!G7</f>
        <v>42588</v>
      </c>
      <c r="J8" s="340">
        <f>'日付'!H7</f>
        <v>42589</v>
      </c>
      <c r="K8" s="340">
        <f>'日付'!I7</f>
        <v>42590</v>
      </c>
      <c r="L8" s="340">
        <f>'日付'!J7</f>
        <v>42591</v>
      </c>
      <c r="M8" s="340">
        <f>'日付'!K7</f>
        <v>42592</v>
      </c>
      <c r="N8" s="342">
        <f>'日付'!L7</f>
        <v>42593</v>
      </c>
      <c r="O8" s="340">
        <f>'日付'!M7</f>
        <v>42594</v>
      </c>
      <c r="P8" s="340">
        <f>'日付'!N7</f>
        <v>42595</v>
      </c>
      <c r="Q8" s="340">
        <f>'日付'!O7</f>
        <v>42596</v>
      </c>
      <c r="R8" s="340">
        <f>'日付'!P7</f>
        <v>42597</v>
      </c>
      <c r="S8" s="340">
        <f>'日付'!Q7</f>
        <v>42598</v>
      </c>
      <c r="T8" s="340">
        <f>'日付'!R7</f>
        <v>42599</v>
      </c>
      <c r="U8" s="340">
        <f>'日付'!S7</f>
        <v>42600</v>
      </c>
      <c r="V8" s="340">
        <f>'日付'!T7</f>
        <v>42601</v>
      </c>
      <c r="W8" s="340">
        <f>'日付'!U7</f>
        <v>42602</v>
      </c>
      <c r="X8" s="340">
        <f>'日付'!V7</f>
        <v>42603</v>
      </c>
      <c r="Y8" s="340">
        <f>'日付'!W7</f>
        <v>42604</v>
      </c>
      <c r="Z8" s="340">
        <f>'日付'!X7</f>
        <v>42605</v>
      </c>
      <c r="AA8" s="340">
        <f>'日付'!Y7</f>
        <v>42606</v>
      </c>
      <c r="AB8" s="340">
        <f>'日付'!Z7</f>
        <v>42607</v>
      </c>
      <c r="AC8" s="340">
        <f>'日付'!AA7</f>
        <v>42608</v>
      </c>
      <c r="AD8" s="340">
        <f>'日付'!AB7</f>
        <v>42609</v>
      </c>
      <c r="AE8" s="340">
        <f>'日付'!AC7</f>
        <v>42610</v>
      </c>
      <c r="AF8" s="340">
        <f>'日付'!AD7</f>
        <v>42611</v>
      </c>
      <c r="AG8" s="340">
        <f>'日付'!AE7</f>
        <v>42612</v>
      </c>
      <c r="AH8" s="340">
        <f>'日付'!AF7</f>
        <v>42613</v>
      </c>
      <c r="AI8" s="630" t="s">
        <v>6</v>
      </c>
      <c r="AJ8" s="633">
        <f>IF(COUNTIF($D$19:$AH$19,"育")=0,0,IF(8&lt;=COUNTIF($D$19:$AH$19,"育"),8,COUNTIF($D$19:$AH$19,"育")))</f>
        <v>0</v>
      </c>
      <c r="AK8" s="634"/>
      <c r="AL8" s="639">
        <v>12000</v>
      </c>
      <c r="AM8" s="633">
        <f>AJ8*AL8</f>
        <v>0</v>
      </c>
      <c r="AN8" s="642"/>
      <c r="AP8" s="658"/>
      <c r="AQ8" s="659"/>
      <c r="AR8" s="706"/>
      <c r="AS8" s="706"/>
      <c r="AT8" s="706"/>
      <c r="AU8" s="706"/>
      <c r="AV8" s="706"/>
      <c r="AW8" s="706"/>
      <c r="AX8" s="706"/>
      <c r="AY8" s="706"/>
      <c r="AZ8" s="706"/>
      <c r="BA8" s="757"/>
      <c r="BB8" s="695"/>
    </row>
    <row r="9" spans="1:54" ht="16.5" customHeight="1">
      <c r="A9" s="720" t="s">
        <v>9</v>
      </c>
      <c r="B9" s="235">
        <v>1</v>
      </c>
      <c r="C9" s="234"/>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44"/>
      <c r="AI9" s="631"/>
      <c r="AJ9" s="635"/>
      <c r="AK9" s="636"/>
      <c r="AL9" s="640"/>
      <c r="AM9" s="635"/>
      <c r="AN9" s="643"/>
      <c r="AP9" s="660">
        <v>1</v>
      </c>
      <c r="AQ9" s="639">
        <f>IF(C24="","",C24)</f>
      </c>
      <c r="AR9" s="765"/>
      <c r="AS9" s="670">
        <f>IF(90000&lt;=AR9,90000,AR9)</f>
        <v>0</v>
      </c>
      <c r="AT9" s="765"/>
      <c r="AU9" s="670">
        <f>IF(10000&lt;=AT9,10000,AT9)</f>
        <v>0</v>
      </c>
      <c r="AV9" s="765"/>
      <c r="AW9" s="670">
        <f>IF(20000&lt;=AV9,20000,AV9)</f>
        <v>0</v>
      </c>
      <c r="AX9" s="765"/>
      <c r="AY9" s="765"/>
      <c r="AZ9" s="765"/>
      <c r="BA9" s="777"/>
      <c r="BB9" s="766"/>
    </row>
    <row r="10" spans="1:54" ht="16.5" customHeight="1">
      <c r="A10" s="721"/>
      <c r="B10" s="236">
        <v>2</v>
      </c>
      <c r="C10" s="8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45"/>
      <c r="AI10" s="632"/>
      <c r="AJ10" s="637"/>
      <c r="AK10" s="638"/>
      <c r="AL10" s="641"/>
      <c r="AM10" s="637"/>
      <c r="AN10" s="644"/>
      <c r="AP10" s="661"/>
      <c r="AQ10" s="654"/>
      <c r="AR10" s="761"/>
      <c r="AS10" s="666"/>
      <c r="AT10" s="761"/>
      <c r="AU10" s="666"/>
      <c r="AV10" s="761"/>
      <c r="AW10" s="666"/>
      <c r="AX10" s="761"/>
      <c r="AY10" s="761"/>
      <c r="AZ10" s="761"/>
      <c r="BA10" s="764"/>
      <c r="BB10" s="758"/>
    </row>
    <row r="11" spans="1:54" ht="16.5" customHeight="1">
      <c r="A11" s="721"/>
      <c r="B11" s="236">
        <v>3</v>
      </c>
      <c r="C11" s="87"/>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645" t="s">
        <v>84</v>
      </c>
      <c r="AJ11" s="647" t="s">
        <v>95</v>
      </c>
      <c r="AK11" s="648">
        <f>IF(COUNTIF($D$19:$AH$19,"育")&gt;=9,COUNTIF($D$19:$AH$19,"実")+COUNTIF($D$19:$AH$19,"育")+COUNTIF($D$19:$AH$19,"複")-8,COUNTIF($D$19:$AH$19,"実")+COUNTIF($D$19:$AH$19,"複"))</f>
        <v>0</v>
      </c>
      <c r="AL11" s="624">
        <v>5000</v>
      </c>
      <c r="AM11" s="624">
        <f>SUM(AK11,AK14)*AL11</f>
        <v>0</v>
      </c>
      <c r="AN11" s="626"/>
      <c r="AP11" s="661">
        <v>2</v>
      </c>
      <c r="AQ11" s="653">
        <f>IF(C25="","",C25)</f>
      </c>
      <c r="AR11" s="761"/>
      <c r="AS11" s="668">
        <f>IF(90000&lt;=AR11,90000,AR11)</f>
        <v>0</v>
      </c>
      <c r="AT11" s="761"/>
      <c r="AU11" s="668">
        <f>IF(10000&lt;=AT11,10000,AT11)</f>
        <v>0</v>
      </c>
      <c r="AV11" s="761"/>
      <c r="AW11" s="668">
        <f>IF(20000&lt;=AV11,20000,AV11)</f>
        <v>0</v>
      </c>
      <c r="AX11" s="761"/>
      <c r="AY11" s="761"/>
      <c r="AZ11" s="761"/>
      <c r="BA11" s="763"/>
      <c r="BB11" s="758"/>
    </row>
    <row r="12" spans="1:54" ht="16.5" customHeight="1">
      <c r="A12" s="721"/>
      <c r="B12" s="236">
        <v>4</v>
      </c>
      <c r="C12" s="8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246"/>
      <c r="AI12" s="645"/>
      <c r="AJ12" s="647"/>
      <c r="AK12" s="648"/>
      <c r="AL12" s="624"/>
      <c r="AM12" s="624"/>
      <c r="AN12" s="626"/>
      <c r="AP12" s="661"/>
      <c r="AQ12" s="654"/>
      <c r="AR12" s="761"/>
      <c r="AS12" s="669"/>
      <c r="AT12" s="761"/>
      <c r="AU12" s="669"/>
      <c r="AV12" s="761"/>
      <c r="AW12" s="669"/>
      <c r="AX12" s="761"/>
      <c r="AY12" s="761"/>
      <c r="AZ12" s="761"/>
      <c r="BA12" s="764"/>
      <c r="BB12" s="758"/>
    </row>
    <row r="13" spans="1:54" ht="16.5" customHeight="1">
      <c r="A13" s="721"/>
      <c r="B13" s="236">
        <v>5</v>
      </c>
      <c r="C13" s="8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246"/>
      <c r="AI13" s="645"/>
      <c r="AJ13" s="647"/>
      <c r="AK13" s="648"/>
      <c r="AL13" s="624"/>
      <c r="AM13" s="624"/>
      <c r="AN13" s="626"/>
      <c r="AP13" s="661">
        <v>3</v>
      </c>
      <c r="AQ13" s="653">
        <f>IF(C26="","",C26)</f>
      </c>
      <c r="AR13" s="761"/>
      <c r="AS13" s="668">
        <f>IF(90000&lt;=AR13,90000,AR13)</f>
        <v>0</v>
      </c>
      <c r="AT13" s="761"/>
      <c r="AU13" s="668">
        <f>IF(10000&lt;=AT13,10000,AT13)</f>
        <v>0</v>
      </c>
      <c r="AV13" s="761"/>
      <c r="AW13" s="668">
        <f>IF(20000&lt;=AV13,20000,AV13)</f>
        <v>0</v>
      </c>
      <c r="AX13" s="761"/>
      <c r="AY13" s="761"/>
      <c r="AZ13" s="761"/>
      <c r="BA13" s="763"/>
      <c r="BB13" s="758"/>
    </row>
    <row r="14" spans="1:54" ht="16.5" customHeight="1">
      <c r="A14" s="721"/>
      <c r="B14" s="236">
        <v>6</v>
      </c>
      <c r="C14" s="8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246"/>
      <c r="AI14" s="645"/>
      <c r="AJ14" s="649" t="s">
        <v>287</v>
      </c>
      <c r="AK14" s="624">
        <f>IF(COUNTIF($D$19:$AH$19,"複")=0,0,COUNTIF($D$19:$AH$19,"複"))</f>
        <v>0</v>
      </c>
      <c r="AL14" s="624"/>
      <c r="AM14" s="624"/>
      <c r="AN14" s="626"/>
      <c r="AP14" s="661"/>
      <c r="AQ14" s="654"/>
      <c r="AR14" s="761"/>
      <c r="AS14" s="669"/>
      <c r="AT14" s="761"/>
      <c r="AU14" s="669"/>
      <c r="AV14" s="761"/>
      <c r="AW14" s="669"/>
      <c r="AX14" s="761"/>
      <c r="AY14" s="761"/>
      <c r="AZ14" s="761"/>
      <c r="BA14" s="764"/>
      <c r="BB14" s="758"/>
    </row>
    <row r="15" spans="1:54" ht="16.5" customHeight="1">
      <c r="A15" s="721"/>
      <c r="B15" s="236">
        <v>7</v>
      </c>
      <c r="C15" s="8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t="s">
        <v>11</v>
      </c>
      <c r="AB15" s="137"/>
      <c r="AC15" s="137"/>
      <c r="AD15" s="137"/>
      <c r="AE15" s="137"/>
      <c r="AF15" s="137"/>
      <c r="AG15" s="137" t="s">
        <v>10</v>
      </c>
      <c r="AH15" s="246"/>
      <c r="AI15" s="645"/>
      <c r="AJ15" s="649"/>
      <c r="AK15" s="624"/>
      <c r="AL15" s="624"/>
      <c r="AM15" s="624"/>
      <c r="AN15" s="626"/>
      <c r="AP15" s="661">
        <v>4</v>
      </c>
      <c r="AQ15" s="653">
        <f>IF(C27="","",C27)</f>
      </c>
      <c r="AR15" s="761"/>
      <c r="AS15" s="668">
        <f>IF(90000&lt;=AR15,90000,AR15)</f>
        <v>0</v>
      </c>
      <c r="AT15" s="761"/>
      <c r="AU15" s="668">
        <f>IF(10000&lt;=AT15,10000,AT15)</f>
        <v>0</v>
      </c>
      <c r="AV15" s="761"/>
      <c r="AW15" s="668">
        <f>IF(20000&lt;=AV15,20000,AV15)</f>
        <v>0</v>
      </c>
      <c r="AX15" s="761"/>
      <c r="AY15" s="761"/>
      <c r="AZ15" s="761"/>
      <c r="BA15" s="763"/>
      <c r="BB15" s="758"/>
    </row>
    <row r="16" spans="1:54" ht="17.25" customHeight="1" thickBot="1">
      <c r="A16" s="721"/>
      <c r="B16" s="236">
        <v>8</v>
      </c>
      <c r="C16" s="8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t="s">
        <v>10</v>
      </c>
      <c r="AH16" s="246"/>
      <c r="AI16" s="646"/>
      <c r="AJ16" s="650"/>
      <c r="AK16" s="625"/>
      <c r="AL16" s="625"/>
      <c r="AM16" s="625"/>
      <c r="AN16" s="627"/>
      <c r="AP16" s="661"/>
      <c r="AQ16" s="654"/>
      <c r="AR16" s="761"/>
      <c r="AS16" s="669"/>
      <c r="AT16" s="761"/>
      <c r="AU16" s="669"/>
      <c r="AV16" s="761"/>
      <c r="AW16" s="669"/>
      <c r="AX16" s="761"/>
      <c r="AY16" s="761"/>
      <c r="AZ16" s="761"/>
      <c r="BA16" s="764"/>
      <c r="BB16" s="758"/>
    </row>
    <row r="17" spans="1:54" ht="17.25" customHeight="1">
      <c r="A17" s="721"/>
      <c r="B17" s="237">
        <v>9</v>
      </c>
      <c r="C17" s="87"/>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47"/>
      <c r="AI17" s="265"/>
      <c r="AJ17" s="628" t="s">
        <v>328</v>
      </c>
      <c r="AK17" s="628"/>
      <c r="AL17" s="628"/>
      <c r="AM17" s="628"/>
      <c r="AN17" s="266"/>
      <c r="AP17" s="661">
        <v>5</v>
      </c>
      <c r="AQ17" s="653">
        <f>IF(C28="","",C28)</f>
      </c>
      <c r="AR17" s="761"/>
      <c r="AS17" s="668">
        <f>IF(90000&lt;=AR17,90000,AR17)</f>
        <v>0</v>
      </c>
      <c r="AT17" s="761"/>
      <c r="AU17" s="668">
        <f>IF(10000&lt;=AT17,10000,AT17)</f>
        <v>0</v>
      </c>
      <c r="AV17" s="761"/>
      <c r="AW17" s="668">
        <f>IF(20000&lt;=AV17,20000,AV17)</f>
        <v>0</v>
      </c>
      <c r="AX17" s="761"/>
      <c r="AY17" s="761"/>
      <c r="AZ17" s="761"/>
      <c r="BA17" s="763"/>
      <c r="BB17" s="758"/>
    </row>
    <row r="18" spans="1:54" ht="16.5" customHeight="1">
      <c r="A18" s="721"/>
      <c r="B18" s="238">
        <v>10</v>
      </c>
      <c r="C18" s="88"/>
      <c r="D18" s="138" t="s">
        <v>11</v>
      </c>
      <c r="E18" s="138" t="s">
        <v>10</v>
      </c>
      <c r="F18" s="138" t="s">
        <v>10</v>
      </c>
      <c r="G18" s="138" t="s">
        <v>10</v>
      </c>
      <c r="H18" s="138" t="s">
        <v>10</v>
      </c>
      <c r="I18" s="138" t="s">
        <v>10</v>
      </c>
      <c r="J18" s="138" t="s">
        <v>10</v>
      </c>
      <c r="K18" s="138" t="s">
        <v>10</v>
      </c>
      <c r="L18" s="138" t="s">
        <v>10</v>
      </c>
      <c r="M18" s="138" t="s">
        <v>10</v>
      </c>
      <c r="N18" s="138" t="s">
        <v>10</v>
      </c>
      <c r="O18" s="138" t="s">
        <v>10</v>
      </c>
      <c r="P18" s="138" t="s">
        <v>10</v>
      </c>
      <c r="Q18" s="138" t="s">
        <v>10</v>
      </c>
      <c r="R18" s="138" t="s">
        <v>10</v>
      </c>
      <c r="S18" s="138" t="s">
        <v>10</v>
      </c>
      <c r="T18" s="138" t="s">
        <v>10</v>
      </c>
      <c r="U18" s="138" t="s">
        <v>10</v>
      </c>
      <c r="V18" s="138" t="s">
        <v>10</v>
      </c>
      <c r="W18" s="138" t="s">
        <v>10</v>
      </c>
      <c r="X18" s="138" t="s">
        <v>10</v>
      </c>
      <c r="Y18" s="138" t="s">
        <v>10</v>
      </c>
      <c r="Z18" s="138" t="s">
        <v>10</v>
      </c>
      <c r="AA18" s="138" t="s">
        <v>10</v>
      </c>
      <c r="AB18" s="138" t="s">
        <v>10</v>
      </c>
      <c r="AC18" s="138" t="s">
        <v>11</v>
      </c>
      <c r="AD18" s="138"/>
      <c r="AE18" s="138"/>
      <c r="AF18" s="138"/>
      <c r="AG18" s="138" t="s">
        <v>10</v>
      </c>
      <c r="AH18" s="248"/>
      <c r="AI18" s="240"/>
      <c r="AJ18" s="629"/>
      <c r="AK18" s="629"/>
      <c r="AL18" s="629"/>
      <c r="AM18" s="629"/>
      <c r="AN18" s="110"/>
      <c r="AP18" s="661"/>
      <c r="AQ18" s="654"/>
      <c r="AR18" s="761"/>
      <c r="AS18" s="669"/>
      <c r="AT18" s="761"/>
      <c r="AU18" s="669"/>
      <c r="AV18" s="761"/>
      <c r="AW18" s="669"/>
      <c r="AX18" s="761"/>
      <c r="AY18" s="761"/>
      <c r="AZ18" s="761"/>
      <c r="BA18" s="764"/>
      <c r="BB18" s="758"/>
    </row>
    <row r="19" spans="1:54" ht="16.5" customHeight="1" thickBot="1">
      <c r="A19" s="722"/>
      <c r="B19" s="726" t="s">
        <v>12</v>
      </c>
      <c r="C19" s="727"/>
      <c r="D19" s="249">
        <f>IF(COUNTIF(D9:D18,"育")&gt;0,"育",IF(COUNTIF(D9:D18,"実")=1,"実",IF(AND(COUNTIF(D9:D18,"実")&gt;0,COUNTA(D24:D43)-COUNTIF(D24:D43,"集")-COUNTIF(D24:D43,"休")-COUNTIF(D24:D43,"外")&lt;=2),"実",IF(AND(COUNTIF(D9:D18,"実")&gt;1,COUNTA(D24:D43)-COUNTIF(D24:D43,"集")-COUNTIF(D24:D43,"休")-COUNTIF(D24:D43,"外")&gt;2),"複",""))))</f>
      </c>
      <c r="E19" s="249">
        <f aca="true" t="shared" si="0" ref="E19:AH19">IF(COUNTIF(E9:E18,"育")&gt;0,"育",IF(COUNTIF(E9:E18,"実")=1,"実",IF(AND(COUNTIF(E9:E18,"実")&gt;0,COUNTA(E24:E43)-COUNTIF(E24:E43,"集")-COUNTIF(E24:E43,"休")-COUNTIF(E24:E43,"外")&lt;=2),"実",IF(AND(COUNTIF(E9:E18,"実")&gt;1,COUNTA(E24:E43)-COUNTIF(E24:E43,"集")-COUNTIF(E24:E43,"休")-COUNTIF(E24:E43,"外")&gt;2),"複",""))))</f>
      </c>
      <c r="F19" s="249">
        <f t="shared" si="0"/>
      </c>
      <c r="G19" s="249">
        <f t="shared" si="0"/>
      </c>
      <c r="H19" s="249">
        <f t="shared" si="0"/>
      </c>
      <c r="I19" s="249">
        <f t="shared" si="0"/>
      </c>
      <c r="J19" s="249">
        <f t="shared" si="0"/>
      </c>
      <c r="K19" s="249">
        <f t="shared" si="0"/>
      </c>
      <c r="L19" s="249">
        <f t="shared" si="0"/>
      </c>
      <c r="M19" s="249">
        <f t="shared" si="0"/>
      </c>
      <c r="N19" s="249">
        <f t="shared" si="0"/>
      </c>
      <c r="O19" s="249">
        <f t="shared" si="0"/>
      </c>
      <c r="P19" s="249">
        <f t="shared" si="0"/>
      </c>
      <c r="Q19" s="249">
        <f t="shared" si="0"/>
      </c>
      <c r="R19" s="249">
        <f t="shared" si="0"/>
      </c>
      <c r="S19" s="249">
        <f t="shared" si="0"/>
      </c>
      <c r="T19" s="249">
        <f t="shared" si="0"/>
      </c>
      <c r="U19" s="249">
        <f t="shared" si="0"/>
      </c>
      <c r="V19" s="249">
        <f t="shared" si="0"/>
      </c>
      <c r="W19" s="249">
        <f>IF(COUNTIF(W9:W18,"育")&gt;0,"育",IF(COUNTIF(W9:W18,"実")=1,"実",IF(AND(COUNTIF(W9:W18,"実")&gt;0,COUNTA(W24:W43)-COUNTIF(W24:W43,"集")-COUNTIF(W24:W43,"休")-COUNTIF(W24:W43,"外")&lt;=2),"実",IF(AND(COUNTIF(W9:W18,"実")&gt;1,COUNTA(W24:W43)-COUNTIF(W24:W43,"集")-COUNTIF(W24:W43,"休")-COUNTIF(W24:W43,"外")&gt;2),"複",""))))</f>
      </c>
      <c r="X19" s="249">
        <f t="shared" si="0"/>
      </c>
      <c r="Y19" s="249">
        <f t="shared" si="0"/>
      </c>
      <c r="Z19" s="249">
        <f t="shared" si="0"/>
      </c>
      <c r="AA19" s="249">
        <f t="shared" si="0"/>
      </c>
      <c r="AB19" s="249">
        <f t="shared" si="0"/>
      </c>
      <c r="AC19" s="249">
        <f t="shared" si="0"/>
      </c>
      <c r="AD19" s="249">
        <f t="shared" si="0"/>
      </c>
      <c r="AE19" s="249">
        <f t="shared" si="0"/>
      </c>
      <c r="AF19" s="249">
        <f t="shared" si="0"/>
      </c>
      <c r="AG19" s="249">
        <f t="shared" si="0"/>
      </c>
      <c r="AH19" s="249">
        <f t="shared" si="0"/>
      </c>
      <c r="AI19" s="267"/>
      <c r="AJ19" s="268"/>
      <c r="AK19" s="269"/>
      <c r="AL19" s="269"/>
      <c r="AM19" s="110"/>
      <c r="AN19" s="110"/>
      <c r="AP19" s="661">
        <v>6</v>
      </c>
      <c r="AQ19" s="653">
        <f>IF(C29="","",C29)</f>
      </c>
      <c r="AR19" s="761"/>
      <c r="AS19" s="668">
        <f>IF(90000&lt;=AR19,90000,AR19)</f>
        <v>0</v>
      </c>
      <c r="AT19" s="761"/>
      <c r="AU19" s="668">
        <f>IF(10000&lt;=AT19,10000,AT19)</f>
        <v>0</v>
      </c>
      <c r="AV19" s="761"/>
      <c r="AW19" s="668">
        <f>IF(20000&lt;=AV19,20000,AV19)</f>
        <v>0</v>
      </c>
      <c r="AX19" s="761"/>
      <c r="AY19" s="761"/>
      <c r="AZ19" s="761"/>
      <c r="BA19" s="763"/>
      <c r="BB19" s="758"/>
    </row>
    <row r="20" spans="1:54" ht="15.75" customHeight="1">
      <c r="A20" s="707" t="s">
        <v>3</v>
      </c>
      <c r="B20" s="710" t="s">
        <v>4</v>
      </c>
      <c r="C20" s="711"/>
      <c r="D20" s="779">
        <f>D8</f>
        <v>42583</v>
      </c>
      <c r="E20" s="779">
        <f aca="true" t="shared" si="1" ref="E20:AH20">E8</f>
        <v>42584</v>
      </c>
      <c r="F20" s="779">
        <f t="shared" si="1"/>
        <v>42585</v>
      </c>
      <c r="G20" s="779">
        <f t="shared" si="1"/>
        <v>42586</v>
      </c>
      <c r="H20" s="779">
        <f t="shared" si="1"/>
        <v>42587</v>
      </c>
      <c r="I20" s="779">
        <f t="shared" si="1"/>
        <v>42588</v>
      </c>
      <c r="J20" s="779">
        <f t="shared" si="1"/>
        <v>42589</v>
      </c>
      <c r="K20" s="779">
        <f t="shared" si="1"/>
        <v>42590</v>
      </c>
      <c r="L20" s="779">
        <f t="shared" si="1"/>
        <v>42591</v>
      </c>
      <c r="M20" s="779">
        <f t="shared" si="1"/>
        <v>42592</v>
      </c>
      <c r="N20" s="788">
        <f t="shared" si="1"/>
        <v>42593</v>
      </c>
      <c r="O20" s="779">
        <f t="shared" si="1"/>
        <v>42594</v>
      </c>
      <c r="P20" s="779">
        <f t="shared" si="1"/>
        <v>42595</v>
      </c>
      <c r="Q20" s="779">
        <f t="shared" si="1"/>
        <v>42596</v>
      </c>
      <c r="R20" s="779">
        <f t="shared" si="1"/>
        <v>42597</v>
      </c>
      <c r="S20" s="779">
        <f t="shared" si="1"/>
        <v>42598</v>
      </c>
      <c r="T20" s="779">
        <f t="shared" si="1"/>
        <v>42599</v>
      </c>
      <c r="U20" s="779">
        <f t="shared" si="1"/>
        <v>42600</v>
      </c>
      <c r="V20" s="779">
        <f t="shared" si="1"/>
        <v>42601</v>
      </c>
      <c r="W20" s="779">
        <f t="shared" si="1"/>
        <v>42602</v>
      </c>
      <c r="X20" s="779">
        <f t="shared" si="1"/>
        <v>42603</v>
      </c>
      <c r="Y20" s="779">
        <f t="shared" si="1"/>
        <v>42604</v>
      </c>
      <c r="Z20" s="779">
        <f t="shared" si="1"/>
        <v>42605</v>
      </c>
      <c r="AA20" s="779">
        <f t="shared" si="1"/>
        <v>42606</v>
      </c>
      <c r="AB20" s="779">
        <f t="shared" si="1"/>
        <v>42607</v>
      </c>
      <c r="AC20" s="779">
        <f t="shared" si="1"/>
        <v>42608</v>
      </c>
      <c r="AD20" s="779">
        <f t="shared" si="1"/>
        <v>42609</v>
      </c>
      <c r="AE20" s="779">
        <f t="shared" si="1"/>
        <v>42610</v>
      </c>
      <c r="AF20" s="779">
        <f t="shared" si="1"/>
        <v>42611</v>
      </c>
      <c r="AG20" s="779">
        <f t="shared" si="1"/>
        <v>42612</v>
      </c>
      <c r="AH20" s="785">
        <f t="shared" si="1"/>
        <v>42613</v>
      </c>
      <c r="AI20" s="683" t="s">
        <v>71</v>
      </c>
      <c r="AJ20" s="688" t="s">
        <v>72</v>
      </c>
      <c r="AK20" s="677" t="s">
        <v>192</v>
      </c>
      <c r="AL20" s="677" t="s">
        <v>193</v>
      </c>
      <c r="AM20" s="110"/>
      <c r="AN20" s="110"/>
      <c r="AP20" s="661"/>
      <c r="AQ20" s="654"/>
      <c r="AR20" s="761"/>
      <c r="AS20" s="669"/>
      <c r="AT20" s="761"/>
      <c r="AU20" s="669"/>
      <c r="AV20" s="761"/>
      <c r="AW20" s="669"/>
      <c r="AX20" s="761"/>
      <c r="AY20" s="761"/>
      <c r="AZ20" s="761"/>
      <c r="BA20" s="764"/>
      <c r="BB20" s="758"/>
    </row>
    <row r="21" spans="1:54" ht="15.75" customHeight="1">
      <c r="A21" s="708"/>
      <c r="B21" s="712"/>
      <c r="C21" s="713"/>
      <c r="D21" s="780" t="str">
        <f>'日付'!B18</f>
        <v>成人の日</v>
      </c>
      <c r="E21" s="780" t="str">
        <f>'日付'!C18</f>
        <v>建国記念の日</v>
      </c>
      <c r="F21" s="780" t="str">
        <f>'日付'!D18</f>
        <v>春分の日</v>
      </c>
      <c r="G21" s="780" t="str">
        <f>'日付'!E18</f>
        <v>振替休日</v>
      </c>
      <c r="H21" s="780" t="str">
        <f>'日付'!F18</f>
        <v>昭和の日</v>
      </c>
      <c r="I21" s="780" t="str">
        <f>'日付'!G18</f>
        <v>憲法記念日</v>
      </c>
      <c r="J21" s="780" t="str">
        <f>'日付'!H18</f>
        <v>みどりの日</v>
      </c>
      <c r="K21" s="780" t="str">
        <f>'日付'!I18</f>
        <v>こどもの日</v>
      </c>
      <c r="L21" s="780" t="str">
        <f>'日付'!J18</f>
        <v>海の日</v>
      </c>
      <c r="M21" s="780" t="str">
        <f>'日付'!K18</f>
        <v>山の日</v>
      </c>
      <c r="N21" s="789" t="str">
        <f>'日付'!L18</f>
        <v>敬老の日</v>
      </c>
      <c r="O21" s="780" t="str">
        <f>'日付'!M18</f>
        <v>秋分の日</v>
      </c>
      <c r="P21" s="780" t="str">
        <f>'日付'!N18</f>
        <v>体育の日</v>
      </c>
      <c r="Q21" s="780" t="str">
        <f>'日付'!O18</f>
        <v>文化の日</v>
      </c>
      <c r="R21" s="780" t="str">
        <f>'日付'!P18</f>
        <v>勤労感謝の日</v>
      </c>
      <c r="S21" s="780" t="str">
        <f>'日付'!Q18</f>
        <v>天皇誕生日</v>
      </c>
      <c r="T21" s="780">
        <f>'日付'!R18</f>
        <v>0</v>
      </c>
      <c r="U21" s="780">
        <f>'日付'!S18</f>
        <v>0</v>
      </c>
      <c r="V21" s="780">
        <f>'日付'!T18</f>
        <v>0</v>
      </c>
      <c r="W21" s="780">
        <f>'日付'!U18</f>
        <v>0</v>
      </c>
      <c r="X21" s="780">
        <f>'日付'!V18</f>
        <v>0</v>
      </c>
      <c r="Y21" s="780">
        <f>'日付'!W18</f>
        <v>0</v>
      </c>
      <c r="Z21" s="780">
        <f>'日付'!X18</f>
        <v>0</v>
      </c>
      <c r="AA21" s="780">
        <f>'日付'!Y18</f>
        <v>0</v>
      </c>
      <c r="AB21" s="780">
        <f>'日付'!Z18</f>
        <v>0</v>
      </c>
      <c r="AC21" s="780">
        <f>'日付'!AA18</f>
        <v>0</v>
      </c>
      <c r="AD21" s="780">
        <f>'日付'!AB18</f>
        <v>0</v>
      </c>
      <c r="AE21" s="780">
        <f>'日付'!AC18</f>
        <v>0</v>
      </c>
      <c r="AF21" s="780">
        <f>'日付'!AD18</f>
        <v>0</v>
      </c>
      <c r="AG21" s="780">
        <f>'日付'!AE18</f>
        <v>0</v>
      </c>
      <c r="AH21" s="786">
        <f>'日付'!AF18</f>
        <v>0</v>
      </c>
      <c r="AI21" s="684"/>
      <c r="AJ21" s="689"/>
      <c r="AK21" s="678"/>
      <c r="AL21" s="678"/>
      <c r="AM21" s="110"/>
      <c r="AN21" s="110"/>
      <c r="AP21" s="661">
        <v>7</v>
      </c>
      <c r="AQ21" s="653">
        <f>IF(C30="","",C30)</f>
      </c>
      <c r="AR21" s="761"/>
      <c r="AS21" s="668">
        <f>IF(90000&lt;=AR21,90000,AR21)</f>
        <v>0</v>
      </c>
      <c r="AT21" s="761"/>
      <c r="AU21" s="668">
        <f>IF(10000&lt;=AT21,10000,AT21)</f>
        <v>0</v>
      </c>
      <c r="AV21" s="761"/>
      <c r="AW21" s="668">
        <f>IF(20000&lt;=AV21,20000,AV21)</f>
        <v>0</v>
      </c>
      <c r="AX21" s="761"/>
      <c r="AY21" s="761"/>
      <c r="AZ21" s="761"/>
      <c r="BA21" s="763"/>
      <c r="BB21" s="758"/>
    </row>
    <row r="22" spans="1:54" ht="15.75" customHeight="1">
      <c r="A22" s="708"/>
      <c r="B22" s="712"/>
      <c r="C22" s="713"/>
      <c r="D22" s="780">
        <f>'日付'!B19</f>
        <v>42380</v>
      </c>
      <c r="E22" s="780">
        <f>'日付'!C19</f>
        <v>42411</v>
      </c>
      <c r="F22" s="780">
        <f>'日付'!D19</f>
        <v>42449</v>
      </c>
      <c r="G22" s="780">
        <f>'日付'!E19</f>
        <v>42450</v>
      </c>
      <c r="H22" s="780">
        <f>'日付'!F19</f>
        <v>42489</v>
      </c>
      <c r="I22" s="780">
        <f>'日付'!G19</f>
        <v>42493</v>
      </c>
      <c r="J22" s="780">
        <f>'日付'!H19</f>
        <v>42494</v>
      </c>
      <c r="K22" s="780">
        <f>'日付'!I19</f>
        <v>42495</v>
      </c>
      <c r="L22" s="780">
        <f>'日付'!J19</f>
        <v>42569</v>
      </c>
      <c r="M22" s="780">
        <f>'日付'!K19</f>
        <v>42593</v>
      </c>
      <c r="N22" s="789">
        <f>'日付'!L19</f>
        <v>42632</v>
      </c>
      <c r="O22" s="780">
        <f>'日付'!M19</f>
        <v>42635</v>
      </c>
      <c r="P22" s="780">
        <f>'日付'!N19</f>
        <v>42653</v>
      </c>
      <c r="Q22" s="780">
        <f>'日付'!O19</f>
        <v>42677</v>
      </c>
      <c r="R22" s="780">
        <f>'日付'!P19</f>
        <v>42697</v>
      </c>
      <c r="S22" s="780">
        <f>'日付'!Q19</f>
        <v>42727</v>
      </c>
      <c r="T22" s="780">
        <f>'日付'!R19</f>
        <v>0</v>
      </c>
      <c r="U22" s="780">
        <f>'日付'!S19</f>
        <v>0</v>
      </c>
      <c r="V22" s="780">
        <f>'日付'!T19</f>
        <v>0</v>
      </c>
      <c r="W22" s="780">
        <f>'日付'!U19</f>
        <v>0</v>
      </c>
      <c r="X22" s="780">
        <f>'日付'!V19</f>
        <v>0</v>
      </c>
      <c r="Y22" s="780">
        <f>'日付'!W19</f>
        <v>0</v>
      </c>
      <c r="Z22" s="780">
        <f>'日付'!X19</f>
        <v>0</v>
      </c>
      <c r="AA22" s="780">
        <f>'日付'!Y19</f>
        <v>0</v>
      </c>
      <c r="AB22" s="780">
        <f>'日付'!Z19</f>
        <v>0</v>
      </c>
      <c r="AC22" s="780">
        <f>'日付'!AA19</f>
        <v>0</v>
      </c>
      <c r="AD22" s="780">
        <f>'日付'!AB19</f>
        <v>0</v>
      </c>
      <c r="AE22" s="780">
        <f>'日付'!AC19</f>
        <v>0</v>
      </c>
      <c r="AF22" s="780">
        <f>'日付'!AD19</f>
        <v>0</v>
      </c>
      <c r="AG22" s="780">
        <f>'日付'!AE19</f>
        <v>0</v>
      </c>
      <c r="AH22" s="786">
        <f>'日付'!AF19</f>
        <v>0</v>
      </c>
      <c r="AI22" s="684"/>
      <c r="AJ22" s="689"/>
      <c r="AK22" s="678"/>
      <c r="AL22" s="678"/>
      <c r="AM22" s="686" t="s">
        <v>327</v>
      </c>
      <c r="AN22" s="687"/>
      <c r="AP22" s="661"/>
      <c r="AQ22" s="654"/>
      <c r="AR22" s="761"/>
      <c r="AS22" s="669"/>
      <c r="AT22" s="761"/>
      <c r="AU22" s="669"/>
      <c r="AV22" s="761"/>
      <c r="AW22" s="669"/>
      <c r="AX22" s="761"/>
      <c r="AY22" s="761"/>
      <c r="AZ22" s="761"/>
      <c r="BA22" s="764"/>
      <c r="BB22" s="758"/>
    </row>
    <row r="23" spans="1:54" ht="15.75" customHeight="1">
      <c r="A23" s="709"/>
      <c r="B23" s="714"/>
      <c r="C23" s="715"/>
      <c r="D23" s="781">
        <f>'日付'!B20</f>
        <v>0</v>
      </c>
      <c r="E23" s="781">
        <f>'日付'!C20</f>
        <v>0</v>
      </c>
      <c r="F23" s="781">
        <f>'日付'!D20</f>
        <v>0</v>
      </c>
      <c r="G23" s="781">
        <f>'日付'!E20</f>
        <v>0</v>
      </c>
      <c r="H23" s="781">
        <f>'日付'!F20</f>
        <v>0</v>
      </c>
      <c r="I23" s="781">
        <f>'日付'!G20</f>
        <v>0</v>
      </c>
      <c r="J23" s="781">
        <f>'日付'!H20</f>
        <v>0</v>
      </c>
      <c r="K23" s="781">
        <f>'日付'!I20</f>
        <v>0</v>
      </c>
      <c r="L23" s="781">
        <f>'日付'!J20</f>
        <v>0</v>
      </c>
      <c r="M23" s="781">
        <f>'日付'!K20</f>
        <v>0</v>
      </c>
      <c r="N23" s="790">
        <f>'日付'!L20</f>
        <v>0</v>
      </c>
      <c r="O23" s="781">
        <f>'日付'!M20</f>
        <v>0</v>
      </c>
      <c r="P23" s="781">
        <f>'日付'!N20</f>
        <v>0</v>
      </c>
      <c r="Q23" s="781">
        <f>'日付'!O20</f>
        <v>0</v>
      </c>
      <c r="R23" s="781">
        <f>'日付'!P20</f>
        <v>0</v>
      </c>
      <c r="S23" s="781">
        <f>'日付'!Q20</f>
        <v>0</v>
      </c>
      <c r="T23" s="781">
        <f>'日付'!R20</f>
        <v>0</v>
      </c>
      <c r="U23" s="781">
        <f>'日付'!S20</f>
        <v>0</v>
      </c>
      <c r="V23" s="781">
        <f>'日付'!T20</f>
        <v>0</v>
      </c>
      <c r="W23" s="781">
        <f>'日付'!U20</f>
        <v>0</v>
      </c>
      <c r="X23" s="781">
        <f>'日付'!V20</f>
        <v>0</v>
      </c>
      <c r="Y23" s="781">
        <f>'日付'!W20</f>
        <v>0</v>
      </c>
      <c r="Z23" s="781">
        <f>'日付'!X20</f>
        <v>0</v>
      </c>
      <c r="AA23" s="781">
        <f>'日付'!Y20</f>
        <v>0</v>
      </c>
      <c r="AB23" s="781">
        <f>'日付'!Z20</f>
        <v>0</v>
      </c>
      <c r="AC23" s="781">
        <f>'日付'!AA20</f>
        <v>0</v>
      </c>
      <c r="AD23" s="781">
        <f>'日付'!AB20</f>
        <v>0</v>
      </c>
      <c r="AE23" s="781">
        <f>'日付'!AC20</f>
        <v>0</v>
      </c>
      <c r="AF23" s="781">
        <f>'日付'!AD20</f>
        <v>0</v>
      </c>
      <c r="AG23" s="781">
        <f>'日付'!AE20</f>
        <v>0</v>
      </c>
      <c r="AH23" s="787">
        <f>'日付'!AF20</f>
        <v>0</v>
      </c>
      <c r="AI23" s="685"/>
      <c r="AJ23" s="690"/>
      <c r="AK23" s="679"/>
      <c r="AL23" s="679"/>
      <c r="AM23" s="686"/>
      <c r="AN23" s="687"/>
      <c r="AP23" s="661">
        <v>8</v>
      </c>
      <c r="AQ23" s="653">
        <f>IF(C31="","",C31)</f>
      </c>
      <c r="AR23" s="761"/>
      <c r="AS23" s="668">
        <f>IF(90000&lt;=AR23,90000,AR23)</f>
        <v>0</v>
      </c>
      <c r="AT23" s="761"/>
      <c r="AU23" s="668">
        <f>IF(10000&lt;=AT23,10000,AT23)</f>
        <v>0</v>
      </c>
      <c r="AV23" s="761"/>
      <c r="AW23" s="668">
        <f>IF(20000&lt;=AV23,20000,AV23)</f>
        <v>0</v>
      </c>
      <c r="AX23" s="761"/>
      <c r="AY23" s="761"/>
      <c r="AZ23" s="761"/>
      <c r="BA23" s="763"/>
      <c r="BB23" s="758"/>
    </row>
    <row r="24" spans="1:54" ht="16.5" customHeight="1">
      <c r="A24" s="720" t="s">
        <v>13</v>
      </c>
      <c r="B24" s="111">
        <v>1</v>
      </c>
      <c r="C24" s="8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244"/>
      <c r="AI24" s="258">
        <f>COUNTA(D24:AH24)-COUNTIF(D24:AH24,"集")-COUNTIF(D24:AH24,"休")-COUNTIF(D24:AH24,"外")</f>
        <v>0</v>
      </c>
      <c r="AJ24" s="112">
        <f aca="true" t="shared" si="2" ref="AJ24:AJ43">COUNTIF(D24:AH24,"集")</f>
        <v>0</v>
      </c>
      <c r="AK24" s="112">
        <f>AI24+'【7月】FW（１年目）月集計表'!AK24</f>
        <v>0</v>
      </c>
      <c r="AL24" s="112">
        <f>AJ24+'【7月】FW（１年目）月集計表'!AL24</f>
        <v>0</v>
      </c>
      <c r="AM24" s="686"/>
      <c r="AN24" s="687"/>
      <c r="AP24" s="661"/>
      <c r="AQ24" s="654"/>
      <c r="AR24" s="761"/>
      <c r="AS24" s="669"/>
      <c r="AT24" s="761"/>
      <c r="AU24" s="669"/>
      <c r="AV24" s="761"/>
      <c r="AW24" s="669"/>
      <c r="AX24" s="761"/>
      <c r="AY24" s="761"/>
      <c r="AZ24" s="761"/>
      <c r="BA24" s="764"/>
      <c r="BB24" s="758"/>
    </row>
    <row r="25" spans="1:54" ht="16.5" customHeight="1">
      <c r="A25" s="721"/>
      <c r="B25" s="114">
        <v>2</v>
      </c>
      <c r="C25" s="8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246"/>
      <c r="AI25" s="259">
        <f aca="true" t="shared" si="3" ref="AI25:AI43">COUNTA(D25:AH25)-COUNTIF(D25:AH25,"集")-COUNTIF(D25:AH25,"休")-COUNTIF(D25:AH25,"外")</f>
        <v>0</v>
      </c>
      <c r="AJ25" s="115">
        <f t="shared" si="2"/>
        <v>0</v>
      </c>
      <c r="AK25" s="115">
        <f>AI25+'【7月】FW（１年目）月集計表'!AK25</f>
        <v>0</v>
      </c>
      <c r="AL25" s="115">
        <f>AJ25+'【7月】FW（１年目）月集計表'!AL25</f>
        <v>0</v>
      </c>
      <c r="AM25" s="686"/>
      <c r="AN25" s="687"/>
      <c r="AP25" s="661">
        <v>9</v>
      </c>
      <c r="AQ25" s="653">
        <f>IF(C32="","",C32)</f>
      </c>
      <c r="AR25" s="761"/>
      <c r="AS25" s="668">
        <f>IF(90000&lt;=AR25,90000,AR25)</f>
        <v>0</v>
      </c>
      <c r="AT25" s="761"/>
      <c r="AU25" s="668">
        <f>IF(10000&lt;=AT25,10000,AT25)</f>
        <v>0</v>
      </c>
      <c r="AV25" s="761"/>
      <c r="AW25" s="668">
        <f>IF(20000&lt;=AV25,20000,AV25)</f>
        <v>0</v>
      </c>
      <c r="AX25" s="761"/>
      <c r="AY25" s="761"/>
      <c r="AZ25" s="761"/>
      <c r="BA25" s="763"/>
      <c r="BB25" s="758"/>
    </row>
    <row r="26" spans="1:54" ht="16.5" customHeight="1">
      <c r="A26" s="721"/>
      <c r="B26" s="114">
        <v>3</v>
      </c>
      <c r="C26" s="8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46"/>
      <c r="AI26" s="259">
        <f t="shared" si="3"/>
        <v>0</v>
      </c>
      <c r="AJ26" s="115">
        <f t="shared" si="2"/>
        <v>0</v>
      </c>
      <c r="AK26" s="115">
        <f>AI26+'【7月】FW（１年目）月集計表'!AK26</f>
        <v>0</v>
      </c>
      <c r="AL26" s="115">
        <f>AJ26+'【7月】FW（１年目）月集計表'!AL26</f>
        <v>0</v>
      </c>
      <c r="AP26" s="661"/>
      <c r="AQ26" s="654"/>
      <c r="AR26" s="761"/>
      <c r="AS26" s="669"/>
      <c r="AT26" s="761"/>
      <c r="AU26" s="669"/>
      <c r="AV26" s="761"/>
      <c r="AW26" s="669"/>
      <c r="AX26" s="761"/>
      <c r="AY26" s="761"/>
      <c r="AZ26" s="761"/>
      <c r="BA26" s="764"/>
      <c r="BB26" s="758"/>
    </row>
    <row r="27" spans="1:54" ht="16.5" customHeight="1">
      <c r="A27" s="721"/>
      <c r="B27" s="114">
        <v>4</v>
      </c>
      <c r="C27" s="8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246"/>
      <c r="AI27" s="259">
        <f t="shared" si="3"/>
        <v>0</v>
      </c>
      <c r="AJ27" s="115">
        <f t="shared" si="2"/>
        <v>0</v>
      </c>
      <c r="AK27" s="115">
        <f>AI27+'【7月】FW（１年目）月集計表'!AK27</f>
        <v>0</v>
      </c>
      <c r="AL27" s="115">
        <f>AJ27+'【7月】FW（１年目）月集計表'!AL27</f>
        <v>0</v>
      </c>
      <c r="AP27" s="661">
        <v>10</v>
      </c>
      <c r="AQ27" s="653">
        <f>IF(C33="","",C33)</f>
      </c>
      <c r="AR27" s="761"/>
      <c r="AS27" s="668">
        <f>IF(90000&lt;=AR27,90000,AR27)</f>
        <v>0</v>
      </c>
      <c r="AT27" s="761"/>
      <c r="AU27" s="668">
        <f>IF(10000&lt;=AT27,10000,AT27)</f>
        <v>0</v>
      </c>
      <c r="AV27" s="761"/>
      <c r="AW27" s="668">
        <f>IF(20000&lt;=AV27,20000,AV27)</f>
        <v>0</v>
      </c>
      <c r="AX27" s="761"/>
      <c r="AY27" s="761"/>
      <c r="AZ27" s="761"/>
      <c r="BA27" s="763"/>
      <c r="BB27" s="758"/>
    </row>
    <row r="28" spans="1:54" ht="16.5" customHeight="1">
      <c r="A28" s="721"/>
      <c r="B28" s="114">
        <v>5</v>
      </c>
      <c r="C28" s="8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246"/>
      <c r="AI28" s="259">
        <f t="shared" si="3"/>
        <v>0</v>
      </c>
      <c r="AJ28" s="115">
        <f t="shared" si="2"/>
        <v>0</v>
      </c>
      <c r="AK28" s="115">
        <f>AI28+'【7月】FW（１年目）月集計表'!AK28</f>
        <v>0</v>
      </c>
      <c r="AL28" s="115">
        <f>AJ28+'【7月】FW（１年目）月集計表'!AL28</f>
        <v>0</v>
      </c>
      <c r="AP28" s="661"/>
      <c r="AQ28" s="654"/>
      <c r="AR28" s="761"/>
      <c r="AS28" s="669"/>
      <c r="AT28" s="761"/>
      <c r="AU28" s="669"/>
      <c r="AV28" s="761"/>
      <c r="AW28" s="669"/>
      <c r="AX28" s="761"/>
      <c r="AY28" s="761"/>
      <c r="AZ28" s="761"/>
      <c r="BA28" s="764"/>
      <c r="BB28" s="758"/>
    </row>
    <row r="29" spans="1:54" ht="16.5" customHeight="1">
      <c r="A29" s="721"/>
      <c r="B29" s="114">
        <v>6</v>
      </c>
      <c r="C29" s="8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246"/>
      <c r="AI29" s="259">
        <f t="shared" si="3"/>
        <v>0</v>
      </c>
      <c r="AJ29" s="115">
        <f t="shared" si="2"/>
        <v>0</v>
      </c>
      <c r="AK29" s="115">
        <f>AI29+'【7月】FW（１年目）月集計表'!AK29</f>
        <v>0</v>
      </c>
      <c r="AL29" s="115">
        <f>AJ29+'【7月】FW（１年目）月集計表'!AL29</f>
        <v>0</v>
      </c>
      <c r="AP29" s="661">
        <v>11</v>
      </c>
      <c r="AQ29" s="653">
        <f>IF(C34="","",C34)</f>
      </c>
      <c r="AR29" s="761"/>
      <c r="AS29" s="668">
        <f>IF(90000&lt;=AR29,90000,AR29)</f>
        <v>0</v>
      </c>
      <c r="AT29" s="761"/>
      <c r="AU29" s="668">
        <f>IF(10000&lt;=AT29,10000,AT29)</f>
        <v>0</v>
      </c>
      <c r="AV29" s="761"/>
      <c r="AW29" s="668">
        <f>IF(20000&lt;=AV29,20000,AV29)</f>
        <v>0</v>
      </c>
      <c r="AX29" s="761"/>
      <c r="AY29" s="761"/>
      <c r="AZ29" s="761"/>
      <c r="BA29" s="763"/>
      <c r="BB29" s="758"/>
    </row>
    <row r="30" spans="1:54" ht="16.5" customHeight="1">
      <c r="A30" s="721"/>
      <c r="B30" s="114">
        <v>7</v>
      </c>
      <c r="C30" s="8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46"/>
      <c r="AI30" s="259">
        <f t="shared" si="3"/>
        <v>0</v>
      </c>
      <c r="AJ30" s="115">
        <f t="shared" si="2"/>
        <v>0</v>
      </c>
      <c r="AK30" s="115">
        <f>AI30+'【7月】FW（１年目）月集計表'!AK30</f>
        <v>0</v>
      </c>
      <c r="AL30" s="115">
        <f>AJ30+'【7月】FW（１年目）月集計表'!AL30</f>
        <v>0</v>
      </c>
      <c r="AP30" s="661"/>
      <c r="AQ30" s="654"/>
      <c r="AR30" s="761"/>
      <c r="AS30" s="669"/>
      <c r="AT30" s="761"/>
      <c r="AU30" s="669"/>
      <c r="AV30" s="761"/>
      <c r="AW30" s="669"/>
      <c r="AX30" s="761"/>
      <c r="AY30" s="761"/>
      <c r="AZ30" s="761"/>
      <c r="BA30" s="764"/>
      <c r="BB30" s="758"/>
    </row>
    <row r="31" spans="1:54" ht="16.5" customHeight="1">
      <c r="A31" s="721"/>
      <c r="B31" s="114">
        <v>8</v>
      </c>
      <c r="C31" s="8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246"/>
      <c r="AI31" s="259">
        <f t="shared" si="3"/>
        <v>0</v>
      </c>
      <c r="AJ31" s="115">
        <f t="shared" si="2"/>
        <v>0</v>
      </c>
      <c r="AK31" s="115">
        <f>AI31+'【7月】FW（１年目）月集計表'!AK31</f>
        <v>0</v>
      </c>
      <c r="AL31" s="115">
        <f>AJ31+'【7月】FW（１年目）月集計表'!AL31</f>
        <v>0</v>
      </c>
      <c r="AP31" s="661">
        <v>12</v>
      </c>
      <c r="AQ31" s="653">
        <f>IF(C35="","",C35)</f>
      </c>
      <c r="AR31" s="761"/>
      <c r="AS31" s="668">
        <f>IF(90000&lt;=AR31,90000,AR31)</f>
        <v>0</v>
      </c>
      <c r="AT31" s="761"/>
      <c r="AU31" s="668">
        <f>IF(10000&lt;=AT31,10000,AT31)</f>
        <v>0</v>
      </c>
      <c r="AV31" s="761"/>
      <c r="AW31" s="668">
        <f>IF(20000&lt;=AV31,20000,AV31)</f>
        <v>0</v>
      </c>
      <c r="AX31" s="761"/>
      <c r="AY31" s="761"/>
      <c r="AZ31" s="761"/>
      <c r="BA31" s="763"/>
      <c r="BB31" s="758"/>
    </row>
    <row r="32" spans="1:54" ht="16.5" customHeight="1">
      <c r="A32" s="721"/>
      <c r="B32" s="114">
        <v>9</v>
      </c>
      <c r="C32" s="8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246"/>
      <c r="AI32" s="259">
        <f t="shared" si="3"/>
        <v>0</v>
      </c>
      <c r="AJ32" s="115">
        <f t="shared" si="2"/>
        <v>0</v>
      </c>
      <c r="AK32" s="115">
        <f>AI32+'【7月】FW（１年目）月集計表'!AK32</f>
        <v>0</v>
      </c>
      <c r="AL32" s="115">
        <f>AJ32+'【7月】FW（１年目）月集計表'!AL32</f>
        <v>0</v>
      </c>
      <c r="AP32" s="661"/>
      <c r="AQ32" s="654"/>
      <c r="AR32" s="761"/>
      <c r="AS32" s="669"/>
      <c r="AT32" s="761"/>
      <c r="AU32" s="669"/>
      <c r="AV32" s="761"/>
      <c r="AW32" s="669"/>
      <c r="AX32" s="761"/>
      <c r="AY32" s="761"/>
      <c r="AZ32" s="761"/>
      <c r="BA32" s="764"/>
      <c r="BB32" s="758"/>
    </row>
    <row r="33" spans="1:54" ht="16.5" customHeight="1">
      <c r="A33" s="721"/>
      <c r="B33" s="114">
        <v>10</v>
      </c>
      <c r="C33" s="8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246"/>
      <c r="AI33" s="259">
        <f t="shared" si="3"/>
        <v>0</v>
      </c>
      <c r="AJ33" s="115">
        <f t="shared" si="2"/>
        <v>0</v>
      </c>
      <c r="AK33" s="115">
        <f>AI33+'【7月】FW（１年目）月集計表'!AK33</f>
        <v>0</v>
      </c>
      <c r="AL33" s="115">
        <f>AJ33+'【7月】FW（１年目）月集計表'!AL33</f>
        <v>0</v>
      </c>
      <c r="AP33" s="661">
        <v>13</v>
      </c>
      <c r="AQ33" s="653">
        <f>IF(C36="","",C36)</f>
      </c>
      <c r="AR33" s="761"/>
      <c r="AS33" s="668">
        <f>IF(90000&lt;=AR33,90000,AR33)</f>
        <v>0</v>
      </c>
      <c r="AT33" s="761"/>
      <c r="AU33" s="668">
        <f>IF(10000&lt;=AT33,10000,AT33)</f>
        <v>0</v>
      </c>
      <c r="AV33" s="761"/>
      <c r="AW33" s="668">
        <f>IF(20000&lt;=AV33,20000,AV33)</f>
        <v>0</v>
      </c>
      <c r="AX33" s="761"/>
      <c r="AY33" s="761"/>
      <c r="AZ33" s="761"/>
      <c r="BA33" s="763"/>
      <c r="BB33" s="758"/>
    </row>
    <row r="34" spans="1:54" ht="16.5" customHeight="1">
      <c r="A34" s="721"/>
      <c r="B34" s="114">
        <v>11</v>
      </c>
      <c r="C34" s="8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46"/>
      <c r="AI34" s="259">
        <f t="shared" si="3"/>
        <v>0</v>
      </c>
      <c r="AJ34" s="115">
        <f t="shared" si="2"/>
        <v>0</v>
      </c>
      <c r="AK34" s="115">
        <f>AI34+'【7月】FW（１年目）月集計表'!AK34</f>
        <v>0</v>
      </c>
      <c r="AL34" s="115">
        <f>AJ34+'【7月】FW（１年目）月集計表'!AL34</f>
        <v>0</v>
      </c>
      <c r="AP34" s="661"/>
      <c r="AQ34" s="654"/>
      <c r="AR34" s="761"/>
      <c r="AS34" s="669"/>
      <c r="AT34" s="761"/>
      <c r="AU34" s="669"/>
      <c r="AV34" s="761"/>
      <c r="AW34" s="669"/>
      <c r="AX34" s="761"/>
      <c r="AY34" s="761"/>
      <c r="AZ34" s="761"/>
      <c r="BA34" s="764"/>
      <c r="BB34" s="758"/>
    </row>
    <row r="35" spans="1:54" ht="16.5" customHeight="1">
      <c r="A35" s="721"/>
      <c r="B35" s="114">
        <v>12</v>
      </c>
      <c r="C35" s="8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246"/>
      <c r="AI35" s="259">
        <f t="shared" si="3"/>
        <v>0</v>
      </c>
      <c r="AJ35" s="115">
        <f t="shared" si="2"/>
        <v>0</v>
      </c>
      <c r="AK35" s="115">
        <f>AI35+'【7月】FW（１年目）月集計表'!AK35</f>
        <v>0</v>
      </c>
      <c r="AL35" s="115">
        <f>AJ35+'【7月】FW（１年目）月集計表'!AL35</f>
        <v>0</v>
      </c>
      <c r="AP35" s="661">
        <v>14</v>
      </c>
      <c r="AQ35" s="653">
        <f>IF(C37="","",C37)</f>
      </c>
      <c r="AR35" s="761"/>
      <c r="AS35" s="668">
        <f>IF(90000&lt;=AR35,90000,AR35)</f>
        <v>0</v>
      </c>
      <c r="AT35" s="761"/>
      <c r="AU35" s="668">
        <f>IF(10000&lt;=AT35,10000,AT35)</f>
        <v>0</v>
      </c>
      <c r="AV35" s="761"/>
      <c r="AW35" s="668">
        <f>IF(20000&lt;=AV35,20000,AV35)</f>
        <v>0</v>
      </c>
      <c r="AX35" s="761"/>
      <c r="AY35" s="761"/>
      <c r="AZ35" s="761"/>
      <c r="BA35" s="763"/>
      <c r="BB35" s="758"/>
    </row>
    <row r="36" spans="1:54" ht="16.5" customHeight="1">
      <c r="A36" s="721"/>
      <c r="B36" s="114">
        <v>13</v>
      </c>
      <c r="C36" s="8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46"/>
      <c r="AI36" s="259">
        <f t="shared" si="3"/>
        <v>0</v>
      </c>
      <c r="AJ36" s="115">
        <f t="shared" si="2"/>
        <v>0</v>
      </c>
      <c r="AK36" s="115">
        <f>AI36+'【7月】FW（１年目）月集計表'!AK36</f>
        <v>0</v>
      </c>
      <c r="AL36" s="115">
        <f>AJ36+'【7月】FW（１年目）月集計表'!AL36</f>
        <v>0</v>
      </c>
      <c r="AP36" s="661"/>
      <c r="AQ36" s="654"/>
      <c r="AR36" s="761"/>
      <c r="AS36" s="669"/>
      <c r="AT36" s="761"/>
      <c r="AU36" s="669"/>
      <c r="AV36" s="761"/>
      <c r="AW36" s="669"/>
      <c r="AX36" s="761"/>
      <c r="AY36" s="761"/>
      <c r="AZ36" s="761"/>
      <c r="BA36" s="764"/>
      <c r="BB36" s="758"/>
    </row>
    <row r="37" spans="1:54" ht="16.5" customHeight="1">
      <c r="A37" s="721"/>
      <c r="B37" s="114">
        <v>14</v>
      </c>
      <c r="C37" s="8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246"/>
      <c r="AI37" s="259">
        <f t="shared" si="3"/>
        <v>0</v>
      </c>
      <c r="AJ37" s="115">
        <f t="shared" si="2"/>
        <v>0</v>
      </c>
      <c r="AK37" s="115">
        <f>AI37+'【7月】FW（１年目）月集計表'!AK37</f>
        <v>0</v>
      </c>
      <c r="AL37" s="115">
        <f>AJ37+'【7月】FW（１年目）月集計表'!AL37</f>
        <v>0</v>
      </c>
      <c r="AP37" s="661">
        <v>15</v>
      </c>
      <c r="AQ37" s="653">
        <f>IF(C38="","",C38)</f>
      </c>
      <c r="AR37" s="761"/>
      <c r="AS37" s="668">
        <f>IF(90000&lt;=AR37,90000,AR37)</f>
        <v>0</v>
      </c>
      <c r="AT37" s="761"/>
      <c r="AU37" s="668">
        <f>IF(10000&lt;=AT37,10000,AT37)</f>
        <v>0</v>
      </c>
      <c r="AV37" s="761"/>
      <c r="AW37" s="668">
        <f>IF(20000&lt;=AV37,20000,AV37)</f>
        <v>0</v>
      </c>
      <c r="AX37" s="761"/>
      <c r="AY37" s="761"/>
      <c r="AZ37" s="761"/>
      <c r="BA37" s="763"/>
      <c r="BB37" s="758"/>
    </row>
    <row r="38" spans="1:54" ht="16.5" customHeight="1">
      <c r="A38" s="721"/>
      <c r="B38" s="114">
        <v>15</v>
      </c>
      <c r="C38" s="8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246"/>
      <c r="AI38" s="259">
        <f t="shared" si="3"/>
        <v>0</v>
      </c>
      <c r="AJ38" s="115">
        <f t="shared" si="2"/>
        <v>0</v>
      </c>
      <c r="AK38" s="115">
        <f>AI38+'【7月】FW（１年目）月集計表'!AK38</f>
        <v>0</v>
      </c>
      <c r="AL38" s="115">
        <f>AJ38+'【7月】FW（１年目）月集計表'!AL38</f>
        <v>0</v>
      </c>
      <c r="AP38" s="661"/>
      <c r="AQ38" s="654"/>
      <c r="AR38" s="761"/>
      <c r="AS38" s="669"/>
      <c r="AT38" s="761"/>
      <c r="AU38" s="669"/>
      <c r="AV38" s="761"/>
      <c r="AW38" s="669"/>
      <c r="AX38" s="761"/>
      <c r="AY38" s="761"/>
      <c r="AZ38" s="761"/>
      <c r="BA38" s="764"/>
      <c r="BB38" s="758"/>
    </row>
    <row r="39" spans="1:54" ht="16.5" customHeight="1">
      <c r="A39" s="721"/>
      <c r="B39" s="114">
        <v>16</v>
      </c>
      <c r="C39" s="8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246"/>
      <c r="AI39" s="259">
        <f t="shared" si="3"/>
        <v>0</v>
      </c>
      <c r="AJ39" s="115">
        <f t="shared" si="2"/>
        <v>0</v>
      </c>
      <c r="AK39" s="115">
        <f>AI39+'【7月】FW（１年目）月集計表'!AK39</f>
        <v>0</v>
      </c>
      <c r="AL39" s="115">
        <f>AJ39+'【7月】FW（１年目）月集計表'!AL39</f>
        <v>0</v>
      </c>
      <c r="AP39" s="661">
        <v>16</v>
      </c>
      <c r="AQ39" s="653">
        <f>IF(C39="","",C39)</f>
      </c>
      <c r="AR39" s="761"/>
      <c r="AS39" s="668">
        <f>IF(90000&lt;=AR39,90000,AR39)</f>
        <v>0</v>
      </c>
      <c r="AT39" s="761"/>
      <c r="AU39" s="668">
        <f>IF(10000&lt;=AT39,10000,AT39)</f>
        <v>0</v>
      </c>
      <c r="AV39" s="761"/>
      <c r="AW39" s="668">
        <f>IF(20000&lt;=AV39,20000,AV39)</f>
        <v>0</v>
      </c>
      <c r="AX39" s="761"/>
      <c r="AY39" s="761"/>
      <c r="AZ39" s="761"/>
      <c r="BA39" s="763"/>
      <c r="BB39" s="758"/>
    </row>
    <row r="40" spans="1:54" ht="16.5" customHeight="1">
      <c r="A40" s="721"/>
      <c r="B40" s="114">
        <v>17</v>
      </c>
      <c r="C40" s="8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246"/>
      <c r="AI40" s="259">
        <f t="shared" si="3"/>
        <v>0</v>
      </c>
      <c r="AJ40" s="115">
        <f t="shared" si="2"/>
        <v>0</v>
      </c>
      <c r="AK40" s="115">
        <f>AI40+'【7月】FW（１年目）月集計表'!AK40</f>
        <v>0</v>
      </c>
      <c r="AL40" s="115">
        <f>AJ40+'【7月】FW（１年目）月集計表'!AL40</f>
        <v>0</v>
      </c>
      <c r="AP40" s="661"/>
      <c r="AQ40" s="654"/>
      <c r="AR40" s="761"/>
      <c r="AS40" s="669"/>
      <c r="AT40" s="761"/>
      <c r="AU40" s="669"/>
      <c r="AV40" s="761"/>
      <c r="AW40" s="669"/>
      <c r="AX40" s="761"/>
      <c r="AY40" s="761"/>
      <c r="AZ40" s="761"/>
      <c r="BA40" s="764"/>
      <c r="BB40" s="758"/>
    </row>
    <row r="41" spans="1:54" ht="16.5" customHeight="1">
      <c r="A41" s="721"/>
      <c r="B41" s="114">
        <v>18</v>
      </c>
      <c r="C41" s="8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46"/>
      <c r="AI41" s="259">
        <f t="shared" si="3"/>
        <v>0</v>
      </c>
      <c r="AJ41" s="115">
        <f t="shared" si="2"/>
        <v>0</v>
      </c>
      <c r="AK41" s="115">
        <f>AI41+'【7月】FW（１年目）月集計表'!AK41</f>
        <v>0</v>
      </c>
      <c r="AL41" s="115">
        <f>AJ41+'【7月】FW（１年目）月集計表'!AL41</f>
        <v>0</v>
      </c>
      <c r="AP41" s="661">
        <v>17</v>
      </c>
      <c r="AQ41" s="653">
        <f>IF(C40="","",C40)</f>
      </c>
      <c r="AR41" s="761"/>
      <c r="AS41" s="668">
        <f>IF(90000&lt;=AR41,90000,AR41)</f>
        <v>0</v>
      </c>
      <c r="AT41" s="761"/>
      <c r="AU41" s="668">
        <f>IF(10000&lt;=AT41,10000,AT41)</f>
        <v>0</v>
      </c>
      <c r="AV41" s="761"/>
      <c r="AW41" s="668">
        <f>IF(20000&lt;=AV41,20000,AV41)</f>
        <v>0</v>
      </c>
      <c r="AX41" s="761"/>
      <c r="AY41" s="761"/>
      <c r="AZ41" s="761"/>
      <c r="BA41" s="763"/>
      <c r="BB41" s="758"/>
    </row>
    <row r="42" spans="1:54" ht="16.5" customHeight="1">
      <c r="A42" s="721"/>
      <c r="B42" s="114">
        <v>19</v>
      </c>
      <c r="C42" s="8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246"/>
      <c r="AI42" s="259">
        <f t="shared" si="3"/>
        <v>0</v>
      </c>
      <c r="AJ42" s="115">
        <f t="shared" si="2"/>
        <v>0</v>
      </c>
      <c r="AK42" s="115">
        <f>AI42+'【7月】FW（１年目）月集計表'!AK42</f>
        <v>0</v>
      </c>
      <c r="AL42" s="115">
        <f>AJ42+'【7月】FW（１年目）月集計表'!AL42</f>
        <v>0</v>
      </c>
      <c r="AP42" s="661"/>
      <c r="AQ42" s="654"/>
      <c r="AR42" s="761"/>
      <c r="AS42" s="669"/>
      <c r="AT42" s="761"/>
      <c r="AU42" s="669"/>
      <c r="AV42" s="761"/>
      <c r="AW42" s="669"/>
      <c r="AX42" s="761"/>
      <c r="AY42" s="761"/>
      <c r="AZ42" s="761"/>
      <c r="BA42" s="764"/>
      <c r="BB42" s="758"/>
    </row>
    <row r="43" spans="1:54" ht="16.5" customHeight="1" thickBot="1">
      <c r="A43" s="721"/>
      <c r="B43" s="117">
        <v>20</v>
      </c>
      <c r="C43" s="8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248"/>
      <c r="AI43" s="260">
        <f t="shared" si="3"/>
        <v>0</v>
      </c>
      <c r="AJ43" s="118">
        <f t="shared" si="2"/>
        <v>0</v>
      </c>
      <c r="AK43" s="118">
        <f>AI43+'【7月】FW（１年目）月集計表'!AK43</f>
        <v>0</v>
      </c>
      <c r="AL43" s="118">
        <f>AJ43+'【7月】FW（１年目）月集計表'!AL43</f>
        <v>0</v>
      </c>
      <c r="AP43" s="661">
        <v>18</v>
      </c>
      <c r="AQ43" s="653">
        <f>IF(C41="","",C41)</f>
      </c>
      <c r="AR43" s="761"/>
      <c r="AS43" s="668">
        <f>IF(90000&lt;=AR43,90000,AR43)</f>
        <v>0</v>
      </c>
      <c r="AT43" s="761"/>
      <c r="AU43" s="668">
        <f>IF(10000&lt;=AT43,10000,AT43)</f>
        <v>0</v>
      </c>
      <c r="AV43" s="761"/>
      <c r="AW43" s="668">
        <f>IF(20000&lt;=AV43,20000,AV43)</f>
        <v>0</v>
      </c>
      <c r="AX43" s="761"/>
      <c r="AY43" s="761"/>
      <c r="AZ43" s="761"/>
      <c r="BA43" s="763"/>
      <c r="BB43" s="758"/>
    </row>
    <row r="44" spans="1:54" ht="16.5" customHeight="1" thickBot="1">
      <c r="A44" s="722"/>
      <c r="B44" s="716" t="s">
        <v>14</v>
      </c>
      <c r="C44" s="717"/>
      <c r="D44" s="144">
        <f>COUNTA(D24:D43)-COUNTIF(D24:D43,"外")-COUNTIF(D24:D43,"休")</f>
        <v>0</v>
      </c>
      <c r="E44" s="144">
        <f aca="true" t="shared" si="4" ref="E44:AH44">COUNTA(E24:E43)-COUNTIF(E24:E43,"外")-COUNTIF(E24:E43,"休")</f>
        <v>0</v>
      </c>
      <c r="F44" s="144">
        <f t="shared" si="4"/>
        <v>0</v>
      </c>
      <c r="G44" s="144">
        <f t="shared" si="4"/>
        <v>0</v>
      </c>
      <c r="H44" s="144">
        <f t="shared" si="4"/>
        <v>0</v>
      </c>
      <c r="I44" s="144">
        <f t="shared" si="4"/>
        <v>0</v>
      </c>
      <c r="J44" s="144">
        <f t="shared" si="4"/>
        <v>0</v>
      </c>
      <c r="K44" s="144">
        <f t="shared" si="4"/>
        <v>0</v>
      </c>
      <c r="L44" s="144">
        <f t="shared" si="4"/>
        <v>0</v>
      </c>
      <c r="M44" s="120">
        <f t="shared" si="4"/>
        <v>0</v>
      </c>
      <c r="N44" s="120">
        <f t="shared" si="4"/>
        <v>0</v>
      </c>
      <c r="O44" s="120">
        <f t="shared" si="4"/>
        <v>0</v>
      </c>
      <c r="P44" s="120">
        <f t="shared" si="4"/>
        <v>0</v>
      </c>
      <c r="Q44" s="120">
        <f t="shared" si="4"/>
        <v>0</v>
      </c>
      <c r="R44" s="120">
        <f t="shared" si="4"/>
        <v>0</v>
      </c>
      <c r="S44" s="120">
        <f t="shared" si="4"/>
        <v>0</v>
      </c>
      <c r="T44" s="120">
        <f t="shared" si="4"/>
        <v>0</v>
      </c>
      <c r="U44" s="120">
        <f t="shared" si="4"/>
        <v>0</v>
      </c>
      <c r="V44" s="120">
        <f t="shared" si="4"/>
        <v>0</v>
      </c>
      <c r="W44" s="120">
        <f t="shared" si="4"/>
        <v>0</v>
      </c>
      <c r="X44" s="120">
        <f t="shared" si="4"/>
        <v>0</v>
      </c>
      <c r="Y44" s="120">
        <f t="shared" si="4"/>
        <v>0</v>
      </c>
      <c r="Z44" s="120">
        <f t="shared" si="4"/>
        <v>0</v>
      </c>
      <c r="AA44" s="120">
        <f t="shared" si="4"/>
        <v>0</v>
      </c>
      <c r="AB44" s="120">
        <f t="shared" si="4"/>
        <v>0</v>
      </c>
      <c r="AC44" s="120">
        <f t="shared" si="4"/>
        <v>0</v>
      </c>
      <c r="AD44" s="120">
        <f t="shared" si="4"/>
        <v>0</v>
      </c>
      <c r="AE44" s="120">
        <f t="shared" si="4"/>
        <v>0</v>
      </c>
      <c r="AF44" s="120">
        <f t="shared" si="4"/>
        <v>0</v>
      </c>
      <c r="AG44" s="120">
        <f t="shared" si="4"/>
        <v>0</v>
      </c>
      <c r="AH44" s="263">
        <f t="shared" si="4"/>
        <v>0</v>
      </c>
      <c r="AI44" s="718" t="s">
        <v>15</v>
      </c>
      <c r="AJ44" s="718"/>
      <c r="AK44" s="718"/>
      <c r="AP44" s="661"/>
      <c r="AQ44" s="654"/>
      <c r="AR44" s="761"/>
      <c r="AS44" s="669"/>
      <c r="AT44" s="761"/>
      <c r="AU44" s="669"/>
      <c r="AV44" s="761"/>
      <c r="AW44" s="669"/>
      <c r="AX44" s="761"/>
      <c r="AY44" s="761"/>
      <c r="AZ44" s="761"/>
      <c r="BA44" s="764"/>
      <c r="BB44" s="758"/>
    </row>
    <row r="45" spans="1:54" ht="18" customHeight="1">
      <c r="A45" s="101" t="s">
        <v>3</v>
      </c>
      <c r="B45" s="719" t="s">
        <v>16</v>
      </c>
      <c r="C45" s="719"/>
      <c r="D45" s="340">
        <f>D8</f>
        <v>42583</v>
      </c>
      <c r="E45" s="340">
        <f aca="true" t="shared" si="5" ref="E45:AH45">E8</f>
        <v>42584</v>
      </c>
      <c r="F45" s="340">
        <f t="shared" si="5"/>
        <v>42585</v>
      </c>
      <c r="G45" s="340">
        <f t="shared" si="5"/>
        <v>42586</v>
      </c>
      <c r="H45" s="340">
        <f t="shared" si="5"/>
        <v>42587</v>
      </c>
      <c r="I45" s="340">
        <f t="shared" si="5"/>
        <v>42588</v>
      </c>
      <c r="J45" s="340">
        <f t="shared" si="5"/>
        <v>42589</v>
      </c>
      <c r="K45" s="340">
        <f t="shared" si="5"/>
        <v>42590</v>
      </c>
      <c r="L45" s="340">
        <f t="shared" si="5"/>
        <v>42591</v>
      </c>
      <c r="M45" s="340">
        <f t="shared" si="5"/>
        <v>42592</v>
      </c>
      <c r="N45" s="342">
        <f t="shared" si="5"/>
        <v>42593</v>
      </c>
      <c r="O45" s="340">
        <f t="shared" si="5"/>
        <v>42594</v>
      </c>
      <c r="P45" s="340">
        <f t="shared" si="5"/>
        <v>42595</v>
      </c>
      <c r="Q45" s="340">
        <f t="shared" si="5"/>
        <v>42596</v>
      </c>
      <c r="R45" s="340">
        <f t="shared" si="5"/>
        <v>42597</v>
      </c>
      <c r="S45" s="340">
        <f t="shared" si="5"/>
        <v>42598</v>
      </c>
      <c r="T45" s="340">
        <f t="shared" si="5"/>
        <v>42599</v>
      </c>
      <c r="U45" s="340">
        <f t="shared" si="5"/>
        <v>42600</v>
      </c>
      <c r="V45" s="340">
        <f t="shared" si="5"/>
        <v>42601</v>
      </c>
      <c r="W45" s="340">
        <f t="shared" si="5"/>
        <v>42602</v>
      </c>
      <c r="X45" s="340">
        <f t="shared" si="5"/>
        <v>42603</v>
      </c>
      <c r="Y45" s="340">
        <f t="shared" si="5"/>
        <v>42604</v>
      </c>
      <c r="Z45" s="340">
        <f t="shared" si="5"/>
        <v>42605</v>
      </c>
      <c r="AA45" s="340">
        <f t="shared" si="5"/>
        <v>42606</v>
      </c>
      <c r="AB45" s="340">
        <f t="shared" si="5"/>
        <v>42607</v>
      </c>
      <c r="AC45" s="340">
        <f t="shared" si="5"/>
        <v>42608</v>
      </c>
      <c r="AD45" s="340">
        <f t="shared" si="5"/>
        <v>42609</v>
      </c>
      <c r="AE45" s="340">
        <f t="shared" si="5"/>
        <v>42610</v>
      </c>
      <c r="AF45" s="340">
        <f t="shared" si="5"/>
        <v>42611</v>
      </c>
      <c r="AG45" s="340">
        <f t="shared" si="5"/>
        <v>42612</v>
      </c>
      <c r="AH45" s="340">
        <f t="shared" si="5"/>
        <v>42613</v>
      </c>
      <c r="AI45" s="102" t="s">
        <v>118</v>
      </c>
      <c r="AJ45" s="102" t="s">
        <v>8</v>
      </c>
      <c r="AK45" s="103" t="s">
        <v>240</v>
      </c>
      <c r="AL45" s="240"/>
      <c r="AM45" s="110"/>
      <c r="AN45" s="110"/>
      <c r="AP45" s="661">
        <v>19</v>
      </c>
      <c r="AQ45" s="653">
        <f>IF(C42="","",C42)</f>
      </c>
      <c r="AR45" s="761"/>
      <c r="AS45" s="668">
        <f>IF(90000&lt;=AR45,90000,AR45)</f>
        <v>0</v>
      </c>
      <c r="AT45" s="761"/>
      <c r="AU45" s="668">
        <f>IF(10000&lt;=AT45,10000,AT45)</f>
        <v>0</v>
      </c>
      <c r="AV45" s="761"/>
      <c r="AW45" s="668">
        <f>IF(20000&lt;=AV45,20000,AV45)</f>
        <v>0</v>
      </c>
      <c r="AX45" s="761"/>
      <c r="AY45" s="761"/>
      <c r="AZ45" s="761"/>
      <c r="BA45" s="763"/>
      <c r="BB45" s="758"/>
    </row>
    <row r="46" spans="1:54" ht="16.5" customHeight="1">
      <c r="A46" s="720" t="s">
        <v>17</v>
      </c>
      <c r="B46" s="111">
        <v>1</v>
      </c>
      <c r="C46" s="24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09">
        <f>SUM(D46:AH46)</f>
        <v>0</v>
      </c>
      <c r="AJ46" s="123">
        <f>IF(C46="","",VLOOKUP($C46,$C$62:$D$74,2,))</f>
      </c>
      <c r="AK46" s="124">
        <f>IF(AJ46="","",AJ46*AI46)</f>
      </c>
      <c r="AL46" s="240"/>
      <c r="AM46" s="110"/>
      <c r="AN46" s="110"/>
      <c r="AP46" s="661"/>
      <c r="AQ46" s="654"/>
      <c r="AR46" s="761"/>
      <c r="AS46" s="669"/>
      <c r="AT46" s="761"/>
      <c r="AU46" s="669"/>
      <c r="AV46" s="761"/>
      <c r="AW46" s="669"/>
      <c r="AX46" s="761"/>
      <c r="AY46" s="761"/>
      <c r="AZ46" s="761"/>
      <c r="BA46" s="764"/>
      <c r="BB46" s="758"/>
    </row>
    <row r="47" spans="1:54" ht="16.5" customHeight="1">
      <c r="A47" s="721"/>
      <c r="B47" s="114">
        <v>2</v>
      </c>
      <c r="C47" s="85"/>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26">
        <f>SUM(D47:AH47)</f>
        <v>0</v>
      </c>
      <c r="AJ47" s="127">
        <f>IF(C47="","",VLOOKUP($C47,$C$62:$D$74,2,))</f>
      </c>
      <c r="AK47" s="128">
        <f>IF(AJ47="","",AJ47*AI47)</f>
      </c>
      <c r="AL47" s="240"/>
      <c r="AM47" s="110"/>
      <c r="AN47" s="110"/>
      <c r="AP47" s="661">
        <v>20</v>
      </c>
      <c r="AQ47" s="653">
        <f>IF(C43="","",C43)</f>
      </c>
      <c r="AR47" s="761"/>
      <c r="AS47" s="668">
        <f>IF(90000&lt;=AR47,90000,AR47)</f>
        <v>0</v>
      </c>
      <c r="AT47" s="761"/>
      <c r="AU47" s="668">
        <f>IF(10000&lt;=AT47,10000,AT47)</f>
        <v>0</v>
      </c>
      <c r="AV47" s="761"/>
      <c r="AW47" s="668">
        <f>IF(20000&lt;=AV47,20000,AV47)</f>
        <v>0</v>
      </c>
      <c r="AX47" s="761"/>
      <c r="AY47" s="761"/>
      <c r="AZ47" s="761"/>
      <c r="BA47" s="763"/>
      <c r="BB47" s="758"/>
    </row>
    <row r="48" spans="1:54" ht="16.5" customHeight="1">
      <c r="A48" s="721"/>
      <c r="B48" s="114">
        <v>3</v>
      </c>
      <c r="C48" s="85"/>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26">
        <f>SUM(D48:AH48)</f>
        <v>0</v>
      </c>
      <c r="AJ48" s="127">
        <f>IF(C48="","",VLOOKUP($C48,$C$62:$D$74,2,))</f>
      </c>
      <c r="AK48" s="128">
        <f>IF(AJ48="","",AJ48*AI48)</f>
      </c>
      <c r="AL48" s="240"/>
      <c r="AM48" s="110"/>
      <c r="AN48" s="110"/>
      <c r="AP48" s="744"/>
      <c r="AQ48" s="655"/>
      <c r="AR48" s="762"/>
      <c r="AS48" s="665"/>
      <c r="AT48" s="762"/>
      <c r="AU48" s="665"/>
      <c r="AV48" s="762"/>
      <c r="AW48" s="665"/>
      <c r="AX48" s="762"/>
      <c r="AY48" s="762"/>
      <c r="AZ48" s="762"/>
      <c r="BA48" s="778"/>
      <c r="BB48" s="759"/>
    </row>
    <row r="49" spans="1:54" ht="16.5" customHeight="1">
      <c r="A49" s="721"/>
      <c r="B49" s="114">
        <v>4</v>
      </c>
      <c r="C49" s="85"/>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26">
        <f>SUM(D49:AH49)</f>
        <v>0</v>
      </c>
      <c r="AJ49" s="127">
        <f>IF(C49="","",VLOOKUP($C49,$C$62:$D$74,2,))</f>
      </c>
      <c r="AK49" s="128">
        <f>IF(AJ49="","",AJ49*AI49)</f>
      </c>
      <c r="AL49" s="240"/>
      <c r="AM49" s="110"/>
      <c r="AN49" s="110"/>
      <c r="AP49" s="656" t="s">
        <v>85</v>
      </c>
      <c r="AQ49" s="657"/>
      <c r="AR49" s="664">
        <f>SUM(AR9:AR48)</f>
        <v>0</v>
      </c>
      <c r="AS49" s="664">
        <f>SUM(AS9:AS48)</f>
        <v>0</v>
      </c>
      <c r="AT49" s="664">
        <f aca="true" t="shared" si="6" ref="AT49:AZ49">SUM(AT9:AT48)</f>
        <v>0</v>
      </c>
      <c r="AU49" s="664">
        <f t="shared" si="6"/>
        <v>0</v>
      </c>
      <c r="AV49" s="664">
        <f>SUM(AV9:AV48)</f>
        <v>0</v>
      </c>
      <c r="AW49" s="664">
        <f t="shared" si="6"/>
        <v>0</v>
      </c>
      <c r="AX49" s="664">
        <f t="shared" si="6"/>
        <v>0</v>
      </c>
      <c r="AY49" s="664">
        <f>SUM(AY9:AY48)</f>
        <v>0</v>
      </c>
      <c r="AZ49" s="664">
        <f t="shared" si="6"/>
        <v>0</v>
      </c>
      <c r="BA49" s="664">
        <f>SUM(BA9:BA48)</f>
        <v>0</v>
      </c>
      <c r="BB49" s="760"/>
    </row>
    <row r="50" spans="1:54" ht="16.5" customHeight="1">
      <c r="A50" s="721"/>
      <c r="B50" s="117">
        <v>5</v>
      </c>
      <c r="C50" s="242"/>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26">
        <f>SUM(D50:AH50)</f>
        <v>0</v>
      </c>
      <c r="AJ50" s="127">
        <f>IF(C50="","",VLOOKUP($C50,$C$62:$D$74,2,))</f>
      </c>
      <c r="AK50" s="128">
        <f>IF(AJ50="","",AJ50*AI50)</f>
      </c>
      <c r="AL50" s="240"/>
      <c r="AM50" s="110"/>
      <c r="AN50" s="110"/>
      <c r="AP50" s="658"/>
      <c r="AQ50" s="659"/>
      <c r="AR50" s="665"/>
      <c r="AS50" s="665"/>
      <c r="AT50" s="665"/>
      <c r="AU50" s="665"/>
      <c r="AV50" s="665"/>
      <c r="AW50" s="665"/>
      <c r="AX50" s="665"/>
      <c r="AY50" s="665"/>
      <c r="AZ50" s="665"/>
      <c r="BA50" s="665"/>
      <c r="BB50" s="760"/>
    </row>
    <row r="51" spans="1:40" ht="16.5" customHeight="1" thickBot="1">
      <c r="A51" s="722"/>
      <c r="B51" s="726" t="s">
        <v>18</v>
      </c>
      <c r="C51" s="727"/>
      <c r="D51" s="736"/>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c r="AJ51" s="129"/>
      <c r="AK51" s="130">
        <f>SUM(AK46:AK50)</f>
        <v>0</v>
      </c>
      <c r="AL51" s="240"/>
      <c r="AM51" s="110"/>
      <c r="AN51" s="110"/>
    </row>
    <row r="52" spans="38:40" ht="7.5" customHeight="1">
      <c r="AL52" s="239"/>
      <c r="AM52" s="239"/>
      <c r="AN52" s="239"/>
    </row>
    <row r="53" spans="1:40" ht="15" customHeight="1">
      <c r="A53" s="728" t="s">
        <v>19</v>
      </c>
      <c r="B53" s="695"/>
      <c r="C53" s="131" t="s">
        <v>20</v>
      </c>
      <c r="D53" s="98" t="s">
        <v>21</v>
      </c>
      <c r="E53" s="98" t="s">
        <v>22</v>
      </c>
      <c r="F53" s="98" t="s">
        <v>23</v>
      </c>
      <c r="G53" s="98" t="s">
        <v>24</v>
      </c>
      <c r="H53" s="98" t="s">
        <v>25</v>
      </c>
      <c r="I53" s="98" t="s">
        <v>26</v>
      </c>
      <c r="J53" s="98" t="s">
        <v>27</v>
      </c>
      <c r="K53" s="98" t="s">
        <v>28</v>
      </c>
      <c r="L53" s="98" t="s">
        <v>29</v>
      </c>
      <c r="M53" s="98" t="s">
        <v>99</v>
      </c>
      <c r="N53" s="98" t="s">
        <v>102</v>
      </c>
      <c r="O53" s="98" t="s">
        <v>267</v>
      </c>
      <c r="P53" s="98" t="s">
        <v>269</v>
      </c>
      <c r="Q53" s="98" t="s">
        <v>30</v>
      </c>
      <c r="R53" s="98" t="s">
        <v>31</v>
      </c>
      <c r="S53" s="98" t="s">
        <v>32</v>
      </c>
      <c r="T53" s="728" t="s">
        <v>273</v>
      </c>
      <c r="U53" s="729"/>
      <c r="V53" s="730"/>
      <c r="AL53" s="145"/>
      <c r="AM53" s="145"/>
      <c r="AN53" s="145"/>
    </row>
    <row r="54" spans="1:40" ht="15" customHeight="1">
      <c r="A54" s="728"/>
      <c r="B54" s="695"/>
      <c r="C54" s="131" t="s">
        <v>33</v>
      </c>
      <c r="D54" s="141"/>
      <c r="E54" s="141"/>
      <c r="F54" s="141"/>
      <c r="G54" s="141"/>
      <c r="H54" s="141"/>
      <c r="I54" s="141"/>
      <c r="J54" s="141"/>
      <c r="K54" s="141"/>
      <c r="L54" s="141"/>
      <c r="M54" s="141"/>
      <c r="N54" s="141"/>
      <c r="O54" s="141"/>
      <c r="P54" s="141"/>
      <c r="Q54" s="141"/>
      <c r="R54" s="141"/>
      <c r="S54" s="141"/>
      <c r="T54" s="731">
        <f>SUM(D54:P54)</f>
        <v>0</v>
      </c>
      <c r="U54" s="732"/>
      <c r="V54" s="733"/>
      <c r="AL54" s="145"/>
      <c r="AM54" s="145"/>
      <c r="AN54" s="145"/>
    </row>
    <row r="55" spans="1:40" ht="15" customHeight="1">
      <c r="A55" s="728"/>
      <c r="B55" s="695"/>
      <c r="C55" s="131" t="s">
        <v>195</v>
      </c>
      <c r="D55" s="132">
        <f>AI85</f>
        <v>0</v>
      </c>
      <c r="E55" s="132">
        <f>AI86</f>
        <v>0</v>
      </c>
      <c r="F55" s="132">
        <f>AI87</f>
        <v>0</v>
      </c>
      <c r="G55" s="132">
        <f>AI88</f>
        <v>0</v>
      </c>
      <c r="H55" s="132">
        <f>AI89</f>
        <v>0</v>
      </c>
      <c r="I55" s="132">
        <f>AI90</f>
        <v>0</v>
      </c>
      <c r="J55" s="132">
        <f>AI91</f>
        <v>0</v>
      </c>
      <c r="K55" s="132">
        <f>AI92</f>
        <v>0</v>
      </c>
      <c r="L55" s="132">
        <f>AI93</f>
        <v>0</v>
      </c>
      <c r="M55" s="132">
        <f>AI94</f>
        <v>0</v>
      </c>
      <c r="N55" s="132">
        <f>AI95</f>
        <v>0</v>
      </c>
      <c r="O55" s="132">
        <f>AI96</f>
        <v>0</v>
      </c>
      <c r="P55" s="132">
        <f>AI97</f>
        <v>0</v>
      </c>
      <c r="Q55" s="132">
        <f>AI98</f>
        <v>0</v>
      </c>
      <c r="R55" s="132">
        <f>AI99</f>
        <v>0</v>
      </c>
      <c r="S55" s="132">
        <f>AI100</f>
        <v>0</v>
      </c>
      <c r="T55" s="731">
        <f>SUM(D55:P55)</f>
        <v>0</v>
      </c>
      <c r="U55" s="732"/>
      <c r="V55" s="733"/>
      <c r="AL55" s="145"/>
      <c r="AM55" s="145"/>
      <c r="AN55" s="145"/>
    </row>
    <row r="56" spans="1:40" ht="15" customHeight="1">
      <c r="A56" s="695"/>
      <c r="B56" s="695"/>
      <c r="C56" s="159" t="s">
        <v>194</v>
      </c>
      <c r="D56" s="133">
        <f>D55+'【7月】FW（１年目）月集計表'!D56</f>
        <v>0</v>
      </c>
      <c r="E56" s="133">
        <f>E55+'【7月】FW（１年目）月集計表'!E56</f>
        <v>0</v>
      </c>
      <c r="F56" s="133">
        <f>F55+'【7月】FW（１年目）月集計表'!F56</f>
        <v>0</v>
      </c>
      <c r="G56" s="133">
        <f>G55+'【7月】FW（１年目）月集計表'!G56</f>
        <v>0</v>
      </c>
      <c r="H56" s="133">
        <f>H55+'【7月】FW（１年目）月集計表'!H56</f>
        <v>0</v>
      </c>
      <c r="I56" s="133">
        <f>I55+'【7月】FW（１年目）月集計表'!I56</f>
        <v>0</v>
      </c>
      <c r="J56" s="133">
        <f>J55+'【7月】FW（１年目）月集計表'!J56</f>
        <v>0</v>
      </c>
      <c r="K56" s="133">
        <f>K55+'【7月】FW（１年目）月集計表'!K56</f>
        <v>0</v>
      </c>
      <c r="L56" s="133">
        <f>L55+'【7月】FW（１年目）月集計表'!L56</f>
        <v>0</v>
      </c>
      <c r="M56" s="133">
        <f>M55+'【7月】FW（１年目）月集計表'!M56</f>
        <v>0</v>
      </c>
      <c r="N56" s="133">
        <f>N55+'【7月】FW（１年目）月集計表'!N56</f>
        <v>0</v>
      </c>
      <c r="O56" s="133">
        <f>O55+'【7月】FW（１年目）月集計表'!O56</f>
        <v>0</v>
      </c>
      <c r="P56" s="133">
        <f>P55+'【7月】FW（１年目）月集計表'!P56</f>
        <v>0</v>
      </c>
      <c r="Q56" s="133">
        <f>Q55+'【7月】FW（１年目）月集計表'!Q56</f>
        <v>0</v>
      </c>
      <c r="R56" s="133">
        <f>R55+'【7月】FW（１年目）月集計表'!R56</f>
        <v>0</v>
      </c>
      <c r="S56" s="133">
        <f>S55+'【7月】FW（１年目）月集計表'!S56</f>
        <v>0</v>
      </c>
      <c r="T56" s="734">
        <f>SUM(D56:P56)</f>
        <v>0</v>
      </c>
      <c r="U56" s="734"/>
      <c r="V56" s="734"/>
      <c r="W56" s="90" t="s">
        <v>329</v>
      </c>
      <c r="AL56" s="145"/>
      <c r="AM56" s="145"/>
      <c r="AN56" s="145"/>
    </row>
    <row r="59" spans="3:9" ht="13.5" hidden="1">
      <c r="C59" s="134" t="s">
        <v>34</v>
      </c>
      <c r="I59" s="134" t="s">
        <v>35</v>
      </c>
    </row>
    <row r="60" ht="13.5" hidden="1"/>
    <row r="61" spans="3:10" ht="13.5" hidden="1">
      <c r="C61" s="131" t="s">
        <v>16</v>
      </c>
      <c r="D61" s="728" t="s">
        <v>8</v>
      </c>
      <c r="E61" s="728"/>
      <c r="I61" s="134" t="s">
        <v>36</v>
      </c>
      <c r="J61" s="134" t="s">
        <v>37</v>
      </c>
    </row>
    <row r="62" spans="3:10" ht="13.5" hidden="1">
      <c r="C62" s="133" t="s">
        <v>300</v>
      </c>
      <c r="D62" s="739">
        <v>13800</v>
      </c>
      <c r="E62" s="739"/>
      <c r="I62" s="134" t="s">
        <v>38</v>
      </c>
      <c r="J62" s="90" t="s">
        <v>39</v>
      </c>
    </row>
    <row r="63" spans="3:10" ht="13.5" hidden="1">
      <c r="C63" s="135" t="s">
        <v>302</v>
      </c>
      <c r="D63" s="739">
        <v>18100</v>
      </c>
      <c r="E63" s="739"/>
      <c r="I63" s="134" t="s">
        <v>40</v>
      </c>
      <c r="J63" s="134" t="s">
        <v>41</v>
      </c>
    </row>
    <row r="64" spans="3:10" ht="13.5" hidden="1">
      <c r="C64" s="135" t="s">
        <v>304</v>
      </c>
      <c r="D64" s="739">
        <v>43700</v>
      </c>
      <c r="E64" s="739"/>
      <c r="I64" s="134" t="s">
        <v>43</v>
      </c>
      <c r="J64" s="134" t="s">
        <v>44</v>
      </c>
    </row>
    <row r="65" spans="3:10" ht="13.5" hidden="1">
      <c r="C65" s="133" t="s">
        <v>306</v>
      </c>
      <c r="D65" s="739">
        <v>30600</v>
      </c>
      <c r="E65" s="739"/>
      <c r="I65" s="134" t="s">
        <v>46</v>
      </c>
      <c r="J65" s="134" t="s">
        <v>47</v>
      </c>
    </row>
    <row r="66" spans="3:10" ht="13.5" hidden="1">
      <c r="C66" s="133" t="s">
        <v>308</v>
      </c>
      <c r="D66" s="739">
        <v>11100</v>
      </c>
      <c r="E66" s="739"/>
      <c r="I66" s="134" t="s">
        <v>49</v>
      </c>
      <c r="J66" s="134" t="s">
        <v>50</v>
      </c>
    </row>
    <row r="67" spans="3:10" ht="13.5" hidden="1">
      <c r="C67" s="133" t="s">
        <v>310</v>
      </c>
      <c r="D67" s="739">
        <v>38000</v>
      </c>
      <c r="E67" s="739"/>
      <c r="I67" s="134" t="s">
        <v>52</v>
      </c>
      <c r="J67" s="134" t="s">
        <v>53</v>
      </c>
    </row>
    <row r="68" spans="3:10" ht="13.5" hidden="1">
      <c r="C68" s="133" t="s">
        <v>312</v>
      </c>
      <c r="D68" s="739">
        <v>10100</v>
      </c>
      <c r="E68" s="739"/>
      <c r="I68" s="134" t="s">
        <v>55</v>
      </c>
      <c r="J68" s="134" t="s">
        <v>56</v>
      </c>
    </row>
    <row r="69" spans="3:10" ht="13.5" hidden="1">
      <c r="C69" s="133" t="s">
        <v>314</v>
      </c>
      <c r="D69" s="739">
        <v>10200</v>
      </c>
      <c r="E69" s="739"/>
      <c r="I69" s="134" t="s">
        <v>58</v>
      </c>
      <c r="J69" s="134" t="s">
        <v>59</v>
      </c>
    </row>
    <row r="70" spans="3:10" ht="13.5" hidden="1">
      <c r="C70" s="135" t="s">
        <v>316</v>
      </c>
      <c r="D70" s="739">
        <v>11100</v>
      </c>
      <c r="E70" s="739"/>
      <c r="I70" s="134" t="s">
        <v>61</v>
      </c>
      <c r="J70" s="134" t="s">
        <v>62</v>
      </c>
    </row>
    <row r="71" spans="3:20" ht="13.5" hidden="1">
      <c r="C71" s="135" t="s">
        <v>318</v>
      </c>
      <c r="D71" s="739">
        <v>8600</v>
      </c>
      <c r="E71" s="739"/>
      <c r="I71" s="134" t="s">
        <v>108</v>
      </c>
      <c r="J71" s="134" t="s">
        <v>105</v>
      </c>
      <c r="S71" s="134"/>
      <c r="T71" s="134"/>
    </row>
    <row r="72" spans="3:20" ht="13.5" hidden="1">
      <c r="C72" s="135" t="s">
        <v>320</v>
      </c>
      <c r="D72" s="739">
        <v>9800</v>
      </c>
      <c r="E72" s="739"/>
      <c r="I72" s="134" t="s">
        <v>109</v>
      </c>
      <c r="J72" s="134" t="s">
        <v>111</v>
      </c>
      <c r="S72" s="134"/>
      <c r="T72" s="134"/>
    </row>
    <row r="73" spans="3:20" ht="13.5" hidden="1">
      <c r="C73" s="135" t="s">
        <v>191</v>
      </c>
      <c r="D73" s="739">
        <v>1300</v>
      </c>
      <c r="E73" s="739"/>
      <c r="I73" s="134" t="s">
        <v>262</v>
      </c>
      <c r="J73" s="134" t="s">
        <v>264</v>
      </c>
      <c r="S73" s="134"/>
      <c r="T73" s="134"/>
    </row>
    <row r="74" spans="3:10" ht="13.5" hidden="1">
      <c r="C74" s="135" t="s">
        <v>321</v>
      </c>
      <c r="D74" s="739">
        <v>9700</v>
      </c>
      <c r="E74" s="739"/>
      <c r="I74" s="134" t="s">
        <v>263</v>
      </c>
      <c r="J74" s="134" t="s">
        <v>265</v>
      </c>
    </row>
    <row r="75" spans="9:10" ht="13.5" hidden="1">
      <c r="I75" s="134" t="s">
        <v>30</v>
      </c>
      <c r="J75" s="134" t="s">
        <v>64</v>
      </c>
    </row>
    <row r="76" spans="9:10" ht="13.5" hidden="1">
      <c r="I76" s="90" t="s">
        <v>260</v>
      </c>
      <c r="J76" s="90" t="s">
        <v>66</v>
      </c>
    </row>
    <row r="77" spans="9:10" ht="13.5" hidden="1">
      <c r="I77" s="90" t="s">
        <v>259</v>
      </c>
      <c r="J77" s="90" t="s">
        <v>68</v>
      </c>
    </row>
    <row r="78" ht="13.5" hidden="1"/>
    <row r="79" ht="13.5" hidden="1"/>
    <row r="80" ht="13.5" hidden="1"/>
    <row r="81" ht="13.5" hidden="1"/>
    <row r="82" ht="13.5" hidden="1"/>
    <row r="83" ht="13.5" hidden="1"/>
    <row r="84" spans="3:35" ht="13.5" hidden="1">
      <c r="C84" s="133"/>
      <c r="D84" s="104">
        <v>1</v>
      </c>
      <c r="E84" s="104">
        <v>2</v>
      </c>
      <c r="F84" s="104">
        <v>3</v>
      </c>
      <c r="G84" s="104">
        <v>4</v>
      </c>
      <c r="H84" s="104">
        <v>5</v>
      </c>
      <c r="I84" s="104">
        <v>6</v>
      </c>
      <c r="J84" s="104">
        <v>7</v>
      </c>
      <c r="K84" s="104">
        <v>8</v>
      </c>
      <c r="L84" s="104">
        <v>9</v>
      </c>
      <c r="M84" s="104">
        <v>10</v>
      </c>
      <c r="N84" s="104">
        <v>11</v>
      </c>
      <c r="O84" s="104">
        <v>12</v>
      </c>
      <c r="P84" s="104">
        <v>13</v>
      </c>
      <c r="Q84" s="104">
        <v>14</v>
      </c>
      <c r="R84" s="104">
        <v>15</v>
      </c>
      <c r="S84" s="104">
        <v>16</v>
      </c>
      <c r="T84" s="104">
        <v>17</v>
      </c>
      <c r="U84" s="104">
        <v>18</v>
      </c>
      <c r="V84" s="104">
        <v>19</v>
      </c>
      <c r="W84" s="104">
        <v>20</v>
      </c>
      <c r="X84" s="104">
        <v>21</v>
      </c>
      <c r="Y84" s="104">
        <v>22</v>
      </c>
      <c r="Z84" s="104">
        <v>23</v>
      </c>
      <c r="AA84" s="104">
        <v>24</v>
      </c>
      <c r="AB84" s="104">
        <v>25</v>
      </c>
      <c r="AC84" s="104">
        <v>26</v>
      </c>
      <c r="AD84" s="104">
        <v>27</v>
      </c>
      <c r="AE84" s="104">
        <v>28</v>
      </c>
      <c r="AF84" s="104">
        <v>29</v>
      </c>
      <c r="AG84" s="104">
        <v>30</v>
      </c>
      <c r="AH84" s="104">
        <v>31</v>
      </c>
      <c r="AI84" s="98" t="s">
        <v>7</v>
      </c>
    </row>
    <row r="85" spans="3:35" ht="13.5" hidden="1">
      <c r="C85" s="98" t="s">
        <v>21</v>
      </c>
      <c r="D85" s="133">
        <f aca="true" t="shared" si="7" ref="D85:F100">IF(COUNTIF(D$24:D$43,$C85)=0,"",COUNTIF(D$24:D$43,$C85)/COUNTIF(D$24:D$43,$C85))</f>
      </c>
      <c r="E85" s="133">
        <f t="shared" si="7"/>
      </c>
      <c r="F85" s="133">
        <f t="shared" si="7"/>
      </c>
      <c r="G85" s="133">
        <f aca="true" t="shared" si="8" ref="G85:P94">IF(COUNTIF(G$24:G$43,$C85)=0,"",COUNTIF(G$24:G$43,$C85)/COUNTIF(G$24:G$43,$C85))</f>
      </c>
      <c r="H85" s="133">
        <f t="shared" si="8"/>
      </c>
      <c r="I85" s="133">
        <f t="shared" si="8"/>
      </c>
      <c r="J85" s="133">
        <f t="shared" si="8"/>
      </c>
      <c r="K85" s="133">
        <f t="shared" si="8"/>
      </c>
      <c r="L85" s="133">
        <f t="shared" si="8"/>
      </c>
      <c r="M85" s="133">
        <f t="shared" si="8"/>
      </c>
      <c r="N85" s="133">
        <f t="shared" si="8"/>
      </c>
      <c r="O85" s="133">
        <f t="shared" si="8"/>
      </c>
      <c r="P85" s="133">
        <f t="shared" si="8"/>
      </c>
      <c r="Q85" s="133">
        <f aca="true" t="shared" si="9" ref="Q85:Z94">IF(COUNTIF(Q$24:Q$43,$C85)=0,"",COUNTIF(Q$24:Q$43,$C85)/COUNTIF(Q$24:Q$43,$C85))</f>
      </c>
      <c r="R85" s="133">
        <f t="shared" si="9"/>
      </c>
      <c r="S85" s="133">
        <f t="shared" si="9"/>
      </c>
      <c r="T85" s="133">
        <f t="shared" si="9"/>
      </c>
      <c r="U85" s="133">
        <f t="shared" si="9"/>
      </c>
      <c r="V85" s="133">
        <f t="shared" si="9"/>
      </c>
      <c r="W85" s="133">
        <f t="shared" si="9"/>
      </c>
      <c r="X85" s="133">
        <f t="shared" si="9"/>
      </c>
      <c r="Y85" s="133">
        <f t="shared" si="9"/>
      </c>
      <c r="Z85" s="133">
        <f t="shared" si="9"/>
      </c>
      <c r="AA85" s="133">
        <f aca="true" t="shared" si="10" ref="AA85:AH94">IF(COUNTIF(AA$24:AA$43,$C85)=0,"",COUNTIF(AA$24:AA$43,$C85)/COUNTIF(AA$24:AA$43,$C85))</f>
      </c>
      <c r="AB85" s="133">
        <f t="shared" si="10"/>
      </c>
      <c r="AC85" s="133">
        <f t="shared" si="10"/>
      </c>
      <c r="AD85" s="133">
        <f t="shared" si="10"/>
      </c>
      <c r="AE85" s="133">
        <f t="shared" si="10"/>
      </c>
      <c r="AF85" s="133">
        <f t="shared" si="10"/>
      </c>
      <c r="AG85" s="133">
        <f t="shared" si="10"/>
      </c>
      <c r="AH85" s="133">
        <f t="shared" si="10"/>
      </c>
      <c r="AI85" s="133">
        <f>COUNTIF(D85:AH85,1)</f>
        <v>0</v>
      </c>
    </row>
    <row r="86" spans="3:35" ht="13.5" hidden="1">
      <c r="C86" s="98" t="s">
        <v>22</v>
      </c>
      <c r="D86" s="133">
        <f t="shared" si="7"/>
      </c>
      <c r="E86" s="133">
        <f t="shared" si="7"/>
      </c>
      <c r="F86" s="133">
        <f t="shared" si="7"/>
      </c>
      <c r="G86" s="133">
        <f t="shared" si="8"/>
      </c>
      <c r="H86" s="133">
        <f t="shared" si="8"/>
      </c>
      <c r="I86" s="133">
        <f t="shared" si="8"/>
      </c>
      <c r="J86" s="133">
        <f t="shared" si="8"/>
      </c>
      <c r="K86" s="133">
        <f t="shared" si="8"/>
      </c>
      <c r="L86" s="133">
        <f t="shared" si="8"/>
      </c>
      <c r="M86" s="133">
        <f t="shared" si="8"/>
      </c>
      <c r="N86" s="133">
        <f t="shared" si="8"/>
      </c>
      <c r="O86" s="133">
        <f t="shared" si="8"/>
      </c>
      <c r="P86" s="133">
        <f t="shared" si="8"/>
      </c>
      <c r="Q86" s="133">
        <f t="shared" si="9"/>
      </c>
      <c r="R86" s="133">
        <f t="shared" si="9"/>
      </c>
      <c r="S86" s="133">
        <f t="shared" si="9"/>
      </c>
      <c r="T86" s="133">
        <f t="shared" si="9"/>
      </c>
      <c r="U86" s="133">
        <f t="shared" si="9"/>
      </c>
      <c r="V86" s="133">
        <f t="shared" si="9"/>
      </c>
      <c r="W86" s="133">
        <f t="shared" si="9"/>
      </c>
      <c r="X86" s="133">
        <f t="shared" si="9"/>
      </c>
      <c r="Y86" s="133">
        <f t="shared" si="9"/>
      </c>
      <c r="Z86" s="133">
        <f t="shared" si="9"/>
      </c>
      <c r="AA86" s="133">
        <f t="shared" si="10"/>
      </c>
      <c r="AB86" s="133">
        <f t="shared" si="10"/>
      </c>
      <c r="AC86" s="133">
        <f t="shared" si="10"/>
      </c>
      <c r="AD86" s="133">
        <f t="shared" si="10"/>
      </c>
      <c r="AE86" s="133">
        <f t="shared" si="10"/>
      </c>
      <c r="AF86" s="133">
        <f t="shared" si="10"/>
      </c>
      <c r="AG86" s="133">
        <f t="shared" si="10"/>
      </c>
      <c r="AH86" s="133">
        <f t="shared" si="10"/>
      </c>
      <c r="AI86" s="133">
        <f aca="true" t="shared" si="11" ref="AI86:AI100">COUNTIF(D86:AH86,1)</f>
        <v>0</v>
      </c>
    </row>
    <row r="87" spans="3:35" ht="13.5" hidden="1">
      <c r="C87" s="98" t="s">
        <v>23</v>
      </c>
      <c r="D87" s="133">
        <f t="shared" si="7"/>
      </c>
      <c r="E87" s="133">
        <f t="shared" si="7"/>
      </c>
      <c r="F87" s="133">
        <f t="shared" si="7"/>
      </c>
      <c r="G87" s="133">
        <f t="shared" si="8"/>
      </c>
      <c r="H87" s="133">
        <f t="shared" si="8"/>
      </c>
      <c r="I87" s="133">
        <f t="shared" si="8"/>
      </c>
      <c r="J87" s="133">
        <f t="shared" si="8"/>
      </c>
      <c r="K87" s="133">
        <f t="shared" si="8"/>
      </c>
      <c r="L87" s="133">
        <f t="shared" si="8"/>
      </c>
      <c r="M87" s="133">
        <f t="shared" si="8"/>
      </c>
      <c r="N87" s="133">
        <f t="shared" si="8"/>
      </c>
      <c r="O87" s="133">
        <f t="shared" si="8"/>
      </c>
      <c r="P87" s="133">
        <f t="shared" si="8"/>
      </c>
      <c r="Q87" s="133">
        <f t="shared" si="9"/>
      </c>
      <c r="R87" s="133">
        <f t="shared" si="9"/>
      </c>
      <c r="S87" s="133">
        <f t="shared" si="9"/>
      </c>
      <c r="T87" s="133">
        <f t="shared" si="9"/>
      </c>
      <c r="U87" s="133">
        <f t="shared" si="9"/>
      </c>
      <c r="V87" s="133">
        <f t="shared" si="9"/>
      </c>
      <c r="W87" s="133">
        <f t="shared" si="9"/>
      </c>
      <c r="X87" s="133">
        <f t="shared" si="9"/>
      </c>
      <c r="Y87" s="133">
        <f t="shared" si="9"/>
      </c>
      <c r="Z87" s="133">
        <f t="shared" si="9"/>
      </c>
      <c r="AA87" s="133">
        <f t="shared" si="10"/>
      </c>
      <c r="AB87" s="133">
        <f t="shared" si="10"/>
      </c>
      <c r="AC87" s="133">
        <f t="shared" si="10"/>
      </c>
      <c r="AD87" s="133">
        <f t="shared" si="10"/>
      </c>
      <c r="AE87" s="133">
        <f t="shared" si="10"/>
      </c>
      <c r="AF87" s="133">
        <f t="shared" si="10"/>
      </c>
      <c r="AG87" s="133">
        <f t="shared" si="10"/>
      </c>
      <c r="AH87" s="133">
        <f t="shared" si="10"/>
      </c>
      <c r="AI87" s="133">
        <f t="shared" si="11"/>
        <v>0</v>
      </c>
    </row>
    <row r="88" spans="3:35" ht="13.5" hidden="1">
      <c r="C88" s="98" t="s">
        <v>24</v>
      </c>
      <c r="D88" s="133">
        <f t="shared" si="7"/>
      </c>
      <c r="E88" s="133">
        <f t="shared" si="7"/>
      </c>
      <c r="F88" s="133">
        <f t="shared" si="7"/>
      </c>
      <c r="G88" s="133">
        <f t="shared" si="8"/>
      </c>
      <c r="H88" s="133">
        <f t="shared" si="8"/>
      </c>
      <c r="I88" s="133">
        <f t="shared" si="8"/>
      </c>
      <c r="J88" s="133">
        <f t="shared" si="8"/>
      </c>
      <c r="K88" s="133">
        <f t="shared" si="8"/>
      </c>
      <c r="L88" s="133">
        <f t="shared" si="8"/>
      </c>
      <c r="M88" s="133">
        <f t="shared" si="8"/>
      </c>
      <c r="N88" s="133">
        <f t="shared" si="8"/>
      </c>
      <c r="O88" s="133">
        <f t="shared" si="8"/>
      </c>
      <c r="P88" s="133">
        <f t="shared" si="8"/>
      </c>
      <c r="Q88" s="133">
        <f t="shared" si="9"/>
      </c>
      <c r="R88" s="133">
        <f t="shared" si="9"/>
      </c>
      <c r="S88" s="133">
        <f t="shared" si="9"/>
      </c>
      <c r="T88" s="133">
        <f t="shared" si="9"/>
      </c>
      <c r="U88" s="133">
        <f t="shared" si="9"/>
      </c>
      <c r="V88" s="133">
        <f t="shared" si="9"/>
      </c>
      <c r="W88" s="133">
        <f t="shared" si="9"/>
      </c>
      <c r="X88" s="133">
        <f t="shared" si="9"/>
      </c>
      <c r="Y88" s="133">
        <f t="shared" si="9"/>
      </c>
      <c r="Z88" s="133">
        <f t="shared" si="9"/>
      </c>
      <c r="AA88" s="133">
        <f t="shared" si="10"/>
      </c>
      <c r="AB88" s="133">
        <f t="shared" si="10"/>
      </c>
      <c r="AC88" s="133">
        <f t="shared" si="10"/>
      </c>
      <c r="AD88" s="133">
        <f t="shared" si="10"/>
      </c>
      <c r="AE88" s="133">
        <f t="shared" si="10"/>
      </c>
      <c r="AF88" s="133">
        <f t="shared" si="10"/>
      </c>
      <c r="AG88" s="133">
        <f t="shared" si="10"/>
      </c>
      <c r="AH88" s="133">
        <f t="shared" si="10"/>
      </c>
      <c r="AI88" s="133">
        <f t="shared" si="11"/>
        <v>0</v>
      </c>
    </row>
    <row r="89" spans="3:35" ht="13.5" hidden="1">
      <c r="C89" s="98" t="s">
        <v>25</v>
      </c>
      <c r="D89" s="133">
        <f t="shared" si="7"/>
      </c>
      <c r="E89" s="133">
        <f t="shared" si="7"/>
      </c>
      <c r="F89" s="133">
        <f t="shared" si="7"/>
      </c>
      <c r="G89" s="133">
        <f t="shared" si="8"/>
      </c>
      <c r="H89" s="133">
        <f t="shared" si="8"/>
      </c>
      <c r="I89" s="133">
        <f t="shared" si="8"/>
      </c>
      <c r="J89" s="133">
        <f t="shared" si="8"/>
      </c>
      <c r="K89" s="133">
        <f t="shared" si="8"/>
      </c>
      <c r="L89" s="133">
        <f t="shared" si="8"/>
      </c>
      <c r="M89" s="133">
        <f t="shared" si="8"/>
      </c>
      <c r="N89" s="133">
        <f t="shared" si="8"/>
      </c>
      <c r="O89" s="133">
        <f t="shared" si="8"/>
      </c>
      <c r="P89" s="133">
        <f t="shared" si="8"/>
      </c>
      <c r="Q89" s="133">
        <f t="shared" si="9"/>
      </c>
      <c r="R89" s="133">
        <f t="shared" si="9"/>
      </c>
      <c r="S89" s="133">
        <f t="shared" si="9"/>
      </c>
      <c r="T89" s="133">
        <f t="shared" si="9"/>
      </c>
      <c r="U89" s="133">
        <f t="shared" si="9"/>
      </c>
      <c r="V89" s="133">
        <f t="shared" si="9"/>
      </c>
      <c r="W89" s="133">
        <f t="shared" si="9"/>
      </c>
      <c r="X89" s="133">
        <f t="shared" si="9"/>
      </c>
      <c r="Y89" s="133">
        <f t="shared" si="9"/>
      </c>
      <c r="Z89" s="133">
        <f t="shared" si="9"/>
      </c>
      <c r="AA89" s="133">
        <f t="shared" si="10"/>
      </c>
      <c r="AB89" s="133">
        <f t="shared" si="10"/>
      </c>
      <c r="AC89" s="133">
        <f t="shared" si="10"/>
      </c>
      <c r="AD89" s="133">
        <f t="shared" si="10"/>
      </c>
      <c r="AE89" s="133">
        <f t="shared" si="10"/>
      </c>
      <c r="AF89" s="133">
        <f t="shared" si="10"/>
      </c>
      <c r="AG89" s="133">
        <f t="shared" si="10"/>
      </c>
      <c r="AH89" s="133">
        <f t="shared" si="10"/>
      </c>
      <c r="AI89" s="133">
        <f t="shared" si="11"/>
        <v>0</v>
      </c>
    </row>
    <row r="90" spans="3:35" ht="13.5" hidden="1">
      <c r="C90" s="98" t="s">
        <v>26</v>
      </c>
      <c r="D90" s="133">
        <f t="shared" si="7"/>
      </c>
      <c r="E90" s="133">
        <f t="shared" si="7"/>
      </c>
      <c r="F90" s="133">
        <f t="shared" si="7"/>
      </c>
      <c r="G90" s="133">
        <f t="shared" si="8"/>
      </c>
      <c r="H90" s="133">
        <f t="shared" si="8"/>
      </c>
      <c r="I90" s="133">
        <f t="shared" si="8"/>
      </c>
      <c r="J90" s="133">
        <f t="shared" si="8"/>
      </c>
      <c r="K90" s="133">
        <f t="shared" si="8"/>
      </c>
      <c r="L90" s="133">
        <f t="shared" si="8"/>
      </c>
      <c r="M90" s="133">
        <f t="shared" si="8"/>
      </c>
      <c r="N90" s="133">
        <f t="shared" si="8"/>
      </c>
      <c r="O90" s="133">
        <f t="shared" si="8"/>
      </c>
      <c r="P90" s="133">
        <f t="shared" si="8"/>
      </c>
      <c r="Q90" s="133">
        <f t="shared" si="9"/>
      </c>
      <c r="R90" s="133">
        <f t="shared" si="9"/>
      </c>
      <c r="S90" s="133">
        <f t="shared" si="9"/>
      </c>
      <c r="T90" s="133">
        <f t="shared" si="9"/>
      </c>
      <c r="U90" s="133">
        <f t="shared" si="9"/>
      </c>
      <c r="V90" s="133">
        <f t="shared" si="9"/>
      </c>
      <c r="W90" s="133">
        <f t="shared" si="9"/>
      </c>
      <c r="X90" s="133">
        <f t="shared" si="9"/>
      </c>
      <c r="Y90" s="133">
        <f t="shared" si="9"/>
      </c>
      <c r="Z90" s="133">
        <f t="shared" si="9"/>
      </c>
      <c r="AA90" s="133">
        <f t="shared" si="10"/>
      </c>
      <c r="AB90" s="133">
        <f t="shared" si="10"/>
      </c>
      <c r="AC90" s="133">
        <f t="shared" si="10"/>
      </c>
      <c r="AD90" s="133">
        <f t="shared" si="10"/>
      </c>
      <c r="AE90" s="133">
        <f t="shared" si="10"/>
      </c>
      <c r="AF90" s="133">
        <f t="shared" si="10"/>
      </c>
      <c r="AG90" s="133">
        <f t="shared" si="10"/>
      </c>
      <c r="AH90" s="133">
        <f t="shared" si="10"/>
      </c>
      <c r="AI90" s="133">
        <f t="shared" si="11"/>
        <v>0</v>
      </c>
    </row>
    <row r="91" spans="3:35" ht="13.5" hidden="1">
      <c r="C91" s="98" t="s">
        <v>27</v>
      </c>
      <c r="D91" s="133">
        <f t="shared" si="7"/>
      </c>
      <c r="E91" s="133">
        <f t="shared" si="7"/>
      </c>
      <c r="F91" s="133">
        <f t="shared" si="7"/>
      </c>
      <c r="G91" s="133">
        <f t="shared" si="8"/>
      </c>
      <c r="H91" s="133">
        <f t="shared" si="8"/>
      </c>
      <c r="I91" s="133">
        <f t="shared" si="8"/>
      </c>
      <c r="J91" s="133">
        <f t="shared" si="8"/>
      </c>
      <c r="K91" s="133">
        <f t="shared" si="8"/>
      </c>
      <c r="L91" s="133">
        <f t="shared" si="8"/>
      </c>
      <c r="M91" s="133">
        <f t="shared" si="8"/>
      </c>
      <c r="N91" s="133">
        <f t="shared" si="8"/>
      </c>
      <c r="O91" s="133">
        <f t="shared" si="8"/>
      </c>
      <c r="P91" s="133">
        <f t="shared" si="8"/>
      </c>
      <c r="Q91" s="133">
        <f t="shared" si="9"/>
      </c>
      <c r="R91" s="133">
        <f t="shared" si="9"/>
      </c>
      <c r="S91" s="133">
        <f t="shared" si="9"/>
      </c>
      <c r="T91" s="133">
        <f t="shared" si="9"/>
      </c>
      <c r="U91" s="133">
        <f t="shared" si="9"/>
      </c>
      <c r="V91" s="133">
        <f t="shared" si="9"/>
      </c>
      <c r="W91" s="133">
        <f t="shared" si="9"/>
      </c>
      <c r="X91" s="133">
        <f t="shared" si="9"/>
      </c>
      <c r="Y91" s="133">
        <f t="shared" si="9"/>
      </c>
      <c r="Z91" s="133">
        <f t="shared" si="9"/>
      </c>
      <c r="AA91" s="133">
        <f t="shared" si="10"/>
      </c>
      <c r="AB91" s="133">
        <f t="shared" si="10"/>
      </c>
      <c r="AC91" s="133">
        <f t="shared" si="10"/>
      </c>
      <c r="AD91" s="133">
        <f t="shared" si="10"/>
      </c>
      <c r="AE91" s="133">
        <f t="shared" si="10"/>
      </c>
      <c r="AF91" s="133">
        <f t="shared" si="10"/>
      </c>
      <c r="AG91" s="133">
        <f t="shared" si="10"/>
      </c>
      <c r="AH91" s="133">
        <f t="shared" si="10"/>
      </c>
      <c r="AI91" s="133">
        <f t="shared" si="11"/>
        <v>0</v>
      </c>
    </row>
    <row r="92" spans="3:35" ht="13.5" hidden="1">
      <c r="C92" s="98" t="s">
        <v>28</v>
      </c>
      <c r="D92" s="133">
        <f t="shared" si="7"/>
      </c>
      <c r="E92" s="133">
        <f t="shared" si="7"/>
      </c>
      <c r="F92" s="133">
        <f t="shared" si="7"/>
      </c>
      <c r="G92" s="133">
        <f t="shared" si="8"/>
      </c>
      <c r="H92" s="133">
        <f t="shared" si="8"/>
      </c>
      <c r="I92" s="133">
        <f t="shared" si="8"/>
      </c>
      <c r="J92" s="133">
        <f t="shared" si="8"/>
      </c>
      <c r="K92" s="133">
        <f t="shared" si="8"/>
      </c>
      <c r="L92" s="133">
        <f t="shared" si="8"/>
      </c>
      <c r="M92" s="133">
        <f t="shared" si="8"/>
      </c>
      <c r="N92" s="133">
        <f t="shared" si="8"/>
      </c>
      <c r="O92" s="133">
        <f t="shared" si="8"/>
      </c>
      <c r="P92" s="133">
        <f t="shared" si="8"/>
      </c>
      <c r="Q92" s="133">
        <f t="shared" si="9"/>
      </c>
      <c r="R92" s="133">
        <f t="shared" si="9"/>
      </c>
      <c r="S92" s="133">
        <f t="shared" si="9"/>
      </c>
      <c r="T92" s="133">
        <f t="shared" si="9"/>
      </c>
      <c r="U92" s="133">
        <f t="shared" si="9"/>
      </c>
      <c r="V92" s="133">
        <f t="shared" si="9"/>
      </c>
      <c r="W92" s="133">
        <f t="shared" si="9"/>
      </c>
      <c r="X92" s="133">
        <f t="shared" si="9"/>
      </c>
      <c r="Y92" s="133">
        <f t="shared" si="9"/>
      </c>
      <c r="Z92" s="133">
        <f t="shared" si="9"/>
      </c>
      <c r="AA92" s="133">
        <f t="shared" si="10"/>
      </c>
      <c r="AB92" s="133">
        <f t="shared" si="10"/>
      </c>
      <c r="AC92" s="133">
        <f t="shared" si="10"/>
      </c>
      <c r="AD92" s="133">
        <f t="shared" si="10"/>
      </c>
      <c r="AE92" s="133">
        <f t="shared" si="10"/>
      </c>
      <c r="AF92" s="133">
        <f t="shared" si="10"/>
      </c>
      <c r="AG92" s="133">
        <f t="shared" si="10"/>
      </c>
      <c r="AH92" s="133">
        <f t="shared" si="10"/>
      </c>
      <c r="AI92" s="133">
        <f t="shared" si="11"/>
        <v>0</v>
      </c>
    </row>
    <row r="93" spans="3:35" ht="13.5" hidden="1">
      <c r="C93" s="98" t="s">
        <v>29</v>
      </c>
      <c r="D93" s="133">
        <f t="shared" si="7"/>
      </c>
      <c r="E93" s="133">
        <f t="shared" si="7"/>
      </c>
      <c r="F93" s="133">
        <f t="shared" si="7"/>
      </c>
      <c r="G93" s="133">
        <f t="shared" si="8"/>
      </c>
      <c r="H93" s="133">
        <f t="shared" si="8"/>
      </c>
      <c r="I93" s="133">
        <f t="shared" si="8"/>
      </c>
      <c r="J93" s="133">
        <f t="shared" si="8"/>
      </c>
      <c r="K93" s="133">
        <f t="shared" si="8"/>
      </c>
      <c r="L93" s="133">
        <f t="shared" si="8"/>
      </c>
      <c r="M93" s="133">
        <f t="shared" si="8"/>
      </c>
      <c r="N93" s="133">
        <f t="shared" si="8"/>
      </c>
      <c r="O93" s="133">
        <f t="shared" si="8"/>
      </c>
      <c r="P93" s="133">
        <f t="shared" si="8"/>
      </c>
      <c r="Q93" s="133">
        <f t="shared" si="9"/>
      </c>
      <c r="R93" s="133">
        <f t="shared" si="9"/>
      </c>
      <c r="S93" s="133">
        <f t="shared" si="9"/>
      </c>
      <c r="T93" s="133">
        <f t="shared" si="9"/>
      </c>
      <c r="U93" s="133">
        <f t="shared" si="9"/>
      </c>
      <c r="V93" s="133">
        <f t="shared" si="9"/>
      </c>
      <c r="W93" s="133">
        <f t="shared" si="9"/>
      </c>
      <c r="X93" s="133">
        <f t="shared" si="9"/>
      </c>
      <c r="Y93" s="133">
        <f t="shared" si="9"/>
      </c>
      <c r="Z93" s="133">
        <f t="shared" si="9"/>
      </c>
      <c r="AA93" s="133">
        <f t="shared" si="10"/>
      </c>
      <c r="AB93" s="133">
        <f t="shared" si="10"/>
      </c>
      <c r="AC93" s="133">
        <f t="shared" si="10"/>
      </c>
      <c r="AD93" s="133">
        <f t="shared" si="10"/>
      </c>
      <c r="AE93" s="133">
        <f t="shared" si="10"/>
      </c>
      <c r="AF93" s="133">
        <f t="shared" si="10"/>
      </c>
      <c r="AG93" s="133">
        <f t="shared" si="10"/>
      </c>
      <c r="AH93" s="133">
        <f t="shared" si="10"/>
      </c>
      <c r="AI93" s="133">
        <f>COUNTIF(D93:AH93,1)</f>
        <v>0</v>
      </c>
    </row>
    <row r="94" spans="3:35" ht="13.5" hidden="1">
      <c r="C94" s="98" t="s">
        <v>96</v>
      </c>
      <c r="D94" s="133">
        <f t="shared" si="7"/>
      </c>
      <c r="E94" s="133">
        <f t="shared" si="7"/>
      </c>
      <c r="F94" s="133">
        <f t="shared" si="7"/>
      </c>
      <c r="G94" s="133">
        <f t="shared" si="8"/>
      </c>
      <c r="H94" s="133">
        <f t="shared" si="8"/>
      </c>
      <c r="I94" s="133">
        <f t="shared" si="8"/>
      </c>
      <c r="J94" s="133">
        <f t="shared" si="8"/>
      </c>
      <c r="K94" s="133">
        <f t="shared" si="8"/>
      </c>
      <c r="L94" s="133">
        <f t="shared" si="8"/>
      </c>
      <c r="M94" s="133">
        <f t="shared" si="8"/>
      </c>
      <c r="N94" s="133">
        <f t="shared" si="8"/>
      </c>
      <c r="O94" s="133">
        <f t="shared" si="8"/>
      </c>
      <c r="P94" s="133">
        <f t="shared" si="8"/>
      </c>
      <c r="Q94" s="133">
        <f t="shared" si="9"/>
      </c>
      <c r="R94" s="133">
        <f t="shared" si="9"/>
      </c>
      <c r="S94" s="133">
        <f t="shared" si="9"/>
      </c>
      <c r="T94" s="133">
        <f t="shared" si="9"/>
      </c>
      <c r="U94" s="133">
        <f t="shared" si="9"/>
      </c>
      <c r="V94" s="133">
        <f t="shared" si="9"/>
      </c>
      <c r="W94" s="133">
        <f t="shared" si="9"/>
      </c>
      <c r="X94" s="133">
        <f t="shared" si="9"/>
      </c>
      <c r="Y94" s="133">
        <f t="shared" si="9"/>
      </c>
      <c r="Z94" s="133">
        <f t="shared" si="9"/>
      </c>
      <c r="AA94" s="133">
        <f t="shared" si="10"/>
      </c>
      <c r="AB94" s="133">
        <f t="shared" si="10"/>
      </c>
      <c r="AC94" s="133">
        <f t="shared" si="10"/>
      </c>
      <c r="AD94" s="133">
        <f t="shared" si="10"/>
      </c>
      <c r="AE94" s="133">
        <f t="shared" si="10"/>
      </c>
      <c r="AF94" s="133">
        <f t="shared" si="10"/>
      </c>
      <c r="AG94" s="133">
        <f t="shared" si="10"/>
      </c>
      <c r="AH94" s="133">
        <f t="shared" si="10"/>
      </c>
      <c r="AI94" s="133">
        <f>COUNTIF(D94:AH94,1)</f>
        <v>0</v>
      </c>
    </row>
    <row r="95" spans="3:35" ht="13.5" hidden="1">
      <c r="C95" s="98" t="s">
        <v>102</v>
      </c>
      <c r="D95" s="133">
        <f t="shared" si="7"/>
      </c>
      <c r="E95" s="133">
        <f t="shared" si="7"/>
      </c>
      <c r="F95" s="133">
        <f t="shared" si="7"/>
      </c>
      <c r="G95" s="133">
        <f aca="true" t="shared" si="12" ref="G95:P100">IF(COUNTIF(G$24:G$43,$C95)=0,"",COUNTIF(G$24:G$43,$C95)/COUNTIF(G$24:G$43,$C95))</f>
      </c>
      <c r="H95" s="133">
        <f t="shared" si="12"/>
      </c>
      <c r="I95" s="133">
        <f t="shared" si="12"/>
      </c>
      <c r="J95" s="133">
        <f t="shared" si="12"/>
      </c>
      <c r="K95" s="133">
        <f t="shared" si="12"/>
      </c>
      <c r="L95" s="133">
        <f t="shared" si="12"/>
      </c>
      <c r="M95" s="133">
        <f t="shared" si="12"/>
      </c>
      <c r="N95" s="133">
        <f t="shared" si="12"/>
      </c>
      <c r="O95" s="133">
        <f t="shared" si="12"/>
      </c>
      <c r="P95" s="133">
        <f t="shared" si="12"/>
      </c>
      <c r="Q95" s="133">
        <f aca="true" t="shared" si="13" ref="Q95:Z100">IF(COUNTIF(Q$24:Q$43,$C95)=0,"",COUNTIF(Q$24:Q$43,$C95)/COUNTIF(Q$24:Q$43,$C95))</f>
      </c>
      <c r="R95" s="133">
        <f t="shared" si="13"/>
      </c>
      <c r="S95" s="133">
        <f t="shared" si="13"/>
      </c>
      <c r="T95" s="133">
        <f t="shared" si="13"/>
      </c>
      <c r="U95" s="133">
        <f t="shared" si="13"/>
      </c>
      <c r="V95" s="133">
        <f t="shared" si="13"/>
      </c>
      <c r="W95" s="133">
        <f t="shared" si="13"/>
      </c>
      <c r="X95" s="133">
        <f t="shared" si="13"/>
      </c>
      <c r="Y95" s="133">
        <f t="shared" si="13"/>
      </c>
      <c r="Z95" s="133">
        <f t="shared" si="13"/>
      </c>
      <c r="AA95" s="133">
        <f aca="true" t="shared" si="14" ref="AA95:AH100">IF(COUNTIF(AA$24:AA$43,$C95)=0,"",COUNTIF(AA$24:AA$43,$C95)/COUNTIF(AA$24:AA$43,$C95))</f>
      </c>
      <c r="AB95" s="133">
        <f t="shared" si="14"/>
      </c>
      <c r="AC95" s="133">
        <f t="shared" si="14"/>
      </c>
      <c r="AD95" s="133">
        <f t="shared" si="14"/>
      </c>
      <c r="AE95" s="133">
        <f t="shared" si="14"/>
      </c>
      <c r="AF95" s="133">
        <f t="shared" si="14"/>
      </c>
      <c r="AG95" s="133">
        <f t="shared" si="14"/>
      </c>
      <c r="AH95" s="133">
        <f t="shared" si="14"/>
      </c>
      <c r="AI95" s="133">
        <f>COUNTIF(D95:AH95,1)</f>
        <v>0</v>
      </c>
    </row>
    <row r="96" spans="3:35" ht="13.5" hidden="1">
      <c r="C96" s="98" t="s">
        <v>267</v>
      </c>
      <c r="D96" s="133">
        <f t="shared" si="7"/>
      </c>
      <c r="E96" s="133">
        <f t="shared" si="7"/>
      </c>
      <c r="F96" s="133">
        <f t="shared" si="7"/>
      </c>
      <c r="G96" s="133">
        <f t="shared" si="12"/>
      </c>
      <c r="H96" s="133">
        <f t="shared" si="12"/>
      </c>
      <c r="I96" s="133">
        <f t="shared" si="12"/>
      </c>
      <c r="J96" s="133">
        <f t="shared" si="12"/>
      </c>
      <c r="K96" s="133">
        <f t="shared" si="12"/>
      </c>
      <c r="L96" s="133">
        <f t="shared" si="12"/>
      </c>
      <c r="M96" s="133">
        <f t="shared" si="12"/>
      </c>
      <c r="N96" s="133">
        <f t="shared" si="12"/>
      </c>
      <c r="O96" s="133">
        <f t="shared" si="12"/>
      </c>
      <c r="P96" s="133">
        <f t="shared" si="12"/>
      </c>
      <c r="Q96" s="133">
        <f t="shared" si="13"/>
      </c>
      <c r="R96" s="133">
        <f t="shared" si="13"/>
      </c>
      <c r="S96" s="133">
        <f t="shared" si="13"/>
      </c>
      <c r="T96" s="133">
        <f t="shared" si="13"/>
      </c>
      <c r="U96" s="133">
        <f t="shared" si="13"/>
      </c>
      <c r="V96" s="133">
        <f t="shared" si="13"/>
      </c>
      <c r="W96" s="133">
        <f t="shared" si="13"/>
      </c>
      <c r="X96" s="133">
        <f t="shared" si="13"/>
      </c>
      <c r="Y96" s="133">
        <f t="shared" si="13"/>
      </c>
      <c r="Z96" s="133">
        <f t="shared" si="13"/>
      </c>
      <c r="AA96" s="133">
        <f t="shared" si="14"/>
      </c>
      <c r="AB96" s="133">
        <f t="shared" si="14"/>
      </c>
      <c r="AC96" s="133">
        <f t="shared" si="14"/>
      </c>
      <c r="AD96" s="133">
        <f t="shared" si="14"/>
      </c>
      <c r="AE96" s="133">
        <f t="shared" si="14"/>
      </c>
      <c r="AF96" s="133">
        <f t="shared" si="14"/>
      </c>
      <c r="AG96" s="133">
        <f t="shared" si="14"/>
      </c>
      <c r="AH96" s="133">
        <f t="shared" si="14"/>
      </c>
      <c r="AI96" s="133">
        <f>COUNTIF(D96:AH96,1)</f>
        <v>0</v>
      </c>
    </row>
    <row r="97" spans="3:35" ht="13.5" hidden="1">
      <c r="C97" s="98" t="s">
        <v>269</v>
      </c>
      <c r="D97" s="133">
        <f t="shared" si="7"/>
      </c>
      <c r="E97" s="133">
        <f t="shared" si="7"/>
      </c>
      <c r="F97" s="133">
        <f t="shared" si="7"/>
      </c>
      <c r="G97" s="133">
        <f t="shared" si="12"/>
      </c>
      <c r="H97" s="133">
        <f t="shared" si="12"/>
      </c>
      <c r="I97" s="133">
        <f t="shared" si="12"/>
      </c>
      <c r="J97" s="133">
        <f t="shared" si="12"/>
      </c>
      <c r="K97" s="133">
        <f t="shared" si="12"/>
      </c>
      <c r="L97" s="133">
        <f t="shared" si="12"/>
      </c>
      <c r="M97" s="133">
        <f t="shared" si="12"/>
      </c>
      <c r="N97" s="133">
        <f t="shared" si="12"/>
      </c>
      <c r="O97" s="133">
        <f t="shared" si="12"/>
      </c>
      <c r="P97" s="133">
        <f t="shared" si="12"/>
      </c>
      <c r="Q97" s="133">
        <f t="shared" si="13"/>
      </c>
      <c r="R97" s="133">
        <f t="shared" si="13"/>
      </c>
      <c r="S97" s="133">
        <f t="shared" si="13"/>
      </c>
      <c r="T97" s="133">
        <f t="shared" si="13"/>
      </c>
      <c r="U97" s="133">
        <f t="shared" si="13"/>
      </c>
      <c r="V97" s="133">
        <f t="shared" si="13"/>
      </c>
      <c r="W97" s="133">
        <f t="shared" si="13"/>
      </c>
      <c r="X97" s="133">
        <f t="shared" si="13"/>
      </c>
      <c r="Y97" s="133">
        <f t="shared" si="13"/>
      </c>
      <c r="Z97" s="133">
        <f t="shared" si="13"/>
      </c>
      <c r="AA97" s="133">
        <f t="shared" si="14"/>
      </c>
      <c r="AB97" s="133">
        <f t="shared" si="14"/>
      </c>
      <c r="AC97" s="133">
        <f t="shared" si="14"/>
      </c>
      <c r="AD97" s="133">
        <f t="shared" si="14"/>
      </c>
      <c r="AE97" s="133">
        <f t="shared" si="14"/>
      </c>
      <c r="AF97" s="133">
        <f t="shared" si="14"/>
      </c>
      <c r="AG97" s="133">
        <f t="shared" si="14"/>
      </c>
      <c r="AH97" s="133">
        <f t="shared" si="14"/>
      </c>
      <c r="AI97" s="133">
        <f>COUNTIF(D97:AH97,1)</f>
        <v>0</v>
      </c>
    </row>
    <row r="98" spans="3:35" ht="13.5" hidden="1">
      <c r="C98" s="98" t="s">
        <v>30</v>
      </c>
      <c r="D98" s="133">
        <f t="shared" si="7"/>
      </c>
      <c r="E98" s="133">
        <f t="shared" si="7"/>
      </c>
      <c r="F98" s="133">
        <f t="shared" si="7"/>
      </c>
      <c r="G98" s="133">
        <f t="shared" si="12"/>
      </c>
      <c r="H98" s="133">
        <f t="shared" si="12"/>
      </c>
      <c r="I98" s="133">
        <f t="shared" si="12"/>
      </c>
      <c r="J98" s="133">
        <f t="shared" si="12"/>
      </c>
      <c r="K98" s="133">
        <f t="shared" si="12"/>
      </c>
      <c r="L98" s="133">
        <f t="shared" si="12"/>
      </c>
      <c r="M98" s="133">
        <f t="shared" si="12"/>
      </c>
      <c r="N98" s="133">
        <f t="shared" si="12"/>
      </c>
      <c r="O98" s="133">
        <f t="shared" si="12"/>
      </c>
      <c r="P98" s="133">
        <f t="shared" si="12"/>
      </c>
      <c r="Q98" s="133">
        <f t="shared" si="13"/>
      </c>
      <c r="R98" s="133">
        <f t="shared" si="13"/>
      </c>
      <c r="S98" s="133">
        <f t="shared" si="13"/>
      </c>
      <c r="T98" s="133">
        <f t="shared" si="13"/>
      </c>
      <c r="U98" s="133">
        <f t="shared" si="13"/>
      </c>
      <c r="V98" s="133">
        <f t="shared" si="13"/>
      </c>
      <c r="W98" s="133">
        <f t="shared" si="13"/>
      </c>
      <c r="X98" s="133">
        <f t="shared" si="13"/>
      </c>
      <c r="Y98" s="133">
        <f t="shared" si="13"/>
      </c>
      <c r="Z98" s="133">
        <f t="shared" si="13"/>
      </c>
      <c r="AA98" s="133">
        <f t="shared" si="14"/>
      </c>
      <c r="AB98" s="133">
        <f t="shared" si="14"/>
      </c>
      <c r="AC98" s="133">
        <f t="shared" si="14"/>
      </c>
      <c r="AD98" s="133">
        <f t="shared" si="14"/>
      </c>
      <c r="AE98" s="133">
        <f t="shared" si="14"/>
      </c>
      <c r="AF98" s="133">
        <f t="shared" si="14"/>
      </c>
      <c r="AG98" s="133">
        <f t="shared" si="14"/>
      </c>
      <c r="AH98" s="133">
        <f t="shared" si="14"/>
      </c>
      <c r="AI98" s="133">
        <f t="shared" si="11"/>
        <v>0</v>
      </c>
    </row>
    <row r="99" spans="3:35" ht="13.5" hidden="1">
      <c r="C99" s="98" t="s">
        <v>31</v>
      </c>
      <c r="D99" s="133">
        <f t="shared" si="7"/>
      </c>
      <c r="E99" s="133">
        <f t="shared" si="7"/>
      </c>
      <c r="F99" s="133">
        <f t="shared" si="7"/>
      </c>
      <c r="G99" s="133">
        <f t="shared" si="12"/>
      </c>
      <c r="H99" s="133">
        <f t="shared" si="12"/>
      </c>
      <c r="I99" s="133">
        <f t="shared" si="12"/>
      </c>
      <c r="J99" s="133">
        <f t="shared" si="12"/>
      </c>
      <c r="K99" s="133">
        <f t="shared" si="12"/>
      </c>
      <c r="L99" s="133">
        <f t="shared" si="12"/>
      </c>
      <c r="M99" s="133">
        <f t="shared" si="12"/>
      </c>
      <c r="N99" s="133">
        <f t="shared" si="12"/>
      </c>
      <c r="O99" s="133">
        <f t="shared" si="12"/>
      </c>
      <c r="P99" s="133">
        <f t="shared" si="12"/>
      </c>
      <c r="Q99" s="133">
        <f t="shared" si="13"/>
      </c>
      <c r="R99" s="133">
        <f t="shared" si="13"/>
      </c>
      <c r="S99" s="133">
        <f t="shared" si="13"/>
      </c>
      <c r="T99" s="133">
        <f t="shared" si="13"/>
      </c>
      <c r="U99" s="133">
        <f t="shared" si="13"/>
      </c>
      <c r="V99" s="133">
        <f t="shared" si="13"/>
      </c>
      <c r="W99" s="133">
        <f t="shared" si="13"/>
      </c>
      <c r="X99" s="133">
        <f t="shared" si="13"/>
      </c>
      <c r="Y99" s="133">
        <f t="shared" si="13"/>
      </c>
      <c r="Z99" s="133">
        <f t="shared" si="13"/>
      </c>
      <c r="AA99" s="133">
        <f t="shared" si="14"/>
      </c>
      <c r="AB99" s="133">
        <f t="shared" si="14"/>
      </c>
      <c r="AC99" s="133">
        <f t="shared" si="14"/>
      </c>
      <c r="AD99" s="133">
        <f t="shared" si="14"/>
      </c>
      <c r="AE99" s="133">
        <f t="shared" si="14"/>
      </c>
      <c r="AF99" s="133">
        <f t="shared" si="14"/>
      </c>
      <c r="AG99" s="133">
        <f t="shared" si="14"/>
      </c>
      <c r="AH99" s="133">
        <f t="shared" si="14"/>
      </c>
      <c r="AI99" s="133">
        <f t="shared" si="11"/>
        <v>0</v>
      </c>
    </row>
    <row r="100" spans="3:35" ht="13.5" hidden="1">
      <c r="C100" s="98" t="s">
        <v>32</v>
      </c>
      <c r="D100" s="133">
        <f t="shared" si="7"/>
      </c>
      <c r="E100" s="133">
        <f t="shared" si="7"/>
      </c>
      <c r="F100" s="133">
        <f t="shared" si="7"/>
      </c>
      <c r="G100" s="133">
        <f t="shared" si="12"/>
      </c>
      <c r="H100" s="133">
        <f t="shared" si="12"/>
      </c>
      <c r="I100" s="133">
        <f t="shared" si="12"/>
      </c>
      <c r="J100" s="133">
        <f t="shared" si="12"/>
      </c>
      <c r="K100" s="133">
        <f t="shared" si="12"/>
      </c>
      <c r="L100" s="133">
        <f t="shared" si="12"/>
      </c>
      <c r="M100" s="133">
        <f t="shared" si="12"/>
      </c>
      <c r="N100" s="133">
        <f t="shared" si="12"/>
      </c>
      <c r="O100" s="133">
        <f t="shared" si="12"/>
      </c>
      <c r="P100" s="133">
        <f t="shared" si="12"/>
      </c>
      <c r="Q100" s="133">
        <f t="shared" si="13"/>
      </c>
      <c r="R100" s="133">
        <f t="shared" si="13"/>
      </c>
      <c r="S100" s="133">
        <f t="shared" si="13"/>
      </c>
      <c r="T100" s="133">
        <f t="shared" si="13"/>
      </c>
      <c r="U100" s="133">
        <f t="shared" si="13"/>
      </c>
      <c r="V100" s="133">
        <f t="shared" si="13"/>
      </c>
      <c r="W100" s="133">
        <f t="shared" si="13"/>
      </c>
      <c r="X100" s="133">
        <f t="shared" si="13"/>
      </c>
      <c r="Y100" s="133">
        <f t="shared" si="13"/>
      </c>
      <c r="Z100" s="133">
        <f t="shared" si="13"/>
      </c>
      <c r="AA100" s="133">
        <f t="shared" si="14"/>
      </c>
      <c r="AB100" s="133">
        <f t="shared" si="14"/>
      </c>
      <c r="AC100" s="133">
        <f t="shared" si="14"/>
      </c>
      <c r="AD100" s="133">
        <f t="shared" si="14"/>
      </c>
      <c r="AE100" s="133">
        <f t="shared" si="14"/>
      </c>
      <c r="AF100" s="133">
        <f t="shared" si="14"/>
      </c>
      <c r="AG100" s="133">
        <f t="shared" si="14"/>
      </c>
      <c r="AH100" s="133">
        <f t="shared" si="14"/>
      </c>
      <c r="AI100" s="133">
        <f t="shared" si="11"/>
        <v>0</v>
      </c>
    </row>
    <row r="101" ht="13.5" hidden="1"/>
    <row r="102" ht="13.5" hidden="1"/>
    <row r="103" ht="13.5" hidden="1"/>
    <row r="104" ht="13.5" hidden="1"/>
    <row r="105" ht="13.5" hidden="1"/>
    <row r="106" ht="13.5" hidden="1"/>
    <row r="107" ht="13.5" hidden="1"/>
    <row r="108" ht="13.5" hidden="1"/>
    <row r="109" ht="13.5" hidden="1"/>
  </sheetData>
  <sheetProtection password="FA51" sheet="1" objects="1" scenarios="1"/>
  <mergeCells count="380">
    <mergeCell ref="BA45:BA46"/>
    <mergeCell ref="BA47:BA48"/>
    <mergeCell ref="BA49:BA50"/>
    <mergeCell ref="BA27:BA28"/>
    <mergeCell ref="BA29:BA30"/>
    <mergeCell ref="BA31:BA32"/>
    <mergeCell ref="BA33:BA34"/>
    <mergeCell ref="BA35:BA36"/>
    <mergeCell ref="BA37:BA38"/>
    <mergeCell ref="BA43:BA44"/>
    <mergeCell ref="BA3:BB3"/>
    <mergeCell ref="BA5:BB5"/>
    <mergeCell ref="BA9:BA10"/>
    <mergeCell ref="BA11:BA12"/>
    <mergeCell ref="BA13:BA14"/>
    <mergeCell ref="AS3:AX5"/>
    <mergeCell ref="AV7:AV8"/>
    <mergeCell ref="AS9:AS10"/>
    <mergeCell ref="AV13:AV14"/>
    <mergeCell ref="BB7:BB8"/>
    <mergeCell ref="AP3:AR5"/>
    <mergeCell ref="AY31:AY32"/>
    <mergeCell ref="AY33:AY34"/>
    <mergeCell ref="AQ1:AS1"/>
    <mergeCell ref="BA7:BA8"/>
    <mergeCell ref="BA15:BA16"/>
    <mergeCell ref="BA17:BA18"/>
    <mergeCell ref="BA19:BA20"/>
    <mergeCell ref="BA21:BA22"/>
    <mergeCell ref="AU7:AU8"/>
    <mergeCell ref="AY45:AY46"/>
    <mergeCell ref="AY23:AY24"/>
    <mergeCell ref="AY27:AY28"/>
    <mergeCell ref="AY37:AY38"/>
    <mergeCell ref="AY39:AY40"/>
    <mergeCell ref="AY29:AY30"/>
    <mergeCell ref="AY25:AY26"/>
    <mergeCell ref="AY41:AY42"/>
    <mergeCell ref="AY43:AY44"/>
    <mergeCell ref="AP37:AP38"/>
    <mergeCell ref="AY7:AY8"/>
    <mergeCell ref="AY9:AY10"/>
    <mergeCell ref="AY11:AY12"/>
    <mergeCell ref="AY13:AY14"/>
    <mergeCell ref="AY15:AY16"/>
    <mergeCell ref="AY17:AY18"/>
    <mergeCell ref="AP33:AP34"/>
    <mergeCell ref="AP35:AP36"/>
    <mergeCell ref="AT7:AT8"/>
    <mergeCell ref="AP39:AP40"/>
    <mergeCell ref="D66:E66"/>
    <mergeCell ref="D65:E65"/>
    <mergeCell ref="D61:E61"/>
    <mergeCell ref="D62:E62"/>
    <mergeCell ref="D63:E63"/>
    <mergeCell ref="D64:E64"/>
    <mergeCell ref="AP49:AQ50"/>
    <mergeCell ref="AP41:AP42"/>
    <mergeCell ref="AP43:AP44"/>
    <mergeCell ref="D69:E69"/>
    <mergeCell ref="D70:E70"/>
    <mergeCell ref="D71:E71"/>
    <mergeCell ref="D72:E72"/>
    <mergeCell ref="D73:E73"/>
    <mergeCell ref="D74:E74"/>
    <mergeCell ref="D67:E67"/>
    <mergeCell ref="D68:E68"/>
    <mergeCell ref="A53:B56"/>
    <mergeCell ref="T53:V53"/>
    <mergeCell ref="T54:V54"/>
    <mergeCell ref="T56:V56"/>
    <mergeCell ref="B44:C44"/>
    <mergeCell ref="AI44:AK44"/>
    <mergeCell ref="B45:C45"/>
    <mergeCell ref="AR7:AR8"/>
    <mergeCell ref="AP25:AP26"/>
    <mergeCell ref="AP27:AP28"/>
    <mergeCell ref="D7:AH7"/>
    <mergeCell ref="K20:K23"/>
    <mergeCell ref="L20:L23"/>
    <mergeCell ref="M20:M23"/>
    <mergeCell ref="N20:N23"/>
    <mergeCell ref="A9:A19"/>
    <mergeCell ref="A46:A51"/>
    <mergeCell ref="B51:C51"/>
    <mergeCell ref="D51:AI51"/>
    <mergeCell ref="A24:A44"/>
    <mergeCell ref="G20:G23"/>
    <mergeCell ref="H20:H23"/>
    <mergeCell ref="I20:I23"/>
    <mergeCell ref="J20:J23"/>
    <mergeCell ref="AM1:AN1"/>
    <mergeCell ref="AM2:AN3"/>
    <mergeCell ref="AM7:AN7"/>
    <mergeCell ref="A7:A8"/>
    <mergeCell ref="B7:C8"/>
    <mergeCell ref="B19:C19"/>
    <mergeCell ref="A1:H1"/>
    <mergeCell ref="A3:E5"/>
    <mergeCell ref="F3:X5"/>
    <mergeCell ref="Z5:AB5"/>
    <mergeCell ref="AC5:AH5"/>
    <mergeCell ref="AJ5:AN5"/>
    <mergeCell ref="T55:V55"/>
    <mergeCell ref="A20:A23"/>
    <mergeCell ref="B20:C23"/>
    <mergeCell ref="D20:D23"/>
    <mergeCell ref="E20:E23"/>
    <mergeCell ref="F20:F23"/>
    <mergeCell ref="O20:O23"/>
    <mergeCell ref="P20:P23"/>
    <mergeCell ref="Q20:Q23"/>
    <mergeCell ref="R20:R23"/>
    <mergeCell ref="S20:S23"/>
    <mergeCell ref="T20:T23"/>
    <mergeCell ref="U20:U23"/>
    <mergeCell ref="V20:V23"/>
    <mergeCell ref="W20:W23"/>
    <mergeCell ref="X20:X23"/>
    <mergeCell ref="Y20:Y23"/>
    <mergeCell ref="Z20:Z23"/>
    <mergeCell ref="AL20:AL23"/>
    <mergeCell ref="AA20:AA23"/>
    <mergeCell ref="AB20:AB23"/>
    <mergeCell ref="AC20:AC23"/>
    <mergeCell ref="AD20:AD23"/>
    <mergeCell ref="AE20:AE23"/>
    <mergeCell ref="AF20:AF23"/>
    <mergeCell ref="AG20:AG23"/>
    <mergeCell ref="AH20:AH23"/>
    <mergeCell ref="AI20:AI23"/>
    <mergeCell ref="AJ20:AJ23"/>
    <mergeCell ref="AK20:AK23"/>
    <mergeCell ref="AM22:AN25"/>
    <mergeCell ref="AP29:AP30"/>
    <mergeCell ref="AP31:AP32"/>
    <mergeCell ref="AS7:AS8"/>
    <mergeCell ref="AR17:AR18"/>
    <mergeCell ref="AS17:AS18"/>
    <mergeCell ref="AS21:AS22"/>
    <mergeCell ref="AR25:AR26"/>
    <mergeCell ref="AP13:AP14"/>
    <mergeCell ref="AP15:AP16"/>
    <mergeCell ref="AP7:AQ8"/>
    <mergeCell ref="AQ9:AQ10"/>
    <mergeCell ref="AV15:AV16"/>
    <mergeCell ref="AW7:AW8"/>
    <mergeCell ref="AX7:AX8"/>
    <mergeCell ref="AZ7:AZ8"/>
    <mergeCell ref="AP9:AP10"/>
    <mergeCell ref="AP11:AP12"/>
    <mergeCell ref="AT9:AT10"/>
    <mergeCell ref="AU9:AU10"/>
    <mergeCell ref="AV9:AV10"/>
    <mergeCell ref="AW9:AW10"/>
    <mergeCell ref="AP45:AP46"/>
    <mergeCell ref="AP47:AP48"/>
    <mergeCell ref="AR9:AR10"/>
    <mergeCell ref="AR29:AR30"/>
    <mergeCell ref="AR35:AR36"/>
    <mergeCell ref="AR41:AR42"/>
    <mergeCell ref="AR47:AR48"/>
    <mergeCell ref="AR21:AR22"/>
    <mergeCell ref="AR33:AR34"/>
    <mergeCell ref="AR31:AR32"/>
    <mergeCell ref="AS25:AS26"/>
    <mergeCell ref="AS29:AS30"/>
    <mergeCell ref="AR23:AR24"/>
    <mergeCell ref="AS23:AS24"/>
    <mergeCell ref="AR27:AR28"/>
    <mergeCell ref="AS27:AS28"/>
    <mergeCell ref="AS33:AS34"/>
    <mergeCell ref="AR37:AR38"/>
    <mergeCell ref="AX9:AX10"/>
    <mergeCell ref="AR15:AR16"/>
    <mergeCell ref="AS15:AS16"/>
    <mergeCell ref="AT15:AT16"/>
    <mergeCell ref="AU15:AU16"/>
    <mergeCell ref="AV11:AV12"/>
    <mergeCell ref="AW11:AW12"/>
    <mergeCell ref="AX11:AX12"/>
    <mergeCell ref="AW15:AW16"/>
    <mergeCell ref="AZ9:AZ10"/>
    <mergeCell ref="AR13:AR14"/>
    <mergeCell ref="AS13:AS14"/>
    <mergeCell ref="AT13:AT14"/>
    <mergeCell ref="AU13:AU14"/>
    <mergeCell ref="BB9:BB10"/>
    <mergeCell ref="AR11:AR12"/>
    <mergeCell ref="AS11:AS12"/>
    <mergeCell ref="AT11:AT12"/>
    <mergeCell ref="AU11:AU12"/>
    <mergeCell ref="AZ11:AZ12"/>
    <mergeCell ref="BB11:BB12"/>
    <mergeCell ref="AW13:AW14"/>
    <mergeCell ref="AX13:AX14"/>
    <mergeCell ref="AZ13:AZ14"/>
    <mergeCell ref="BB13:BB14"/>
    <mergeCell ref="AX15:AX16"/>
    <mergeCell ref="AZ15:AZ16"/>
    <mergeCell ref="BB15:BB16"/>
    <mergeCell ref="AT17:AT18"/>
    <mergeCell ref="AU17:AU18"/>
    <mergeCell ref="AV17:AV18"/>
    <mergeCell ref="AW17:AW18"/>
    <mergeCell ref="AX17:AX18"/>
    <mergeCell ref="AZ17:AZ18"/>
    <mergeCell ref="BB17:BB18"/>
    <mergeCell ref="AR19:AR20"/>
    <mergeCell ref="AS19:AS20"/>
    <mergeCell ref="AT19:AT20"/>
    <mergeCell ref="AU19:AU20"/>
    <mergeCell ref="AV19:AV20"/>
    <mergeCell ref="AW19:AW20"/>
    <mergeCell ref="AX19:AX20"/>
    <mergeCell ref="AZ19:AZ20"/>
    <mergeCell ref="BB19:BB20"/>
    <mergeCell ref="AU23:AU24"/>
    <mergeCell ref="AV23:AV24"/>
    <mergeCell ref="AW23:AW24"/>
    <mergeCell ref="AX23:AX24"/>
    <mergeCell ref="AT21:AT22"/>
    <mergeCell ref="AU21:AU22"/>
    <mergeCell ref="AV21:AV22"/>
    <mergeCell ref="AW21:AW22"/>
    <mergeCell ref="AX21:AX22"/>
    <mergeCell ref="AV27:AV28"/>
    <mergeCell ref="AW27:AW28"/>
    <mergeCell ref="AX27:AX28"/>
    <mergeCell ref="AT25:AT26"/>
    <mergeCell ref="AU25:AU26"/>
    <mergeCell ref="AZ27:AZ28"/>
    <mergeCell ref="BB21:BB22"/>
    <mergeCell ref="AY19:AY20"/>
    <mergeCell ref="AY21:AY22"/>
    <mergeCell ref="AZ25:AZ26"/>
    <mergeCell ref="BB25:BB26"/>
    <mergeCell ref="AZ21:AZ22"/>
    <mergeCell ref="BB23:BB24"/>
    <mergeCell ref="AV25:AV26"/>
    <mergeCell ref="AW25:AW26"/>
    <mergeCell ref="AX25:AX26"/>
    <mergeCell ref="AZ23:AZ24"/>
    <mergeCell ref="BA23:BA24"/>
    <mergeCell ref="BA25:BA26"/>
    <mergeCell ref="AT23:AT24"/>
    <mergeCell ref="BB27:BB28"/>
    <mergeCell ref="AT29:AT30"/>
    <mergeCell ref="AU29:AU30"/>
    <mergeCell ref="AV29:AV30"/>
    <mergeCell ref="AW29:AW30"/>
    <mergeCell ref="AX29:AX30"/>
    <mergeCell ref="AZ29:AZ30"/>
    <mergeCell ref="BB29:BB30"/>
    <mergeCell ref="AT27:AT28"/>
    <mergeCell ref="AU27:AU28"/>
    <mergeCell ref="AS31:AS32"/>
    <mergeCell ref="AT31:AT32"/>
    <mergeCell ref="AU31:AU32"/>
    <mergeCell ref="AV31:AV32"/>
    <mergeCell ref="AW31:AW32"/>
    <mergeCell ref="AX31:AX32"/>
    <mergeCell ref="AZ31:AZ32"/>
    <mergeCell ref="BB31:BB32"/>
    <mergeCell ref="AX35:AX36"/>
    <mergeCell ref="AZ35:AZ36"/>
    <mergeCell ref="BB35:BB36"/>
    <mergeCell ref="AY35:AY36"/>
    <mergeCell ref="AT33:AT34"/>
    <mergeCell ref="AU33:AU34"/>
    <mergeCell ref="AV33:AV34"/>
    <mergeCell ref="AW33:AW34"/>
    <mergeCell ref="AX33:AX34"/>
    <mergeCell ref="AZ33:AZ34"/>
    <mergeCell ref="AU37:AU38"/>
    <mergeCell ref="AV37:AV38"/>
    <mergeCell ref="AW37:AW38"/>
    <mergeCell ref="AX37:AX38"/>
    <mergeCell ref="BB33:BB34"/>
    <mergeCell ref="AS35:AS36"/>
    <mergeCell ref="AT35:AT36"/>
    <mergeCell ref="AU35:AU36"/>
    <mergeCell ref="AV35:AV36"/>
    <mergeCell ref="AW35:AW36"/>
    <mergeCell ref="AZ37:AZ38"/>
    <mergeCell ref="BB37:BB38"/>
    <mergeCell ref="AR39:AR40"/>
    <mergeCell ref="AS39:AS40"/>
    <mergeCell ref="AT39:AT40"/>
    <mergeCell ref="AU39:AU40"/>
    <mergeCell ref="AV39:AV40"/>
    <mergeCell ref="AW39:AW40"/>
    <mergeCell ref="AS37:AS38"/>
    <mergeCell ref="AT37:AT38"/>
    <mergeCell ref="AS41:AS42"/>
    <mergeCell ref="AT41:AT42"/>
    <mergeCell ref="AU41:AU42"/>
    <mergeCell ref="AV41:AV42"/>
    <mergeCell ref="AW41:AW42"/>
    <mergeCell ref="AX41:AX42"/>
    <mergeCell ref="AW43:AW44"/>
    <mergeCell ref="AX43:AX44"/>
    <mergeCell ref="AZ43:AZ44"/>
    <mergeCell ref="BB43:BB44"/>
    <mergeCell ref="AX39:AX40"/>
    <mergeCell ref="AZ39:AZ40"/>
    <mergeCell ref="BB39:BB40"/>
    <mergeCell ref="AZ41:AZ42"/>
    <mergeCell ref="BA39:BA40"/>
    <mergeCell ref="BA41:BA42"/>
    <mergeCell ref="AT45:AT46"/>
    <mergeCell ref="AU45:AU46"/>
    <mergeCell ref="AV45:AV46"/>
    <mergeCell ref="AW45:AW46"/>
    <mergeCell ref="BB41:BB42"/>
    <mergeCell ref="AR43:AR44"/>
    <mergeCell ref="AS43:AS44"/>
    <mergeCell ref="AT43:AT44"/>
    <mergeCell ref="AU43:AU44"/>
    <mergeCell ref="AV43:AV44"/>
    <mergeCell ref="AR45:AR46"/>
    <mergeCell ref="BB45:BB46"/>
    <mergeCell ref="AX49:AX50"/>
    <mergeCell ref="AZ49:AZ50"/>
    <mergeCell ref="AS47:AS48"/>
    <mergeCell ref="AT47:AT48"/>
    <mergeCell ref="AU47:AU48"/>
    <mergeCell ref="AV47:AV48"/>
    <mergeCell ref="AW47:AW48"/>
    <mergeCell ref="AS45:AS46"/>
    <mergeCell ref="AY47:AY48"/>
    <mergeCell ref="AY49:AY50"/>
    <mergeCell ref="AQ21:AQ22"/>
    <mergeCell ref="AQ23:AQ24"/>
    <mergeCell ref="AZ47:AZ48"/>
    <mergeCell ref="AQ41:AQ42"/>
    <mergeCell ref="AQ43:AQ44"/>
    <mergeCell ref="AQ47:AQ48"/>
    <mergeCell ref="AX45:AX46"/>
    <mergeCell ref="AZ45:AZ46"/>
    <mergeCell ref="AQ19:AQ20"/>
    <mergeCell ref="BB47:BB48"/>
    <mergeCell ref="AR49:AR50"/>
    <mergeCell ref="AS49:AS50"/>
    <mergeCell ref="AT49:AT50"/>
    <mergeCell ref="AU49:AU50"/>
    <mergeCell ref="AV49:AV50"/>
    <mergeCell ref="AW49:AW50"/>
    <mergeCell ref="BB49:BB50"/>
    <mergeCell ref="AX47:AX48"/>
    <mergeCell ref="AQ31:AQ32"/>
    <mergeCell ref="AP17:AP18"/>
    <mergeCell ref="AP19:AP20"/>
    <mergeCell ref="AP21:AP22"/>
    <mergeCell ref="AP23:AP24"/>
    <mergeCell ref="AQ45:AQ46"/>
    <mergeCell ref="AQ33:AQ34"/>
    <mergeCell ref="AQ35:AQ36"/>
    <mergeCell ref="AQ37:AQ38"/>
    <mergeCell ref="AQ39:AQ40"/>
    <mergeCell ref="AI8:AI10"/>
    <mergeCell ref="AJ8:AK10"/>
    <mergeCell ref="AJ7:AK7"/>
    <mergeCell ref="AQ25:AQ26"/>
    <mergeCell ref="AQ27:AQ28"/>
    <mergeCell ref="AQ29:AQ30"/>
    <mergeCell ref="AQ11:AQ12"/>
    <mergeCell ref="AQ13:AQ14"/>
    <mergeCell ref="AQ15:AQ16"/>
    <mergeCell ref="AQ17:AQ18"/>
    <mergeCell ref="AJ17:AM18"/>
    <mergeCell ref="AL8:AL10"/>
    <mergeCell ref="AM8:AN10"/>
    <mergeCell ref="AI11:AI16"/>
    <mergeCell ref="AJ11:AJ13"/>
    <mergeCell ref="AJ14:AJ16"/>
    <mergeCell ref="AK11:AK13"/>
    <mergeCell ref="AK14:AK16"/>
    <mergeCell ref="AM11:AN16"/>
    <mergeCell ref="AL11:AL16"/>
  </mergeCells>
  <conditionalFormatting sqref="C9 C24:AH24 C46:C50 C28:AH43 C12:AH18 C11 AH25:AH27">
    <cfRule type="expression" priority="30" dxfId="0" stopIfTrue="1">
      <formula>$C9=""</formula>
    </cfRule>
  </conditionalFormatting>
  <conditionalFormatting sqref="D46:AH50 AR9:AR48 AT9:AT48 AV9:AV48 AX9:AZ48 BA11:BA47 BA9">
    <cfRule type="expression" priority="27" dxfId="0" stopIfTrue="1">
      <formula>D9=""</formula>
    </cfRule>
  </conditionalFormatting>
  <conditionalFormatting sqref="AC5:AH5">
    <cfRule type="expression" priority="34" dxfId="0" stopIfTrue="1">
      <formula>$AC$5=""</formula>
    </cfRule>
  </conditionalFormatting>
  <conditionalFormatting sqref="AJ5:AN5">
    <cfRule type="expression" priority="35" dxfId="0" stopIfTrue="1">
      <formula>$AJ$5=""</formula>
    </cfRule>
  </conditionalFormatting>
  <conditionalFormatting sqref="D54:S54">
    <cfRule type="expression" priority="36" dxfId="0" stopIfTrue="1">
      <formula>D$54=""</formula>
    </cfRule>
  </conditionalFormatting>
  <conditionalFormatting sqref="AQ9:AQ48">
    <cfRule type="expression" priority="20" dxfId="11" stopIfTrue="1">
      <formula>AQ9=""</formula>
    </cfRule>
  </conditionalFormatting>
  <conditionalFormatting sqref="BA3">
    <cfRule type="expression" priority="18" dxfId="11" stopIfTrue="1">
      <formula>$BA$3=""</formula>
    </cfRule>
  </conditionalFormatting>
  <conditionalFormatting sqref="BA5">
    <cfRule type="expression" priority="17" dxfId="11" stopIfTrue="1">
      <formula>$BA$5=""</formula>
    </cfRule>
  </conditionalFormatting>
  <conditionalFormatting sqref="D8:AH8">
    <cfRule type="expression" priority="15" dxfId="198" stopIfTrue="1">
      <formula>WEEKDAY(D8,1)=7</formula>
    </cfRule>
    <cfRule type="expression" priority="16" dxfId="197" stopIfTrue="1">
      <formula>WEEKDAY(D8,1)=1</formula>
    </cfRule>
  </conditionalFormatting>
  <conditionalFormatting sqref="D45:AH45">
    <cfRule type="expression" priority="12" dxfId="197" stopIfTrue="1">
      <formula>WEEKDAY(D45,1)=1</formula>
    </cfRule>
  </conditionalFormatting>
  <conditionalFormatting sqref="D45:AH45">
    <cfRule type="expression" priority="11" dxfId="198" stopIfTrue="1">
      <formula>WEEKDAY(D45,1)=7</formula>
    </cfRule>
  </conditionalFormatting>
  <conditionalFormatting sqref="D20:AH23">
    <cfRule type="expression" priority="9" dxfId="198" stopIfTrue="1">
      <formula>WEEKDAY(D20,1)=7</formula>
    </cfRule>
    <cfRule type="expression" priority="10" dxfId="197" stopIfTrue="1">
      <formula>WEEKDAY(D20,1)=1</formula>
    </cfRule>
  </conditionalFormatting>
  <conditionalFormatting sqref="C10">
    <cfRule type="expression" priority="7" dxfId="0" stopIfTrue="1">
      <formula>$C10=""</formula>
    </cfRule>
  </conditionalFormatting>
  <conditionalFormatting sqref="AH9:AH11">
    <cfRule type="expression" priority="6" dxfId="0" stopIfTrue="1">
      <formula>$C9=""</formula>
    </cfRule>
  </conditionalFormatting>
  <conditionalFormatting sqref="D10:AG10">
    <cfRule type="expression" priority="5" dxfId="0" stopIfTrue="1">
      <formula>$C10=""</formula>
    </cfRule>
  </conditionalFormatting>
  <conditionalFormatting sqref="D9:AG9">
    <cfRule type="expression" priority="4" dxfId="0" stopIfTrue="1">
      <formula>$C9=""</formula>
    </cfRule>
  </conditionalFormatting>
  <conditionalFormatting sqref="D11:AG11">
    <cfRule type="expression" priority="3" dxfId="0" stopIfTrue="1">
      <formula>$C11=""</formula>
    </cfRule>
  </conditionalFormatting>
  <conditionalFormatting sqref="C26:AG27">
    <cfRule type="expression" priority="2" dxfId="0" stopIfTrue="1">
      <formula>$C26=""</formula>
    </cfRule>
  </conditionalFormatting>
  <conditionalFormatting sqref="C25:AG25">
    <cfRule type="expression" priority="1" dxfId="0" stopIfTrue="1">
      <formula>$C25=""</formula>
    </cfRule>
  </conditionalFormatting>
  <dataValidations count="4">
    <dataValidation type="custom" allowBlank="1" showInputMessage="1" showErrorMessage="1" error="機械の使用数量は育成研修実施日しか入力できません。" sqref="D46:AH50">
      <formula1>(D$19="育")</formula1>
    </dataValidation>
    <dataValidation type="list" allowBlank="1" showInputMessage="1" showErrorMessage="1" prompt="リストから選択して下さい。&#10;凡例&#10;育：育成研修を指導&#10;実：実践研修を指導&#10;" sqref="D9:AH18">
      <formula1>"育,実,　"</formula1>
    </dataValidation>
    <dataValidation type="list" allowBlank="1" showInputMessage="1" showErrorMessage="1" sqref="D24:AH43">
      <formula1>$I$62:$I$77</formula1>
    </dataValidation>
    <dataValidation type="list" allowBlank="1" showInputMessage="1" showErrorMessage="1" sqref="C46:C50">
      <formula1>$C$62:$C$74</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63" r:id="rId1"/>
  <colBreaks count="1" manualBreakCount="1">
    <brk id="40"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ninaite03</dc:creator>
  <cp:keywords/>
  <dc:description/>
  <cp:lastModifiedBy>全森　石澤 潤</cp:lastModifiedBy>
  <cp:lastPrinted>2016-05-23T08:57:19Z</cp:lastPrinted>
  <dcterms:created xsi:type="dcterms:W3CDTF">2011-09-12T02:39:03Z</dcterms:created>
  <dcterms:modified xsi:type="dcterms:W3CDTF">2016-05-24T01:03:16Z</dcterms:modified>
  <cp:category/>
  <cp:version/>
  <cp:contentType/>
  <cp:contentStatus/>
</cp:coreProperties>
</file>