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0" windowWidth="16755" windowHeight="5700" tabRatio="910" activeTab="7"/>
  </bookViews>
  <sheets>
    <sheet name="【6月】月集計表" sheetId="1" r:id="rId1"/>
    <sheet name="【7月】月集計表" sheetId="2" r:id="rId2"/>
    <sheet name="【8月】月集計表" sheetId="3" r:id="rId3"/>
    <sheet name="【9月】月集計表" sheetId="4" r:id="rId4"/>
    <sheet name="【10月】月集計表" sheetId="5" r:id="rId5"/>
    <sheet name="【11月】月集計表" sheetId="6" r:id="rId6"/>
    <sheet name="【12月】月集計表" sheetId="7" r:id="rId7"/>
    <sheet name="【1月】月集計表" sheetId="8" r:id="rId8"/>
    <sheet name="【年集計表（全体）】" sheetId="9" r:id="rId9"/>
    <sheet name="【年集計表（TR)】" sheetId="10" r:id="rId10"/>
    <sheet name="【年集計表（FW1）】" sheetId="11" r:id="rId11"/>
    <sheet name="【年集計表（FW2）】" sheetId="12" r:id="rId12"/>
    <sheet name="【年集計表（FW3）】" sheetId="13" r:id="rId13"/>
    <sheet name="日付" sheetId="14" state="hidden" r:id="rId14"/>
    <sheet name="Sheet1" sheetId="15" state="hidden" r:id="rId15"/>
  </sheets>
  <definedNames>
    <definedName name="_xlnm.Print_Area" localSheetId="10">'【年集計表（FW1）】'!$A$1:$T$45</definedName>
    <definedName name="_xlnm.Print_Area" localSheetId="11">'【年集計表（FW2）】'!$A$1:$T$45</definedName>
    <definedName name="_xlnm.Print_Area" localSheetId="12">'【年集計表（FW3）】'!$A$1:$T$45</definedName>
    <definedName name="_xlnm.Print_Area" localSheetId="9">'【年集計表（TR)】'!$A$1:$T$45</definedName>
    <definedName name="_xlnm.Print_Area" localSheetId="8">'【年集計表（全体）】'!$A$1:$T$45</definedName>
    <definedName name="祝日1">'日付'!$A$19:$T$19</definedName>
    <definedName name="祝日2">'日付'!$A$22:$T$22</definedName>
  </definedNames>
  <calcPr fullCalcOnLoad="1"/>
</workbook>
</file>

<file path=xl/sharedStrings.xml><?xml version="1.0" encoding="utf-8"?>
<sst xmlns="http://schemas.openxmlformats.org/spreadsheetml/2006/main" count="1821" uniqueCount="225">
  <si>
    <t>事業体名</t>
  </si>
  <si>
    <t>整理者</t>
  </si>
  <si>
    <t>区分</t>
  </si>
  <si>
    <t>氏名</t>
  </si>
  <si>
    <t>日　　　　　　　　　　付</t>
  </si>
  <si>
    <t>日数</t>
  </si>
  <si>
    <t>指導員</t>
  </si>
  <si>
    <t>研修生</t>
  </si>
  <si>
    <t>研修実績集計</t>
  </si>
  <si>
    <t>項　　目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</si>
  <si>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</si>
  <si>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</si>
  <si>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</si>
  <si>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</si>
  <si>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</si>
  <si>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</si>
  <si>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</si>
  <si>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</si>
  <si>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</si>
  <si>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集</t>
  </si>
  <si>
    <t>休</t>
  </si>
  <si>
    <t>外</t>
  </si>
  <si>
    <t>計　　画</t>
  </si>
  <si>
    <t>○作業種一覧</t>
  </si>
  <si>
    <t>番号</t>
  </si>
  <si>
    <t>内容</t>
  </si>
  <si>
    <t>①</t>
  </si>
  <si>
    <t>資材・設備管理</t>
  </si>
  <si>
    <t>②</t>
  </si>
  <si>
    <t>森林調査</t>
  </si>
  <si>
    <t>③</t>
  </si>
  <si>
    <t>造　　林</t>
  </si>
  <si>
    <t>④</t>
  </si>
  <si>
    <t>育　　林</t>
  </si>
  <si>
    <t>⑤</t>
  </si>
  <si>
    <t>伐　　倒</t>
  </si>
  <si>
    <t>⑥</t>
  </si>
  <si>
    <t>造　　材</t>
  </si>
  <si>
    <t>⑦</t>
  </si>
  <si>
    <t>集　　材</t>
  </si>
  <si>
    <t>⑧</t>
  </si>
  <si>
    <t>土場管理</t>
  </si>
  <si>
    <t>⑨</t>
  </si>
  <si>
    <t>輸送作業</t>
  </si>
  <si>
    <t>集合研修</t>
  </si>
  <si>
    <t>休暇</t>
  </si>
  <si>
    <t>研修外作業</t>
  </si>
  <si>
    <t>研修生ごとの
集合研修日数</t>
  </si>
  <si>
    <t>事業体名</t>
  </si>
  <si>
    <t>整理者</t>
  </si>
  <si>
    <t>区分</t>
  </si>
  <si>
    <t>月</t>
  </si>
  <si>
    <t>項　　目</t>
  </si>
  <si>
    <t>助成額</t>
  </si>
  <si>
    <t>指導費</t>
  </si>
  <si>
    <t>計</t>
  </si>
  <si>
    <t>研修生</t>
  </si>
  <si>
    <t>技術習得推進費</t>
  </si>
  <si>
    <t>労災保険料</t>
  </si>
  <si>
    <t>雇用促進支援費</t>
  </si>
  <si>
    <t>資材費</t>
  </si>
  <si>
    <t>合　　　計</t>
  </si>
  <si>
    <t>備　　　考</t>
  </si>
  <si>
    <t>10</t>
  </si>
  <si>
    <t>1</t>
  </si>
  <si>
    <t>指導日数</t>
  </si>
  <si>
    <t>⑩</t>
  </si>
  <si>
    <t>森林作業道等維持管理</t>
  </si>
  <si>
    <t>⑪</t>
  </si>
  <si>
    <t>⑩</t>
  </si>
  <si>
    <t>⑪</t>
  </si>
  <si>
    <t>除染・漂流物等処理</t>
  </si>
  <si>
    <t>⑩</t>
  </si>
  <si>
    <t>⑪</t>
  </si>
  <si>
    <t>研修生氏名</t>
  </si>
  <si>
    <t>当月までの
実地研修日数
（累計）</t>
  </si>
  <si>
    <t>当月までの
集合研修日数
（累計）</t>
  </si>
  <si>
    <t>当月までの累計実績</t>
  </si>
  <si>
    <t>当月実績</t>
  </si>
  <si>
    <t>支給した賃金等</t>
  </si>
  <si>
    <t>技術習得推進費</t>
  </si>
  <si>
    <t>就業環境整備費</t>
  </si>
  <si>
    <t>雇用促進支援費</t>
  </si>
  <si>
    <t>資材費</t>
  </si>
  <si>
    <t>安全向上対策費</t>
  </si>
  <si>
    <t>社会保険等
（事業体負担分）</t>
  </si>
  <si>
    <t>備考</t>
  </si>
  <si>
    <t>6</t>
  </si>
  <si>
    <t>7</t>
  </si>
  <si>
    <t>8</t>
  </si>
  <si>
    <t>9</t>
  </si>
  <si>
    <t>11</t>
  </si>
  <si>
    <t>12</t>
  </si>
  <si>
    <t>研修業務管理費</t>
  </si>
  <si>
    <t>その他経費</t>
  </si>
  <si>
    <t>研修準備費</t>
  </si>
  <si>
    <t>安全向上対策費</t>
  </si>
  <si>
    <t>事業体名</t>
  </si>
  <si>
    <t>整理者</t>
  </si>
  <si>
    <t>外</t>
  </si>
  <si>
    <t>休</t>
  </si>
  <si>
    <t>⑫</t>
  </si>
  <si>
    <t>⑬</t>
  </si>
  <si>
    <t>森林保護対策</t>
  </si>
  <si>
    <t>森林作業道開設</t>
  </si>
  <si>
    <t>⑫</t>
  </si>
  <si>
    <t>⑬</t>
  </si>
  <si>
    <t>⑬</t>
  </si>
  <si>
    <t>⑫</t>
  </si>
  <si>
    <t>①～⑬合計</t>
  </si>
  <si>
    <t>日数</t>
  </si>
  <si>
    <t>種別</t>
  </si>
  <si>
    <t>女性研修生用
簡易トイレ・休憩所
レンタル代</t>
  </si>
  <si>
    <t>研修環境整備費</t>
  </si>
  <si>
    <t>支給した
住宅手当</t>
  </si>
  <si>
    <t>前年度_3月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</si>
  <si>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</si>
  <si>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</si>
  <si>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</si>
  <si>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</si>
  <si>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</si>
  <si>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</si>
  <si>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</si>
  <si>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</si>
  <si>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</si>
  <si>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</si>
  <si>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</si>
  <si>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</si>
  <si>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元日</t>
  </si>
  <si>
    <t>成人の日</t>
  </si>
  <si>
    <t>建国記念の日</t>
  </si>
  <si>
    <t>春分の日</t>
  </si>
  <si>
    <t>振替休日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</si>
  <si>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</si>
  <si>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</si>
  <si>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</si>
  <si>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</si>
  <si>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</si>
  <si>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</si>
  <si>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</si>
  <si>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</si>
  <si>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</si>
  <si>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</si>
  <si>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</si>
  <si>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</si>
  <si>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ＴＲ</t>
  </si>
  <si>
    <t>ＦＷ1</t>
  </si>
  <si>
    <t>ＦＷ3</t>
  </si>
  <si>
    <t>合計</t>
  </si>
  <si>
    <t>←この日数を様式2-3の研修生ごとの研修日数に使用。</t>
  </si>
  <si>
    <t>29緑</t>
  </si>
  <si>
    <t>←この数字を様式2-11の作業種別日数の数字に使用。</t>
  </si>
  <si>
    <t>指導員人数</t>
  </si>
  <si>
    <t>指導費助成人数</t>
  </si>
  <si>
    <t>実地研修人数　計</t>
  </si>
  <si>
    <t>実地研修</t>
  </si>
  <si>
    <t>ＦＷ2</t>
  </si>
  <si>
    <t>指導日数
研修生3～4人
指導員2人以上</t>
  </si>
  <si>
    <t>指導日数
研修生5人以上
指導員3人以上</t>
  </si>
  <si>
    <t>指導日数
研修生1～2人
指導員1人分</t>
  </si>
  <si>
    <t>後期研修</t>
  </si>
  <si>
    <t>番号</t>
  </si>
  <si>
    <t>研修生ごとの
実地研修日数</t>
  </si>
  <si>
    <t>現場写真の有無</t>
  </si>
  <si>
    <t>TR</t>
  </si>
  <si>
    <t>FW1</t>
  </si>
  <si>
    <t>FW2</t>
  </si>
  <si>
    <t>FW3</t>
  </si>
  <si>
    <t>6月</t>
  </si>
  <si>
    <t>氏名</t>
  </si>
  <si>
    <t>合計</t>
  </si>
  <si>
    <t>研修月数</t>
  </si>
  <si>
    <t>後期研修</t>
  </si>
  <si>
    <t>月数の判定</t>
  </si>
  <si>
    <t>後期研修の判定</t>
  </si>
  <si>
    <t>指導員1人以上</t>
  </si>
  <si>
    <t>指導員2人以上</t>
  </si>
  <si>
    <t>指導員3人以上</t>
  </si>
  <si>
    <t>事業体責任者</t>
  </si>
  <si>
    <t>様式10-4　①</t>
  </si>
  <si>
    <t>様式10-5</t>
  </si>
  <si>
    <t>平成 29 年 8 月</t>
  </si>
  <si>
    <t>平成 29 年 7 月</t>
  </si>
  <si>
    <t>平成 29 年 6 月</t>
  </si>
  <si>
    <t>平成 29 年 9 月</t>
  </si>
  <si>
    <t>平成 29 年 10 月</t>
  </si>
  <si>
    <t>平成 29 年 12 月</t>
  </si>
  <si>
    <t>平成 30 年 1 月</t>
  </si>
  <si>
    <t>平成 29 年 11 月</t>
  </si>
  <si>
    <t>祝日（平成29年）</t>
  </si>
  <si>
    <t>祝日（平成30年）</t>
  </si>
  <si>
    <t>金額</t>
  </si>
  <si>
    <t>（29緑）助成額積算計</t>
  </si>
  <si>
    <t>（29緑）上期計</t>
  </si>
  <si>
    <t>（29緑）下期計</t>
  </si>
  <si>
    <t>平成29年度　　TR/FW研修　記録簿年集計表</t>
  </si>
  <si>
    <t>様式10-4　②</t>
  </si>
  <si>
    <t>TR/FW研修 経費等月集計表</t>
  </si>
  <si>
    <t>TR/FW研修 記録簿月集計表　　　　　　</t>
  </si>
  <si>
    <t>ＦＷ1</t>
  </si>
  <si>
    <t>ＦＷ2</t>
  </si>
  <si>
    <t>ＦＷ3</t>
  </si>
  <si>
    <t>FW1</t>
  </si>
  <si>
    <t>FW2</t>
  </si>
  <si>
    <t>FW3</t>
  </si>
  <si>
    <t>TR</t>
  </si>
  <si>
    <t>助成額積算計（上期確認用）</t>
  </si>
  <si>
    <t>後期</t>
  </si>
  <si>
    <t>ＴＲ</t>
  </si>
  <si>
    <t>ＦＷ1</t>
  </si>
  <si>
    <t>ＴＲ</t>
  </si>
  <si>
    <t>ＦＷ2</t>
  </si>
  <si>
    <t>ＦＷ3</t>
  </si>
  <si>
    <t>助成対象研修生数（人）</t>
  </si>
  <si>
    <t>女性研修生数（人）</t>
  </si>
  <si>
    <t>TR小計</t>
  </si>
  <si>
    <t>ＦＷ1小計</t>
  </si>
  <si>
    <t>ＦＷ2小計</t>
  </si>
  <si>
    <t>ＦＷ3小計</t>
  </si>
  <si>
    <t>←　様式2-7資材費　2-8研修準備費　2-9安全向上対策費の助成対象研修生数を手入力してください。</t>
  </si>
  <si>
    <t>平成29年度　　TR/FW研修　記録簿年集計表（TRのみ）</t>
  </si>
  <si>
    <t>平成29年度　　TR/FW研修　記録簿年集計表（FW1のみ）</t>
  </si>
  <si>
    <t>平成29年度　　TR/FW研修　記録簿年集計表（FW2のみ）</t>
  </si>
  <si>
    <t>平成29年度　　TR/FW研修　記録簿年集計表（FW3のみ）</t>
  </si>
  <si>
    <t>事業体責任者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</si>
</sst>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0.0_ "/>
    <numFmt numFmtId="180" formatCode="@&quot;月&quot;"/>
    <numFmt numFmtId="181" formatCode="[$-411]ggge&quot;年&quot;m&quot;月&quot;d&quot;日&quot;\(aaa\)"/>
    <numFmt numFmtId="182" formatCode="#,##0_ ;[Red]\-#,##0\ "/>
    <numFmt numFmtId="183" formatCode="d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明朝"/>
      <family val="1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明朝"/>
      <family val="1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dotted"/>
      <bottom style="dotted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176" fontId="2" fillId="0" borderId="11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7" applyFill="1" applyBorder="1" applyAlignment="1" applyProtection="1">
      <alignment horizontal="center" vertical="center"/>
      <protection/>
    </xf>
    <xf numFmtId="176" fontId="2" fillId="0" borderId="14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66" applyNumberFormat="1" applyFont="1" applyFill="1" applyBorder="1" applyAlignment="1" applyProtection="1">
      <alignment horizontal="center" vertical="center" wrapText="1"/>
      <protection/>
    </xf>
    <xf numFmtId="176" fontId="5" fillId="0" borderId="17" xfId="67" applyNumberFormat="1" applyFont="1" applyFill="1" applyBorder="1" applyAlignment="1" applyProtection="1">
      <alignment vertical="center"/>
      <protection/>
    </xf>
    <xf numFmtId="176" fontId="5" fillId="0" borderId="10" xfId="67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2" borderId="20" xfId="0" applyFill="1" applyBorder="1" applyAlignment="1">
      <alignment horizontal="center" vertical="center" shrinkToFit="1"/>
    </xf>
    <xf numFmtId="0" fontId="0" fillId="32" borderId="20" xfId="0" applyFill="1" applyBorder="1" applyAlignment="1">
      <alignment vertical="center" shrinkToFit="1"/>
    </xf>
    <xf numFmtId="14" fontId="0" fillId="0" borderId="0" xfId="0" applyNumberFormat="1" applyAlignment="1">
      <alignment vertical="center"/>
    </xf>
    <xf numFmtId="0" fontId="3" fillId="0" borderId="21" xfId="67" applyFont="1" applyFill="1" applyBorder="1" applyAlignment="1" applyProtection="1">
      <alignment vertical="center"/>
      <protection/>
    </xf>
    <xf numFmtId="0" fontId="2" fillId="0" borderId="0" xfId="67" applyFill="1" applyAlignment="1" applyProtection="1">
      <alignment vertical="center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ill="1" applyBorder="1" applyAlignment="1" applyProtection="1">
      <alignment vertical="center"/>
      <protection/>
    </xf>
    <xf numFmtId="0" fontId="7" fillId="0" borderId="0" xfId="67" applyFont="1" applyFill="1" applyAlignment="1" applyProtection="1">
      <alignment vertical="center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left" vertical="center"/>
      <protection/>
    </xf>
    <xf numFmtId="0" fontId="5" fillId="0" borderId="10" xfId="67" applyFont="1" applyFill="1" applyBorder="1" applyAlignment="1" applyProtection="1">
      <alignment horizontal="left" vertical="center"/>
      <protection/>
    </xf>
    <xf numFmtId="0" fontId="5" fillId="0" borderId="24" xfId="67" applyFont="1" applyFill="1" applyBorder="1" applyAlignment="1" applyProtection="1">
      <alignment horizontal="left"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17" fillId="0" borderId="0" xfId="67" applyFont="1" applyFill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center"/>
      <protection/>
    </xf>
    <xf numFmtId="0" fontId="17" fillId="0" borderId="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Alignment="1" applyProtection="1">
      <alignment horizontal="left" vertical="center"/>
      <protection/>
    </xf>
    <xf numFmtId="0" fontId="2" fillId="0" borderId="25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Alignment="1" applyProtection="1">
      <alignment vertical="center"/>
      <protection/>
    </xf>
    <xf numFmtId="176" fontId="2" fillId="0" borderId="26" xfId="67" applyNumberFormat="1" applyFont="1" applyFill="1" applyBorder="1" applyAlignment="1" applyProtection="1">
      <alignment horizontal="center" vertical="center"/>
      <protection/>
    </xf>
    <xf numFmtId="176" fontId="2" fillId="0" borderId="27" xfId="67" applyNumberFormat="1" applyFont="1" applyFill="1" applyBorder="1" applyAlignment="1" applyProtection="1">
      <alignment horizontal="center" vertical="center"/>
      <protection/>
    </xf>
    <xf numFmtId="183" fontId="10" fillId="0" borderId="10" xfId="67" applyNumberFormat="1" applyFont="1" applyFill="1" applyBorder="1" applyAlignment="1" applyProtection="1">
      <alignment horizontal="center" vertical="center"/>
      <protection/>
    </xf>
    <xf numFmtId="176" fontId="2" fillId="0" borderId="28" xfId="49" applyNumberFormat="1" applyFont="1" applyFill="1" applyBorder="1" applyAlignment="1" applyProtection="1">
      <alignment vertical="center"/>
      <protection/>
    </xf>
    <xf numFmtId="176" fontId="2" fillId="0" borderId="29" xfId="49" applyNumberFormat="1" applyFont="1" applyFill="1" applyBorder="1" applyAlignment="1" applyProtection="1">
      <alignment vertical="top" wrapText="1"/>
      <protection/>
    </xf>
    <xf numFmtId="176" fontId="2" fillId="0" borderId="29" xfId="49" applyNumberFormat="1" applyFont="1" applyFill="1" applyBorder="1" applyAlignment="1" applyProtection="1">
      <alignment vertical="top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vertical="top" wrapText="1"/>
      <protection/>
    </xf>
    <xf numFmtId="176" fontId="2" fillId="0" borderId="30" xfId="49" applyNumberFormat="1" applyFont="1" applyFill="1" applyBorder="1" applyAlignment="1" applyProtection="1">
      <alignment vertical="center"/>
      <protection/>
    </xf>
    <xf numFmtId="176" fontId="11" fillId="0" borderId="31" xfId="49" applyNumberFormat="1" applyFont="1" applyFill="1" applyBorder="1" applyAlignment="1" applyProtection="1">
      <alignment vertical="center" wrapText="1"/>
      <protection/>
    </xf>
    <xf numFmtId="176" fontId="2" fillId="0" borderId="31" xfId="49" applyNumberFormat="1" applyFont="1" applyFill="1" applyBorder="1" applyAlignment="1" applyProtection="1">
      <alignment vertical="center"/>
      <protection/>
    </xf>
    <xf numFmtId="176" fontId="5" fillId="0" borderId="32" xfId="67" applyNumberFormat="1" applyFont="1" applyFill="1" applyBorder="1" applyAlignment="1" applyProtection="1">
      <alignment horizontal="center" vertical="center" wrapText="1"/>
      <protection/>
    </xf>
    <xf numFmtId="176" fontId="5" fillId="0" borderId="33" xfId="67" applyNumberFormat="1" applyFont="1" applyFill="1" applyBorder="1" applyAlignment="1" applyProtection="1">
      <alignment horizontal="center" vertical="center" wrapText="1"/>
      <protection/>
    </xf>
    <xf numFmtId="177" fontId="2" fillId="0" borderId="34" xfId="67" applyNumberFormat="1" applyFont="1" applyFill="1" applyBorder="1" applyAlignment="1" applyProtection="1">
      <alignment vertical="center"/>
      <protection/>
    </xf>
    <xf numFmtId="177" fontId="2" fillId="0" borderId="35" xfId="67" applyNumberFormat="1" applyFont="1" applyFill="1" applyBorder="1" applyAlignment="1" applyProtection="1">
      <alignment vertical="center"/>
      <protection/>
    </xf>
    <xf numFmtId="176" fontId="5" fillId="0" borderId="36" xfId="67" applyNumberFormat="1" applyFont="1" applyFill="1" applyBorder="1" applyAlignment="1" applyProtection="1">
      <alignment horizontal="center" vertical="center" wrapText="1"/>
      <protection/>
    </xf>
    <xf numFmtId="177" fontId="2" fillId="0" borderId="37" xfId="67" applyNumberFormat="1" applyFont="1" applyFill="1" applyBorder="1" applyAlignment="1" applyProtection="1">
      <alignment vertical="center"/>
      <protection/>
    </xf>
    <xf numFmtId="177" fontId="2" fillId="0" borderId="38" xfId="67" applyNumberFormat="1" applyFont="1" applyFill="1" applyBorder="1" applyAlignment="1" applyProtection="1">
      <alignment vertical="center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/>
      <protection/>
    </xf>
    <xf numFmtId="176" fontId="2" fillId="0" borderId="39" xfId="49" applyNumberFormat="1" applyFont="1" applyFill="1" applyBorder="1" applyAlignment="1" applyProtection="1">
      <alignment horizontal="center" vertical="center" wrapText="1"/>
      <protection/>
    </xf>
    <xf numFmtId="176" fontId="2" fillId="0" borderId="39" xfId="49" applyNumberFormat="1" applyFont="1" applyFill="1" applyBorder="1" applyAlignment="1" applyProtection="1">
      <alignment horizontal="center" vertical="center"/>
      <protection/>
    </xf>
    <xf numFmtId="176" fontId="2" fillId="0" borderId="40" xfId="49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 wrapText="1"/>
      <protection/>
    </xf>
    <xf numFmtId="0" fontId="54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top" wrapText="1"/>
      <protection/>
    </xf>
    <xf numFmtId="0" fontId="55" fillId="0" borderId="10" xfId="67" applyFont="1" applyFill="1" applyBorder="1" applyAlignment="1" applyProtection="1">
      <alignment horizontal="center" vertical="center"/>
      <protection/>
    </xf>
    <xf numFmtId="0" fontId="54" fillId="0" borderId="0" xfId="67" applyFont="1" applyFill="1" applyAlignment="1" applyProtection="1">
      <alignment vertical="center"/>
      <protection/>
    </xf>
    <xf numFmtId="176" fontId="10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41" xfId="67" applyNumberFormat="1" applyFont="1" applyFill="1" applyBorder="1" applyAlignment="1" applyProtection="1">
      <alignment horizontal="center" vertical="center" wrapText="1"/>
      <protection/>
    </xf>
    <xf numFmtId="177" fontId="2" fillId="0" borderId="42" xfId="67" applyNumberFormat="1" applyFont="1" applyFill="1" applyBorder="1" applyAlignment="1" applyProtection="1">
      <alignment vertical="center"/>
      <protection/>
    </xf>
    <xf numFmtId="177" fontId="2" fillId="0" borderId="43" xfId="67" applyNumberFormat="1" applyFont="1" applyFill="1" applyBorder="1" applyAlignment="1" applyProtection="1">
      <alignment vertical="center"/>
      <protection/>
    </xf>
    <xf numFmtId="177" fontId="2" fillId="0" borderId="44" xfId="67" applyNumberFormat="1" applyFont="1" applyFill="1" applyBorder="1" applyAlignment="1" applyProtection="1">
      <alignment vertical="center"/>
      <protection/>
    </xf>
    <xf numFmtId="0" fontId="3" fillId="0" borderId="21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 shrinkToFit="1"/>
      <protection/>
    </xf>
    <xf numFmtId="177" fontId="2" fillId="0" borderId="45" xfId="67" applyNumberFormat="1" applyFont="1" applyFill="1" applyBorder="1" applyAlignment="1" applyProtection="1">
      <alignment vertical="center"/>
      <protection/>
    </xf>
    <xf numFmtId="176" fontId="5" fillId="0" borderId="32" xfId="67" applyNumberFormat="1" applyFont="1" applyFill="1" applyBorder="1" applyAlignment="1" applyProtection="1">
      <alignment horizontal="center" vertical="center" wrapText="1"/>
      <protection locked="0"/>
    </xf>
    <xf numFmtId="176" fontId="5" fillId="0" borderId="36" xfId="67" applyNumberFormat="1" applyFont="1" applyFill="1" applyBorder="1" applyAlignment="1" applyProtection="1">
      <alignment horizontal="center" vertical="center" wrapText="1"/>
      <protection locked="0"/>
    </xf>
    <xf numFmtId="176" fontId="5" fillId="0" borderId="33" xfId="67" applyNumberFormat="1" applyFont="1" applyFill="1" applyBorder="1" applyAlignment="1" applyProtection="1">
      <alignment horizontal="center" vertical="center" wrapText="1"/>
      <protection locked="0"/>
    </xf>
    <xf numFmtId="176" fontId="5" fillId="0" borderId="41" xfId="67" applyNumberFormat="1" applyFont="1" applyFill="1" applyBorder="1" applyAlignment="1" applyProtection="1">
      <alignment horizontal="center" vertical="center" wrapText="1"/>
      <protection locked="0"/>
    </xf>
    <xf numFmtId="176" fontId="2" fillId="0" borderId="46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46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47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47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11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13" xfId="66" applyNumberFormat="1" applyFont="1" applyFill="1" applyBorder="1" applyAlignment="1" applyProtection="1">
      <alignment horizontal="left" vertical="center" wrapText="1"/>
      <protection locked="0"/>
    </xf>
    <xf numFmtId="176" fontId="2" fillId="0" borderId="39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39" xfId="49" applyNumberFormat="1" applyFont="1" applyFill="1" applyBorder="1" applyAlignment="1" applyProtection="1">
      <alignment horizontal="center" vertical="center"/>
      <protection locked="0"/>
    </xf>
    <xf numFmtId="176" fontId="2" fillId="0" borderId="40" xfId="49" applyNumberFormat="1" applyFont="1" applyFill="1" applyBorder="1" applyAlignment="1" applyProtection="1">
      <alignment horizontal="center" vertical="center"/>
      <protection locked="0"/>
    </xf>
    <xf numFmtId="176" fontId="5" fillId="0" borderId="23" xfId="67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53" xfId="67" applyFont="1" applyFill="1" applyBorder="1" applyAlignment="1" applyProtection="1">
      <alignment horizontal="center" vertical="center"/>
      <protection/>
    </xf>
    <xf numFmtId="176" fontId="5" fillId="0" borderId="54" xfId="67" applyNumberFormat="1" applyFont="1" applyFill="1" applyBorder="1" applyAlignment="1" applyProtection="1">
      <alignment vertical="center"/>
      <protection/>
    </xf>
    <xf numFmtId="176" fontId="2" fillId="0" borderId="48" xfId="67" applyNumberFormat="1" applyFont="1" applyFill="1" applyBorder="1" applyAlignment="1" applyProtection="1">
      <alignment horizontal="center" vertical="center"/>
      <protection/>
    </xf>
    <xf numFmtId="0" fontId="54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 locked="0"/>
    </xf>
    <xf numFmtId="183" fontId="10" fillId="33" borderId="10" xfId="67" applyNumberFormat="1" applyFont="1" applyFill="1" applyBorder="1" applyAlignment="1" applyProtection="1">
      <alignment horizontal="center" vertical="center"/>
      <protection/>
    </xf>
    <xf numFmtId="176" fontId="2" fillId="33" borderId="55" xfId="66" applyNumberFormat="1" applyFont="1" applyFill="1" applyBorder="1" applyAlignment="1" applyProtection="1">
      <alignment horizontal="center" vertical="center" wrapText="1"/>
      <protection/>
    </xf>
    <xf numFmtId="176" fontId="2" fillId="33" borderId="56" xfId="66" applyNumberFormat="1" applyFont="1" applyFill="1" applyBorder="1" applyAlignment="1" applyProtection="1">
      <alignment horizontal="center" vertical="center" wrapText="1"/>
      <protection/>
    </xf>
    <xf numFmtId="176" fontId="2" fillId="33" borderId="57" xfId="66" applyNumberFormat="1" applyFont="1" applyFill="1" applyBorder="1" applyAlignment="1" applyProtection="1">
      <alignment horizontal="center" vertical="center" wrapText="1"/>
      <protection/>
    </xf>
    <xf numFmtId="176" fontId="2" fillId="33" borderId="58" xfId="66" applyNumberFormat="1" applyFont="1" applyFill="1" applyBorder="1" applyAlignment="1" applyProtection="1">
      <alignment horizontal="center" vertical="center" wrapText="1"/>
      <protection/>
    </xf>
    <xf numFmtId="176" fontId="2" fillId="33" borderId="59" xfId="66" applyNumberFormat="1" applyFont="1" applyFill="1" applyBorder="1" applyAlignment="1" applyProtection="1">
      <alignment horizontal="center" vertical="center" wrapText="1"/>
      <protection/>
    </xf>
    <xf numFmtId="176" fontId="2" fillId="33" borderId="16" xfId="66" applyNumberFormat="1" applyFont="1" applyFill="1" applyBorder="1" applyAlignment="1" applyProtection="1">
      <alignment horizontal="center" vertical="center" wrapText="1"/>
      <protection/>
    </xf>
    <xf numFmtId="176" fontId="2" fillId="33" borderId="60" xfId="66" applyNumberFormat="1" applyFont="1" applyFill="1" applyBorder="1" applyAlignment="1" applyProtection="1">
      <alignment horizontal="center" vertical="center" wrapText="1"/>
      <protection/>
    </xf>
    <xf numFmtId="176" fontId="2" fillId="33" borderId="61" xfId="66" applyNumberFormat="1" applyFont="1" applyFill="1" applyBorder="1" applyAlignment="1" applyProtection="1">
      <alignment horizontal="center" vertical="center" wrapText="1"/>
      <protection/>
    </xf>
    <xf numFmtId="176" fontId="2" fillId="33" borderId="40" xfId="49" applyNumberFormat="1" applyFont="1" applyFill="1" applyBorder="1" applyAlignment="1" applyProtection="1">
      <alignment horizontal="center" vertical="center"/>
      <protection/>
    </xf>
    <xf numFmtId="176" fontId="10" fillId="33" borderId="49" xfId="67" applyNumberFormat="1" applyFont="1" applyFill="1" applyBorder="1" applyAlignment="1" applyProtection="1">
      <alignment horizontal="center" vertical="center"/>
      <protection/>
    </xf>
    <xf numFmtId="176" fontId="2" fillId="33" borderId="40" xfId="49" applyNumberFormat="1" applyFont="1" applyFill="1" applyBorder="1" applyAlignment="1" applyProtection="1">
      <alignment horizontal="center" vertical="center"/>
      <protection locked="0"/>
    </xf>
    <xf numFmtId="0" fontId="5" fillId="0" borderId="26" xfId="67" applyFont="1" applyFill="1" applyBorder="1" applyAlignment="1" applyProtection="1">
      <alignment vertical="center"/>
      <protection/>
    </xf>
    <xf numFmtId="176" fontId="5" fillId="0" borderId="26" xfId="67" applyNumberFormat="1" applyFont="1" applyFill="1" applyBorder="1" applyAlignment="1" applyProtection="1">
      <alignment vertical="center"/>
      <protection/>
    </xf>
    <xf numFmtId="176" fontId="5" fillId="0" borderId="48" xfId="67" applyNumberFormat="1" applyFont="1" applyFill="1" applyBorder="1" applyAlignment="1" applyProtection="1">
      <alignment vertical="center"/>
      <protection/>
    </xf>
    <xf numFmtId="0" fontId="5" fillId="0" borderId="10" xfId="67" applyFont="1" applyFill="1" applyBorder="1" applyAlignment="1" applyProtection="1">
      <alignment vertical="center"/>
      <protection/>
    </xf>
    <xf numFmtId="176" fontId="5" fillId="0" borderId="49" xfId="67" applyNumberFormat="1" applyFont="1" applyFill="1" applyBorder="1" applyAlignment="1" applyProtection="1">
      <alignment vertical="center"/>
      <protection/>
    </xf>
    <xf numFmtId="0" fontId="5" fillId="0" borderId="50" xfId="67" applyFont="1" applyFill="1" applyBorder="1" applyAlignment="1" applyProtection="1">
      <alignment horizontal="center" vertical="center"/>
      <protection/>
    </xf>
    <xf numFmtId="176" fontId="5" fillId="0" borderId="62" xfId="67" applyNumberFormat="1" applyFont="1" applyFill="1" applyBorder="1" applyAlignment="1" applyProtection="1">
      <alignment vertical="center"/>
      <protection/>
    </xf>
    <xf numFmtId="176" fontId="5" fillId="0" borderId="50" xfId="67" applyNumberFormat="1" applyFont="1" applyFill="1" applyBorder="1" applyAlignment="1" applyProtection="1">
      <alignment vertical="center"/>
      <protection/>
    </xf>
    <xf numFmtId="176" fontId="5" fillId="0" borderId="51" xfId="67" applyNumberFormat="1" applyFont="1" applyFill="1" applyBorder="1" applyAlignment="1" applyProtection="1">
      <alignment vertical="center"/>
      <protection/>
    </xf>
    <xf numFmtId="176" fontId="5" fillId="0" borderId="63" xfId="67" applyNumberFormat="1" applyFont="1" applyFill="1" applyBorder="1" applyAlignment="1" applyProtection="1">
      <alignment vertical="center"/>
      <protection/>
    </xf>
    <xf numFmtId="0" fontId="5" fillId="33" borderId="22" xfId="67" applyFont="1" applyFill="1" applyBorder="1" applyAlignment="1" applyProtection="1">
      <alignment horizontal="center" vertical="center"/>
      <protection/>
    </xf>
    <xf numFmtId="0" fontId="5" fillId="33" borderId="53" xfId="67" applyFont="1" applyFill="1" applyBorder="1" applyAlignment="1" applyProtection="1">
      <alignment horizontal="center" vertical="center"/>
      <protection/>
    </xf>
    <xf numFmtId="176" fontId="5" fillId="33" borderId="26" xfId="67" applyNumberFormat="1" applyFont="1" applyFill="1" applyBorder="1" applyAlignment="1" applyProtection="1">
      <alignment vertical="center"/>
      <protection/>
    </xf>
    <xf numFmtId="176" fontId="5" fillId="33" borderId="10" xfId="67" applyNumberFormat="1" applyFont="1" applyFill="1" applyBorder="1" applyAlignment="1" applyProtection="1">
      <alignment vertical="center"/>
      <protection/>
    </xf>
    <xf numFmtId="176" fontId="5" fillId="33" borderId="62" xfId="67" applyNumberFormat="1" applyFont="1" applyFill="1" applyBorder="1" applyAlignment="1" applyProtection="1">
      <alignment vertical="center"/>
      <protection/>
    </xf>
    <xf numFmtId="176" fontId="5" fillId="33" borderId="50" xfId="67" applyNumberFormat="1" applyFont="1" applyFill="1" applyBorder="1" applyAlignment="1" applyProtection="1">
      <alignment vertical="center"/>
      <protection/>
    </xf>
    <xf numFmtId="176" fontId="5" fillId="33" borderId="23" xfId="67" applyNumberFormat="1" applyFont="1" applyFill="1" applyBorder="1" applyAlignment="1" applyProtection="1">
      <alignment vertical="center"/>
      <protection/>
    </xf>
    <xf numFmtId="176" fontId="5" fillId="33" borderId="54" xfId="67" applyNumberFormat="1" applyFont="1" applyFill="1" applyBorder="1" applyAlignment="1" applyProtection="1">
      <alignment vertical="center"/>
      <protection/>
    </xf>
    <xf numFmtId="176" fontId="5" fillId="33" borderId="17" xfId="67" applyNumberFormat="1" applyFont="1" applyFill="1" applyBorder="1" applyAlignment="1" applyProtection="1">
      <alignment vertical="center"/>
      <protection/>
    </xf>
    <xf numFmtId="0" fontId="56" fillId="0" borderId="0" xfId="67" applyFont="1" applyFill="1" applyAlignment="1" applyProtection="1">
      <alignment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2" fillId="33" borderId="10" xfId="67" applyFont="1" applyFill="1" applyBorder="1" applyAlignment="1" applyProtection="1">
      <alignment vertical="center"/>
      <protection/>
    </xf>
    <xf numFmtId="0" fontId="2" fillId="0" borderId="10" xfId="67" applyFont="1" applyFill="1" applyBorder="1" applyAlignment="1" applyProtection="1">
      <alignment horizontal="center" vertical="center" shrinkToFit="1"/>
      <protection/>
    </xf>
    <xf numFmtId="0" fontId="5" fillId="34" borderId="64" xfId="67" applyFont="1" applyFill="1" applyBorder="1" applyAlignment="1" applyProtection="1">
      <alignment horizontal="center" vertical="center"/>
      <protection/>
    </xf>
    <xf numFmtId="176" fontId="5" fillId="34" borderId="26" xfId="67" applyNumberFormat="1" applyFont="1" applyFill="1" applyBorder="1" applyAlignment="1" applyProtection="1">
      <alignment vertical="center"/>
      <protection/>
    </xf>
    <xf numFmtId="176" fontId="5" fillId="34" borderId="10" xfId="67" applyNumberFormat="1" applyFont="1" applyFill="1" applyBorder="1" applyAlignment="1" applyProtection="1">
      <alignment vertical="center"/>
      <protection/>
    </xf>
    <xf numFmtId="176" fontId="5" fillId="34" borderId="50" xfId="67" applyNumberFormat="1" applyFont="1" applyFill="1" applyBorder="1" applyAlignment="1" applyProtection="1">
      <alignment vertical="center"/>
      <protection/>
    </xf>
    <xf numFmtId="176" fontId="5" fillId="34" borderId="51" xfId="67" applyNumberFormat="1" applyFont="1" applyFill="1" applyBorder="1" applyAlignment="1" applyProtection="1">
      <alignment vertical="center"/>
      <protection/>
    </xf>
    <xf numFmtId="176" fontId="5" fillId="34" borderId="65" xfId="67" applyNumberFormat="1" applyFont="1" applyFill="1" applyBorder="1" applyAlignment="1" applyProtection="1">
      <alignment vertical="center"/>
      <protection/>
    </xf>
    <xf numFmtId="176" fontId="5" fillId="34" borderId="66" xfId="67" applyNumberFormat="1" applyFont="1" applyFill="1" applyBorder="1" applyAlignment="1" applyProtection="1">
      <alignment vertical="center"/>
      <protection/>
    </xf>
    <xf numFmtId="176" fontId="5" fillId="34" borderId="67" xfId="67" applyNumberFormat="1" applyFont="1" applyFill="1" applyBorder="1" applyAlignment="1" applyProtection="1">
      <alignment vertical="center"/>
      <protection/>
    </xf>
    <xf numFmtId="0" fontId="5" fillId="35" borderId="64" xfId="67" applyFont="1" applyFill="1" applyBorder="1" applyAlignment="1" applyProtection="1">
      <alignment horizontal="center" vertical="center"/>
      <protection/>
    </xf>
    <xf numFmtId="176" fontId="5" fillId="35" borderId="27" xfId="67" applyNumberFormat="1" applyFont="1" applyFill="1" applyBorder="1" applyAlignment="1" applyProtection="1">
      <alignment vertical="center"/>
      <protection/>
    </xf>
    <xf numFmtId="176" fontId="5" fillId="35" borderId="48" xfId="67" applyNumberFormat="1" applyFont="1" applyFill="1" applyBorder="1" applyAlignment="1" applyProtection="1">
      <alignment vertical="center"/>
      <protection/>
    </xf>
    <xf numFmtId="176" fontId="5" fillId="35" borderId="68" xfId="67" applyNumberFormat="1" applyFont="1" applyFill="1" applyBorder="1" applyAlignment="1" applyProtection="1">
      <alignment vertical="center"/>
      <protection/>
    </xf>
    <xf numFmtId="176" fontId="5" fillId="35" borderId="49" xfId="67" applyNumberFormat="1" applyFont="1" applyFill="1" applyBorder="1" applyAlignment="1" applyProtection="1">
      <alignment vertical="center"/>
      <protection/>
    </xf>
    <xf numFmtId="176" fontId="5" fillId="35" borderId="69" xfId="67" applyNumberFormat="1" applyFont="1" applyFill="1" applyBorder="1" applyAlignment="1" applyProtection="1">
      <alignment vertical="center"/>
      <protection/>
    </xf>
    <xf numFmtId="176" fontId="5" fillId="35" borderId="51" xfId="67" applyNumberFormat="1" applyFont="1" applyFill="1" applyBorder="1" applyAlignment="1" applyProtection="1">
      <alignment vertical="center"/>
      <protection/>
    </xf>
    <xf numFmtId="176" fontId="5" fillId="35" borderId="65" xfId="67" applyNumberFormat="1" applyFont="1" applyFill="1" applyBorder="1" applyAlignment="1" applyProtection="1">
      <alignment vertical="center"/>
      <protection/>
    </xf>
    <xf numFmtId="176" fontId="5" fillId="35" borderId="66" xfId="67" applyNumberFormat="1" applyFont="1" applyFill="1" applyBorder="1" applyAlignment="1" applyProtection="1">
      <alignment vertical="center"/>
      <protection/>
    </xf>
    <xf numFmtId="176" fontId="5" fillId="35" borderId="67" xfId="67" applyNumberFormat="1" applyFont="1" applyFill="1" applyBorder="1" applyAlignment="1" applyProtection="1">
      <alignment vertical="center"/>
      <protection/>
    </xf>
    <xf numFmtId="3" fontId="2" fillId="0" borderId="10" xfId="67" applyNumberFormat="1" applyFont="1" applyFill="1" applyBorder="1" applyAlignment="1" applyProtection="1">
      <alignment vertical="center"/>
      <protection/>
    </xf>
    <xf numFmtId="3" fontId="2" fillId="0" borderId="50" xfId="67" applyNumberFormat="1" applyFont="1" applyFill="1" applyBorder="1" applyAlignment="1" applyProtection="1">
      <alignment vertical="center"/>
      <protection/>
    </xf>
    <xf numFmtId="0" fontId="2" fillId="0" borderId="50" xfId="67" applyFont="1" applyFill="1" applyBorder="1" applyAlignment="1" applyProtection="1">
      <alignment vertical="center"/>
      <protection/>
    </xf>
    <xf numFmtId="0" fontId="2" fillId="0" borderId="26" xfId="67" applyFont="1" applyFill="1" applyBorder="1" applyAlignment="1" applyProtection="1">
      <alignment vertical="center"/>
      <protection/>
    </xf>
    <xf numFmtId="3" fontId="2" fillId="0" borderId="26" xfId="67" applyNumberFormat="1" applyFont="1" applyFill="1" applyBorder="1" applyAlignment="1" applyProtection="1">
      <alignment vertical="center"/>
      <protection/>
    </xf>
    <xf numFmtId="0" fontId="2" fillId="0" borderId="48" xfId="67" applyFont="1" applyFill="1" applyBorder="1" applyAlignment="1" applyProtection="1">
      <alignment vertical="center"/>
      <protection/>
    </xf>
    <xf numFmtId="0" fontId="2" fillId="0" borderId="49" xfId="67" applyFont="1" applyFill="1" applyBorder="1" applyAlignment="1" applyProtection="1">
      <alignment vertical="center"/>
      <protection/>
    </xf>
    <xf numFmtId="0" fontId="2" fillId="0" borderId="51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176" fontId="2" fillId="0" borderId="5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6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7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8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59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60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61" xfId="66" applyNumberFormat="1" applyFont="1" applyFill="1" applyBorder="1" applyAlignment="1" applyProtection="1">
      <alignment horizontal="center" vertical="center" wrapText="1"/>
      <protection locked="0"/>
    </xf>
    <xf numFmtId="176" fontId="5" fillId="34" borderId="70" xfId="67" applyNumberFormat="1" applyFont="1" applyFill="1" applyBorder="1" applyAlignment="1" applyProtection="1">
      <alignment vertical="center"/>
      <protection/>
    </xf>
    <xf numFmtId="176" fontId="5" fillId="34" borderId="24" xfId="67" applyNumberFormat="1" applyFont="1" applyFill="1" applyBorder="1" applyAlignment="1" applyProtection="1">
      <alignment vertical="center"/>
      <protection/>
    </xf>
    <xf numFmtId="176" fontId="5" fillId="34" borderId="16" xfId="67" applyNumberFormat="1" applyFont="1" applyFill="1" applyBorder="1" applyAlignment="1" applyProtection="1">
      <alignment vertical="center"/>
      <protection/>
    </xf>
    <xf numFmtId="176" fontId="5" fillId="34" borderId="71" xfId="67" applyNumberFormat="1" applyFont="1" applyFill="1" applyBorder="1" applyAlignment="1" applyProtection="1">
      <alignment vertical="center"/>
      <protection/>
    </xf>
    <xf numFmtId="176" fontId="5" fillId="34" borderId="72" xfId="67" applyNumberFormat="1" applyFont="1" applyFill="1" applyBorder="1" applyAlignment="1" applyProtection="1">
      <alignment vertical="center"/>
      <protection/>
    </xf>
    <xf numFmtId="176" fontId="5" fillId="34" borderId="73" xfId="67" applyNumberFormat="1" applyFont="1" applyFill="1" applyBorder="1" applyAlignment="1" applyProtection="1">
      <alignment vertical="center"/>
      <protection/>
    </xf>
    <xf numFmtId="176" fontId="5" fillId="35" borderId="74" xfId="67" applyNumberFormat="1" applyFont="1" applyFill="1" applyBorder="1" applyAlignment="1" applyProtection="1">
      <alignment vertical="center"/>
      <protection/>
    </xf>
    <xf numFmtId="176" fontId="5" fillId="35" borderId="75" xfId="67" applyNumberFormat="1" applyFont="1" applyFill="1" applyBorder="1" applyAlignment="1" applyProtection="1">
      <alignment vertical="center"/>
      <protection/>
    </xf>
    <xf numFmtId="176" fontId="5" fillId="35" borderId="76" xfId="67" applyNumberFormat="1" applyFont="1" applyFill="1" applyBorder="1" applyAlignment="1" applyProtection="1">
      <alignment vertical="center"/>
      <protection/>
    </xf>
    <xf numFmtId="176" fontId="5" fillId="35" borderId="71" xfId="67" applyNumberFormat="1" applyFont="1" applyFill="1" applyBorder="1" applyAlignment="1" applyProtection="1">
      <alignment vertical="center"/>
      <protection/>
    </xf>
    <xf numFmtId="176" fontId="5" fillId="35" borderId="72" xfId="67" applyNumberFormat="1" applyFont="1" applyFill="1" applyBorder="1" applyAlignment="1" applyProtection="1">
      <alignment vertical="center"/>
      <protection/>
    </xf>
    <xf numFmtId="176" fontId="5" fillId="35" borderId="73" xfId="67" applyNumberFormat="1" applyFont="1" applyFill="1" applyBorder="1" applyAlignment="1" applyProtection="1">
      <alignment vertical="center"/>
      <protection/>
    </xf>
    <xf numFmtId="176" fontId="2" fillId="0" borderId="77" xfId="67" applyNumberFormat="1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2" fillId="0" borderId="77" xfId="67" applyFont="1" applyFill="1" applyBorder="1" applyAlignment="1" applyProtection="1">
      <alignment horizontal="center" vertical="center"/>
      <protection/>
    </xf>
    <xf numFmtId="0" fontId="2" fillId="0" borderId="77" xfId="67" applyFont="1" applyFill="1" applyBorder="1" applyAlignment="1" applyProtection="1">
      <alignment horizontal="center" vertical="center" textRotation="255"/>
      <protection/>
    </xf>
    <xf numFmtId="0" fontId="2" fillId="0" borderId="16" xfId="67" applyFont="1" applyFill="1" applyBorder="1" applyAlignment="1" applyProtection="1">
      <alignment horizontal="center" vertical="center" textRotation="255"/>
      <protection/>
    </xf>
    <xf numFmtId="0" fontId="2" fillId="0" borderId="26" xfId="67" applyFont="1" applyFill="1" applyBorder="1" applyAlignment="1" applyProtection="1">
      <alignment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2" fillId="0" borderId="78" xfId="67" applyFont="1" applyFill="1" applyBorder="1" applyAlignment="1" applyProtection="1">
      <alignment horizontal="center" vertical="center"/>
      <protection/>
    </xf>
    <xf numFmtId="0" fontId="2" fillId="0" borderId="79" xfId="67" applyFont="1" applyFill="1" applyBorder="1" applyAlignment="1" applyProtection="1">
      <alignment horizontal="center" vertical="center"/>
      <protection/>
    </xf>
    <xf numFmtId="176" fontId="2" fillId="33" borderId="77" xfId="67" applyNumberFormat="1" applyFont="1" applyFill="1" applyBorder="1" applyAlignment="1" applyProtection="1">
      <alignment horizontal="center" vertical="center"/>
      <protection/>
    </xf>
    <xf numFmtId="176" fontId="2" fillId="33" borderId="23" xfId="67" applyNumberFormat="1" applyFont="1" applyFill="1" applyBorder="1" applyAlignment="1" applyProtection="1">
      <alignment horizontal="center" vertical="center"/>
      <protection/>
    </xf>
    <xf numFmtId="0" fontId="2" fillId="33" borderId="22" xfId="67" applyFont="1" applyFill="1" applyBorder="1" applyAlignment="1" applyProtection="1">
      <alignment horizontal="center" vertical="center"/>
      <protection/>
    </xf>
    <xf numFmtId="0" fontId="2" fillId="33" borderId="23" xfId="67" applyFont="1" applyFill="1" applyBorder="1" applyAlignment="1" applyProtection="1">
      <alignment horizontal="center" vertical="center"/>
      <protection/>
    </xf>
    <xf numFmtId="183" fontId="10" fillId="0" borderId="77" xfId="67" applyNumberFormat="1" applyFont="1" applyFill="1" applyBorder="1" applyAlignment="1" applyProtection="1">
      <alignment horizontal="center" vertical="center"/>
      <protection/>
    </xf>
    <xf numFmtId="183" fontId="10" fillId="0" borderId="80" xfId="67" applyNumberFormat="1" applyFont="1" applyFill="1" applyBorder="1" applyAlignment="1" applyProtection="1">
      <alignment horizontal="center" vertical="center"/>
      <protection/>
    </xf>
    <xf numFmtId="176" fontId="5" fillId="0" borderId="70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4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81" xfId="67" applyNumberFormat="1" applyFont="1" applyFill="1" applyBorder="1" applyAlignment="1" applyProtection="1">
      <alignment horizontal="center" vertical="center" textRotation="255" wrapText="1"/>
      <protection/>
    </xf>
    <xf numFmtId="176" fontId="2" fillId="0" borderId="82" xfId="67" applyNumberFormat="1" applyFont="1" applyFill="1" applyBorder="1" applyAlignment="1" applyProtection="1">
      <alignment vertical="center"/>
      <protection/>
    </xf>
    <xf numFmtId="176" fontId="2" fillId="0" borderId="83" xfId="67" applyNumberFormat="1" applyFont="1" applyFill="1" applyBorder="1" applyAlignment="1" applyProtection="1">
      <alignment vertical="center"/>
      <protection/>
    </xf>
    <xf numFmtId="176" fontId="2" fillId="0" borderId="84" xfId="67" applyNumberFormat="1" applyFont="1" applyFill="1" applyBorder="1" applyAlignment="1" applyProtection="1">
      <alignment vertical="center"/>
      <protection/>
    </xf>
    <xf numFmtId="176" fontId="2" fillId="0" borderId="85" xfId="49" applyNumberFormat="1" applyFont="1" applyFill="1" applyBorder="1" applyAlignment="1" applyProtection="1">
      <alignment horizontal="center" vertical="center"/>
      <protection/>
    </xf>
    <xf numFmtId="176" fontId="2" fillId="0" borderId="86" xfId="49" applyNumberFormat="1" applyFont="1" applyFill="1" applyBorder="1" applyAlignment="1" applyProtection="1">
      <alignment horizontal="center" vertical="center"/>
      <protection/>
    </xf>
    <xf numFmtId="176" fontId="2" fillId="0" borderId="76" xfId="49" applyNumberFormat="1" applyFont="1" applyFill="1" applyBorder="1" applyAlignment="1" applyProtection="1">
      <alignment horizontal="center" vertical="center"/>
      <protection/>
    </xf>
    <xf numFmtId="183" fontId="10" fillId="33" borderId="87" xfId="66" applyNumberFormat="1" applyFont="1" applyFill="1" applyBorder="1" applyAlignment="1" applyProtection="1">
      <alignment horizontal="center" vertical="center" wrapText="1"/>
      <protection/>
    </xf>
    <xf numFmtId="183" fontId="10" fillId="33" borderId="83" xfId="66" applyNumberFormat="1" applyFont="1" applyFill="1" applyBorder="1" applyAlignment="1" applyProtection="1">
      <alignment horizontal="center" vertical="center" wrapText="1"/>
      <protection/>
    </xf>
    <xf numFmtId="0" fontId="16" fillId="0" borderId="88" xfId="67" applyFont="1" applyFill="1" applyBorder="1" applyAlignment="1" applyProtection="1">
      <alignment horizontal="center" vertical="center" wrapText="1"/>
      <protection/>
    </xf>
    <xf numFmtId="0" fontId="16" fillId="0" borderId="89" xfId="67" applyFont="1" applyFill="1" applyBorder="1" applyAlignment="1" applyProtection="1">
      <alignment horizontal="center" vertical="center" wrapText="1"/>
      <protection/>
    </xf>
    <xf numFmtId="0" fontId="16" fillId="0" borderId="64" xfId="67" applyFont="1" applyFill="1" applyBorder="1" applyAlignment="1" applyProtection="1">
      <alignment horizontal="center" vertical="center" wrapText="1"/>
      <protection/>
    </xf>
    <xf numFmtId="0" fontId="16" fillId="0" borderId="90" xfId="67" applyFont="1" applyFill="1" applyBorder="1" applyAlignment="1" applyProtection="1">
      <alignment horizontal="center" vertical="center" wrapText="1"/>
      <protection/>
    </xf>
    <xf numFmtId="0" fontId="54" fillId="0" borderId="53" xfId="67" applyFont="1" applyFill="1" applyBorder="1" applyAlignment="1" applyProtection="1">
      <alignment horizontal="center" vertical="center"/>
      <protection/>
    </xf>
    <xf numFmtId="0" fontId="54" fillId="0" borderId="18" xfId="67" applyFont="1" applyFill="1" applyBorder="1" applyAlignment="1" applyProtection="1">
      <alignment horizontal="center" vertical="center"/>
      <protection/>
    </xf>
    <xf numFmtId="0" fontId="54" fillId="0" borderId="91" xfId="67" applyFont="1" applyFill="1" applyBorder="1" applyAlignment="1" applyProtection="1">
      <alignment horizontal="center" vertical="center"/>
      <protection/>
    </xf>
    <xf numFmtId="0" fontId="54" fillId="0" borderId="21" xfId="67" applyFont="1" applyFill="1" applyBorder="1" applyAlignment="1" applyProtection="1">
      <alignment horizontal="center" vertical="center"/>
      <protection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4" fillId="0" borderId="92" xfId="67" applyFont="1" applyFill="1" applyBorder="1" applyAlignment="1" applyProtection="1">
      <alignment horizontal="center" vertical="center"/>
      <protection/>
    </xf>
    <xf numFmtId="0" fontId="54" fillId="0" borderId="54" xfId="67" applyFont="1" applyFill="1" applyBorder="1" applyAlignment="1" applyProtection="1">
      <alignment horizontal="center" vertical="center"/>
      <protection/>
    </xf>
    <xf numFmtId="0" fontId="54" fillId="0" borderId="19" xfId="67" applyFont="1" applyFill="1" applyBorder="1" applyAlignment="1" applyProtection="1">
      <alignment horizontal="center" vertical="center"/>
      <protection/>
    </xf>
    <xf numFmtId="0" fontId="54" fillId="0" borderId="93" xfId="67" applyFont="1" applyFill="1" applyBorder="1" applyAlignment="1" applyProtection="1">
      <alignment horizontal="center" vertical="center"/>
      <protection/>
    </xf>
    <xf numFmtId="176" fontId="5" fillId="0" borderId="94" xfId="67" applyNumberFormat="1" applyFont="1" applyFill="1" applyBorder="1" applyAlignment="1" applyProtection="1">
      <alignment horizontal="center" vertical="center" wrapText="1"/>
      <protection/>
    </xf>
    <xf numFmtId="176" fontId="5" fillId="0" borderId="95" xfId="67" applyNumberFormat="1" applyFont="1" applyFill="1" applyBorder="1" applyAlignment="1" applyProtection="1">
      <alignment horizontal="center" vertical="center" wrapText="1"/>
      <protection/>
    </xf>
    <xf numFmtId="176" fontId="5" fillId="0" borderId="96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86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76" xfId="67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17" xfId="67" applyFont="1" applyFill="1" applyBorder="1" applyAlignment="1" applyProtection="1">
      <alignment horizontal="center" vertical="center" shrinkToFit="1"/>
      <protection/>
    </xf>
    <xf numFmtId="0" fontId="2" fillId="0" borderId="24" xfId="67" applyFont="1" applyFill="1" applyBorder="1" applyAlignment="1" applyProtection="1">
      <alignment horizontal="center" vertical="center" shrinkToFit="1"/>
      <protection/>
    </xf>
    <xf numFmtId="0" fontId="2" fillId="0" borderId="80" xfId="67" applyFont="1" applyFill="1" applyBorder="1" applyAlignment="1" applyProtection="1">
      <alignment horizontal="center" vertical="center" textRotation="255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2" fillId="0" borderId="50" xfId="67" applyFont="1" applyFill="1" applyBorder="1" applyAlignment="1" applyProtection="1">
      <alignment horizontal="center" vertical="center" wrapText="1"/>
      <protection/>
    </xf>
    <xf numFmtId="0" fontId="9" fillId="0" borderId="0" xfId="67" applyFont="1" applyFill="1" applyAlignment="1" applyProtection="1">
      <alignment horizontal="left" vertical="center"/>
      <protection/>
    </xf>
    <xf numFmtId="0" fontId="2" fillId="0" borderId="50" xfId="67" applyFont="1" applyFill="1" applyBorder="1" applyAlignment="1" applyProtection="1">
      <alignment horizontal="center" vertic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2" fillId="0" borderId="51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horizontal="center" vertical="center"/>
      <protection/>
    </xf>
    <xf numFmtId="0" fontId="2" fillId="0" borderId="26" xfId="67" applyFont="1" applyFill="1" applyBorder="1" applyAlignment="1" applyProtection="1">
      <alignment horizontal="center" vertical="center"/>
      <protection/>
    </xf>
    <xf numFmtId="176" fontId="54" fillId="0" borderId="26" xfId="67" applyNumberFormat="1" applyFont="1" applyFill="1" applyBorder="1" applyAlignment="1" applyProtection="1">
      <alignment horizontal="center" vertical="center"/>
      <protection/>
    </xf>
    <xf numFmtId="176" fontId="2" fillId="0" borderId="26" xfId="67" applyNumberFormat="1" applyFont="1" applyFill="1" applyBorder="1" applyAlignment="1" applyProtection="1">
      <alignment horizontal="center" vertical="center"/>
      <protection/>
    </xf>
    <xf numFmtId="176" fontId="2" fillId="0" borderId="48" xfId="67" applyNumberFormat="1" applyFont="1" applyFill="1" applyBorder="1" applyAlignment="1" applyProtection="1">
      <alignment horizontal="center" vertical="center"/>
      <protection/>
    </xf>
    <xf numFmtId="176" fontId="5" fillId="0" borderId="97" xfId="67" applyNumberFormat="1" applyFont="1" applyFill="1" applyBorder="1" applyAlignment="1" applyProtection="1">
      <alignment horizontal="center" vertical="center" wrapText="1"/>
      <protection/>
    </xf>
    <xf numFmtId="176" fontId="5" fillId="0" borderId="98" xfId="67" applyNumberFormat="1" applyFont="1" applyFill="1" applyBorder="1" applyAlignment="1" applyProtection="1">
      <alignment horizontal="center" vertical="center" wrapText="1"/>
      <protection/>
    </xf>
    <xf numFmtId="177" fontId="54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77" xfId="67" applyNumberFormat="1" applyFont="1" applyFill="1" applyBorder="1" applyAlignment="1" applyProtection="1">
      <alignment horizontal="center" vertical="center"/>
      <protection/>
    </xf>
    <xf numFmtId="176" fontId="5" fillId="0" borderId="80" xfId="67" applyNumberFormat="1" applyFont="1" applyFill="1" applyBorder="1" applyAlignment="1" applyProtection="1">
      <alignment horizontal="center" vertical="center"/>
      <protection/>
    </xf>
    <xf numFmtId="176" fontId="5" fillId="0" borderId="16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5" fillId="0" borderId="17" xfId="67" applyFont="1" applyFill="1" applyBorder="1" applyAlignment="1" applyProtection="1">
      <alignment horizontal="center" vertical="center" shrinkToFit="1"/>
      <protection locked="0"/>
    </xf>
    <xf numFmtId="0" fontId="5" fillId="0" borderId="25" xfId="67" applyFont="1" applyFill="1" applyBorder="1" applyAlignment="1" applyProtection="1">
      <alignment horizontal="center" vertical="center" shrinkToFit="1"/>
      <protection locked="0"/>
    </xf>
    <xf numFmtId="0" fontId="5" fillId="0" borderId="24" xfId="67" applyFont="1" applyFill="1" applyBorder="1" applyAlignment="1" applyProtection="1">
      <alignment horizontal="center" vertical="center" shrinkToFit="1"/>
      <protection locked="0"/>
    </xf>
    <xf numFmtId="0" fontId="2" fillId="0" borderId="10" xfId="67" applyFont="1" applyFill="1" applyBorder="1" applyAlignment="1" applyProtection="1">
      <alignment horizontal="center" vertical="center"/>
      <protection locked="0"/>
    </xf>
    <xf numFmtId="177" fontId="54" fillId="0" borderId="17" xfId="67" applyNumberFormat="1" applyFont="1" applyFill="1" applyBorder="1" applyAlignment="1" applyProtection="1">
      <alignment horizontal="center" vertical="center"/>
      <protection/>
    </xf>
    <xf numFmtId="177" fontId="54" fillId="0" borderId="25" xfId="67" applyNumberFormat="1" applyFont="1" applyFill="1" applyBorder="1" applyAlignment="1" applyProtection="1">
      <alignment horizontal="center" vertical="center"/>
      <protection/>
    </xf>
    <xf numFmtId="177" fontId="54" fillId="0" borderId="24" xfId="67" applyNumberFormat="1" applyFont="1" applyFill="1" applyBorder="1" applyAlignment="1" applyProtection="1">
      <alignment horizontal="center" vertical="center"/>
      <protection/>
    </xf>
    <xf numFmtId="0" fontId="54" fillId="0" borderId="10" xfId="67" applyFont="1" applyFill="1" applyBorder="1" applyAlignment="1" applyProtection="1">
      <alignment horizontal="center" vertical="center"/>
      <protection/>
    </xf>
    <xf numFmtId="0" fontId="54" fillId="0" borderId="25" xfId="67" applyFont="1" applyFill="1" applyBorder="1" applyAlignment="1" applyProtection="1">
      <alignment horizontal="center" vertical="center"/>
      <protection/>
    </xf>
    <xf numFmtId="0" fontId="54" fillId="0" borderId="24" xfId="67" applyFont="1" applyFill="1" applyBorder="1" applyAlignment="1" applyProtection="1">
      <alignment horizontal="center" vertical="center"/>
      <protection/>
    </xf>
    <xf numFmtId="0" fontId="3" fillId="0" borderId="17" xfId="66" applyFont="1" applyFill="1" applyBorder="1" applyAlignment="1" applyProtection="1">
      <alignment horizontal="center" vertical="center"/>
      <protection/>
    </xf>
    <xf numFmtId="0" fontId="3" fillId="0" borderId="25" xfId="66" applyFont="1" applyFill="1" applyBorder="1" applyAlignment="1" applyProtection="1">
      <alignment horizontal="center" vertical="center"/>
      <protection/>
    </xf>
    <xf numFmtId="0" fontId="3" fillId="0" borderId="24" xfId="66" applyFont="1" applyFill="1" applyBorder="1" applyAlignment="1" applyProtection="1">
      <alignment horizontal="center" vertical="center"/>
      <protection/>
    </xf>
    <xf numFmtId="176" fontId="5" fillId="0" borderId="99" xfId="67" applyNumberFormat="1" applyFont="1" applyFill="1" applyBorder="1" applyAlignment="1" applyProtection="1">
      <alignment horizontal="center" vertical="center" wrapText="1"/>
      <protection/>
    </xf>
    <xf numFmtId="176" fontId="5" fillId="0" borderId="100" xfId="67" applyNumberFormat="1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176" fontId="5" fillId="0" borderId="78" xfId="67" applyNumberFormat="1" applyFont="1" applyFill="1" applyBorder="1" applyAlignment="1" applyProtection="1">
      <alignment horizontal="center" vertical="center"/>
      <protection/>
    </xf>
    <xf numFmtId="176" fontId="5" fillId="0" borderId="93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176" fontId="5" fillId="0" borderId="101" xfId="67" applyNumberFormat="1" applyFont="1" applyFill="1" applyBorder="1" applyAlignment="1" applyProtection="1">
      <alignment horizontal="center" vertical="center" wrapText="1"/>
      <protection/>
    </xf>
    <xf numFmtId="176" fontId="5" fillId="0" borderId="78" xfId="67" applyNumberFormat="1" applyFont="1" applyFill="1" applyBorder="1" applyAlignment="1" applyProtection="1">
      <alignment horizontal="center" vertical="center" wrapText="1"/>
      <protection/>
    </xf>
    <xf numFmtId="176" fontId="5" fillId="0" borderId="102" xfId="67" applyNumberFormat="1" applyFont="1" applyFill="1" applyBorder="1" applyAlignment="1" applyProtection="1">
      <alignment horizontal="center" vertical="center" wrapText="1"/>
      <protection/>
    </xf>
    <xf numFmtId="176" fontId="5" fillId="0" borderId="93" xfId="67" applyNumberFormat="1" applyFont="1" applyFill="1" applyBorder="1" applyAlignment="1" applyProtection="1">
      <alignment horizontal="center" vertical="center" wrapText="1"/>
      <protection/>
    </xf>
    <xf numFmtId="176" fontId="5" fillId="0" borderId="103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91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8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92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30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79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04" xfId="67" applyNumberFormat="1" applyFont="1" applyFill="1" applyBorder="1" applyAlignment="1" applyProtection="1">
      <alignment horizontal="center" vertical="center"/>
      <protection/>
    </xf>
    <xf numFmtId="176" fontId="5" fillId="0" borderId="31" xfId="67" applyNumberFormat="1" applyFont="1" applyFill="1" applyBorder="1" applyAlignment="1" applyProtection="1">
      <alignment horizontal="center" vertical="center"/>
      <protection/>
    </xf>
    <xf numFmtId="176" fontId="5" fillId="0" borderId="79" xfId="67" applyNumberFormat="1" applyFont="1" applyFill="1" applyBorder="1" applyAlignment="1" applyProtection="1">
      <alignment horizontal="center" vertical="center"/>
      <protection/>
    </xf>
    <xf numFmtId="0" fontId="2" fillId="0" borderId="105" xfId="67" applyFont="1" applyFill="1" applyBorder="1" applyAlignment="1" applyProtection="1">
      <alignment horizontal="center" vertical="center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2" fillId="0" borderId="93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2" fillId="0" borderId="69" xfId="67" applyFont="1" applyFill="1" applyBorder="1" applyAlignment="1" applyProtection="1">
      <alignment horizontal="center" vertical="center"/>
      <protection/>
    </xf>
    <xf numFmtId="176" fontId="2" fillId="0" borderId="22" xfId="49" applyNumberFormat="1" applyFont="1" applyFill="1" applyBorder="1" applyAlignment="1" applyProtection="1">
      <alignment horizontal="center" vertical="center" wrapText="1"/>
      <protection/>
    </xf>
    <xf numFmtId="176" fontId="2" fillId="0" borderId="80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23" xfId="49" applyNumberFormat="1" applyFont="1" applyFill="1" applyBorder="1" applyAlignment="1" applyProtection="1">
      <alignment horizontal="center" vertical="center" wrapText="1"/>
      <protection/>
    </xf>
    <xf numFmtId="176" fontId="2" fillId="0" borderId="82" xfId="49" applyNumberFormat="1" applyFont="1" applyFill="1" applyBorder="1" applyAlignment="1" applyProtection="1">
      <alignment vertical="center"/>
      <protection/>
    </xf>
    <xf numFmtId="176" fontId="2" fillId="0" borderId="83" xfId="49" applyNumberFormat="1" applyFont="1" applyFill="1" applyBorder="1" applyAlignment="1" applyProtection="1">
      <alignment vertical="center"/>
      <protection/>
    </xf>
    <xf numFmtId="176" fontId="2" fillId="0" borderId="106" xfId="49" applyNumberFormat="1" applyFont="1" applyFill="1" applyBorder="1" applyAlignment="1" applyProtection="1">
      <alignment vertical="center"/>
      <protection/>
    </xf>
    <xf numFmtId="176" fontId="2" fillId="0" borderId="28" xfId="49" applyNumberFormat="1" applyFont="1" applyFill="1" applyBorder="1" applyAlignment="1" applyProtection="1">
      <alignment vertical="center" wrapText="1"/>
      <protection/>
    </xf>
    <xf numFmtId="176" fontId="2" fillId="0" borderId="0" xfId="49" applyNumberFormat="1" applyFont="1" applyFill="1" applyBorder="1" applyAlignment="1" applyProtection="1">
      <alignment vertical="center" wrapText="1"/>
      <protection/>
    </xf>
    <xf numFmtId="176" fontId="5" fillId="0" borderId="107" xfId="67" applyNumberFormat="1" applyFont="1" applyFill="1" applyBorder="1" applyAlignment="1" applyProtection="1">
      <alignment horizontal="center" vertical="center" wrapText="1"/>
      <protection/>
    </xf>
    <xf numFmtId="176" fontId="5" fillId="0" borderId="108" xfId="67" applyNumberFormat="1" applyFont="1" applyFill="1" applyBorder="1" applyAlignment="1" applyProtection="1">
      <alignment horizontal="center" vertical="center" wrapText="1"/>
      <protection/>
    </xf>
    <xf numFmtId="176" fontId="5" fillId="0" borderId="28" xfId="67" applyNumberFormat="1" applyFont="1" applyFill="1" applyBorder="1" applyAlignment="1" applyProtection="1">
      <alignment horizontal="center" vertical="center" wrapText="1"/>
      <protection/>
    </xf>
    <xf numFmtId="176" fontId="5" fillId="0" borderId="92" xfId="67" applyNumberFormat="1" applyFont="1" applyFill="1" applyBorder="1" applyAlignment="1" applyProtection="1">
      <alignment horizontal="center" vertical="center" wrapText="1"/>
      <protection/>
    </xf>
    <xf numFmtId="176" fontId="2" fillId="0" borderId="26" xfId="67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" fontId="2" fillId="0" borderId="26" xfId="67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" fontId="2" fillId="0" borderId="26" xfId="67" applyNumberFormat="1" applyFont="1" applyFill="1" applyBorder="1" applyAlignment="1" applyProtection="1">
      <alignment vertical="center"/>
      <protection/>
    </xf>
    <xf numFmtId="3" fontId="2" fillId="0" borderId="10" xfId="67" applyNumberFormat="1" applyFont="1" applyFill="1" applyBorder="1" applyAlignment="1" applyProtection="1">
      <alignment vertical="center"/>
      <protection/>
    </xf>
    <xf numFmtId="3" fontId="2" fillId="33" borderId="26" xfId="67" applyNumberFormat="1" applyFont="1" applyFill="1" applyBorder="1" applyAlignment="1" applyProtection="1">
      <alignment vertical="center"/>
      <protection/>
    </xf>
    <xf numFmtId="3" fontId="2" fillId="33" borderId="10" xfId="67" applyNumberFormat="1" applyFont="1" applyFill="1" applyBorder="1" applyAlignment="1" applyProtection="1">
      <alignment vertical="center"/>
      <protection/>
    </xf>
    <xf numFmtId="176" fontId="2" fillId="0" borderId="10" xfId="67" applyNumberFormat="1" applyFont="1" applyFill="1" applyBorder="1" applyAlignment="1" applyProtection="1">
      <alignment vertical="center"/>
      <protection/>
    </xf>
    <xf numFmtId="3" fontId="2" fillId="0" borderId="10" xfId="67" applyNumberFormat="1" applyFont="1" applyFill="1" applyBorder="1" applyAlignment="1" applyProtection="1">
      <alignment vertical="center"/>
      <protection locked="0"/>
    </xf>
    <xf numFmtId="0" fontId="2" fillId="33" borderId="16" xfId="67" applyFont="1" applyFill="1" applyBorder="1" applyAlignment="1" applyProtection="1">
      <alignment horizontal="center" vertical="center"/>
      <protection/>
    </xf>
    <xf numFmtId="0" fontId="2" fillId="0" borderId="63" xfId="67" applyFont="1" applyFill="1" applyBorder="1" applyAlignment="1" applyProtection="1">
      <alignment vertical="center" shrinkToFit="1"/>
      <protection locked="0"/>
    </xf>
    <xf numFmtId="0" fontId="2" fillId="0" borderId="17" xfId="67" applyFont="1" applyFill="1" applyBorder="1" applyAlignment="1" applyProtection="1">
      <alignment vertical="center" shrinkToFit="1"/>
      <protection locked="0"/>
    </xf>
    <xf numFmtId="0" fontId="2" fillId="0" borderId="50" xfId="67" applyFont="1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0" xfId="0" applyBorder="1" applyAlignment="1" applyProtection="1">
      <alignment vertical="center"/>
      <protection locked="0"/>
    </xf>
    <xf numFmtId="3" fontId="2" fillId="0" borderId="50" xfId="67" applyNumberFormat="1" applyFont="1" applyFill="1" applyBorder="1" applyAlignment="1" applyProtection="1">
      <alignment vertical="center"/>
      <protection/>
    </xf>
    <xf numFmtId="3" fontId="2" fillId="33" borderId="50" xfId="67" applyNumberFormat="1" applyFont="1" applyFill="1" applyBorder="1" applyAlignment="1" applyProtection="1">
      <alignment vertical="center"/>
      <protection/>
    </xf>
    <xf numFmtId="3" fontId="2" fillId="0" borderId="50" xfId="67" applyNumberFormat="1" applyFont="1" applyFill="1" applyBorder="1" applyAlignment="1" applyProtection="1">
      <alignment vertical="center"/>
      <protection locked="0"/>
    </xf>
    <xf numFmtId="0" fontId="2" fillId="0" borderId="62" xfId="67" applyFont="1" applyFill="1" applyBorder="1" applyAlignment="1" applyProtection="1">
      <alignment vertical="center" shrinkToFit="1"/>
      <protection locked="0"/>
    </xf>
    <xf numFmtId="3" fontId="2" fillId="0" borderId="77" xfId="67" applyNumberFormat="1" applyFont="1" applyFill="1" applyBorder="1" applyAlignment="1" applyProtection="1">
      <alignment vertical="center"/>
      <protection/>
    </xf>
    <xf numFmtId="3" fontId="2" fillId="0" borderId="80" xfId="67" applyNumberFormat="1" applyFont="1" applyFill="1" applyBorder="1" applyAlignment="1" applyProtection="1">
      <alignment vertical="center"/>
      <protection/>
    </xf>
    <xf numFmtId="0" fontId="2" fillId="0" borderId="87" xfId="67" applyFont="1" applyFill="1" applyBorder="1" applyAlignment="1" applyProtection="1">
      <alignment vertical="center"/>
      <protection/>
    </xf>
    <xf numFmtId="0" fontId="2" fillId="0" borderId="83" xfId="67" applyFont="1" applyFill="1" applyBorder="1" applyAlignment="1" applyProtection="1">
      <alignment vertical="center"/>
      <protection/>
    </xf>
    <xf numFmtId="0" fontId="2" fillId="0" borderId="101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2" fillId="0" borderId="28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0" fontId="2" fillId="0" borderId="92" xfId="67" applyFont="1" applyFill="1" applyBorder="1" applyAlignment="1" applyProtection="1">
      <alignment horizontal="center" vertical="center"/>
      <protection/>
    </xf>
    <xf numFmtId="0" fontId="2" fillId="0" borderId="68" xfId="67" applyFont="1" applyFill="1" applyBorder="1" applyAlignment="1" applyProtection="1">
      <alignment horizontal="center" vertical="center"/>
      <protection/>
    </xf>
    <xf numFmtId="0" fontId="2" fillId="0" borderId="77" xfId="67" applyFont="1" applyFill="1" applyBorder="1" applyAlignment="1" applyProtection="1">
      <alignment vertical="center"/>
      <protection/>
    </xf>
    <xf numFmtId="0" fontId="2" fillId="0" borderId="80" xfId="67" applyFont="1" applyFill="1" applyBorder="1" applyAlignment="1" applyProtection="1">
      <alignment vertical="center"/>
      <protection/>
    </xf>
    <xf numFmtId="183" fontId="10" fillId="0" borderId="87" xfId="67" applyNumberFormat="1" applyFont="1" applyFill="1" applyBorder="1" applyAlignment="1" applyProtection="1">
      <alignment horizontal="center" vertical="center"/>
      <protection/>
    </xf>
    <xf numFmtId="183" fontId="10" fillId="0" borderId="83" xfId="67" applyNumberFormat="1" applyFont="1" applyFill="1" applyBorder="1" applyAlignment="1" applyProtection="1">
      <alignment horizontal="center" vertical="center"/>
      <protection/>
    </xf>
    <xf numFmtId="183" fontId="10" fillId="0" borderId="106" xfId="67" applyNumberFormat="1" applyFont="1" applyFill="1" applyBorder="1" applyAlignment="1" applyProtection="1">
      <alignment horizontal="center" vertical="center"/>
      <protection/>
    </xf>
    <xf numFmtId="183" fontId="10" fillId="0" borderId="87" xfId="66" applyNumberFormat="1" applyFont="1" applyFill="1" applyBorder="1" applyAlignment="1" applyProtection="1">
      <alignment horizontal="center" vertical="center" wrapText="1"/>
      <protection/>
    </xf>
    <xf numFmtId="183" fontId="10" fillId="0" borderId="83" xfId="66" applyNumberFormat="1" applyFont="1" applyFill="1" applyBorder="1" applyAlignment="1" applyProtection="1">
      <alignment horizontal="center" vertical="center" wrapText="1"/>
      <protection/>
    </xf>
    <xf numFmtId="176" fontId="5" fillId="0" borderId="109" xfId="67" applyNumberFormat="1" applyFont="1" applyFill="1" applyBorder="1" applyAlignment="1" applyProtection="1">
      <alignment vertical="center"/>
      <protection/>
    </xf>
    <xf numFmtId="176" fontId="5" fillId="0" borderId="110" xfId="67" applyNumberFormat="1" applyFont="1" applyFill="1" applyBorder="1" applyAlignment="1" applyProtection="1">
      <alignment vertical="center"/>
      <protection/>
    </xf>
    <xf numFmtId="176" fontId="5" fillId="35" borderId="111" xfId="67" applyNumberFormat="1" applyFont="1" applyFill="1" applyBorder="1" applyAlignment="1" applyProtection="1">
      <alignment vertical="center"/>
      <protection/>
    </xf>
    <xf numFmtId="176" fontId="5" fillId="35" borderId="112" xfId="67" applyNumberFormat="1" applyFont="1" applyFill="1" applyBorder="1" applyAlignment="1" applyProtection="1">
      <alignment vertical="center"/>
      <protection/>
    </xf>
    <xf numFmtId="0" fontId="14" fillId="0" borderId="113" xfId="67" applyFont="1" applyFill="1" applyBorder="1" applyAlignment="1" applyProtection="1">
      <alignment horizontal="left" vertical="center" wrapText="1"/>
      <protection locked="0"/>
    </xf>
    <xf numFmtId="0" fontId="14" fillId="0" borderId="25" xfId="67" applyFont="1" applyFill="1" applyBorder="1" applyAlignment="1" applyProtection="1">
      <alignment horizontal="left" vertical="center" wrapText="1"/>
      <protection locked="0"/>
    </xf>
    <xf numFmtId="0" fontId="14" fillId="0" borderId="24" xfId="67" applyFont="1" applyFill="1" applyBorder="1" applyAlignment="1" applyProtection="1">
      <alignment horizontal="left" vertical="center" wrapText="1"/>
      <protection locked="0"/>
    </xf>
    <xf numFmtId="0" fontId="5" fillId="34" borderId="114" xfId="67" applyFont="1" applyFill="1" applyBorder="1" applyAlignment="1" applyProtection="1">
      <alignment horizontal="center" vertical="center"/>
      <protection/>
    </xf>
    <xf numFmtId="176" fontId="5" fillId="34" borderId="111" xfId="67" applyNumberFormat="1" applyFont="1" applyFill="1" applyBorder="1" applyAlignment="1" applyProtection="1">
      <alignment vertical="center"/>
      <protection/>
    </xf>
    <xf numFmtId="176" fontId="5" fillId="34" borderId="112" xfId="67" applyNumberFormat="1" applyFont="1" applyFill="1" applyBorder="1" applyAlignment="1" applyProtection="1">
      <alignment vertical="center"/>
      <protection/>
    </xf>
    <xf numFmtId="180" fontId="5" fillId="0" borderId="17" xfId="67" applyNumberFormat="1" applyFont="1" applyFill="1" applyBorder="1" applyAlignment="1" applyProtection="1">
      <alignment horizontal="center" vertical="center"/>
      <protection/>
    </xf>
    <xf numFmtId="180" fontId="5" fillId="0" borderId="24" xfId="67" applyNumberFormat="1" applyFont="1" applyFill="1" applyBorder="1" applyAlignment="1" applyProtection="1">
      <alignment horizontal="center" vertical="center"/>
      <protection/>
    </xf>
    <xf numFmtId="0" fontId="5" fillId="0" borderId="103" xfId="67" applyFont="1" applyFill="1" applyBorder="1" applyAlignment="1" applyProtection="1">
      <alignment horizontal="center" vertical="center"/>
      <protection/>
    </xf>
    <xf numFmtId="0" fontId="5" fillId="0" borderId="18" xfId="67" applyFont="1" applyFill="1" applyBorder="1" applyAlignment="1" applyProtection="1">
      <alignment horizontal="center" vertical="center"/>
      <protection/>
    </xf>
    <xf numFmtId="0" fontId="5" fillId="0" borderId="91" xfId="67" applyFont="1" applyFill="1" applyBorder="1" applyAlignment="1" applyProtection="1">
      <alignment horizontal="center" vertical="center"/>
      <protection/>
    </xf>
    <xf numFmtId="0" fontId="5" fillId="0" borderId="102" xfId="67" applyFont="1" applyFill="1" applyBorder="1" applyAlignment="1" applyProtection="1">
      <alignment horizontal="center" vertical="center"/>
      <protection/>
    </xf>
    <xf numFmtId="0" fontId="5" fillId="0" borderId="19" xfId="67" applyFont="1" applyFill="1" applyBorder="1" applyAlignment="1" applyProtection="1">
      <alignment horizontal="center" vertical="center"/>
      <protection/>
    </xf>
    <xf numFmtId="0" fontId="5" fillId="0" borderId="93" xfId="67" applyFont="1" applyFill="1" applyBorder="1" applyAlignment="1" applyProtection="1">
      <alignment horizontal="center" vertical="center"/>
      <protection/>
    </xf>
    <xf numFmtId="176" fontId="5" fillId="33" borderId="109" xfId="67" applyNumberFormat="1" applyFont="1" applyFill="1" applyBorder="1" applyAlignment="1" applyProtection="1">
      <alignment vertical="center"/>
      <protection/>
    </xf>
    <xf numFmtId="176" fontId="5" fillId="33" borderId="110" xfId="67" applyNumberFormat="1" applyFont="1" applyFill="1" applyBorder="1" applyAlignment="1" applyProtection="1">
      <alignment vertical="center"/>
      <protection/>
    </xf>
    <xf numFmtId="0" fontId="5" fillId="35" borderId="114" xfId="67" applyFont="1" applyFill="1" applyBorder="1" applyAlignment="1" applyProtection="1">
      <alignment horizontal="center" vertical="center"/>
      <protection/>
    </xf>
    <xf numFmtId="180" fontId="5" fillId="33" borderId="17" xfId="67" applyNumberFormat="1" applyFont="1" applyFill="1" applyBorder="1" applyAlignment="1" applyProtection="1">
      <alignment horizontal="center" vertical="center"/>
      <protection/>
    </xf>
    <xf numFmtId="180" fontId="5" fillId="33" borderId="24" xfId="67" applyNumberFormat="1" applyFont="1" applyFill="1" applyBorder="1" applyAlignment="1" applyProtection="1">
      <alignment horizontal="center" vertical="center"/>
      <protection/>
    </xf>
    <xf numFmtId="0" fontId="2" fillId="0" borderId="17" xfId="67" applyFill="1" applyBorder="1" applyAlignment="1" applyProtection="1">
      <alignment horizontal="center" vertical="center"/>
      <protection locked="0"/>
    </xf>
    <xf numFmtId="0" fontId="2" fillId="0" borderId="25" xfId="67" applyFill="1" applyBorder="1" applyAlignment="1" applyProtection="1">
      <alignment horizontal="center" vertical="center"/>
      <protection locked="0"/>
    </xf>
    <xf numFmtId="0" fontId="3" fillId="0" borderId="17" xfId="67" applyFont="1" applyFill="1" applyBorder="1" applyAlignment="1" applyProtection="1">
      <alignment horizontal="center" vertical="center"/>
      <protection/>
    </xf>
    <xf numFmtId="0" fontId="3" fillId="0" borderId="24" xfId="67" applyFont="1" applyFill="1" applyBorder="1" applyAlignment="1" applyProtection="1">
      <alignment horizontal="center" vertical="center"/>
      <protection/>
    </xf>
    <xf numFmtId="0" fontId="5" fillId="0" borderId="96" xfId="67" applyFont="1" applyFill="1" applyBorder="1" applyAlignment="1" applyProtection="1">
      <alignment horizontal="center" vertical="center" wrapText="1"/>
      <protection/>
    </xf>
    <xf numFmtId="0" fontId="5" fillId="0" borderId="86" xfId="67" applyFont="1" applyFill="1" applyBorder="1" applyAlignment="1" applyProtection="1">
      <alignment horizontal="center" vertical="center" wrapText="1"/>
      <protection/>
    </xf>
    <xf numFmtId="0" fontId="5" fillId="0" borderId="76" xfId="67" applyFont="1" applyFill="1" applyBorder="1" applyAlignment="1" applyProtection="1">
      <alignment horizontal="center" vertical="center" wrapText="1"/>
      <protection/>
    </xf>
    <xf numFmtId="0" fontId="5" fillId="0" borderId="53" xfId="67" applyFont="1" applyFill="1" applyBorder="1" applyAlignment="1" applyProtection="1">
      <alignment horizontal="center" vertical="center" wrapText="1"/>
      <protection/>
    </xf>
    <xf numFmtId="0" fontId="5" fillId="0" borderId="21" xfId="67" applyFont="1" applyFill="1" applyBorder="1" applyAlignment="1" applyProtection="1">
      <alignment horizontal="center" vertical="center" wrapText="1"/>
      <protection/>
    </xf>
    <xf numFmtId="0" fontId="5" fillId="0" borderId="80" xfId="67" applyFont="1" applyFill="1" applyBorder="1" applyAlignment="1" applyProtection="1">
      <alignment horizontal="center" vertical="center" wrapText="1"/>
      <protection/>
    </xf>
    <xf numFmtId="0" fontId="5" fillId="0" borderId="23" xfId="67" applyFont="1" applyFill="1" applyBorder="1" applyAlignment="1" applyProtection="1">
      <alignment horizontal="center" vertical="center" wrapText="1"/>
      <protection/>
    </xf>
    <xf numFmtId="0" fontId="2" fillId="0" borderId="10" xfId="67" applyFill="1" applyBorder="1" applyAlignment="1" applyProtection="1">
      <alignment horizontal="center" vertical="center"/>
      <protection locked="0"/>
    </xf>
    <xf numFmtId="0" fontId="3" fillId="0" borderId="10" xfId="67" applyFont="1" applyFill="1" applyBorder="1" applyAlignment="1" applyProtection="1">
      <alignment horizontal="center" vertical="center"/>
      <protection/>
    </xf>
    <xf numFmtId="0" fontId="5" fillId="0" borderId="17" xfId="67" applyFont="1" applyFill="1" applyBorder="1" applyAlignment="1" applyProtection="1">
      <alignment horizontal="center" vertical="center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5" fillId="0" borderId="0" xfId="67" applyFont="1" applyFill="1" applyAlignment="1" applyProtection="1">
      <alignment horizontal="center" vertical="center" wrapText="1"/>
      <protection/>
    </xf>
    <xf numFmtId="0" fontId="15" fillId="0" borderId="0" xfId="67" applyFont="1" applyFill="1" applyAlignment="1" applyProtection="1">
      <alignment horizontal="center" vertical="center"/>
      <protection/>
    </xf>
    <xf numFmtId="180" fontId="5" fillId="33" borderId="25" xfId="67" applyNumberFormat="1" applyFont="1" applyFill="1" applyBorder="1" applyAlignment="1" applyProtection="1">
      <alignment horizontal="center" vertical="center"/>
      <protection/>
    </xf>
    <xf numFmtId="176" fontId="5" fillId="0" borderId="115" xfId="67" applyNumberFormat="1" applyFont="1" applyFill="1" applyBorder="1" applyAlignment="1" applyProtection="1">
      <alignment vertical="center"/>
      <protection/>
    </xf>
    <xf numFmtId="0" fontId="2" fillId="0" borderId="17" xfId="67" applyFill="1" applyBorder="1" applyAlignment="1" applyProtection="1">
      <alignment horizontal="center" vertical="center"/>
      <protection/>
    </xf>
    <xf numFmtId="0" fontId="2" fillId="0" borderId="25" xfId="67" applyFill="1" applyBorder="1" applyAlignment="1" applyProtection="1">
      <alignment horizontal="center" vertical="center"/>
      <protection/>
    </xf>
    <xf numFmtId="0" fontId="14" fillId="0" borderId="113" xfId="67" applyFont="1" applyFill="1" applyBorder="1" applyAlignment="1" applyProtection="1">
      <alignment horizontal="left" vertical="center" wrapText="1"/>
      <protection/>
    </xf>
    <xf numFmtId="0" fontId="14" fillId="0" borderId="25" xfId="67" applyFont="1" applyFill="1" applyBorder="1" applyAlignment="1" applyProtection="1">
      <alignment horizontal="left" vertical="center" wrapText="1"/>
      <protection/>
    </xf>
    <xf numFmtId="0" fontId="14" fillId="0" borderId="24" xfId="67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■03研修記録簿・集計表（●）" xfId="66"/>
    <cellStyle name="標準_■12参考 様式" xfId="67"/>
    <cellStyle name="Followed Hyperlink" xfId="68"/>
    <cellStyle name="良い" xfId="69"/>
  </cellStyles>
  <dxfs count="9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4999699890613556"/>
        </patternFill>
      </fill>
    </dxf>
    <dxf>
      <fill>
        <patternFill>
          <bgColor rgb="FFCCFFFF"/>
        </patternFill>
      </fill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AM8" sqref="AM8:AM10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183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6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'日付'!B5</f>
        <v>42887</v>
      </c>
      <c r="G8" s="53">
        <f>'日付'!C5</f>
        <v>42888</v>
      </c>
      <c r="H8" s="53">
        <f>'日付'!D5</f>
        <v>42889</v>
      </c>
      <c r="I8" s="53">
        <f>'日付'!E5</f>
        <v>42890</v>
      </c>
      <c r="J8" s="53">
        <f>'日付'!F5</f>
        <v>42891</v>
      </c>
      <c r="K8" s="53">
        <f>'日付'!G5</f>
        <v>42892</v>
      </c>
      <c r="L8" s="53">
        <f>'日付'!H5</f>
        <v>42893</v>
      </c>
      <c r="M8" s="53">
        <f>'日付'!I5</f>
        <v>42894</v>
      </c>
      <c r="N8" s="53">
        <f>'日付'!J5</f>
        <v>42895</v>
      </c>
      <c r="O8" s="53">
        <f>'日付'!K5</f>
        <v>42896</v>
      </c>
      <c r="P8" s="53">
        <f>'日付'!L5</f>
        <v>42897</v>
      </c>
      <c r="Q8" s="53">
        <f>'日付'!M5</f>
        <v>42898</v>
      </c>
      <c r="R8" s="53">
        <f>'日付'!N5</f>
        <v>42899</v>
      </c>
      <c r="S8" s="53">
        <f>'日付'!O5</f>
        <v>42900</v>
      </c>
      <c r="T8" s="53">
        <f>'日付'!P5</f>
        <v>42901</v>
      </c>
      <c r="U8" s="53">
        <f>'日付'!Q5</f>
        <v>42902</v>
      </c>
      <c r="V8" s="53">
        <f>'日付'!R5</f>
        <v>42903</v>
      </c>
      <c r="W8" s="53">
        <f>'日付'!S5</f>
        <v>42904</v>
      </c>
      <c r="X8" s="53">
        <f>'日付'!T5</f>
        <v>42905</v>
      </c>
      <c r="Y8" s="53">
        <f>'日付'!U5</f>
        <v>42906</v>
      </c>
      <c r="Z8" s="53">
        <f>'日付'!V5</f>
        <v>42907</v>
      </c>
      <c r="AA8" s="53">
        <f>'日付'!W5</f>
        <v>42908</v>
      </c>
      <c r="AB8" s="53">
        <f>'日付'!X5</f>
        <v>42909</v>
      </c>
      <c r="AC8" s="53">
        <f>'日付'!Y5</f>
        <v>42910</v>
      </c>
      <c r="AD8" s="53">
        <f>'日付'!Z5</f>
        <v>42911</v>
      </c>
      <c r="AE8" s="53">
        <f>'日付'!AA5</f>
        <v>42912</v>
      </c>
      <c r="AF8" s="53">
        <f>'日付'!AB5</f>
        <v>42913</v>
      </c>
      <c r="AG8" s="53">
        <f>'日付'!AC5</f>
        <v>42914</v>
      </c>
      <c r="AH8" s="53">
        <f>'日付'!AD5</f>
        <v>42915</v>
      </c>
      <c r="AI8" s="53">
        <f>'日付'!AE5</f>
        <v>42916</v>
      </c>
      <c r="AJ8" s="132"/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23"/>
      <c r="AK9" s="231"/>
      <c r="AL9" s="314"/>
      <c r="AM9" s="228"/>
      <c r="AQ9" s="224" t="s">
        <v>145</v>
      </c>
      <c r="AR9" s="214">
        <v>1</v>
      </c>
      <c r="AS9" s="218">
        <f>IF(D27="","",D27)</f>
      </c>
      <c r="AT9" s="326">
        <f>IF(E27="","",E27)</f>
      </c>
      <c r="AU9" s="328"/>
      <c r="AV9" s="330">
        <f>IF(90000&lt;=AU9,90000,AU9)</f>
        <v>0</v>
      </c>
      <c r="AW9" s="332"/>
      <c r="AX9" s="332"/>
      <c r="AY9" s="328"/>
      <c r="AZ9" s="330">
        <f>IF(20000&lt;=AY9,20000,AY9)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24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24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IF(90000&lt;=AU11,90000,AU11)</f>
        <v>0</v>
      </c>
      <c r="AW11" s="333"/>
      <c r="AX11" s="333"/>
      <c r="AY11" s="335"/>
      <c r="AZ11" s="331">
        <f>IF(20000&lt;=AY11,20000,AY11)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25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25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IF(90000&lt;=AU13,90000,AU13)</f>
        <v>0</v>
      </c>
      <c r="AW13" s="333"/>
      <c r="AX13" s="333"/>
      <c r="AY13" s="335"/>
      <c r="AZ13" s="331">
        <f>IF(20000&lt;=AY13,20000,AY13)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25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25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IF(90000&lt;=AU15,90000,AU15)</f>
        <v>0</v>
      </c>
      <c r="AW15" s="333"/>
      <c r="AX15" s="333"/>
      <c r="AY15" s="335"/>
      <c r="AZ15" s="331">
        <f>IF(20000&lt;=AY15,20000,AY15)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25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26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IF(90000&lt;=AU17,90000,AU17)</f>
        <v>0</v>
      </c>
      <c r="AW17" s="333"/>
      <c r="AX17" s="333"/>
      <c r="AY17" s="335"/>
      <c r="AZ17" s="331">
        <f>IF(20000&lt;=AY17,20000,AY17)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6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6"/>
      <c r="AK19" s="232"/>
      <c r="AL19" s="315"/>
      <c r="AM19" s="319"/>
      <c r="AN19" s="32"/>
      <c r="AO19" s="32"/>
      <c r="AP19" s="32"/>
      <c r="AQ19" s="224" t="s">
        <v>199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IF(90000&lt;=AU19,90000,AU19)</f>
        <v>0</v>
      </c>
      <c r="AW19" s="328"/>
      <c r="AX19" s="330">
        <f>IF(10000&lt;=AW19,10000,AW19)</f>
        <v>0</v>
      </c>
      <c r="AY19" s="328"/>
      <c r="AZ19" s="330">
        <f>IF(20000&lt;=AY19,20000,AY19)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6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27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IF(90000&lt;=AU21,90000,AU21)</f>
        <v>0</v>
      </c>
      <c r="AW21" s="335"/>
      <c r="AX21" s="331">
        <f>IF(10000&lt;=AW21,10000,AW21)</f>
        <v>0</v>
      </c>
      <c r="AY21" s="335"/>
      <c r="AZ21" s="331">
        <f>IF(20000&lt;=AY21,20000,AY21)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128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I23">F8</f>
        <v>42887</v>
      </c>
      <c r="G23" s="222">
        <f t="shared" si="1"/>
        <v>42888</v>
      </c>
      <c r="H23" s="222">
        <f t="shared" si="1"/>
        <v>42889</v>
      </c>
      <c r="I23" s="222">
        <f t="shared" si="1"/>
        <v>42890</v>
      </c>
      <c r="J23" s="222">
        <f t="shared" si="1"/>
        <v>42891</v>
      </c>
      <c r="K23" s="222">
        <f t="shared" si="1"/>
        <v>42892</v>
      </c>
      <c r="L23" s="222">
        <f t="shared" si="1"/>
        <v>42893</v>
      </c>
      <c r="M23" s="222">
        <f t="shared" si="1"/>
        <v>42894</v>
      </c>
      <c r="N23" s="222">
        <f t="shared" si="1"/>
        <v>42895</v>
      </c>
      <c r="O23" s="222">
        <f t="shared" si="1"/>
        <v>42896</v>
      </c>
      <c r="P23" s="222">
        <f t="shared" si="1"/>
        <v>42897</v>
      </c>
      <c r="Q23" s="222">
        <f t="shared" si="1"/>
        <v>42898</v>
      </c>
      <c r="R23" s="222">
        <f t="shared" si="1"/>
        <v>42899</v>
      </c>
      <c r="S23" s="222">
        <f t="shared" si="1"/>
        <v>42900</v>
      </c>
      <c r="T23" s="222">
        <f t="shared" si="1"/>
        <v>42901</v>
      </c>
      <c r="U23" s="222">
        <f t="shared" si="1"/>
        <v>42902</v>
      </c>
      <c r="V23" s="222">
        <f t="shared" si="1"/>
        <v>42903</v>
      </c>
      <c r="W23" s="222">
        <f t="shared" si="1"/>
        <v>42904</v>
      </c>
      <c r="X23" s="222">
        <f t="shared" si="1"/>
        <v>42905</v>
      </c>
      <c r="Y23" s="222">
        <f t="shared" si="1"/>
        <v>42906</v>
      </c>
      <c r="Z23" s="222">
        <f t="shared" si="1"/>
        <v>42907</v>
      </c>
      <c r="AA23" s="222">
        <f t="shared" si="1"/>
        <v>42908</v>
      </c>
      <c r="AB23" s="222">
        <f t="shared" si="1"/>
        <v>42909</v>
      </c>
      <c r="AC23" s="222">
        <f t="shared" si="1"/>
        <v>42910</v>
      </c>
      <c r="AD23" s="222">
        <f t="shared" si="1"/>
        <v>42911</v>
      </c>
      <c r="AE23" s="222">
        <f t="shared" si="1"/>
        <v>42912</v>
      </c>
      <c r="AF23" s="222">
        <f t="shared" si="1"/>
        <v>42913</v>
      </c>
      <c r="AG23" s="222">
        <f t="shared" si="1"/>
        <v>42914</v>
      </c>
      <c r="AH23" s="222">
        <f t="shared" si="1"/>
        <v>42915</v>
      </c>
      <c r="AI23" s="222">
        <f t="shared" si="1"/>
        <v>42916</v>
      </c>
      <c r="AJ23" s="233"/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IF(90000&lt;=AU23,90000,AU23)</f>
        <v>0</v>
      </c>
      <c r="AW23" s="335"/>
      <c r="AX23" s="331">
        <f>IF(10000&lt;=AW23,10000,AW23)</f>
        <v>0</v>
      </c>
      <c r="AY23" s="335"/>
      <c r="AZ23" s="331">
        <f>IF(20000&lt;=AY23,20000,AY23)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130</v>
      </c>
      <c r="H24" s="223" t="s">
        <v>131</v>
      </c>
      <c r="I24" s="223" t="s">
        <v>132</v>
      </c>
      <c r="J24" s="223" t="s">
        <v>133</v>
      </c>
      <c r="K24" s="223" t="s">
        <v>134</v>
      </c>
      <c r="L24" s="223" t="s">
        <v>135</v>
      </c>
      <c r="M24" s="223" t="s">
        <v>136</v>
      </c>
      <c r="N24" s="223" t="s">
        <v>137</v>
      </c>
      <c r="O24" s="223" t="s">
        <v>138</v>
      </c>
      <c r="P24" s="223" t="s">
        <v>139</v>
      </c>
      <c r="Q24" s="223" t="s">
        <v>140</v>
      </c>
      <c r="R24" s="223" t="s">
        <v>141</v>
      </c>
      <c r="S24" s="223" t="s">
        <v>142</v>
      </c>
      <c r="T24" s="223" t="s">
        <v>143</v>
      </c>
      <c r="U24" s="223" t="s">
        <v>144</v>
      </c>
      <c r="V24" s="223">
        <v>0</v>
      </c>
      <c r="W24" s="223">
        <v>0</v>
      </c>
      <c r="X24" s="223">
        <v>0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223">
        <v>0</v>
      </c>
      <c r="AF24" s="223">
        <v>0</v>
      </c>
      <c r="AG24" s="223">
        <v>0</v>
      </c>
      <c r="AH24" s="223">
        <v>0</v>
      </c>
      <c r="AI24" s="223">
        <v>0</v>
      </c>
      <c r="AJ24" s="234"/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42411</v>
      </c>
      <c r="H25" s="223">
        <v>42449</v>
      </c>
      <c r="I25" s="223">
        <v>42450</v>
      </c>
      <c r="J25" s="223">
        <v>42489</v>
      </c>
      <c r="K25" s="223">
        <v>42493</v>
      </c>
      <c r="L25" s="223">
        <v>42494</v>
      </c>
      <c r="M25" s="223">
        <v>42495</v>
      </c>
      <c r="N25" s="223">
        <v>42569</v>
      </c>
      <c r="O25" s="223">
        <v>42593</v>
      </c>
      <c r="P25" s="223">
        <v>42632</v>
      </c>
      <c r="Q25" s="223">
        <v>42635</v>
      </c>
      <c r="R25" s="223">
        <v>42653</v>
      </c>
      <c r="S25" s="223">
        <v>42677</v>
      </c>
      <c r="T25" s="223">
        <v>42697</v>
      </c>
      <c r="U25" s="223">
        <v>42727</v>
      </c>
      <c r="V25" s="223">
        <v>0</v>
      </c>
      <c r="W25" s="223">
        <v>0</v>
      </c>
      <c r="X25" s="223"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3">
        <v>0</v>
      </c>
      <c r="AH25" s="223">
        <v>0</v>
      </c>
      <c r="AI25" s="223">
        <v>0</v>
      </c>
      <c r="AJ25" s="234"/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IF(90000&lt;=AU25,90000,AU25)</f>
        <v>0</v>
      </c>
      <c r="AW25" s="335"/>
      <c r="AX25" s="331">
        <f>IF(10000&lt;=AW25,10000,AW25)</f>
        <v>0</v>
      </c>
      <c r="AY25" s="335"/>
      <c r="AZ25" s="331">
        <f>IF(20000&lt;=AY25,20000,AY25)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234"/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29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 aca="true" t="shared" si="4" ref="AM27:AM46">AK27</f>
        <v>0</v>
      </c>
      <c r="AN27" s="83">
        <f aca="true" t="shared" si="5" ref="AN27:AN46">AL27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IF(90000&lt;=AU27,90000,AU27)</f>
        <v>0</v>
      </c>
      <c r="AW27" s="335"/>
      <c r="AX27" s="331">
        <f>IF(10000&lt;=AW27,10000,AW27)</f>
        <v>0</v>
      </c>
      <c r="AY27" s="335"/>
      <c r="AZ27" s="331">
        <f>IF(20000&lt;=AY27,20000,AY27)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25"/>
      <c r="AK28" s="65">
        <f t="shared" si="2"/>
        <v>0</v>
      </c>
      <c r="AL28" s="65">
        <f t="shared" si="3"/>
        <v>0</v>
      </c>
      <c r="AM28" s="65">
        <f t="shared" si="4"/>
        <v>0</v>
      </c>
      <c r="AN28" s="65">
        <f t="shared" si="5"/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25"/>
      <c r="AK29" s="65">
        <f t="shared" si="2"/>
        <v>0</v>
      </c>
      <c r="AL29" s="65">
        <f t="shared" si="3"/>
        <v>0</v>
      </c>
      <c r="AM29" s="65">
        <f t="shared" si="4"/>
        <v>0</v>
      </c>
      <c r="AN29" s="65">
        <f t="shared" si="5"/>
        <v>0</v>
      </c>
      <c r="AQ29" s="224" t="s">
        <v>200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IF(90000&lt;=AU29,90000,AU29)</f>
        <v>0</v>
      </c>
      <c r="AW29" s="328"/>
      <c r="AX29" s="330">
        <f>IF(10000&lt;=AW29,10000,AW29)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25"/>
      <c r="AK30" s="65">
        <f t="shared" si="2"/>
        <v>0</v>
      </c>
      <c r="AL30" s="65">
        <f t="shared" si="3"/>
        <v>0</v>
      </c>
      <c r="AM30" s="65">
        <f t="shared" si="4"/>
        <v>0</v>
      </c>
      <c r="AN30" s="65">
        <f t="shared" si="5"/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30"/>
      <c r="AK31" s="68">
        <f t="shared" si="2"/>
        <v>0</v>
      </c>
      <c r="AL31" s="68">
        <f t="shared" si="3"/>
        <v>0</v>
      </c>
      <c r="AM31" s="68">
        <f t="shared" si="4"/>
        <v>0</v>
      </c>
      <c r="AN31" s="68">
        <f t="shared" si="5"/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IF(90000&lt;=AU31,90000,AU31)</f>
        <v>0</v>
      </c>
      <c r="AW31" s="335"/>
      <c r="AX31" s="331">
        <f>IF(10000&lt;=AW31,10000,AW31)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29"/>
      <c r="AK32" s="87">
        <f t="shared" si="2"/>
        <v>0</v>
      </c>
      <c r="AL32" s="83">
        <f t="shared" si="3"/>
        <v>0</v>
      </c>
      <c r="AM32" s="83">
        <f t="shared" si="4"/>
        <v>0</v>
      </c>
      <c r="AN32" s="83">
        <f t="shared" si="5"/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5"/>
      <c r="AK33" s="64">
        <f t="shared" si="2"/>
        <v>0</v>
      </c>
      <c r="AL33" s="65">
        <f t="shared" si="3"/>
        <v>0</v>
      </c>
      <c r="AM33" s="65">
        <f t="shared" si="4"/>
        <v>0</v>
      </c>
      <c r="AN33" s="65">
        <f t="shared" si="5"/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IF(90000&lt;=AU33,90000,AU33)</f>
        <v>0</v>
      </c>
      <c r="AW33" s="335"/>
      <c r="AX33" s="331">
        <f>IF(10000&lt;=AW33,10000,AW33)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5"/>
      <c r="AK34" s="64">
        <f t="shared" si="2"/>
        <v>0</v>
      </c>
      <c r="AL34" s="65">
        <f t="shared" si="3"/>
        <v>0</v>
      </c>
      <c r="AM34" s="65">
        <f t="shared" si="4"/>
        <v>0</v>
      </c>
      <c r="AN34" s="65">
        <f t="shared" si="5"/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5"/>
      <c r="AK35" s="64">
        <f t="shared" si="2"/>
        <v>0</v>
      </c>
      <c r="AL35" s="65">
        <f t="shared" si="3"/>
        <v>0</v>
      </c>
      <c r="AM35" s="65">
        <f t="shared" si="4"/>
        <v>0</v>
      </c>
      <c r="AN35" s="65">
        <f t="shared" si="5"/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IF(90000&lt;=AU35,90000,AU35)</f>
        <v>0</v>
      </c>
      <c r="AW35" s="335"/>
      <c r="AX35" s="331">
        <f>IF(10000&lt;=AW35,10000,AW35)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30"/>
      <c r="AK36" s="67">
        <f t="shared" si="2"/>
        <v>0</v>
      </c>
      <c r="AL36" s="68">
        <f t="shared" si="3"/>
        <v>0</v>
      </c>
      <c r="AM36" s="68">
        <f t="shared" si="4"/>
        <v>0</v>
      </c>
      <c r="AN36" s="68">
        <f t="shared" si="5"/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9"/>
      <c r="AK37" s="87">
        <f t="shared" si="2"/>
        <v>0</v>
      </c>
      <c r="AL37" s="83">
        <f t="shared" si="3"/>
        <v>0</v>
      </c>
      <c r="AM37" s="83">
        <f t="shared" si="4"/>
        <v>0</v>
      </c>
      <c r="AN37" s="83">
        <f t="shared" si="5"/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IF(90000&lt;=AU37,90000,AU37)</f>
        <v>0</v>
      </c>
      <c r="AW37" s="335"/>
      <c r="AX37" s="331">
        <f>IF(10000&lt;=AW37,10000,AW37)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5"/>
      <c r="AK38" s="64">
        <f t="shared" si="2"/>
        <v>0</v>
      </c>
      <c r="AL38" s="65">
        <f t="shared" si="3"/>
        <v>0</v>
      </c>
      <c r="AM38" s="65">
        <f t="shared" si="4"/>
        <v>0</v>
      </c>
      <c r="AN38" s="65">
        <f t="shared" si="5"/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5"/>
      <c r="AK39" s="64">
        <f t="shared" si="2"/>
        <v>0</v>
      </c>
      <c r="AL39" s="65">
        <f t="shared" si="3"/>
        <v>0</v>
      </c>
      <c r="AM39" s="65">
        <f t="shared" si="4"/>
        <v>0</v>
      </c>
      <c r="AN39" s="65">
        <f t="shared" si="5"/>
        <v>0</v>
      </c>
      <c r="AQ39" s="224" t="s">
        <v>201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IF(90000&lt;=AU39,90000,AU39)</f>
        <v>0</v>
      </c>
      <c r="AW39" s="328"/>
      <c r="AX39" s="330">
        <f>IF(10000&lt;=AW39,10000,AW39)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5"/>
      <c r="AK40" s="64">
        <f t="shared" si="2"/>
        <v>0</v>
      </c>
      <c r="AL40" s="65">
        <f t="shared" si="3"/>
        <v>0</v>
      </c>
      <c r="AM40" s="65">
        <f t="shared" si="4"/>
        <v>0</v>
      </c>
      <c r="AN40" s="65">
        <f t="shared" si="5"/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30"/>
      <c r="AK41" s="67">
        <f t="shared" si="2"/>
        <v>0</v>
      </c>
      <c r="AL41" s="68">
        <f t="shared" si="3"/>
        <v>0</v>
      </c>
      <c r="AM41" s="68">
        <f t="shared" si="4"/>
        <v>0</v>
      </c>
      <c r="AN41" s="68">
        <f t="shared" si="5"/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IF(90000&lt;=AU41,90000,AU41)</f>
        <v>0</v>
      </c>
      <c r="AW41" s="335"/>
      <c r="AX41" s="331">
        <f>IF(10000&lt;=AW41,10000,AW41)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24"/>
      <c r="AK42" s="81">
        <f t="shared" si="2"/>
        <v>0</v>
      </c>
      <c r="AL42" s="82">
        <f t="shared" si="3"/>
        <v>0</v>
      </c>
      <c r="AM42" s="82">
        <f t="shared" si="4"/>
        <v>0</v>
      </c>
      <c r="AN42" s="82">
        <f t="shared" si="5"/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5"/>
      <c r="AK43" s="64">
        <f t="shared" si="2"/>
        <v>0</v>
      </c>
      <c r="AL43" s="65">
        <f t="shared" si="3"/>
        <v>0</v>
      </c>
      <c r="AM43" s="65">
        <f t="shared" si="4"/>
        <v>0</v>
      </c>
      <c r="AN43" s="65">
        <f t="shared" si="5"/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IF(90000&lt;=AU43,90000,AU43)</f>
        <v>0</v>
      </c>
      <c r="AW43" s="335"/>
      <c r="AX43" s="331">
        <f>IF(10000&lt;=AW43,10000,AW43)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5"/>
      <c r="AK44" s="64">
        <f t="shared" si="2"/>
        <v>0</v>
      </c>
      <c r="AL44" s="65">
        <f t="shared" si="3"/>
        <v>0</v>
      </c>
      <c r="AM44" s="65">
        <f t="shared" si="4"/>
        <v>0</v>
      </c>
      <c r="AN44" s="65">
        <f t="shared" si="5"/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5"/>
      <c r="AK45" s="64">
        <f t="shared" si="2"/>
        <v>0</v>
      </c>
      <c r="AL45" s="65">
        <f t="shared" si="3"/>
        <v>0</v>
      </c>
      <c r="AM45" s="65">
        <f t="shared" si="4"/>
        <v>0</v>
      </c>
      <c r="AN45" s="65">
        <f t="shared" si="5"/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IF(90000&lt;=AU45,90000,AU45)</f>
        <v>0</v>
      </c>
      <c r="AW45" s="335"/>
      <c r="AX45" s="331">
        <f>IF(10000&lt;=AW45,10000,AW45)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30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 t="shared" si="4"/>
        <v>0</v>
      </c>
      <c r="AN46" s="68">
        <f t="shared" si="5"/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6" ref="G47:AI47">COUNTA(G27:G46)-COUNTIF(G27:G46,"外")-COUNTIF(G27:G46,"休")-COUNTIF(G27:G46,"集")</f>
        <v>0</v>
      </c>
      <c r="H47" s="69">
        <f t="shared" si="6"/>
        <v>0</v>
      </c>
      <c r="I47" s="69">
        <f t="shared" si="6"/>
        <v>0</v>
      </c>
      <c r="J47" s="69">
        <f t="shared" si="6"/>
        <v>0</v>
      </c>
      <c r="K47" s="69">
        <f t="shared" si="6"/>
        <v>0</v>
      </c>
      <c r="L47" s="69">
        <f t="shared" si="6"/>
        <v>0</v>
      </c>
      <c r="M47" s="69">
        <f t="shared" si="6"/>
        <v>0</v>
      </c>
      <c r="N47" s="69">
        <f t="shared" si="6"/>
        <v>0</v>
      </c>
      <c r="O47" s="70">
        <f t="shared" si="6"/>
        <v>0</v>
      </c>
      <c r="P47" s="70">
        <f t="shared" si="6"/>
        <v>0</v>
      </c>
      <c r="Q47" s="70">
        <f t="shared" si="6"/>
        <v>0</v>
      </c>
      <c r="R47" s="70">
        <f t="shared" si="6"/>
        <v>0</v>
      </c>
      <c r="S47" s="70">
        <f t="shared" si="6"/>
        <v>0</v>
      </c>
      <c r="T47" s="70">
        <f t="shared" si="6"/>
        <v>0</v>
      </c>
      <c r="U47" s="70">
        <f t="shared" si="6"/>
        <v>0</v>
      </c>
      <c r="V47" s="70">
        <f t="shared" si="6"/>
        <v>0</v>
      </c>
      <c r="W47" s="70">
        <f t="shared" si="6"/>
        <v>0</v>
      </c>
      <c r="X47" s="70">
        <f t="shared" si="6"/>
        <v>0</v>
      </c>
      <c r="Y47" s="70">
        <f t="shared" si="6"/>
        <v>0</v>
      </c>
      <c r="Z47" s="70">
        <f t="shared" si="6"/>
        <v>0</v>
      </c>
      <c r="AA47" s="70">
        <f t="shared" si="6"/>
        <v>0</v>
      </c>
      <c r="AB47" s="70">
        <f t="shared" si="6"/>
        <v>0</v>
      </c>
      <c r="AC47" s="70">
        <f t="shared" si="6"/>
        <v>0</v>
      </c>
      <c r="AD47" s="70">
        <f t="shared" si="6"/>
        <v>0</v>
      </c>
      <c r="AE47" s="70">
        <f t="shared" si="6"/>
        <v>0</v>
      </c>
      <c r="AF47" s="70">
        <f t="shared" si="6"/>
        <v>0</v>
      </c>
      <c r="AG47" s="70">
        <f t="shared" si="6"/>
        <v>0</v>
      </c>
      <c r="AH47" s="72">
        <f t="shared" si="6"/>
        <v>0</v>
      </c>
      <c r="AI47" s="72">
        <f t="shared" si="6"/>
        <v>0</v>
      </c>
      <c r="AJ47" s="131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IF(90000&lt;=AU47,90000,AU47)</f>
        <v>0</v>
      </c>
      <c r="AW47" s="335"/>
      <c r="AX47" s="331">
        <f>IF(10000&lt;=AW47,10000,AW47)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7" ref="G48:AI48">IF(AND(G22&gt;=3,G47&gt;=5),1,0)+IF(AND(G22&gt;=2,G47&gt;=3),1,0)++IF(AND(G22&gt;=1,G47&gt;=1),1,0)</f>
        <v>0</v>
      </c>
      <c r="H48" s="71">
        <f t="shared" si="7"/>
        <v>0</v>
      </c>
      <c r="I48" s="71">
        <f t="shared" si="7"/>
        <v>0</v>
      </c>
      <c r="J48" s="71">
        <f t="shared" si="7"/>
        <v>0</v>
      </c>
      <c r="K48" s="71">
        <f t="shared" si="7"/>
        <v>0</v>
      </c>
      <c r="L48" s="71">
        <f t="shared" si="7"/>
        <v>0</v>
      </c>
      <c r="M48" s="71">
        <f t="shared" si="7"/>
        <v>0</v>
      </c>
      <c r="N48" s="71">
        <f t="shared" si="7"/>
        <v>0</v>
      </c>
      <c r="O48" s="72">
        <f t="shared" si="7"/>
        <v>0</v>
      </c>
      <c r="P48" s="72">
        <f t="shared" si="7"/>
        <v>0</v>
      </c>
      <c r="Q48" s="72">
        <f t="shared" si="7"/>
        <v>0</v>
      </c>
      <c r="R48" s="72">
        <f t="shared" si="7"/>
        <v>0</v>
      </c>
      <c r="S48" s="72">
        <f t="shared" si="7"/>
        <v>0</v>
      </c>
      <c r="T48" s="72">
        <f t="shared" si="7"/>
        <v>0</v>
      </c>
      <c r="U48" s="72">
        <f t="shared" si="7"/>
        <v>0</v>
      </c>
      <c r="V48" s="72">
        <f t="shared" si="7"/>
        <v>0</v>
      </c>
      <c r="W48" s="72">
        <f t="shared" si="7"/>
        <v>0</v>
      </c>
      <c r="X48" s="72">
        <f t="shared" si="7"/>
        <v>0</v>
      </c>
      <c r="Y48" s="72">
        <f t="shared" si="7"/>
        <v>0</v>
      </c>
      <c r="Z48" s="72">
        <f t="shared" si="7"/>
        <v>0</v>
      </c>
      <c r="AA48" s="72">
        <f t="shared" si="7"/>
        <v>0</v>
      </c>
      <c r="AB48" s="72">
        <f t="shared" si="7"/>
        <v>0</v>
      </c>
      <c r="AC48" s="72">
        <f t="shared" si="7"/>
        <v>0</v>
      </c>
      <c r="AD48" s="72">
        <f t="shared" si="7"/>
        <v>0</v>
      </c>
      <c r="AE48" s="72">
        <f t="shared" si="7"/>
        <v>0</v>
      </c>
      <c r="AF48" s="72">
        <f t="shared" si="7"/>
        <v>0</v>
      </c>
      <c r="AG48" s="72">
        <f t="shared" si="7"/>
        <v>0</v>
      </c>
      <c r="AH48" s="72">
        <f t="shared" si="7"/>
        <v>0</v>
      </c>
      <c r="AI48" s="72">
        <f t="shared" si="7"/>
        <v>0</v>
      </c>
      <c r="AJ48" s="131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33"/>
      <c r="AO49" s="57"/>
      <c r="AP49" s="57"/>
      <c r="AQ49" s="350" t="s">
        <v>55</v>
      </c>
      <c r="AR49" s="351"/>
      <c r="AS49" s="216"/>
      <c r="AT49" s="356"/>
      <c r="AU49" s="346">
        <f aca="true" t="shared" si="8" ref="AU49:BD49">SUM(AU9:AU47)</f>
        <v>0</v>
      </c>
      <c r="AV49" s="346">
        <f t="shared" si="8"/>
        <v>0</v>
      </c>
      <c r="AW49" s="346">
        <f t="shared" si="8"/>
        <v>0</v>
      </c>
      <c r="AX49" s="346">
        <f t="shared" si="8"/>
        <v>0</v>
      </c>
      <c r="AY49" s="346">
        <f t="shared" si="8"/>
        <v>0</v>
      </c>
      <c r="AZ49" s="346">
        <f t="shared" si="8"/>
        <v>0</v>
      </c>
      <c r="BA49" s="346">
        <f t="shared" si="8"/>
        <v>0</v>
      </c>
      <c r="BB49" s="346">
        <f t="shared" si="8"/>
        <v>0</v>
      </c>
      <c r="BC49" s="346">
        <f t="shared" si="8"/>
        <v>0</v>
      </c>
      <c r="BD49" s="346">
        <f t="shared" si="8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75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9" ref="AV51:BD51">SUM(AV9:AV18)</f>
        <v>0</v>
      </c>
      <c r="AW51" s="182">
        <f t="shared" si="9"/>
        <v>0</v>
      </c>
      <c r="AX51" s="182">
        <f t="shared" si="9"/>
        <v>0</v>
      </c>
      <c r="AY51" s="182">
        <f t="shared" si="9"/>
        <v>0</v>
      </c>
      <c r="AZ51" s="182">
        <f t="shared" si="9"/>
        <v>0</v>
      </c>
      <c r="BA51" s="182">
        <f t="shared" si="9"/>
        <v>0</v>
      </c>
      <c r="BB51" s="182">
        <f t="shared" si="9"/>
        <v>0</v>
      </c>
      <c r="BC51" s="182">
        <f t="shared" si="9"/>
        <v>0</v>
      </c>
      <c r="BD51" s="182">
        <f t="shared" si="9"/>
        <v>0</v>
      </c>
      <c r="BE51" s="184"/>
    </row>
    <row r="52" spans="1:57" ht="16.5" customHeight="1">
      <c r="A52" s="242"/>
      <c r="B52" s="243"/>
      <c r="C52" s="243"/>
      <c r="D52" s="244"/>
      <c r="E52" s="75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10" ref="AV52:BD52">SUM(AV19:AV28)</f>
        <v>0</v>
      </c>
      <c r="AW52" s="2">
        <f t="shared" si="10"/>
        <v>0</v>
      </c>
      <c r="AX52" s="2">
        <f t="shared" si="10"/>
        <v>0</v>
      </c>
      <c r="AY52" s="2">
        <f t="shared" si="10"/>
        <v>0</v>
      </c>
      <c r="AZ52" s="2">
        <f t="shared" si="10"/>
        <v>0</v>
      </c>
      <c r="BA52" s="2">
        <f t="shared" si="10"/>
        <v>0</v>
      </c>
      <c r="BB52" s="2">
        <f t="shared" si="10"/>
        <v>0</v>
      </c>
      <c r="BC52" s="2">
        <f t="shared" si="10"/>
        <v>0</v>
      </c>
      <c r="BD52" s="2">
        <f t="shared" si="10"/>
        <v>0</v>
      </c>
      <c r="BE52" s="185"/>
    </row>
    <row r="53" spans="1:57" ht="16.5" customHeight="1">
      <c r="A53" s="242"/>
      <c r="B53" s="243"/>
      <c r="C53" s="243"/>
      <c r="D53" s="244"/>
      <c r="E53" s="75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11" ref="AV53:BD53">SUM(AV29:AV38)</f>
        <v>0</v>
      </c>
      <c r="AW53" s="2">
        <f t="shared" si="11"/>
        <v>0</v>
      </c>
      <c r="AX53" s="2">
        <f t="shared" si="11"/>
        <v>0</v>
      </c>
      <c r="AY53" s="2">
        <f t="shared" si="11"/>
        <v>0</v>
      </c>
      <c r="AZ53" s="2">
        <f t="shared" si="11"/>
        <v>0</v>
      </c>
      <c r="BA53" s="2">
        <f t="shared" si="11"/>
        <v>0</v>
      </c>
      <c r="BB53" s="2">
        <f t="shared" si="11"/>
        <v>0</v>
      </c>
      <c r="BC53" s="2">
        <f t="shared" si="11"/>
        <v>0</v>
      </c>
      <c r="BD53" s="2">
        <f t="shared" si="11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</f>
        <v>0</v>
      </c>
      <c r="G54" s="2">
        <f aca="true" t="shared" si="12" ref="G54:U54">G53</f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  <c r="N54" s="2">
        <f t="shared" si="12"/>
        <v>0</v>
      </c>
      <c r="O54" s="2">
        <f t="shared" si="12"/>
        <v>0</v>
      </c>
      <c r="P54" s="2">
        <f t="shared" si="12"/>
        <v>0</v>
      </c>
      <c r="Q54" s="2">
        <f t="shared" si="12"/>
        <v>0</v>
      </c>
      <c r="R54" s="2">
        <f t="shared" si="12"/>
        <v>0</v>
      </c>
      <c r="S54" s="2">
        <f t="shared" si="12"/>
        <v>0</v>
      </c>
      <c r="T54" s="2">
        <f t="shared" si="12"/>
        <v>0</v>
      </c>
      <c r="U54" s="2">
        <f t="shared" si="12"/>
        <v>0</v>
      </c>
      <c r="V54" s="269">
        <f>SUM(F54:R54)</f>
        <v>0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3" ref="AV54:BD54">SUM(AV39:AV48)</f>
        <v>0</v>
      </c>
      <c r="AW54" s="181">
        <f t="shared" si="13"/>
        <v>0</v>
      </c>
      <c r="AX54" s="181">
        <f t="shared" si="13"/>
        <v>0</v>
      </c>
      <c r="AY54" s="181">
        <f t="shared" si="13"/>
        <v>0</v>
      </c>
      <c r="AZ54" s="181">
        <f t="shared" si="13"/>
        <v>0</v>
      </c>
      <c r="BA54" s="181">
        <f t="shared" si="13"/>
        <v>0</v>
      </c>
      <c r="BB54" s="181">
        <f t="shared" si="13"/>
        <v>0</v>
      </c>
      <c r="BC54" s="181">
        <f t="shared" si="13"/>
        <v>0</v>
      </c>
      <c r="BD54" s="181">
        <f t="shared" si="13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4" ref="F83:H98">IF(COUNTIF(F$27:F$46,$E83)=0,"",COUNTIF(F$27:F$46,$E83)/COUNTIF(F$27:F$46,$E83))</f>
      </c>
      <c r="G83" s="2">
        <f t="shared" si="14"/>
      </c>
      <c r="H83" s="2">
        <f t="shared" si="14"/>
      </c>
      <c r="I83" s="2">
        <f aca="true" t="shared" si="15" ref="I83:R92">IF(COUNTIF(I$27:I$46,$E83)=0,"",COUNTIF(I$27:I$46,$E83)/COUNTIF(I$27:I$46,$E83))</f>
      </c>
      <c r="J83" s="2">
        <f t="shared" si="15"/>
      </c>
      <c r="K83" s="2">
        <f t="shared" si="15"/>
      </c>
      <c r="L83" s="2">
        <f t="shared" si="15"/>
      </c>
      <c r="M83" s="2">
        <f t="shared" si="15"/>
      </c>
      <c r="N83" s="2">
        <f t="shared" si="15"/>
      </c>
      <c r="O83" s="2">
        <f t="shared" si="15"/>
      </c>
      <c r="P83" s="2">
        <f t="shared" si="15"/>
      </c>
      <c r="Q83" s="2">
        <f t="shared" si="15"/>
      </c>
      <c r="R83" s="2">
        <f t="shared" si="15"/>
      </c>
      <c r="S83" s="2">
        <f aca="true" t="shared" si="16" ref="S83:AB92">IF(COUNTIF(S$27:S$46,$E83)=0,"",COUNTIF(S$27:S$46,$E83)/COUNTIF(S$27:S$46,$E83))</f>
      </c>
      <c r="T83" s="2">
        <f t="shared" si="16"/>
      </c>
      <c r="U83" s="2">
        <f t="shared" si="16"/>
      </c>
      <c r="V83" s="2">
        <f t="shared" si="16"/>
      </c>
      <c r="W83" s="2">
        <f t="shared" si="16"/>
      </c>
      <c r="X83" s="2">
        <f t="shared" si="16"/>
      </c>
      <c r="Y83" s="2">
        <f t="shared" si="16"/>
      </c>
      <c r="Z83" s="2">
        <f t="shared" si="16"/>
      </c>
      <c r="AA83" s="2">
        <f t="shared" si="16"/>
      </c>
      <c r="AB83" s="2">
        <f t="shared" si="16"/>
      </c>
      <c r="AC83" s="2">
        <f aca="true" t="shared" si="17" ref="AC83:AJ92">IF(COUNTIF(AC$27:AC$46,$E83)=0,"",COUNTIF(AC$27:AC$46,$E83)/COUNTIF(AC$27:AC$46,$E83))</f>
      </c>
      <c r="AD83" s="2">
        <f t="shared" si="17"/>
      </c>
      <c r="AE83" s="2">
        <f t="shared" si="17"/>
      </c>
      <c r="AF83" s="2">
        <f t="shared" si="17"/>
      </c>
      <c r="AG83" s="2">
        <f t="shared" si="17"/>
      </c>
      <c r="AH83" s="2">
        <f t="shared" si="17"/>
      </c>
      <c r="AI83" s="2">
        <f t="shared" si="17"/>
      </c>
      <c r="AJ83" s="2">
        <f t="shared" si="17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4"/>
      </c>
      <c r="G84" s="2">
        <f t="shared" si="14"/>
      </c>
      <c r="H84" s="2">
        <f t="shared" si="14"/>
      </c>
      <c r="I84" s="2">
        <f t="shared" si="15"/>
      </c>
      <c r="J84" s="2">
        <f t="shared" si="15"/>
      </c>
      <c r="K84" s="2">
        <f t="shared" si="15"/>
      </c>
      <c r="L84" s="2">
        <f t="shared" si="15"/>
      </c>
      <c r="M84" s="2">
        <f t="shared" si="15"/>
      </c>
      <c r="N84" s="2">
        <f t="shared" si="15"/>
      </c>
      <c r="O84" s="2">
        <f t="shared" si="15"/>
      </c>
      <c r="P84" s="2">
        <f t="shared" si="15"/>
      </c>
      <c r="Q84" s="2">
        <f t="shared" si="15"/>
      </c>
      <c r="R84" s="2">
        <f t="shared" si="15"/>
      </c>
      <c r="S84" s="2">
        <f t="shared" si="16"/>
      </c>
      <c r="T84" s="2">
        <f t="shared" si="16"/>
      </c>
      <c r="U84" s="2">
        <f t="shared" si="16"/>
      </c>
      <c r="V84" s="2">
        <f t="shared" si="16"/>
      </c>
      <c r="W84" s="2">
        <f t="shared" si="16"/>
      </c>
      <c r="X84" s="2">
        <f t="shared" si="16"/>
      </c>
      <c r="Y84" s="2">
        <f t="shared" si="16"/>
      </c>
      <c r="Z84" s="2">
        <f t="shared" si="16"/>
      </c>
      <c r="AA84" s="2">
        <f t="shared" si="16"/>
      </c>
      <c r="AB84" s="2">
        <f t="shared" si="16"/>
      </c>
      <c r="AC84" s="2">
        <f t="shared" si="17"/>
      </c>
      <c r="AD84" s="2">
        <f t="shared" si="17"/>
      </c>
      <c r="AE84" s="2">
        <f t="shared" si="17"/>
      </c>
      <c r="AF84" s="2">
        <f t="shared" si="17"/>
      </c>
      <c r="AG84" s="2">
        <f t="shared" si="17"/>
      </c>
      <c r="AH84" s="2">
        <f t="shared" si="17"/>
      </c>
      <c r="AI84" s="2">
        <f t="shared" si="17"/>
      </c>
      <c r="AJ84" s="2">
        <f t="shared" si="17"/>
      </c>
      <c r="AK84" s="2">
        <f aca="true" t="shared" si="18" ref="AK84:AK98">COUNTIF(F84:AJ84,1)</f>
        <v>0</v>
      </c>
    </row>
    <row r="85" spans="5:37" ht="13.5" customHeight="1" hidden="1">
      <c r="E85" s="47" t="s">
        <v>12</v>
      </c>
      <c r="F85" s="2">
        <f t="shared" si="14"/>
      </c>
      <c r="G85" s="2">
        <f t="shared" si="14"/>
      </c>
      <c r="H85" s="2">
        <f t="shared" si="14"/>
      </c>
      <c r="I85" s="2">
        <f t="shared" si="15"/>
      </c>
      <c r="J85" s="2">
        <f t="shared" si="15"/>
      </c>
      <c r="K85" s="2">
        <f t="shared" si="15"/>
      </c>
      <c r="L85" s="2">
        <f t="shared" si="15"/>
      </c>
      <c r="M85" s="2">
        <f t="shared" si="15"/>
      </c>
      <c r="N85" s="2">
        <f t="shared" si="15"/>
      </c>
      <c r="O85" s="2">
        <f t="shared" si="15"/>
      </c>
      <c r="P85" s="2">
        <f t="shared" si="15"/>
      </c>
      <c r="Q85" s="2">
        <f t="shared" si="15"/>
      </c>
      <c r="R85" s="2">
        <f t="shared" si="15"/>
      </c>
      <c r="S85" s="2">
        <f t="shared" si="16"/>
      </c>
      <c r="T85" s="2">
        <f t="shared" si="16"/>
      </c>
      <c r="U85" s="2">
        <f t="shared" si="16"/>
      </c>
      <c r="V85" s="2">
        <f t="shared" si="16"/>
      </c>
      <c r="W85" s="2">
        <f t="shared" si="16"/>
      </c>
      <c r="X85" s="2">
        <f t="shared" si="16"/>
      </c>
      <c r="Y85" s="2">
        <f t="shared" si="16"/>
      </c>
      <c r="Z85" s="2">
        <f t="shared" si="16"/>
      </c>
      <c r="AA85" s="2">
        <f t="shared" si="16"/>
      </c>
      <c r="AB85" s="2">
        <f t="shared" si="16"/>
      </c>
      <c r="AC85" s="2">
        <f t="shared" si="17"/>
      </c>
      <c r="AD85" s="2">
        <f t="shared" si="17"/>
      </c>
      <c r="AE85" s="2">
        <f t="shared" si="17"/>
      </c>
      <c r="AF85" s="2">
        <f t="shared" si="17"/>
      </c>
      <c r="AG85" s="2">
        <f t="shared" si="17"/>
      </c>
      <c r="AH85" s="2">
        <f t="shared" si="17"/>
      </c>
      <c r="AI85" s="2">
        <f t="shared" si="17"/>
      </c>
      <c r="AJ85" s="2">
        <f t="shared" si="17"/>
      </c>
      <c r="AK85" s="2">
        <f t="shared" si="18"/>
        <v>0</v>
      </c>
    </row>
    <row r="86" spans="5:37" ht="13.5" customHeight="1" hidden="1">
      <c r="E86" s="47" t="s">
        <v>13</v>
      </c>
      <c r="F86" s="2">
        <f t="shared" si="14"/>
      </c>
      <c r="G86" s="2">
        <f t="shared" si="14"/>
      </c>
      <c r="H86" s="2">
        <f t="shared" si="14"/>
      </c>
      <c r="I86" s="2">
        <f t="shared" si="15"/>
      </c>
      <c r="J86" s="2">
        <f t="shared" si="15"/>
      </c>
      <c r="K86" s="2">
        <f t="shared" si="15"/>
      </c>
      <c r="L86" s="2">
        <f t="shared" si="15"/>
      </c>
      <c r="M86" s="2">
        <f t="shared" si="15"/>
      </c>
      <c r="N86" s="2">
        <f t="shared" si="15"/>
      </c>
      <c r="O86" s="2">
        <f t="shared" si="15"/>
      </c>
      <c r="P86" s="2">
        <f t="shared" si="15"/>
      </c>
      <c r="Q86" s="2">
        <f t="shared" si="15"/>
      </c>
      <c r="R86" s="2">
        <f t="shared" si="15"/>
      </c>
      <c r="S86" s="2">
        <f t="shared" si="16"/>
      </c>
      <c r="T86" s="2">
        <f t="shared" si="16"/>
      </c>
      <c r="U86" s="2">
        <f t="shared" si="16"/>
      </c>
      <c r="V86" s="2">
        <f t="shared" si="16"/>
      </c>
      <c r="W86" s="2">
        <f t="shared" si="16"/>
      </c>
      <c r="X86" s="2">
        <f t="shared" si="16"/>
      </c>
      <c r="Y86" s="2">
        <f t="shared" si="16"/>
      </c>
      <c r="Z86" s="2">
        <f t="shared" si="16"/>
      </c>
      <c r="AA86" s="2">
        <f t="shared" si="16"/>
      </c>
      <c r="AB86" s="2">
        <f t="shared" si="16"/>
      </c>
      <c r="AC86" s="2">
        <f t="shared" si="17"/>
      </c>
      <c r="AD86" s="2">
        <f t="shared" si="17"/>
      </c>
      <c r="AE86" s="2">
        <f t="shared" si="17"/>
      </c>
      <c r="AF86" s="2">
        <f t="shared" si="17"/>
      </c>
      <c r="AG86" s="2">
        <f t="shared" si="17"/>
      </c>
      <c r="AH86" s="2">
        <f t="shared" si="17"/>
      </c>
      <c r="AI86" s="2">
        <f t="shared" si="17"/>
      </c>
      <c r="AJ86" s="2">
        <f t="shared" si="17"/>
      </c>
      <c r="AK86" s="2">
        <f t="shared" si="18"/>
        <v>0</v>
      </c>
    </row>
    <row r="87" spans="5:37" ht="13.5" customHeight="1" hidden="1">
      <c r="E87" s="47" t="s">
        <v>14</v>
      </c>
      <c r="F87" s="2">
        <f t="shared" si="14"/>
      </c>
      <c r="G87" s="2">
        <f t="shared" si="14"/>
      </c>
      <c r="H87" s="2">
        <f t="shared" si="14"/>
      </c>
      <c r="I87" s="2">
        <f t="shared" si="15"/>
      </c>
      <c r="J87" s="2">
        <f t="shared" si="15"/>
      </c>
      <c r="K87" s="2">
        <f t="shared" si="15"/>
      </c>
      <c r="L87" s="2">
        <f t="shared" si="15"/>
      </c>
      <c r="M87" s="2">
        <f t="shared" si="15"/>
      </c>
      <c r="N87" s="2">
        <f t="shared" si="15"/>
      </c>
      <c r="O87" s="2">
        <f t="shared" si="15"/>
      </c>
      <c r="P87" s="2">
        <f t="shared" si="15"/>
      </c>
      <c r="Q87" s="2">
        <f t="shared" si="15"/>
      </c>
      <c r="R87" s="2">
        <f t="shared" si="15"/>
      </c>
      <c r="S87" s="2">
        <f t="shared" si="16"/>
      </c>
      <c r="T87" s="2">
        <f t="shared" si="16"/>
      </c>
      <c r="U87" s="2">
        <f t="shared" si="16"/>
      </c>
      <c r="V87" s="2">
        <f t="shared" si="16"/>
      </c>
      <c r="W87" s="2">
        <f t="shared" si="16"/>
      </c>
      <c r="X87" s="2">
        <f t="shared" si="16"/>
      </c>
      <c r="Y87" s="2">
        <f t="shared" si="16"/>
      </c>
      <c r="Z87" s="2">
        <f t="shared" si="16"/>
      </c>
      <c r="AA87" s="2">
        <f t="shared" si="16"/>
      </c>
      <c r="AB87" s="2">
        <f t="shared" si="16"/>
      </c>
      <c r="AC87" s="2">
        <f t="shared" si="17"/>
      </c>
      <c r="AD87" s="2">
        <f t="shared" si="17"/>
      </c>
      <c r="AE87" s="2">
        <f t="shared" si="17"/>
      </c>
      <c r="AF87" s="2">
        <f t="shared" si="17"/>
      </c>
      <c r="AG87" s="2">
        <f t="shared" si="17"/>
      </c>
      <c r="AH87" s="2">
        <f t="shared" si="17"/>
      </c>
      <c r="AI87" s="2">
        <f t="shared" si="17"/>
      </c>
      <c r="AJ87" s="2">
        <f t="shared" si="17"/>
      </c>
      <c r="AK87" s="2">
        <f t="shared" si="18"/>
        <v>0</v>
      </c>
    </row>
    <row r="88" spans="5:37" ht="13.5" customHeight="1" hidden="1">
      <c r="E88" s="47" t="s">
        <v>15</v>
      </c>
      <c r="F88" s="2">
        <f t="shared" si="14"/>
      </c>
      <c r="G88" s="2">
        <f t="shared" si="14"/>
      </c>
      <c r="H88" s="2">
        <f t="shared" si="14"/>
      </c>
      <c r="I88" s="2">
        <f t="shared" si="15"/>
      </c>
      <c r="J88" s="2">
        <f t="shared" si="15"/>
      </c>
      <c r="K88" s="2">
        <f t="shared" si="15"/>
      </c>
      <c r="L88" s="2">
        <f t="shared" si="15"/>
      </c>
      <c r="M88" s="2">
        <f t="shared" si="15"/>
      </c>
      <c r="N88" s="2">
        <f t="shared" si="15"/>
      </c>
      <c r="O88" s="2">
        <f t="shared" si="15"/>
      </c>
      <c r="P88" s="2">
        <f t="shared" si="15"/>
      </c>
      <c r="Q88" s="2">
        <f t="shared" si="15"/>
      </c>
      <c r="R88" s="2">
        <f t="shared" si="15"/>
      </c>
      <c r="S88" s="2">
        <f t="shared" si="16"/>
      </c>
      <c r="T88" s="2">
        <f t="shared" si="16"/>
      </c>
      <c r="U88" s="2">
        <f t="shared" si="16"/>
      </c>
      <c r="V88" s="2">
        <f t="shared" si="16"/>
      </c>
      <c r="W88" s="2">
        <f t="shared" si="16"/>
      </c>
      <c r="X88" s="2">
        <f t="shared" si="16"/>
      </c>
      <c r="Y88" s="2">
        <f t="shared" si="16"/>
      </c>
      <c r="Z88" s="2">
        <f t="shared" si="16"/>
      </c>
      <c r="AA88" s="2">
        <f t="shared" si="16"/>
      </c>
      <c r="AB88" s="2">
        <f t="shared" si="16"/>
      </c>
      <c r="AC88" s="2">
        <f t="shared" si="17"/>
      </c>
      <c r="AD88" s="2">
        <f t="shared" si="17"/>
      </c>
      <c r="AE88" s="2">
        <f t="shared" si="17"/>
      </c>
      <c r="AF88" s="2">
        <f t="shared" si="17"/>
      </c>
      <c r="AG88" s="2">
        <f t="shared" si="17"/>
      </c>
      <c r="AH88" s="2">
        <f t="shared" si="17"/>
      </c>
      <c r="AI88" s="2">
        <f t="shared" si="17"/>
      </c>
      <c r="AJ88" s="2">
        <f t="shared" si="17"/>
      </c>
      <c r="AK88" s="2">
        <f t="shared" si="18"/>
        <v>0</v>
      </c>
    </row>
    <row r="89" spans="5:37" ht="13.5" customHeight="1" hidden="1">
      <c r="E89" s="47" t="s">
        <v>16</v>
      </c>
      <c r="F89" s="2">
        <f t="shared" si="14"/>
      </c>
      <c r="G89" s="2">
        <f t="shared" si="14"/>
      </c>
      <c r="H89" s="2">
        <f t="shared" si="14"/>
      </c>
      <c r="I89" s="2">
        <f t="shared" si="15"/>
      </c>
      <c r="J89" s="2">
        <f t="shared" si="15"/>
      </c>
      <c r="K89" s="2">
        <f t="shared" si="15"/>
      </c>
      <c r="L89" s="2">
        <f t="shared" si="15"/>
      </c>
      <c r="M89" s="2">
        <f t="shared" si="15"/>
      </c>
      <c r="N89" s="2">
        <f t="shared" si="15"/>
      </c>
      <c r="O89" s="2">
        <f t="shared" si="15"/>
      </c>
      <c r="P89" s="2">
        <f t="shared" si="15"/>
      </c>
      <c r="Q89" s="2">
        <f t="shared" si="15"/>
      </c>
      <c r="R89" s="2">
        <f t="shared" si="15"/>
      </c>
      <c r="S89" s="2">
        <f t="shared" si="16"/>
      </c>
      <c r="T89" s="2">
        <f t="shared" si="16"/>
      </c>
      <c r="U89" s="2">
        <f t="shared" si="16"/>
      </c>
      <c r="V89" s="2">
        <f t="shared" si="16"/>
      </c>
      <c r="W89" s="2">
        <f t="shared" si="16"/>
      </c>
      <c r="X89" s="2">
        <f t="shared" si="16"/>
      </c>
      <c r="Y89" s="2">
        <f t="shared" si="16"/>
      </c>
      <c r="Z89" s="2">
        <f t="shared" si="16"/>
      </c>
      <c r="AA89" s="2">
        <f t="shared" si="16"/>
      </c>
      <c r="AB89" s="2">
        <f t="shared" si="16"/>
      </c>
      <c r="AC89" s="2">
        <f t="shared" si="17"/>
      </c>
      <c r="AD89" s="2">
        <f t="shared" si="17"/>
      </c>
      <c r="AE89" s="2">
        <f t="shared" si="17"/>
      </c>
      <c r="AF89" s="2">
        <f t="shared" si="17"/>
      </c>
      <c r="AG89" s="2">
        <f t="shared" si="17"/>
      </c>
      <c r="AH89" s="2">
        <f t="shared" si="17"/>
      </c>
      <c r="AI89" s="2">
        <f t="shared" si="17"/>
      </c>
      <c r="AJ89" s="2">
        <f t="shared" si="17"/>
      </c>
      <c r="AK89" s="2">
        <f t="shared" si="18"/>
        <v>0</v>
      </c>
    </row>
    <row r="90" spans="5:37" ht="13.5" customHeight="1" hidden="1">
      <c r="E90" s="47" t="s">
        <v>17</v>
      </c>
      <c r="F90" s="2">
        <f t="shared" si="14"/>
      </c>
      <c r="G90" s="2">
        <f t="shared" si="14"/>
      </c>
      <c r="H90" s="2">
        <f t="shared" si="14"/>
      </c>
      <c r="I90" s="2">
        <f t="shared" si="15"/>
      </c>
      <c r="J90" s="2">
        <f t="shared" si="15"/>
      </c>
      <c r="K90" s="2">
        <f t="shared" si="15"/>
      </c>
      <c r="L90" s="2">
        <f t="shared" si="15"/>
      </c>
      <c r="M90" s="2">
        <f t="shared" si="15"/>
      </c>
      <c r="N90" s="2">
        <f t="shared" si="15"/>
      </c>
      <c r="O90" s="2">
        <f t="shared" si="15"/>
      </c>
      <c r="P90" s="2">
        <f t="shared" si="15"/>
      </c>
      <c r="Q90" s="2">
        <f t="shared" si="15"/>
      </c>
      <c r="R90" s="2">
        <f t="shared" si="15"/>
      </c>
      <c r="S90" s="2">
        <f t="shared" si="16"/>
      </c>
      <c r="T90" s="2">
        <f t="shared" si="16"/>
      </c>
      <c r="U90" s="2">
        <f t="shared" si="16"/>
      </c>
      <c r="V90" s="2">
        <f t="shared" si="16"/>
      </c>
      <c r="W90" s="2">
        <f t="shared" si="16"/>
      </c>
      <c r="X90" s="2">
        <f t="shared" si="16"/>
      </c>
      <c r="Y90" s="2">
        <f t="shared" si="16"/>
      </c>
      <c r="Z90" s="2">
        <f t="shared" si="16"/>
      </c>
      <c r="AA90" s="2">
        <f t="shared" si="16"/>
      </c>
      <c r="AB90" s="2">
        <f t="shared" si="16"/>
      </c>
      <c r="AC90" s="2">
        <f t="shared" si="17"/>
      </c>
      <c r="AD90" s="2">
        <f t="shared" si="17"/>
      </c>
      <c r="AE90" s="2">
        <f t="shared" si="17"/>
      </c>
      <c r="AF90" s="2">
        <f t="shared" si="17"/>
      </c>
      <c r="AG90" s="2">
        <f t="shared" si="17"/>
      </c>
      <c r="AH90" s="2">
        <f t="shared" si="17"/>
      </c>
      <c r="AI90" s="2">
        <f t="shared" si="17"/>
      </c>
      <c r="AJ90" s="2">
        <f t="shared" si="17"/>
      </c>
      <c r="AK90" s="2">
        <f t="shared" si="18"/>
        <v>0</v>
      </c>
    </row>
    <row r="91" spans="5:37" ht="13.5" customHeight="1" hidden="1">
      <c r="E91" s="47" t="s">
        <v>18</v>
      </c>
      <c r="F91" s="2">
        <f t="shared" si="14"/>
      </c>
      <c r="G91" s="2">
        <f t="shared" si="14"/>
      </c>
      <c r="H91" s="2">
        <f t="shared" si="14"/>
      </c>
      <c r="I91" s="2">
        <f t="shared" si="15"/>
      </c>
      <c r="J91" s="2">
        <f t="shared" si="15"/>
      </c>
      <c r="K91" s="2">
        <f t="shared" si="15"/>
      </c>
      <c r="L91" s="2">
        <f t="shared" si="15"/>
      </c>
      <c r="M91" s="2">
        <f t="shared" si="15"/>
      </c>
      <c r="N91" s="2">
        <f t="shared" si="15"/>
      </c>
      <c r="O91" s="2">
        <f t="shared" si="15"/>
      </c>
      <c r="P91" s="2">
        <f t="shared" si="15"/>
      </c>
      <c r="Q91" s="2">
        <f t="shared" si="15"/>
      </c>
      <c r="R91" s="2">
        <f t="shared" si="15"/>
      </c>
      <c r="S91" s="2">
        <f t="shared" si="16"/>
      </c>
      <c r="T91" s="2">
        <f t="shared" si="16"/>
      </c>
      <c r="U91" s="2">
        <f t="shared" si="16"/>
      </c>
      <c r="V91" s="2">
        <f t="shared" si="16"/>
      </c>
      <c r="W91" s="2">
        <f t="shared" si="16"/>
      </c>
      <c r="X91" s="2">
        <f t="shared" si="16"/>
      </c>
      <c r="Y91" s="2">
        <f t="shared" si="16"/>
      </c>
      <c r="Z91" s="2">
        <f t="shared" si="16"/>
      </c>
      <c r="AA91" s="2">
        <f t="shared" si="16"/>
      </c>
      <c r="AB91" s="2">
        <f t="shared" si="16"/>
      </c>
      <c r="AC91" s="2">
        <f t="shared" si="17"/>
      </c>
      <c r="AD91" s="2">
        <f t="shared" si="17"/>
      </c>
      <c r="AE91" s="2">
        <f t="shared" si="17"/>
      </c>
      <c r="AF91" s="2">
        <f t="shared" si="17"/>
      </c>
      <c r="AG91" s="2">
        <f t="shared" si="17"/>
      </c>
      <c r="AH91" s="2">
        <f t="shared" si="17"/>
      </c>
      <c r="AI91" s="2">
        <f t="shared" si="17"/>
      </c>
      <c r="AJ91" s="2">
        <f t="shared" si="17"/>
      </c>
      <c r="AK91" s="2">
        <f>COUNTIF(F91:AJ91,1)</f>
        <v>0</v>
      </c>
    </row>
    <row r="92" spans="5:37" ht="13.5" customHeight="1" hidden="1">
      <c r="E92" s="47" t="s">
        <v>72</v>
      </c>
      <c r="F92" s="2">
        <f t="shared" si="14"/>
      </c>
      <c r="G92" s="2">
        <f t="shared" si="14"/>
      </c>
      <c r="H92" s="2">
        <f t="shared" si="14"/>
      </c>
      <c r="I92" s="2">
        <f t="shared" si="15"/>
      </c>
      <c r="J92" s="2">
        <f t="shared" si="15"/>
      </c>
      <c r="K92" s="2">
        <f t="shared" si="15"/>
      </c>
      <c r="L92" s="2">
        <f t="shared" si="15"/>
      </c>
      <c r="M92" s="2">
        <f t="shared" si="15"/>
      </c>
      <c r="N92" s="2">
        <f t="shared" si="15"/>
      </c>
      <c r="O92" s="2">
        <f t="shared" si="15"/>
      </c>
      <c r="P92" s="2">
        <f t="shared" si="15"/>
      </c>
      <c r="Q92" s="2">
        <f t="shared" si="15"/>
      </c>
      <c r="R92" s="2">
        <f t="shared" si="15"/>
      </c>
      <c r="S92" s="2">
        <f t="shared" si="16"/>
      </c>
      <c r="T92" s="2">
        <f t="shared" si="16"/>
      </c>
      <c r="U92" s="2">
        <f t="shared" si="16"/>
      </c>
      <c r="V92" s="2">
        <f t="shared" si="16"/>
      </c>
      <c r="W92" s="2">
        <f t="shared" si="16"/>
      </c>
      <c r="X92" s="2">
        <f t="shared" si="16"/>
      </c>
      <c r="Y92" s="2">
        <f t="shared" si="16"/>
      </c>
      <c r="Z92" s="2">
        <f t="shared" si="16"/>
      </c>
      <c r="AA92" s="2">
        <f t="shared" si="16"/>
      </c>
      <c r="AB92" s="2">
        <f t="shared" si="16"/>
      </c>
      <c r="AC92" s="2">
        <f t="shared" si="17"/>
      </c>
      <c r="AD92" s="2">
        <f t="shared" si="17"/>
      </c>
      <c r="AE92" s="2">
        <f t="shared" si="17"/>
      </c>
      <c r="AF92" s="2">
        <f t="shared" si="17"/>
      </c>
      <c r="AG92" s="2">
        <f t="shared" si="17"/>
      </c>
      <c r="AH92" s="2">
        <f t="shared" si="17"/>
      </c>
      <c r="AI92" s="2">
        <f t="shared" si="17"/>
      </c>
      <c r="AJ92" s="2">
        <f t="shared" si="17"/>
      </c>
      <c r="AK92" s="2">
        <f>COUNTIF(F92:AJ92,1)</f>
        <v>0</v>
      </c>
    </row>
    <row r="93" spans="5:37" ht="13.5" customHeight="1" hidden="1">
      <c r="E93" s="47" t="s">
        <v>73</v>
      </c>
      <c r="F93" s="2">
        <f t="shared" si="14"/>
      </c>
      <c r="G93" s="2">
        <f t="shared" si="14"/>
      </c>
      <c r="H93" s="2">
        <f t="shared" si="14"/>
      </c>
      <c r="I93" s="2">
        <f aca="true" t="shared" si="19" ref="I93:R98">IF(COUNTIF(I$27:I$46,$E93)=0,"",COUNTIF(I$27:I$46,$E93)/COUNTIF(I$27:I$46,$E93))</f>
      </c>
      <c r="J93" s="2">
        <f t="shared" si="19"/>
      </c>
      <c r="K93" s="2">
        <f t="shared" si="19"/>
      </c>
      <c r="L93" s="2">
        <f t="shared" si="19"/>
      </c>
      <c r="M93" s="2">
        <f t="shared" si="19"/>
      </c>
      <c r="N93" s="2">
        <f t="shared" si="19"/>
      </c>
      <c r="O93" s="2">
        <f t="shared" si="19"/>
      </c>
      <c r="P93" s="2">
        <f t="shared" si="19"/>
      </c>
      <c r="Q93" s="2">
        <f t="shared" si="19"/>
      </c>
      <c r="R93" s="2">
        <f t="shared" si="19"/>
      </c>
      <c r="S93" s="2">
        <f aca="true" t="shared" si="20" ref="S93:AB98">IF(COUNTIF(S$27:S$46,$E93)=0,"",COUNTIF(S$27:S$46,$E93)/COUNTIF(S$27:S$46,$E93))</f>
      </c>
      <c r="T93" s="2">
        <f t="shared" si="20"/>
      </c>
      <c r="U93" s="2">
        <f t="shared" si="20"/>
      </c>
      <c r="V93" s="2">
        <f t="shared" si="20"/>
      </c>
      <c r="W93" s="2">
        <f t="shared" si="20"/>
      </c>
      <c r="X93" s="2">
        <f t="shared" si="20"/>
      </c>
      <c r="Y93" s="2">
        <f t="shared" si="20"/>
      </c>
      <c r="Z93" s="2">
        <f t="shared" si="20"/>
      </c>
      <c r="AA93" s="2">
        <f t="shared" si="20"/>
      </c>
      <c r="AB93" s="2">
        <f t="shared" si="20"/>
      </c>
      <c r="AC93" s="2">
        <f aca="true" t="shared" si="21" ref="AC93:AJ98">IF(COUNTIF(AC$27:AC$46,$E93)=0,"",COUNTIF(AC$27:AC$46,$E93)/COUNTIF(AC$27:AC$46,$E93))</f>
      </c>
      <c r="AD93" s="2">
        <f t="shared" si="21"/>
      </c>
      <c r="AE93" s="2">
        <f t="shared" si="21"/>
      </c>
      <c r="AF93" s="2">
        <f t="shared" si="21"/>
      </c>
      <c r="AG93" s="2">
        <f t="shared" si="21"/>
      </c>
      <c r="AH93" s="2">
        <f t="shared" si="21"/>
      </c>
      <c r="AI93" s="2">
        <f t="shared" si="21"/>
      </c>
      <c r="AJ93" s="2">
        <f t="shared" si="21"/>
      </c>
      <c r="AK93" s="2">
        <f>COUNTIF(F93:AJ93,1)</f>
        <v>0</v>
      </c>
    </row>
    <row r="94" spans="5:37" ht="13.5" customHeight="1" hidden="1">
      <c r="E94" s="47" t="s">
        <v>108</v>
      </c>
      <c r="F94" s="2">
        <f t="shared" si="14"/>
      </c>
      <c r="G94" s="2">
        <f t="shared" si="14"/>
      </c>
      <c r="H94" s="2">
        <f t="shared" si="14"/>
      </c>
      <c r="I94" s="2">
        <f t="shared" si="19"/>
      </c>
      <c r="J94" s="2">
        <f t="shared" si="19"/>
      </c>
      <c r="K94" s="2">
        <f t="shared" si="19"/>
      </c>
      <c r="L94" s="2">
        <f t="shared" si="19"/>
      </c>
      <c r="M94" s="2">
        <f t="shared" si="19"/>
      </c>
      <c r="N94" s="2">
        <f t="shared" si="19"/>
      </c>
      <c r="O94" s="2">
        <f t="shared" si="19"/>
      </c>
      <c r="P94" s="2">
        <f t="shared" si="19"/>
      </c>
      <c r="Q94" s="2">
        <f t="shared" si="19"/>
      </c>
      <c r="R94" s="2">
        <f t="shared" si="19"/>
      </c>
      <c r="S94" s="2">
        <f t="shared" si="20"/>
      </c>
      <c r="T94" s="2">
        <f t="shared" si="20"/>
      </c>
      <c r="U94" s="2">
        <f t="shared" si="20"/>
      </c>
      <c r="V94" s="2">
        <f t="shared" si="20"/>
      </c>
      <c r="W94" s="2">
        <f t="shared" si="20"/>
      </c>
      <c r="X94" s="2">
        <f t="shared" si="20"/>
      </c>
      <c r="Y94" s="2">
        <f t="shared" si="20"/>
      </c>
      <c r="Z94" s="2">
        <f t="shared" si="20"/>
      </c>
      <c r="AA94" s="2">
        <f t="shared" si="20"/>
      </c>
      <c r="AB94" s="2">
        <f t="shared" si="20"/>
      </c>
      <c r="AC94" s="2">
        <f t="shared" si="21"/>
      </c>
      <c r="AD94" s="2">
        <f t="shared" si="21"/>
      </c>
      <c r="AE94" s="2">
        <f t="shared" si="21"/>
      </c>
      <c r="AF94" s="2">
        <f t="shared" si="21"/>
      </c>
      <c r="AG94" s="2">
        <f t="shared" si="21"/>
      </c>
      <c r="AH94" s="2">
        <f t="shared" si="21"/>
      </c>
      <c r="AI94" s="2">
        <f t="shared" si="21"/>
      </c>
      <c r="AJ94" s="2">
        <f t="shared" si="21"/>
      </c>
      <c r="AK94" s="2">
        <f>COUNTIF(F94:AJ94,1)</f>
        <v>0</v>
      </c>
    </row>
    <row r="95" spans="5:37" ht="13.5" customHeight="1" hidden="1">
      <c r="E95" s="47" t="s">
        <v>107</v>
      </c>
      <c r="F95" s="2">
        <f t="shared" si="14"/>
      </c>
      <c r="G95" s="2">
        <f t="shared" si="14"/>
      </c>
      <c r="H95" s="2">
        <f t="shared" si="14"/>
      </c>
      <c r="I95" s="2">
        <f t="shared" si="19"/>
      </c>
      <c r="J95" s="2">
        <f t="shared" si="19"/>
      </c>
      <c r="K95" s="2">
        <f t="shared" si="19"/>
      </c>
      <c r="L95" s="2">
        <f t="shared" si="19"/>
      </c>
      <c r="M95" s="2">
        <f t="shared" si="19"/>
      </c>
      <c r="N95" s="2">
        <f t="shared" si="19"/>
      </c>
      <c r="O95" s="2">
        <f t="shared" si="19"/>
      </c>
      <c r="P95" s="2">
        <f t="shared" si="19"/>
      </c>
      <c r="Q95" s="2">
        <f t="shared" si="19"/>
      </c>
      <c r="R95" s="2">
        <f t="shared" si="19"/>
      </c>
      <c r="S95" s="2">
        <f t="shared" si="20"/>
      </c>
      <c r="T95" s="2">
        <f t="shared" si="20"/>
      </c>
      <c r="U95" s="2">
        <f t="shared" si="20"/>
      </c>
      <c r="V95" s="2">
        <f t="shared" si="20"/>
      </c>
      <c r="W95" s="2">
        <f t="shared" si="20"/>
      </c>
      <c r="X95" s="2">
        <f t="shared" si="20"/>
      </c>
      <c r="Y95" s="2">
        <f t="shared" si="20"/>
      </c>
      <c r="Z95" s="2">
        <f t="shared" si="20"/>
      </c>
      <c r="AA95" s="2">
        <f t="shared" si="20"/>
      </c>
      <c r="AB95" s="2">
        <f t="shared" si="20"/>
      </c>
      <c r="AC95" s="2">
        <f t="shared" si="21"/>
      </c>
      <c r="AD95" s="2">
        <f t="shared" si="21"/>
      </c>
      <c r="AE95" s="2">
        <f t="shared" si="21"/>
      </c>
      <c r="AF95" s="2">
        <f t="shared" si="21"/>
      </c>
      <c r="AG95" s="2">
        <f t="shared" si="21"/>
      </c>
      <c r="AH95" s="2">
        <f t="shared" si="21"/>
      </c>
      <c r="AI95" s="2">
        <f t="shared" si="21"/>
      </c>
      <c r="AJ95" s="2">
        <f t="shared" si="21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4"/>
      </c>
      <c r="G96" s="2">
        <f t="shared" si="14"/>
      </c>
      <c r="H96" s="2">
        <f t="shared" si="14"/>
      </c>
      <c r="I96" s="2">
        <f t="shared" si="19"/>
      </c>
      <c r="J96" s="2">
        <f t="shared" si="19"/>
      </c>
      <c r="K96" s="2">
        <f t="shared" si="19"/>
      </c>
      <c r="L96" s="2">
        <f t="shared" si="19"/>
      </c>
      <c r="M96" s="2">
        <f t="shared" si="19"/>
      </c>
      <c r="N96" s="2">
        <f t="shared" si="19"/>
      </c>
      <c r="O96" s="2">
        <f t="shared" si="19"/>
      </c>
      <c r="P96" s="2">
        <f t="shared" si="19"/>
      </c>
      <c r="Q96" s="2">
        <f t="shared" si="19"/>
      </c>
      <c r="R96" s="2">
        <f t="shared" si="19"/>
      </c>
      <c r="S96" s="2">
        <f t="shared" si="20"/>
      </c>
      <c r="T96" s="2">
        <f t="shared" si="20"/>
      </c>
      <c r="U96" s="2">
        <f t="shared" si="20"/>
      </c>
      <c r="V96" s="2">
        <f t="shared" si="20"/>
      </c>
      <c r="W96" s="2">
        <f t="shared" si="20"/>
      </c>
      <c r="X96" s="2">
        <f t="shared" si="20"/>
      </c>
      <c r="Y96" s="2">
        <f t="shared" si="20"/>
      </c>
      <c r="Z96" s="2">
        <f t="shared" si="20"/>
      </c>
      <c r="AA96" s="2">
        <f t="shared" si="20"/>
      </c>
      <c r="AB96" s="2">
        <f t="shared" si="20"/>
      </c>
      <c r="AC96" s="2">
        <f t="shared" si="21"/>
      </c>
      <c r="AD96" s="2">
        <f t="shared" si="21"/>
      </c>
      <c r="AE96" s="2">
        <f t="shared" si="21"/>
      </c>
      <c r="AF96" s="2">
        <f t="shared" si="21"/>
      </c>
      <c r="AG96" s="2">
        <f t="shared" si="21"/>
      </c>
      <c r="AH96" s="2">
        <f t="shared" si="21"/>
      </c>
      <c r="AI96" s="2">
        <f t="shared" si="21"/>
      </c>
      <c r="AJ96" s="2">
        <f t="shared" si="21"/>
      </c>
      <c r="AK96" s="2">
        <f t="shared" si="18"/>
        <v>0</v>
      </c>
    </row>
    <row r="97" spans="5:37" ht="13.5" customHeight="1" hidden="1">
      <c r="E97" s="47" t="s">
        <v>20</v>
      </c>
      <c r="F97" s="2">
        <f t="shared" si="14"/>
      </c>
      <c r="G97" s="2">
        <f t="shared" si="14"/>
      </c>
      <c r="H97" s="2">
        <f t="shared" si="14"/>
      </c>
      <c r="I97" s="2">
        <f t="shared" si="19"/>
      </c>
      <c r="J97" s="2">
        <f t="shared" si="19"/>
      </c>
      <c r="K97" s="2">
        <f t="shared" si="19"/>
      </c>
      <c r="L97" s="2">
        <f t="shared" si="19"/>
      </c>
      <c r="M97" s="2">
        <f t="shared" si="19"/>
      </c>
      <c r="N97" s="2">
        <f t="shared" si="19"/>
      </c>
      <c r="O97" s="2">
        <f t="shared" si="19"/>
      </c>
      <c r="P97" s="2">
        <f t="shared" si="19"/>
      </c>
      <c r="Q97" s="2">
        <f t="shared" si="19"/>
      </c>
      <c r="R97" s="2">
        <f t="shared" si="19"/>
      </c>
      <c r="S97" s="2">
        <f t="shared" si="20"/>
      </c>
      <c r="T97" s="2">
        <f t="shared" si="20"/>
      </c>
      <c r="U97" s="2">
        <f t="shared" si="20"/>
      </c>
      <c r="V97" s="2">
        <f t="shared" si="20"/>
      </c>
      <c r="W97" s="2">
        <f t="shared" si="20"/>
      </c>
      <c r="X97" s="2">
        <f t="shared" si="20"/>
      </c>
      <c r="Y97" s="2">
        <f t="shared" si="20"/>
      </c>
      <c r="Z97" s="2">
        <f t="shared" si="20"/>
      </c>
      <c r="AA97" s="2">
        <f t="shared" si="20"/>
      </c>
      <c r="AB97" s="2">
        <f t="shared" si="20"/>
      </c>
      <c r="AC97" s="2">
        <f t="shared" si="21"/>
      </c>
      <c r="AD97" s="2">
        <f t="shared" si="21"/>
      </c>
      <c r="AE97" s="2">
        <f t="shared" si="21"/>
      </c>
      <c r="AF97" s="2">
        <f t="shared" si="21"/>
      </c>
      <c r="AG97" s="2">
        <f t="shared" si="21"/>
      </c>
      <c r="AH97" s="2">
        <f t="shared" si="21"/>
      </c>
      <c r="AI97" s="2">
        <f t="shared" si="21"/>
      </c>
      <c r="AJ97" s="2">
        <f t="shared" si="21"/>
      </c>
      <c r="AK97" s="2">
        <f t="shared" si="18"/>
        <v>0</v>
      </c>
    </row>
    <row r="98" spans="5:37" ht="13.5" customHeight="1" hidden="1">
      <c r="E98" s="47" t="s">
        <v>21</v>
      </c>
      <c r="F98" s="2">
        <f t="shared" si="14"/>
      </c>
      <c r="G98" s="2">
        <f t="shared" si="14"/>
      </c>
      <c r="H98" s="2">
        <f t="shared" si="14"/>
      </c>
      <c r="I98" s="2">
        <f t="shared" si="19"/>
      </c>
      <c r="J98" s="2">
        <f t="shared" si="19"/>
      </c>
      <c r="K98" s="2">
        <f t="shared" si="19"/>
      </c>
      <c r="L98" s="2">
        <f t="shared" si="19"/>
      </c>
      <c r="M98" s="2">
        <f t="shared" si="19"/>
      </c>
      <c r="N98" s="2">
        <f t="shared" si="19"/>
      </c>
      <c r="O98" s="2">
        <f t="shared" si="19"/>
      </c>
      <c r="P98" s="2">
        <f t="shared" si="19"/>
      </c>
      <c r="Q98" s="2">
        <f t="shared" si="19"/>
      </c>
      <c r="R98" s="2">
        <f t="shared" si="19"/>
      </c>
      <c r="S98" s="2">
        <f t="shared" si="20"/>
      </c>
      <c r="T98" s="2">
        <f t="shared" si="20"/>
      </c>
      <c r="U98" s="2">
        <f t="shared" si="20"/>
      </c>
      <c r="V98" s="2">
        <f t="shared" si="20"/>
      </c>
      <c r="W98" s="2">
        <f t="shared" si="20"/>
      </c>
      <c r="X98" s="2">
        <f t="shared" si="20"/>
      </c>
      <c r="Y98" s="2">
        <f t="shared" si="20"/>
      </c>
      <c r="Z98" s="2">
        <f t="shared" si="20"/>
      </c>
      <c r="AA98" s="2">
        <f t="shared" si="20"/>
      </c>
      <c r="AB98" s="2">
        <f t="shared" si="20"/>
      </c>
      <c r="AC98" s="2">
        <f t="shared" si="21"/>
      </c>
      <c r="AD98" s="2">
        <f t="shared" si="21"/>
      </c>
      <c r="AE98" s="2">
        <f t="shared" si="21"/>
      </c>
      <c r="AF98" s="2">
        <f t="shared" si="21"/>
      </c>
      <c r="AG98" s="2">
        <f t="shared" si="21"/>
      </c>
      <c r="AH98" s="2">
        <f t="shared" si="21"/>
      </c>
      <c r="AI98" s="2">
        <f t="shared" si="21"/>
      </c>
      <c r="AJ98" s="2">
        <f t="shared" si="21"/>
      </c>
      <c r="AK98" s="2">
        <f t="shared" si="18"/>
        <v>0</v>
      </c>
    </row>
  </sheetData>
  <sheetProtection password="FA59" sheet="1"/>
  <mergeCells count="409"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A49:BA50"/>
    <mergeCell ref="AQ51:AS51"/>
    <mergeCell ref="AQ49:AS50"/>
    <mergeCell ref="AY49:AY50"/>
    <mergeCell ref="AZ49:AZ50"/>
    <mergeCell ref="AX47:AX48"/>
    <mergeCell ref="AQ52:AS52"/>
    <mergeCell ref="AU47:AU48"/>
    <mergeCell ref="AV47:AV48"/>
    <mergeCell ref="AW47:AW48"/>
    <mergeCell ref="AT47:AT48"/>
    <mergeCell ref="AS47:AS48"/>
    <mergeCell ref="BE49:BE50"/>
    <mergeCell ref="BD47:BD48"/>
    <mergeCell ref="BE47:BE48"/>
    <mergeCell ref="BB47:BB48"/>
    <mergeCell ref="BC47:BC48"/>
    <mergeCell ref="AQ39:AQ48"/>
    <mergeCell ref="AS41:AS42"/>
    <mergeCell ref="AS43:AS44"/>
    <mergeCell ref="AR45:AR46"/>
    <mergeCell ref="AR47:AR48"/>
    <mergeCell ref="AW45:AW46"/>
    <mergeCell ref="AX45:AX46"/>
    <mergeCell ref="AY45:AY46"/>
    <mergeCell ref="BA47:BA48"/>
    <mergeCell ref="AS45:AS46"/>
    <mergeCell ref="AT45:AT46"/>
    <mergeCell ref="AY47:AY48"/>
    <mergeCell ref="AZ47:AZ48"/>
    <mergeCell ref="AX49:AX50"/>
    <mergeCell ref="BD49:BD50"/>
    <mergeCell ref="BC43:BC44"/>
    <mergeCell ref="AU45:AU46"/>
    <mergeCell ref="AV45:AV46"/>
    <mergeCell ref="BA45:BA46"/>
    <mergeCell ref="BC45:BC46"/>
    <mergeCell ref="AZ43:AZ44"/>
    <mergeCell ref="BB45:BB46"/>
    <mergeCell ref="AX43:AX44"/>
    <mergeCell ref="BC41:BC42"/>
    <mergeCell ref="BE45:BE46"/>
    <mergeCell ref="BD43:BD44"/>
    <mergeCell ref="BE43:BE44"/>
    <mergeCell ref="AZ45:AZ46"/>
    <mergeCell ref="BA43:BA44"/>
    <mergeCell ref="BB43:BB44"/>
    <mergeCell ref="BD41:BD42"/>
    <mergeCell ref="BE41:BE42"/>
    <mergeCell ref="BD45:BD46"/>
    <mergeCell ref="AR43:AR44"/>
    <mergeCell ref="AT43:AT44"/>
    <mergeCell ref="AU43:AU44"/>
    <mergeCell ref="AV43:AV44"/>
    <mergeCell ref="AW43:AW44"/>
    <mergeCell ref="AV41:AV42"/>
    <mergeCell ref="AW41:AW42"/>
    <mergeCell ref="AY43:AY44"/>
    <mergeCell ref="BC39:BC40"/>
    <mergeCell ref="BD39:BD40"/>
    <mergeCell ref="BE39:BE40"/>
    <mergeCell ref="BD37:BD38"/>
    <mergeCell ref="BE37:BE38"/>
    <mergeCell ref="BB39:BB40"/>
    <mergeCell ref="BA39:BA40"/>
    <mergeCell ref="AY39:AY40"/>
    <mergeCell ref="BB41:BB42"/>
    <mergeCell ref="AX41:AX42"/>
    <mergeCell ref="AY41:AY42"/>
    <mergeCell ref="AZ41:AZ42"/>
    <mergeCell ref="BA41:BA42"/>
    <mergeCell ref="AT39:AT40"/>
    <mergeCell ref="AU39:AU40"/>
    <mergeCell ref="AV39:AV40"/>
    <mergeCell ref="AW39:AW40"/>
    <mergeCell ref="AX39:AX40"/>
    <mergeCell ref="AZ39:AZ40"/>
    <mergeCell ref="AX37:AX38"/>
    <mergeCell ref="AY37:AY38"/>
    <mergeCell ref="AZ37:AZ38"/>
    <mergeCell ref="BA37:BA38"/>
    <mergeCell ref="BB37:BB38"/>
    <mergeCell ref="BC37:BC38"/>
    <mergeCell ref="BA35:BA36"/>
    <mergeCell ref="BB35:BB36"/>
    <mergeCell ref="BC35:BC36"/>
    <mergeCell ref="BD35:BD36"/>
    <mergeCell ref="BE35:BE36"/>
    <mergeCell ref="AR37:AR38"/>
    <mergeCell ref="AT37:AT38"/>
    <mergeCell ref="AU37:AU38"/>
    <mergeCell ref="AV37:AV38"/>
    <mergeCell ref="AW37:AW38"/>
    <mergeCell ref="BD33:BD34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AX33:AX34"/>
    <mergeCell ref="AY33:AY34"/>
    <mergeCell ref="AZ33:AZ34"/>
    <mergeCell ref="BA33:BA34"/>
    <mergeCell ref="BB33:BB34"/>
    <mergeCell ref="BC33:BC34"/>
    <mergeCell ref="BA31:BA32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BD29:BD30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AX29:AX30"/>
    <mergeCell ref="AY29:AY30"/>
    <mergeCell ref="AZ29:AZ30"/>
    <mergeCell ref="BA29:BA30"/>
    <mergeCell ref="BB29:BB30"/>
    <mergeCell ref="BC29:BC30"/>
    <mergeCell ref="BA27:BA28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BD25:BD26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AX25:AX26"/>
    <mergeCell ref="AY25:AY26"/>
    <mergeCell ref="AZ25:AZ26"/>
    <mergeCell ref="BA25:BA26"/>
    <mergeCell ref="BB25:BB26"/>
    <mergeCell ref="BC25:BC26"/>
    <mergeCell ref="BA23:BA24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BD21:BD22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AX21:AX22"/>
    <mergeCell ref="AY21:AY22"/>
    <mergeCell ref="AZ21:AZ22"/>
    <mergeCell ref="BA21:BA22"/>
    <mergeCell ref="BB21:BB22"/>
    <mergeCell ref="BC21:BC22"/>
    <mergeCell ref="BA19:BA20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BD17:BD18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AX17:AX18"/>
    <mergeCell ref="AY17:AY18"/>
    <mergeCell ref="AZ17:AZ18"/>
    <mergeCell ref="BA17:BA18"/>
    <mergeCell ref="BB17:BB18"/>
    <mergeCell ref="BC17:BC18"/>
    <mergeCell ref="BA15:BA16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BD13:BD14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AX13:AX14"/>
    <mergeCell ref="AY13:AY14"/>
    <mergeCell ref="AZ13:AZ14"/>
    <mergeCell ref="BA13:BA14"/>
    <mergeCell ref="BB13:BB14"/>
    <mergeCell ref="BC13:BC14"/>
    <mergeCell ref="BA11:BA12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BD9:BD10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AX9:AX10"/>
    <mergeCell ref="AY9:AY10"/>
    <mergeCell ref="AZ9:AZ10"/>
    <mergeCell ref="BA9:BA10"/>
    <mergeCell ref="BB9:BB10"/>
    <mergeCell ref="BC9:BC10"/>
    <mergeCell ref="AT9:AT10"/>
    <mergeCell ref="AU9:AU10"/>
    <mergeCell ref="AV9:AV10"/>
    <mergeCell ref="AW9:AW10"/>
    <mergeCell ref="AR41:AR42"/>
    <mergeCell ref="AT41:AT42"/>
    <mergeCell ref="AU41:AU42"/>
    <mergeCell ref="AS17:AS18"/>
    <mergeCell ref="AS27:AS28"/>
    <mergeCell ref="AR39:AR40"/>
    <mergeCell ref="AQ9:AQ18"/>
    <mergeCell ref="C9:D9"/>
    <mergeCell ref="AL11:AL13"/>
    <mergeCell ref="N23:N26"/>
    <mergeCell ref="B27:B31"/>
    <mergeCell ref="B32:B36"/>
    <mergeCell ref="A23:B26"/>
    <mergeCell ref="A27:A47"/>
    <mergeCell ref="AG23:AG26"/>
    <mergeCell ref="AH23:AH26"/>
    <mergeCell ref="C20:D20"/>
    <mergeCell ref="AL17:AL19"/>
    <mergeCell ref="AL14:AL16"/>
    <mergeCell ref="AM17:AM19"/>
    <mergeCell ref="AO25:AP28"/>
    <mergeCell ref="AL8:AL10"/>
    <mergeCell ref="AM8:AM10"/>
    <mergeCell ref="C13:D13"/>
    <mergeCell ref="Z23:Z26"/>
    <mergeCell ref="F23:F26"/>
    <mergeCell ref="BA7:BA8"/>
    <mergeCell ref="AU7:AU8"/>
    <mergeCell ref="AQ7:AQ8"/>
    <mergeCell ref="AM14:AM16"/>
    <mergeCell ref="AB23:AB26"/>
    <mergeCell ref="AN23:AN26"/>
    <mergeCell ref="AC23:AC26"/>
    <mergeCell ref="AD23:AD26"/>
    <mergeCell ref="AE23:AE26"/>
    <mergeCell ref="AX7:AX8"/>
    <mergeCell ref="A7:B8"/>
    <mergeCell ref="A9:B22"/>
    <mergeCell ref="C16:D16"/>
    <mergeCell ref="C17:D17"/>
    <mergeCell ref="H23:H26"/>
    <mergeCell ref="C22:E22"/>
    <mergeCell ref="C10:D10"/>
    <mergeCell ref="C11:D11"/>
    <mergeCell ref="C7:D8"/>
    <mergeCell ref="C12:D12"/>
    <mergeCell ref="A3:G5"/>
    <mergeCell ref="H3:Z5"/>
    <mergeCell ref="AF23:AF26"/>
    <mergeCell ref="C23:C26"/>
    <mergeCell ref="C14:D14"/>
    <mergeCell ref="C15:D15"/>
    <mergeCell ref="E7:E8"/>
    <mergeCell ref="AB5:AD5"/>
    <mergeCell ref="C18:D18"/>
    <mergeCell ref="C19:D19"/>
    <mergeCell ref="G23:G26"/>
    <mergeCell ref="I23:I26"/>
    <mergeCell ref="J23:J26"/>
    <mergeCell ref="C21:D21"/>
    <mergeCell ref="V23:V26"/>
    <mergeCell ref="W23:W26"/>
    <mergeCell ref="P23:P26"/>
    <mergeCell ref="V54:X54"/>
    <mergeCell ref="E23:E26"/>
    <mergeCell ref="AO1:AP1"/>
    <mergeCell ref="AO2:AP3"/>
    <mergeCell ref="AE5:AJ5"/>
    <mergeCell ref="AL5:AP5"/>
    <mergeCell ref="V53:X53"/>
    <mergeCell ref="V51:X51"/>
    <mergeCell ref="V52:X52"/>
    <mergeCell ref="A1:E1"/>
    <mergeCell ref="BB7:BB8"/>
    <mergeCell ref="AW7:AW8"/>
    <mergeCell ref="BC7:BC8"/>
    <mergeCell ref="F7:AJ7"/>
    <mergeCell ref="B47:E47"/>
    <mergeCell ref="U23:U26"/>
    <mergeCell ref="T23:T26"/>
    <mergeCell ref="Y23:Y26"/>
    <mergeCell ref="X23:X26"/>
    <mergeCell ref="R23:R26"/>
    <mergeCell ref="BD5:BE5"/>
    <mergeCell ref="D23:D26"/>
    <mergeCell ref="BD7:BD8"/>
    <mergeCell ref="AV3:BA5"/>
    <mergeCell ref="AY7:AY8"/>
    <mergeCell ref="BE7:BE8"/>
    <mergeCell ref="AR3:AU5"/>
    <mergeCell ref="BD3:BE3"/>
    <mergeCell ref="AV7:AV8"/>
    <mergeCell ref="AZ7:AZ8"/>
    <mergeCell ref="A51:D54"/>
    <mergeCell ref="A49:E49"/>
    <mergeCell ref="Q23:Q26"/>
    <mergeCell ref="K23:K26"/>
    <mergeCell ref="L23:L26"/>
    <mergeCell ref="M23:M26"/>
    <mergeCell ref="A48:E48"/>
    <mergeCell ref="B37:B41"/>
    <mergeCell ref="B42:B46"/>
    <mergeCell ref="O23:O26"/>
    <mergeCell ref="AQ29:AQ38"/>
    <mergeCell ref="AA23:AA26"/>
    <mergeCell ref="AJ23:AJ26"/>
    <mergeCell ref="AK23:AK26"/>
    <mergeCell ref="AL23:AL26"/>
    <mergeCell ref="AM23:AM26"/>
    <mergeCell ref="AT7:AT8"/>
    <mergeCell ref="AS9:AS10"/>
    <mergeCell ref="AS11:AS12"/>
    <mergeCell ref="AS13:AS14"/>
    <mergeCell ref="AS15:AS16"/>
    <mergeCell ref="S23:S26"/>
    <mergeCell ref="AI23:AI26"/>
    <mergeCell ref="AQ19:AQ28"/>
    <mergeCell ref="AM11:AM13"/>
    <mergeCell ref="AK8:AK19"/>
    <mergeCell ref="AR7:AR8"/>
    <mergeCell ref="AS7:AS8"/>
    <mergeCell ref="AS19:AS20"/>
    <mergeCell ref="AS21:AS22"/>
    <mergeCell ref="AS23:AS24"/>
    <mergeCell ref="AS25:AS26"/>
    <mergeCell ref="AR9:AR10"/>
    <mergeCell ref="AS29:AS30"/>
    <mergeCell ref="AS31:AS32"/>
    <mergeCell ref="AS33:AS34"/>
    <mergeCell ref="AS35:AS36"/>
    <mergeCell ref="AS37:AS38"/>
    <mergeCell ref="AS39:AS40"/>
  </mergeCells>
  <conditionalFormatting sqref="E9:AI21 E27:AI46">
    <cfRule type="expression" priority="33" dxfId="0" stopIfTrue="1">
      <formula>$E9=""</formula>
    </cfRule>
  </conditionalFormatting>
  <conditionalFormatting sqref="D27:D31">
    <cfRule type="containsBlanks" priority="32" dxfId="14" stopIfTrue="1">
      <formula>LEN(TRIM(D27))=0</formula>
    </cfRule>
  </conditionalFormatting>
  <conditionalFormatting sqref="F49:AI49">
    <cfRule type="containsBlanks" priority="29" dxfId="0" stopIfTrue="1">
      <formula>LEN(TRIM(F49))=0</formula>
    </cfRule>
  </conditionalFormatting>
  <conditionalFormatting sqref="F52:U52">
    <cfRule type="containsBlanks" priority="28" dxfId="0" stopIfTrue="1">
      <formula>LEN(TRIM(F52))=0</formula>
    </cfRule>
  </conditionalFormatting>
  <conditionalFormatting sqref="F8:AI8 F23:AI26">
    <cfRule type="expression" priority="25" dxfId="92" stopIfTrue="1">
      <formula>WEEKDAY(F8,1)=1</formula>
    </cfRule>
    <cfRule type="expression" priority="26" dxfId="93" stopIfTrue="1">
      <formula>WEEKDAY(F8,1)=7</formula>
    </cfRule>
  </conditionalFormatting>
  <conditionalFormatting sqref="AS19:AT48 AT9:AT18">
    <cfRule type="containsBlanks" priority="4" dxfId="6" stopIfTrue="1">
      <formula>LEN(TRIM(AS9))=0</formula>
    </cfRule>
  </conditionalFormatting>
  <conditionalFormatting sqref="AU9:AU48 AW19:AW48 AY9:AY28 BA9:BA28 BB19:BD28 BC29:BD48 BE9:BE48">
    <cfRule type="containsBlanks" priority="3" dxfId="0" stopIfTrue="1">
      <formula>LEN(TRIM(AU9))=0</formula>
    </cfRule>
  </conditionalFormatting>
  <conditionalFormatting sqref="AE5:AJ5 AL5:AP5">
    <cfRule type="containsBlanks" priority="2" dxfId="0" stopIfTrue="1">
      <formula>LEN(TRIM(AE5))=0</formula>
    </cfRule>
  </conditionalFormatting>
  <conditionalFormatting sqref="BD3:BE3 BD5:BE5">
    <cfRule type="containsBlanks" priority="1" dxfId="6" stopIfTrue="1">
      <formula>LEN(TRIM(BD3))=0</formula>
    </cfRule>
  </conditionalFormatting>
  <dataValidations count="5">
    <dataValidation type="list" allowBlank="1" showInputMessage="1" showErrorMessage="1" sqref="F9:AJ21">
      <formula1>"出"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49:AJ49">
      <formula1>"○,無"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Q15" sqref="A15:Q18"/>
    </sheetView>
  </sheetViews>
  <sheetFormatPr defaultColWidth="5.57421875" defaultRowHeight="15" customHeight="1"/>
  <cols>
    <col min="1" max="1" width="8.421875" style="30" customWidth="1"/>
    <col min="2" max="2" width="24.57421875" style="30" customWidth="1"/>
    <col min="3" max="14" width="12.421875" style="30" customWidth="1"/>
    <col min="15" max="16" width="13.57421875" style="30" customWidth="1"/>
    <col min="17" max="20" width="13.7109375" style="30" customWidth="1"/>
    <col min="21" max="33" width="5.421875" style="30" customWidth="1"/>
    <col min="34" max="34" width="6.421875" style="30" customWidth="1"/>
    <col min="35" max="16384" width="5.421875" style="30" customWidth="1"/>
  </cols>
  <sheetData>
    <row r="1" spans="1:20" ht="23.25" customHeight="1">
      <c r="A1" s="388" t="s">
        <v>180</v>
      </c>
      <c r="B1" s="389"/>
      <c r="C1" s="29" t="s">
        <v>150</v>
      </c>
      <c r="T1" s="31" t="s">
        <v>224</v>
      </c>
    </row>
    <row r="2" spans="1:20" ht="23.25" customHeight="1">
      <c r="A2" s="32"/>
      <c r="B2" s="33"/>
      <c r="D2" s="402" t="s">
        <v>220</v>
      </c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T2" s="400"/>
    </row>
    <row r="3" spans="1:20" ht="23.25" customHeight="1">
      <c r="A3" s="32"/>
      <c r="B3" s="3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T3" s="401"/>
    </row>
    <row r="4" ht="8.25" customHeight="1">
      <c r="I4" s="34"/>
    </row>
    <row r="5" spans="1:31" ht="23.25" customHeight="1">
      <c r="A5" s="36"/>
      <c r="B5" s="47" t="s">
        <v>214</v>
      </c>
      <c r="C5" s="121"/>
      <c r="D5" s="36"/>
      <c r="E5" s="36"/>
      <c r="F5" s="36"/>
      <c r="G5" s="32"/>
      <c r="H5" s="32"/>
      <c r="I5" s="34"/>
      <c r="J5" s="398" t="s">
        <v>48</v>
      </c>
      <c r="K5" s="398"/>
      <c r="L5" s="398"/>
      <c r="M5" s="406">
        <f>'【年集計表（全体）】'!M5:O5</f>
        <v>0</v>
      </c>
      <c r="N5" s="407"/>
      <c r="O5" s="407"/>
      <c r="P5" s="388" t="s">
        <v>49</v>
      </c>
      <c r="Q5" s="389"/>
      <c r="R5" s="400">
        <f>'【年集計表（全体）】'!R5:T5</f>
        <v>0</v>
      </c>
      <c r="S5" s="400"/>
      <c r="T5" s="400"/>
      <c r="AE5" s="6"/>
    </row>
    <row r="6" spans="1:31" ht="23.25" customHeight="1">
      <c r="A6" s="36"/>
      <c r="C6" s="36"/>
      <c r="D6" s="36"/>
      <c r="E6" s="36"/>
      <c r="F6" s="36"/>
      <c r="G6" s="32"/>
      <c r="H6" s="32"/>
      <c r="I6" s="34"/>
      <c r="J6" s="158"/>
      <c r="K6" s="158"/>
      <c r="L6" s="158"/>
      <c r="M6" s="6"/>
      <c r="N6" s="6"/>
      <c r="O6" s="6"/>
      <c r="P6" s="158"/>
      <c r="Q6" s="158"/>
      <c r="R6" s="6"/>
      <c r="S6" s="6"/>
      <c r="T6" s="6"/>
      <c r="AE6" s="6"/>
    </row>
    <row r="7" spans="1:31" ht="23.25" customHeight="1">
      <c r="A7" s="36"/>
      <c r="B7" s="47" t="s">
        <v>213</v>
      </c>
      <c r="C7" s="47" t="s">
        <v>83</v>
      </c>
      <c r="D7" s="47" t="s">
        <v>95</v>
      </c>
      <c r="E7" s="160" t="s">
        <v>84</v>
      </c>
      <c r="F7" s="158"/>
      <c r="G7" s="158"/>
      <c r="H7" s="158"/>
      <c r="I7" s="158"/>
      <c r="J7" s="158"/>
      <c r="K7" s="158"/>
      <c r="L7" s="158"/>
      <c r="M7" s="6"/>
      <c r="N7" s="6"/>
      <c r="O7" s="6"/>
      <c r="P7" s="158"/>
      <c r="Q7" s="158"/>
      <c r="R7" s="6"/>
      <c r="S7" s="6"/>
      <c r="T7" s="6"/>
      <c r="AE7" s="6"/>
    </row>
    <row r="8" spans="1:33" ht="23.25" customHeight="1">
      <c r="A8" s="36"/>
      <c r="B8" s="47" t="s">
        <v>205</v>
      </c>
      <c r="C8" s="2">
        <f>'【年集計表（全体）】'!C8</f>
        <v>0</v>
      </c>
      <c r="D8" s="159"/>
      <c r="E8" s="159"/>
      <c r="F8" s="158"/>
      <c r="G8" s="158"/>
      <c r="H8" s="158"/>
      <c r="I8" s="158"/>
      <c r="J8" s="158"/>
      <c r="AG8" s="33"/>
    </row>
    <row r="9" spans="1:33" ht="23.25" customHeight="1">
      <c r="A9" s="36"/>
      <c r="B9" s="158"/>
      <c r="C9" s="158"/>
      <c r="D9" s="158"/>
      <c r="E9" s="158"/>
      <c r="F9" s="158"/>
      <c r="G9" s="158"/>
      <c r="H9" s="158"/>
      <c r="I9" s="158"/>
      <c r="J9" s="158"/>
      <c r="AG9" s="33"/>
    </row>
    <row r="10" spans="1:33" ht="23.25" customHeight="1">
      <c r="A10" s="36"/>
      <c r="B10" s="158"/>
      <c r="C10" s="158"/>
      <c r="D10" s="158"/>
      <c r="E10" s="158"/>
      <c r="AG10" s="33"/>
    </row>
    <row r="11" spans="1:33" ht="23.25" customHeight="1">
      <c r="A11" s="36"/>
      <c r="B11" s="158"/>
      <c r="C11" s="158"/>
      <c r="D11" s="158"/>
      <c r="E11" s="158"/>
      <c r="F11" s="32"/>
      <c r="G11" s="36"/>
      <c r="H11" s="36"/>
      <c r="AG11" s="33"/>
    </row>
    <row r="12" spans="1:33" s="153" customFormat="1" ht="23.25" customHeight="1" thickBot="1">
      <c r="A12" s="36"/>
      <c r="B12" s="36"/>
      <c r="C12" s="36"/>
      <c r="AG12" s="154"/>
    </row>
    <row r="13" spans="1:20" ht="26.25" customHeight="1" thickBot="1">
      <c r="A13" s="393" t="s">
        <v>50</v>
      </c>
      <c r="B13" s="37" t="s">
        <v>51</v>
      </c>
      <c r="C13" s="384"/>
      <c r="D13" s="385"/>
      <c r="E13" s="384"/>
      <c r="F13" s="404"/>
      <c r="G13" s="384"/>
      <c r="H13" s="385"/>
      <c r="I13" s="373" t="s">
        <v>87</v>
      </c>
      <c r="J13" s="374"/>
      <c r="K13" s="373" t="s">
        <v>88</v>
      </c>
      <c r="L13" s="374"/>
      <c r="M13" s="373" t="s">
        <v>89</v>
      </c>
      <c r="N13" s="374"/>
      <c r="O13" s="373" t="s">
        <v>90</v>
      </c>
      <c r="P13" s="374"/>
      <c r="Q13" s="273" t="s">
        <v>193</v>
      </c>
      <c r="R13" s="273"/>
      <c r="S13" s="370" t="s">
        <v>206</v>
      </c>
      <c r="T13" s="370"/>
    </row>
    <row r="14" spans="1:20" ht="26.25" customHeight="1" thickBot="1">
      <c r="A14" s="394"/>
      <c r="B14" s="37" t="s">
        <v>52</v>
      </c>
      <c r="C14" s="144"/>
      <c r="D14" s="144"/>
      <c r="E14" s="144"/>
      <c r="F14" s="145"/>
      <c r="G14" s="144"/>
      <c r="H14" s="144"/>
      <c r="I14" s="37" t="s">
        <v>110</v>
      </c>
      <c r="J14" s="37" t="s">
        <v>191</v>
      </c>
      <c r="K14" s="37" t="s">
        <v>110</v>
      </c>
      <c r="L14" s="37" t="s">
        <v>191</v>
      </c>
      <c r="M14" s="37" t="s">
        <v>110</v>
      </c>
      <c r="N14" s="37" t="s">
        <v>191</v>
      </c>
      <c r="O14" s="37" t="s">
        <v>110</v>
      </c>
      <c r="P14" s="37" t="s">
        <v>191</v>
      </c>
      <c r="Q14" s="37" t="s">
        <v>65</v>
      </c>
      <c r="R14" s="37" t="s">
        <v>53</v>
      </c>
      <c r="S14" s="161" t="s">
        <v>65</v>
      </c>
      <c r="T14" s="161" t="s">
        <v>53</v>
      </c>
    </row>
    <row r="15" spans="1:20" ht="26.25" customHeight="1">
      <c r="A15" s="390" t="s">
        <v>54</v>
      </c>
      <c r="B15" s="134" t="s">
        <v>175</v>
      </c>
      <c r="C15" s="146"/>
      <c r="D15" s="146"/>
      <c r="E15" s="146"/>
      <c r="F15" s="146"/>
      <c r="G15" s="146"/>
      <c r="H15" s="146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62"/>
      <c r="T15" s="162"/>
    </row>
    <row r="16" spans="1:20" ht="26.25" customHeight="1">
      <c r="A16" s="391"/>
      <c r="B16" s="137" t="s">
        <v>176</v>
      </c>
      <c r="C16" s="147"/>
      <c r="D16" s="147"/>
      <c r="E16" s="147"/>
      <c r="F16" s="147"/>
      <c r="G16" s="147"/>
      <c r="H16" s="147"/>
      <c r="I16" s="11"/>
      <c r="J16" s="11"/>
      <c r="K16" s="11"/>
      <c r="L16" s="11"/>
      <c r="M16" s="11"/>
      <c r="N16" s="11"/>
      <c r="O16" s="11"/>
      <c r="P16" s="11"/>
      <c r="Q16" s="11"/>
      <c r="R16" s="138"/>
      <c r="S16" s="163"/>
      <c r="T16" s="163"/>
    </row>
    <row r="17" spans="1:20" ht="26.25" customHeight="1">
      <c r="A17" s="391"/>
      <c r="B17" s="137" t="s">
        <v>177</v>
      </c>
      <c r="C17" s="147"/>
      <c r="D17" s="147"/>
      <c r="E17" s="147"/>
      <c r="F17" s="147"/>
      <c r="G17" s="147"/>
      <c r="H17" s="147"/>
      <c r="I17" s="11"/>
      <c r="J17" s="11"/>
      <c r="K17" s="11"/>
      <c r="L17" s="11"/>
      <c r="M17" s="11"/>
      <c r="N17" s="11"/>
      <c r="O17" s="11"/>
      <c r="P17" s="11"/>
      <c r="Q17" s="11"/>
      <c r="R17" s="138"/>
      <c r="S17" s="163"/>
      <c r="T17" s="163"/>
    </row>
    <row r="18" spans="1:20" ht="26.25" customHeight="1" thickBot="1">
      <c r="A18" s="392"/>
      <c r="B18" s="139" t="s">
        <v>55</v>
      </c>
      <c r="C18" s="148"/>
      <c r="D18" s="149"/>
      <c r="E18" s="148"/>
      <c r="F18" s="149"/>
      <c r="G18" s="149"/>
      <c r="H18" s="149"/>
      <c r="I18" s="140"/>
      <c r="J18" s="141"/>
      <c r="K18" s="140"/>
      <c r="L18" s="141"/>
      <c r="M18" s="140"/>
      <c r="N18" s="141"/>
      <c r="O18" s="140"/>
      <c r="P18" s="141"/>
      <c r="Q18" s="141"/>
      <c r="R18" s="142"/>
      <c r="S18" s="164"/>
      <c r="T18" s="165"/>
    </row>
    <row r="19" spans="1:20" ht="26.25" customHeight="1" thickBot="1">
      <c r="A19" s="395" t="s">
        <v>56</v>
      </c>
      <c r="B19" s="38" t="s">
        <v>57</v>
      </c>
      <c r="C19" s="381"/>
      <c r="D19" s="150"/>
      <c r="E19" s="381"/>
      <c r="F19" s="151"/>
      <c r="G19" s="381"/>
      <c r="H19" s="150"/>
      <c r="I19" s="363"/>
      <c r="J19" s="103">
        <f>'【6月】月集計表'!$AV$51</f>
        <v>0</v>
      </c>
      <c r="K19" s="363"/>
      <c r="L19" s="103">
        <f>'【7月】月集計表'!$AV$51</f>
        <v>0</v>
      </c>
      <c r="M19" s="363"/>
      <c r="N19" s="103">
        <f>'【8月】月集計表'!$AV$51</f>
        <v>0</v>
      </c>
      <c r="O19" s="363"/>
      <c r="P19" s="103">
        <f>'【9月】月集計表'!$AV$51</f>
        <v>0</v>
      </c>
      <c r="Q19" s="364"/>
      <c r="R19" s="103">
        <f>SUM(J19,L19,N19,P19)</f>
        <v>0</v>
      </c>
      <c r="S19" s="371"/>
      <c r="T19" s="166">
        <f>R19</f>
        <v>0</v>
      </c>
    </row>
    <row r="20" spans="1:20" ht="26.25" customHeight="1" thickBot="1">
      <c r="A20" s="395"/>
      <c r="B20" s="39" t="s">
        <v>58</v>
      </c>
      <c r="C20" s="381"/>
      <c r="D20" s="147"/>
      <c r="E20" s="381"/>
      <c r="F20" s="152"/>
      <c r="G20" s="381"/>
      <c r="H20" s="147"/>
      <c r="I20" s="363"/>
      <c r="J20" s="11">
        <f>ROUNDDOWN(J19*0.06,0)</f>
        <v>0</v>
      </c>
      <c r="K20" s="363"/>
      <c r="L20" s="11">
        <f>ROUNDDOWN(L19*0.06,0)</f>
        <v>0</v>
      </c>
      <c r="M20" s="363"/>
      <c r="N20" s="11">
        <f>ROUNDDOWN(N19*0.06,0)</f>
        <v>0</v>
      </c>
      <c r="O20" s="363"/>
      <c r="P20" s="11">
        <f>ROUNDDOWN(P19*0.06,0)</f>
        <v>0</v>
      </c>
      <c r="Q20" s="405"/>
      <c r="R20" s="11">
        <f aca="true" t="shared" si="0" ref="R20:R28">SUM(J20,L20,N20,P20)</f>
        <v>0</v>
      </c>
      <c r="S20" s="372"/>
      <c r="T20" s="167">
        <f>R20</f>
        <v>0</v>
      </c>
    </row>
    <row r="21" spans="1:20" ht="26.25" customHeight="1" thickBot="1">
      <c r="A21" s="395"/>
      <c r="B21" s="39" t="s">
        <v>81</v>
      </c>
      <c r="C21" s="381"/>
      <c r="D21" s="147"/>
      <c r="E21" s="381"/>
      <c r="F21" s="152"/>
      <c r="G21" s="381"/>
      <c r="H21" s="147"/>
      <c r="I21" s="363"/>
      <c r="J21" s="11">
        <f>'【6月】月集計表'!$AX$51</f>
        <v>0</v>
      </c>
      <c r="K21" s="363"/>
      <c r="L21" s="11">
        <f>'【7月】月集計表'!$AX$51</f>
        <v>0</v>
      </c>
      <c r="M21" s="363"/>
      <c r="N21" s="11">
        <f>'【8月】月集計表'!$AX$51</f>
        <v>0</v>
      </c>
      <c r="O21" s="363"/>
      <c r="P21" s="11">
        <f>'【9月】月集計表'!$AX$51</f>
        <v>0</v>
      </c>
      <c r="Q21" s="405"/>
      <c r="R21" s="11">
        <f t="shared" si="0"/>
        <v>0</v>
      </c>
      <c r="S21" s="372"/>
      <c r="T21" s="167">
        <f>R21</f>
        <v>0</v>
      </c>
    </row>
    <row r="22" spans="1:20" ht="26.25" customHeight="1" thickBot="1">
      <c r="A22" s="396"/>
      <c r="B22" s="39" t="s">
        <v>59</v>
      </c>
      <c r="C22" s="381"/>
      <c r="D22" s="147"/>
      <c r="E22" s="381"/>
      <c r="F22" s="152"/>
      <c r="G22" s="381"/>
      <c r="H22" s="147"/>
      <c r="I22" s="363"/>
      <c r="J22" s="11">
        <f>'【6月】月集計表'!$AZ$51</f>
        <v>0</v>
      </c>
      <c r="K22" s="363"/>
      <c r="L22" s="11">
        <f>'【7月】月集計表'!$AZ$51</f>
        <v>0</v>
      </c>
      <c r="M22" s="363"/>
      <c r="N22" s="11">
        <f>'【8月】月集計表'!$AZ$51</f>
        <v>0</v>
      </c>
      <c r="O22" s="363"/>
      <c r="P22" s="11">
        <f>'【9月】月集計表'!$AZ$51</f>
        <v>0</v>
      </c>
      <c r="Q22" s="405"/>
      <c r="R22" s="11">
        <f t="shared" si="0"/>
        <v>0</v>
      </c>
      <c r="S22" s="372"/>
      <c r="T22" s="167">
        <f>R22</f>
        <v>0</v>
      </c>
    </row>
    <row r="23" spans="1:20" ht="26.25" customHeight="1" thickBot="1">
      <c r="A23" s="294" t="s">
        <v>94</v>
      </c>
      <c r="B23" s="40" t="s">
        <v>93</v>
      </c>
      <c r="C23" s="381"/>
      <c r="D23" s="147"/>
      <c r="E23" s="381"/>
      <c r="F23" s="152"/>
      <c r="G23" s="381"/>
      <c r="H23" s="147"/>
      <c r="I23" s="363"/>
      <c r="J23" s="11"/>
      <c r="K23" s="363"/>
      <c r="L23" s="11"/>
      <c r="M23" s="363"/>
      <c r="N23" s="11"/>
      <c r="O23" s="363"/>
      <c r="P23" s="11"/>
      <c r="Q23" s="405"/>
      <c r="R23" s="11"/>
      <c r="S23" s="372"/>
      <c r="T23" s="167"/>
    </row>
    <row r="24" spans="1:20" ht="26.25" customHeight="1" thickBot="1">
      <c r="A24" s="294"/>
      <c r="B24" s="40" t="s">
        <v>60</v>
      </c>
      <c r="C24" s="381"/>
      <c r="D24" s="147"/>
      <c r="E24" s="381"/>
      <c r="F24" s="152"/>
      <c r="G24" s="381"/>
      <c r="H24" s="147"/>
      <c r="I24" s="363"/>
      <c r="J24" s="11">
        <f>'【6月】月集計表'!$BA$51</f>
        <v>0</v>
      </c>
      <c r="K24" s="363"/>
      <c r="L24" s="11">
        <f>'【7月】月集計表'!$BA$51</f>
        <v>0</v>
      </c>
      <c r="M24" s="363"/>
      <c r="N24" s="11">
        <f>'【8月】月集計表'!$BA$51</f>
        <v>0</v>
      </c>
      <c r="O24" s="363"/>
      <c r="P24" s="11">
        <f>'【9月】月集計表'!$BA$51</f>
        <v>0</v>
      </c>
      <c r="Q24" s="405"/>
      <c r="R24" s="11">
        <f t="shared" si="0"/>
        <v>0</v>
      </c>
      <c r="S24" s="372"/>
      <c r="T24" s="167">
        <f>IF(R24&gt;40000*SUM($C$8:$C$9),40000*SUM($C$8:$C$9),R24)</f>
        <v>0</v>
      </c>
    </row>
    <row r="25" spans="1:20" ht="26.25" customHeight="1" thickBot="1">
      <c r="A25" s="294"/>
      <c r="B25" s="40" t="s">
        <v>95</v>
      </c>
      <c r="C25" s="381"/>
      <c r="D25" s="147"/>
      <c r="E25" s="381"/>
      <c r="F25" s="152"/>
      <c r="G25" s="381"/>
      <c r="H25" s="147"/>
      <c r="I25" s="363"/>
      <c r="J25" s="11">
        <f>'【6月】月集計表'!$BB$51</f>
        <v>0</v>
      </c>
      <c r="K25" s="363"/>
      <c r="L25" s="11">
        <f>'【7月】月集計表'!$BB$51</f>
        <v>0</v>
      </c>
      <c r="M25" s="363"/>
      <c r="N25" s="11">
        <f>'【8月】月集計表'!$BB$51</f>
        <v>0</v>
      </c>
      <c r="O25" s="363"/>
      <c r="P25" s="11">
        <f>'【9月】月集計表'!$BB$51</f>
        <v>0</v>
      </c>
      <c r="Q25" s="405"/>
      <c r="R25" s="11">
        <f t="shared" si="0"/>
        <v>0</v>
      </c>
      <c r="S25" s="372"/>
      <c r="T25" s="167">
        <f>IF(R25&gt;100000*SUM($D$9),100000*SUM($D$9),R25)</f>
        <v>0</v>
      </c>
    </row>
    <row r="26" spans="1:20" ht="26.25" customHeight="1" thickBot="1">
      <c r="A26" s="294"/>
      <c r="B26" s="40" t="s">
        <v>96</v>
      </c>
      <c r="C26" s="381"/>
      <c r="D26" s="147"/>
      <c r="E26" s="381"/>
      <c r="F26" s="152"/>
      <c r="G26" s="381"/>
      <c r="H26" s="147"/>
      <c r="I26" s="363"/>
      <c r="J26" s="11">
        <f>'【6月】月集計表'!$BC$51</f>
        <v>0</v>
      </c>
      <c r="K26" s="363"/>
      <c r="L26" s="11">
        <f>'【7月】月集計表'!$BC$51</f>
        <v>0</v>
      </c>
      <c r="M26" s="363"/>
      <c r="N26" s="11">
        <f>'【8月】月集計表'!$BC$51</f>
        <v>0</v>
      </c>
      <c r="O26" s="363"/>
      <c r="P26" s="11">
        <f>'【9月】月集計表'!$BC$51</f>
        <v>0</v>
      </c>
      <c r="Q26" s="405"/>
      <c r="R26" s="11">
        <f t="shared" si="0"/>
        <v>0</v>
      </c>
      <c r="S26" s="372"/>
      <c r="T26" s="167">
        <f>IF(R26&gt;50000*SUM($E$9:$E$11),50000*SUM($E$9:$E$11),R26)</f>
        <v>0</v>
      </c>
    </row>
    <row r="27" spans="1:20" ht="26.25" customHeight="1" thickBot="1">
      <c r="A27" s="294"/>
      <c r="B27" s="40" t="s">
        <v>113</v>
      </c>
      <c r="C27" s="381"/>
      <c r="D27" s="147"/>
      <c r="E27" s="381"/>
      <c r="F27" s="152"/>
      <c r="G27" s="381"/>
      <c r="H27" s="147"/>
      <c r="I27" s="363"/>
      <c r="J27" s="11">
        <f>'【6月】月集計表'!$BD$51</f>
        <v>0</v>
      </c>
      <c r="K27" s="363"/>
      <c r="L27" s="11">
        <f>'【7月】月集計表'!$BD$51</f>
        <v>0</v>
      </c>
      <c r="M27" s="363"/>
      <c r="N27" s="11">
        <f>'【8月】月集計表'!$BD$51</f>
        <v>0</v>
      </c>
      <c r="O27" s="363"/>
      <c r="P27" s="11">
        <f>'【9月】月集計表'!$BD$51</f>
        <v>0</v>
      </c>
      <c r="Q27" s="405"/>
      <c r="R27" s="11">
        <f t="shared" si="0"/>
        <v>0</v>
      </c>
      <c r="S27" s="372"/>
      <c r="T27" s="167">
        <f>IF(R27&gt;20000*SUM($C$5)*4,20000*SUM($C$5)*4,R27)</f>
        <v>0</v>
      </c>
    </row>
    <row r="28" spans="1:20" ht="26.25" customHeight="1" thickBot="1">
      <c r="A28" s="273" t="s">
        <v>61</v>
      </c>
      <c r="B28" s="273"/>
      <c r="C28" s="382"/>
      <c r="D28" s="147"/>
      <c r="E28" s="382"/>
      <c r="F28" s="152"/>
      <c r="G28" s="382"/>
      <c r="H28" s="147"/>
      <c r="I28" s="364"/>
      <c r="J28" s="11">
        <f>SUM(J18:J27)</f>
        <v>0</v>
      </c>
      <c r="K28" s="364"/>
      <c r="L28" s="11">
        <f>SUM(L18:L27)</f>
        <v>0</v>
      </c>
      <c r="M28" s="364"/>
      <c r="N28" s="11">
        <f>SUM(N18:N27)</f>
        <v>0</v>
      </c>
      <c r="O28" s="364"/>
      <c r="P28" s="11">
        <f>SUM(P18:P27)</f>
        <v>0</v>
      </c>
      <c r="Q28" s="405"/>
      <c r="R28" s="11">
        <f t="shared" si="0"/>
        <v>0</v>
      </c>
      <c r="S28" s="372"/>
      <c r="T28" s="168">
        <f>SUM(T18:T27)</f>
        <v>0</v>
      </c>
    </row>
    <row r="29" spans="1:34" s="154" customFormat="1" ht="26.25" customHeight="1" thickBot="1">
      <c r="A29" s="155"/>
      <c r="B29" s="155"/>
      <c r="C29" s="153"/>
      <c r="D29" s="156"/>
      <c r="E29" s="153"/>
      <c r="F29" s="156"/>
      <c r="G29" s="153"/>
      <c r="H29" s="156"/>
      <c r="I29" s="153"/>
      <c r="J29" s="156"/>
      <c r="K29" s="156"/>
      <c r="L29" s="156"/>
      <c r="M29" s="156"/>
      <c r="N29" s="156"/>
      <c r="O29" s="156"/>
      <c r="P29" s="156"/>
      <c r="Q29" s="156"/>
      <c r="R29" s="15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20" ht="26.25" customHeight="1" thickBot="1">
      <c r="A30" s="393" t="s">
        <v>50</v>
      </c>
      <c r="B30" s="37" t="s">
        <v>51</v>
      </c>
      <c r="C30" s="373" t="s">
        <v>63</v>
      </c>
      <c r="D30" s="374"/>
      <c r="E30" s="373" t="s">
        <v>91</v>
      </c>
      <c r="F30" s="374"/>
      <c r="G30" s="373" t="s">
        <v>92</v>
      </c>
      <c r="H30" s="374"/>
      <c r="I30" s="373" t="s">
        <v>64</v>
      </c>
      <c r="J30" s="374"/>
      <c r="K30" s="384"/>
      <c r="L30" s="385"/>
      <c r="M30" s="273" t="s">
        <v>194</v>
      </c>
      <c r="N30" s="399"/>
      <c r="O30" s="383" t="s">
        <v>192</v>
      </c>
      <c r="P30" s="383"/>
      <c r="Q30" s="375" t="s">
        <v>62</v>
      </c>
      <c r="R30" s="376"/>
      <c r="S30" s="376"/>
      <c r="T30" s="377"/>
    </row>
    <row r="31" spans="1:20" ht="26.25" customHeight="1" thickBot="1">
      <c r="A31" s="394"/>
      <c r="B31" s="37" t="s">
        <v>52</v>
      </c>
      <c r="C31" s="37" t="s">
        <v>110</v>
      </c>
      <c r="D31" s="37" t="s">
        <v>191</v>
      </c>
      <c r="E31" s="37" t="s">
        <v>110</v>
      </c>
      <c r="F31" s="37" t="s">
        <v>191</v>
      </c>
      <c r="G31" s="37" t="s">
        <v>110</v>
      </c>
      <c r="H31" s="37" t="s">
        <v>191</v>
      </c>
      <c r="I31" s="37" t="s">
        <v>110</v>
      </c>
      <c r="J31" s="37" t="s">
        <v>191</v>
      </c>
      <c r="K31" s="144"/>
      <c r="L31" s="144"/>
      <c r="M31" s="37" t="s">
        <v>65</v>
      </c>
      <c r="N31" s="117" t="s">
        <v>53</v>
      </c>
      <c r="O31" s="169" t="s">
        <v>65</v>
      </c>
      <c r="P31" s="169" t="s">
        <v>53</v>
      </c>
      <c r="Q31" s="378"/>
      <c r="R31" s="379"/>
      <c r="S31" s="379"/>
      <c r="T31" s="380"/>
    </row>
    <row r="32" spans="1:20" ht="26.25" customHeight="1">
      <c r="A32" s="390" t="s">
        <v>54</v>
      </c>
      <c r="B32" s="134" t="s">
        <v>175</v>
      </c>
      <c r="C32" s="135"/>
      <c r="D32" s="135"/>
      <c r="E32" s="135"/>
      <c r="F32" s="135"/>
      <c r="G32" s="135"/>
      <c r="H32" s="135"/>
      <c r="I32" s="135"/>
      <c r="J32" s="135"/>
      <c r="K32" s="146"/>
      <c r="L32" s="146"/>
      <c r="M32" s="135"/>
      <c r="N32" s="143"/>
      <c r="O32" s="170"/>
      <c r="P32" s="171"/>
      <c r="Q32" s="408"/>
      <c r="R32" s="409"/>
      <c r="S32" s="409"/>
      <c r="T32" s="410"/>
    </row>
    <row r="33" spans="1:20" ht="26.25" customHeight="1">
      <c r="A33" s="391"/>
      <c r="B33" s="137" t="s">
        <v>176</v>
      </c>
      <c r="C33" s="11"/>
      <c r="D33" s="11"/>
      <c r="E33" s="11"/>
      <c r="F33" s="11"/>
      <c r="G33" s="11"/>
      <c r="H33" s="11"/>
      <c r="I33" s="11"/>
      <c r="J33" s="11"/>
      <c r="K33" s="147"/>
      <c r="L33" s="147"/>
      <c r="M33" s="11"/>
      <c r="N33" s="10"/>
      <c r="O33" s="172"/>
      <c r="P33" s="173"/>
      <c r="Q33" s="408"/>
      <c r="R33" s="409"/>
      <c r="S33" s="409"/>
      <c r="T33" s="410"/>
    </row>
    <row r="34" spans="1:20" ht="26.25" customHeight="1">
      <c r="A34" s="391"/>
      <c r="B34" s="137" t="s">
        <v>177</v>
      </c>
      <c r="C34" s="11"/>
      <c r="D34" s="11"/>
      <c r="E34" s="11"/>
      <c r="F34" s="11"/>
      <c r="G34" s="11"/>
      <c r="H34" s="11"/>
      <c r="I34" s="11"/>
      <c r="J34" s="11"/>
      <c r="K34" s="147"/>
      <c r="L34" s="147"/>
      <c r="M34" s="11"/>
      <c r="N34" s="10"/>
      <c r="O34" s="172"/>
      <c r="P34" s="173"/>
      <c r="Q34" s="408"/>
      <c r="R34" s="409"/>
      <c r="S34" s="409"/>
      <c r="T34" s="410"/>
    </row>
    <row r="35" spans="1:20" ht="26.25" customHeight="1" thickBot="1">
      <c r="A35" s="392"/>
      <c r="B35" s="139" t="s">
        <v>55</v>
      </c>
      <c r="C35" s="140"/>
      <c r="D35" s="141"/>
      <c r="E35" s="140"/>
      <c r="F35" s="141"/>
      <c r="G35" s="140"/>
      <c r="H35" s="141"/>
      <c r="I35" s="140"/>
      <c r="J35" s="141"/>
      <c r="K35" s="148"/>
      <c r="L35" s="149"/>
      <c r="M35" s="140"/>
      <c r="N35" s="140"/>
      <c r="O35" s="174"/>
      <c r="P35" s="175"/>
      <c r="Q35" s="408"/>
      <c r="R35" s="409"/>
      <c r="S35" s="409"/>
      <c r="T35" s="410"/>
    </row>
    <row r="36" spans="1:20" ht="26.25" customHeight="1" thickBot="1">
      <c r="A36" s="395" t="s">
        <v>56</v>
      </c>
      <c r="B36" s="38" t="s">
        <v>57</v>
      </c>
      <c r="C36" s="363"/>
      <c r="D36" s="103">
        <f>'【10月】月集計表'!$AV$51</f>
        <v>0</v>
      </c>
      <c r="E36" s="363"/>
      <c r="F36" s="103">
        <f>'【11月】月集計表'!$AV$51</f>
        <v>0</v>
      </c>
      <c r="G36" s="363"/>
      <c r="H36" s="103">
        <f>'【12月】月集計表'!$AV$51</f>
        <v>0</v>
      </c>
      <c r="I36" s="363"/>
      <c r="J36" s="103">
        <f>'【1月】月集計表'!$AV$51</f>
        <v>0</v>
      </c>
      <c r="K36" s="381"/>
      <c r="L36" s="150"/>
      <c r="M36" s="363"/>
      <c r="N36" s="118">
        <f>SUM(D36,F36,H36,J36)</f>
        <v>0</v>
      </c>
      <c r="O36" s="365"/>
      <c r="P36" s="176">
        <f>N36+R19</f>
        <v>0</v>
      </c>
      <c r="Q36" s="408"/>
      <c r="R36" s="409"/>
      <c r="S36" s="409"/>
      <c r="T36" s="410"/>
    </row>
    <row r="37" spans="1:20" ht="26.25" customHeight="1" thickBot="1">
      <c r="A37" s="395"/>
      <c r="B37" s="39" t="s">
        <v>58</v>
      </c>
      <c r="C37" s="363"/>
      <c r="D37" s="11">
        <f>ROUNDDOWN(D36*0.06,0)</f>
        <v>0</v>
      </c>
      <c r="E37" s="363"/>
      <c r="F37" s="11">
        <f>ROUNDDOWN(F36*0.06,0)</f>
        <v>0</v>
      </c>
      <c r="G37" s="363"/>
      <c r="H37" s="11">
        <f>ROUNDDOWN(H36*0.06,0)</f>
        <v>0</v>
      </c>
      <c r="I37" s="363"/>
      <c r="J37" s="11">
        <f>ROUNDDOWN(J36*0.06,0)</f>
        <v>0</v>
      </c>
      <c r="K37" s="381"/>
      <c r="L37" s="147"/>
      <c r="M37" s="363"/>
      <c r="N37" s="10">
        <f aca="true" t="shared" si="1" ref="N37:N45">SUM(D37,F37,H37,J37)</f>
        <v>0</v>
      </c>
      <c r="O37" s="366"/>
      <c r="P37" s="177">
        <f>N37+R20</f>
        <v>0</v>
      </c>
      <c r="Q37" s="408"/>
      <c r="R37" s="409"/>
      <c r="S37" s="409"/>
      <c r="T37" s="410"/>
    </row>
    <row r="38" spans="1:20" ht="26.25" customHeight="1" thickBot="1">
      <c r="A38" s="395"/>
      <c r="B38" s="39" t="s">
        <v>81</v>
      </c>
      <c r="C38" s="363"/>
      <c r="D38" s="11">
        <f>'【10月】月集計表'!$AX$51</f>
        <v>0</v>
      </c>
      <c r="E38" s="363"/>
      <c r="F38" s="11">
        <f>'【11月】月集計表'!$AX$51</f>
        <v>0</v>
      </c>
      <c r="G38" s="363"/>
      <c r="H38" s="11">
        <f>'【12月】月集計表'!$AX$51</f>
        <v>0</v>
      </c>
      <c r="I38" s="363"/>
      <c r="J38" s="11">
        <f>'【1月】月集計表'!$AX$51</f>
        <v>0</v>
      </c>
      <c r="K38" s="381"/>
      <c r="L38" s="147"/>
      <c r="M38" s="363"/>
      <c r="N38" s="10">
        <f t="shared" si="1"/>
        <v>0</v>
      </c>
      <c r="O38" s="366"/>
      <c r="P38" s="177">
        <f>N38+R21</f>
        <v>0</v>
      </c>
      <c r="Q38" s="408"/>
      <c r="R38" s="409"/>
      <c r="S38" s="409"/>
      <c r="T38" s="410"/>
    </row>
    <row r="39" spans="1:20" ht="26.25" customHeight="1" thickBot="1">
      <c r="A39" s="396"/>
      <c r="B39" s="39" t="s">
        <v>59</v>
      </c>
      <c r="C39" s="363"/>
      <c r="D39" s="11">
        <f>'【10月】月集計表'!$AZ$51</f>
        <v>0</v>
      </c>
      <c r="E39" s="363"/>
      <c r="F39" s="11">
        <f>'【11月】月集計表'!$AZ$51</f>
        <v>0</v>
      </c>
      <c r="G39" s="363"/>
      <c r="H39" s="11">
        <f>'【12月】月集計表'!$AZ$51</f>
        <v>0</v>
      </c>
      <c r="I39" s="363"/>
      <c r="J39" s="11">
        <f>'【1月】月集計表'!$AZ$51</f>
        <v>0</v>
      </c>
      <c r="K39" s="381"/>
      <c r="L39" s="147"/>
      <c r="M39" s="363"/>
      <c r="N39" s="10">
        <f t="shared" si="1"/>
        <v>0</v>
      </c>
      <c r="O39" s="366"/>
      <c r="P39" s="177">
        <f>N39+R22</f>
        <v>0</v>
      </c>
      <c r="Q39" s="408"/>
      <c r="R39" s="409"/>
      <c r="S39" s="409"/>
      <c r="T39" s="410"/>
    </row>
    <row r="40" spans="1:20" ht="26.25" customHeight="1" thickBot="1">
      <c r="A40" s="294" t="s">
        <v>94</v>
      </c>
      <c r="B40" s="40" t="s">
        <v>93</v>
      </c>
      <c r="C40" s="363"/>
      <c r="D40" s="11"/>
      <c r="E40" s="363"/>
      <c r="F40" s="11"/>
      <c r="G40" s="363"/>
      <c r="H40" s="11"/>
      <c r="I40" s="363"/>
      <c r="J40" s="11"/>
      <c r="K40" s="381"/>
      <c r="L40" s="147"/>
      <c r="M40" s="363"/>
      <c r="N40" s="10"/>
      <c r="O40" s="366"/>
      <c r="P40" s="177"/>
      <c r="Q40" s="408"/>
      <c r="R40" s="409"/>
      <c r="S40" s="409"/>
      <c r="T40" s="410"/>
    </row>
    <row r="41" spans="1:20" ht="26.25" customHeight="1" thickBot="1">
      <c r="A41" s="294"/>
      <c r="B41" s="40" t="s">
        <v>60</v>
      </c>
      <c r="C41" s="363"/>
      <c r="D41" s="11">
        <f>'【10月】月集計表'!$BA$51</f>
        <v>0</v>
      </c>
      <c r="E41" s="363"/>
      <c r="F41" s="11">
        <f>'【11月】月集計表'!$BA$51</f>
        <v>0</v>
      </c>
      <c r="G41" s="363"/>
      <c r="H41" s="11">
        <f>'【12月】月集計表'!$BA$51</f>
        <v>0</v>
      </c>
      <c r="I41" s="363"/>
      <c r="J41" s="11">
        <f>'【1月】月集計表'!$BA$51</f>
        <v>0</v>
      </c>
      <c r="K41" s="381"/>
      <c r="L41" s="147"/>
      <c r="M41" s="363"/>
      <c r="N41" s="10">
        <f t="shared" si="1"/>
        <v>0</v>
      </c>
      <c r="O41" s="366"/>
      <c r="P41" s="177">
        <f>IF(N41+R24&gt;40000*SUM($C$8:$C$9),40000*SUM($C$8:$C$9),N41+R24)</f>
        <v>0</v>
      </c>
      <c r="Q41" s="408"/>
      <c r="R41" s="409"/>
      <c r="S41" s="409"/>
      <c r="T41" s="410"/>
    </row>
    <row r="42" spans="1:20" ht="26.25" customHeight="1" thickBot="1">
      <c r="A42" s="294"/>
      <c r="B42" s="40" t="s">
        <v>95</v>
      </c>
      <c r="C42" s="363"/>
      <c r="D42" s="11">
        <f>'【10月】月集計表'!$BB$51</f>
        <v>0</v>
      </c>
      <c r="E42" s="363"/>
      <c r="F42" s="11">
        <f>'【11月】月集計表'!$BB$51</f>
        <v>0</v>
      </c>
      <c r="G42" s="363"/>
      <c r="H42" s="11">
        <f>'【12月】月集計表'!$BB$51</f>
        <v>0</v>
      </c>
      <c r="I42" s="363"/>
      <c r="J42" s="11">
        <f>'【1月】月集計表'!$BB$51</f>
        <v>0</v>
      </c>
      <c r="K42" s="381"/>
      <c r="L42" s="147"/>
      <c r="M42" s="363"/>
      <c r="N42" s="10">
        <f t="shared" si="1"/>
        <v>0</v>
      </c>
      <c r="O42" s="366"/>
      <c r="P42" s="177">
        <f>IF(N42+R25&gt;100000*SUM($D$9),100000*SUM($D$9),N42+R25)</f>
        <v>0</v>
      </c>
      <c r="Q42" s="408"/>
      <c r="R42" s="409"/>
      <c r="S42" s="409"/>
      <c r="T42" s="410"/>
    </row>
    <row r="43" spans="1:20" ht="26.25" customHeight="1" thickBot="1">
      <c r="A43" s="294"/>
      <c r="B43" s="40" t="s">
        <v>96</v>
      </c>
      <c r="C43" s="363"/>
      <c r="D43" s="11">
        <f>'【10月】月集計表'!$BC$51</f>
        <v>0</v>
      </c>
      <c r="E43" s="363"/>
      <c r="F43" s="11">
        <f>'【11月】月集計表'!$BC$51</f>
        <v>0</v>
      </c>
      <c r="G43" s="363"/>
      <c r="H43" s="11">
        <f>'【12月】月集計表'!$BC$51</f>
        <v>0</v>
      </c>
      <c r="I43" s="363"/>
      <c r="J43" s="11">
        <f>'【1月】月集計表'!$BC$51</f>
        <v>0</v>
      </c>
      <c r="K43" s="381"/>
      <c r="L43" s="147"/>
      <c r="M43" s="363"/>
      <c r="N43" s="10">
        <f t="shared" si="1"/>
        <v>0</v>
      </c>
      <c r="O43" s="366"/>
      <c r="P43" s="177">
        <f>IF(N43+R26&gt;50000*SUM($E$9:$E$11),50000*SUM($E$9:$E$11),N43+R26)</f>
        <v>0</v>
      </c>
      <c r="Q43" s="408"/>
      <c r="R43" s="409"/>
      <c r="S43" s="409"/>
      <c r="T43" s="410"/>
    </row>
    <row r="44" spans="1:20" ht="26.25" customHeight="1" thickBot="1">
      <c r="A44" s="294"/>
      <c r="B44" s="40" t="s">
        <v>113</v>
      </c>
      <c r="C44" s="363"/>
      <c r="D44" s="11">
        <f>'【10月】月集計表'!$BD$51</f>
        <v>0</v>
      </c>
      <c r="E44" s="363"/>
      <c r="F44" s="11">
        <f>'【11月】月集計表'!$BD$51</f>
        <v>0</v>
      </c>
      <c r="G44" s="363"/>
      <c r="H44" s="11">
        <f>'【12月】月集計表'!$BD$51</f>
        <v>0</v>
      </c>
      <c r="I44" s="363"/>
      <c r="J44" s="11">
        <f>'【1月】月集計表'!$BD$51</f>
        <v>0</v>
      </c>
      <c r="K44" s="381"/>
      <c r="L44" s="147"/>
      <c r="M44" s="363"/>
      <c r="N44" s="10">
        <f t="shared" si="1"/>
        <v>0</v>
      </c>
      <c r="O44" s="366"/>
      <c r="P44" s="177">
        <f>IF(N44+R27&gt;20000*SUM($C$5)*8,20000*SUM($C$5)*8,N44+R27)</f>
        <v>0</v>
      </c>
      <c r="Q44" s="408"/>
      <c r="R44" s="409"/>
      <c r="S44" s="409"/>
      <c r="T44" s="410"/>
    </row>
    <row r="45" spans="1:20" ht="26.25" customHeight="1" thickBot="1">
      <c r="A45" s="273" t="s">
        <v>61</v>
      </c>
      <c r="B45" s="273"/>
      <c r="C45" s="364"/>
      <c r="D45" s="11">
        <f>SUM(D35:D44)</f>
        <v>0</v>
      </c>
      <c r="E45" s="364"/>
      <c r="F45" s="11">
        <f>SUM(F35:F44)</f>
        <v>0</v>
      </c>
      <c r="G45" s="364"/>
      <c r="H45" s="11">
        <f>SUM(H35:H44)</f>
        <v>0</v>
      </c>
      <c r="I45" s="364"/>
      <c r="J45" s="11">
        <f>SUM(J35:J44)</f>
        <v>0</v>
      </c>
      <c r="K45" s="382"/>
      <c r="L45" s="147"/>
      <c r="M45" s="364"/>
      <c r="N45" s="10">
        <f t="shared" si="1"/>
        <v>0</v>
      </c>
      <c r="O45" s="366"/>
      <c r="P45" s="178">
        <f>SUM(P35:P44)</f>
        <v>0</v>
      </c>
      <c r="Q45" s="408"/>
      <c r="R45" s="409"/>
      <c r="S45" s="409"/>
      <c r="T45" s="410"/>
    </row>
  </sheetData>
  <sheetProtection password="FA5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C8 M5:O5 R5:T5">
    <cfRule type="containsBlanks" priority="1" dxfId="0" stopIfTrue="1">
      <formula>LEN(TRIM(C5))=0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="70" zoomScaleNormal="25" zoomScaleSheetLayoutView="70" zoomScalePageLayoutView="0" workbookViewId="0" topLeftCell="A1">
      <selection activeCell="C33" sqref="A33:IV33"/>
    </sheetView>
  </sheetViews>
  <sheetFormatPr defaultColWidth="5.57421875" defaultRowHeight="15" customHeight="1"/>
  <cols>
    <col min="1" max="1" width="8.421875" style="30" customWidth="1"/>
    <col min="2" max="2" width="24.57421875" style="30" customWidth="1"/>
    <col min="3" max="14" width="12.421875" style="30" customWidth="1"/>
    <col min="15" max="16" width="13.57421875" style="30" customWidth="1"/>
    <col min="17" max="20" width="13.7109375" style="30" customWidth="1"/>
    <col min="21" max="33" width="5.421875" style="30" customWidth="1"/>
    <col min="34" max="34" width="6.421875" style="30" customWidth="1"/>
    <col min="35" max="16384" width="5.421875" style="30" customWidth="1"/>
  </cols>
  <sheetData>
    <row r="1" spans="1:20" ht="23.25" customHeight="1">
      <c r="A1" s="388" t="s">
        <v>180</v>
      </c>
      <c r="B1" s="389"/>
      <c r="C1" s="29" t="s">
        <v>150</v>
      </c>
      <c r="T1" s="31" t="s">
        <v>224</v>
      </c>
    </row>
    <row r="2" spans="1:20" ht="23.25" customHeight="1">
      <c r="A2" s="32"/>
      <c r="B2" s="33"/>
      <c r="D2" s="402" t="s">
        <v>221</v>
      </c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T2" s="400"/>
    </row>
    <row r="3" spans="1:20" ht="23.25" customHeight="1">
      <c r="A3" s="32"/>
      <c r="B3" s="3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T3" s="401"/>
    </row>
    <row r="4" ht="8.25" customHeight="1">
      <c r="I4" s="34"/>
    </row>
    <row r="5" spans="1:31" ht="23.25" customHeight="1">
      <c r="A5" s="36"/>
      <c r="B5" s="47" t="s">
        <v>214</v>
      </c>
      <c r="C5" s="121"/>
      <c r="D5" s="36"/>
      <c r="E5" s="36"/>
      <c r="F5" s="36"/>
      <c r="G5" s="32"/>
      <c r="H5" s="32"/>
      <c r="I5" s="34"/>
      <c r="J5" s="398" t="s">
        <v>48</v>
      </c>
      <c r="K5" s="398"/>
      <c r="L5" s="398"/>
      <c r="M5" s="406">
        <f>'【年集計表（全体）】'!M5:O5</f>
        <v>0</v>
      </c>
      <c r="N5" s="407"/>
      <c r="O5" s="407"/>
      <c r="P5" s="388" t="s">
        <v>49</v>
      </c>
      <c r="Q5" s="389"/>
      <c r="R5" s="400">
        <f>'【年集計表（全体）】'!R5:T5</f>
        <v>0</v>
      </c>
      <c r="S5" s="400"/>
      <c r="T5" s="400"/>
      <c r="AE5" s="6"/>
    </row>
    <row r="6" spans="1:31" ht="23.25" customHeight="1">
      <c r="A6" s="36"/>
      <c r="C6" s="36"/>
      <c r="D6" s="36"/>
      <c r="E6" s="36"/>
      <c r="F6" s="36"/>
      <c r="G6" s="32"/>
      <c r="H6" s="32"/>
      <c r="I6" s="34"/>
      <c r="J6" s="158"/>
      <c r="K6" s="158"/>
      <c r="L6" s="158"/>
      <c r="M6" s="6"/>
      <c r="N6" s="6"/>
      <c r="O6" s="6"/>
      <c r="P6" s="158"/>
      <c r="Q6" s="158"/>
      <c r="R6" s="6"/>
      <c r="S6" s="6"/>
      <c r="T6" s="6"/>
      <c r="AE6" s="6"/>
    </row>
    <row r="7" spans="1:31" ht="23.25" customHeight="1">
      <c r="A7" s="36"/>
      <c r="B7" s="47" t="s">
        <v>213</v>
      </c>
      <c r="C7" s="47" t="s">
        <v>83</v>
      </c>
      <c r="D7" s="47" t="s">
        <v>95</v>
      </c>
      <c r="E7" s="160" t="s">
        <v>84</v>
      </c>
      <c r="F7" s="158"/>
      <c r="G7" s="158"/>
      <c r="H7" s="158"/>
      <c r="I7" s="158"/>
      <c r="J7" s="158"/>
      <c r="K7" s="158"/>
      <c r="L7" s="158"/>
      <c r="M7" s="6"/>
      <c r="N7" s="6"/>
      <c r="O7" s="6"/>
      <c r="P7" s="158"/>
      <c r="Q7" s="158"/>
      <c r="R7" s="6"/>
      <c r="S7" s="6"/>
      <c r="T7" s="6"/>
      <c r="AE7" s="6"/>
    </row>
    <row r="8" spans="1:33" ht="23.25" customHeight="1">
      <c r="A8" s="36"/>
      <c r="B8" s="158"/>
      <c r="C8" s="158"/>
      <c r="D8" s="158"/>
      <c r="E8" s="158"/>
      <c r="F8" s="158"/>
      <c r="G8" s="158"/>
      <c r="H8" s="158"/>
      <c r="I8" s="158"/>
      <c r="J8" s="158"/>
      <c r="AG8" s="33"/>
    </row>
    <row r="9" spans="1:33" ht="23.25" customHeight="1">
      <c r="A9" s="36"/>
      <c r="B9" s="47" t="s">
        <v>202</v>
      </c>
      <c r="C9" s="2">
        <f>'【年集計表（全体）】'!C9</f>
        <v>0</v>
      </c>
      <c r="D9" s="2">
        <f>'【年集計表（全体）】'!D9</f>
        <v>0</v>
      </c>
      <c r="E9" s="2">
        <f>'【年集計表（全体）】'!E9</f>
        <v>0</v>
      </c>
      <c r="F9" s="158"/>
      <c r="G9" s="158"/>
      <c r="H9" s="158"/>
      <c r="I9" s="158"/>
      <c r="J9" s="158"/>
      <c r="AG9" s="33"/>
    </row>
    <row r="10" spans="1:33" ht="23.25" customHeight="1">
      <c r="A10" s="36"/>
      <c r="B10" s="158"/>
      <c r="C10" s="158"/>
      <c r="D10" s="158"/>
      <c r="E10" s="158"/>
      <c r="AG10" s="33"/>
    </row>
    <row r="11" spans="1:33" ht="23.25" customHeight="1">
      <c r="A11" s="36"/>
      <c r="B11" s="158"/>
      <c r="C11" s="158"/>
      <c r="D11" s="158"/>
      <c r="E11" s="158"/>
      <c r="F11" s="32"/>
      <c r="G11" s="36"/>
      <c r="H11" s="36"/>
      <c r="AG11" s="33"/>
    </row>
    <row r="12" spans="1:33" s="153" customFormat="1" ht="23.25" customHeight="1" thickBot="1">
      <c r="A12" s="36"/>
      <c r="B12" s="36"/>
      <c r="C12" s="36"/>
      <c r="AG12" s="154"/>
    </row>
    <row r="13" spans="1:20" ht="26.25" customHeight="1" thickBot="1">
      <c r="A13" s="393" t="s">
        <v>50</v>
      </c>
      <c r="B13" s="37" t="s">
        <v>51</v>
      </c>
      <c r="C13" s="384"/>
      <c r="D13" s="385"/>
      <c r="E13" s="384"/>
      <c r="F13" s="404"/>
      <c r="G13" s="384"/>
      <c r="H13" s="385"/>
      <c r="I13" s="373" t="s">
        <v>87</v>
      </c>
      <c r="J13" s="374"/>
      <c r="K13" s="373" t="s">
        <v>88</v>
      </c>
      <c r="L13" s="374"/>
      <c r="M13" s="373" t="s">
        <v>89</v>
      </c>
      <c r="N13" s="374"/>
      <c r="O13" s="373" t="s">
        <v>90</v>
      </c>
      <c r="P13" s="374"/>
      <c r="Q13" s="273" t="s">
        <v>193</v>
      </c>
      <c r="R13" s="273"/>
      <c r="S13" s="370" t="s">
        <v>206</v>
      </c>
      <c r="T13" s="370"/>
    </row>
    <row r="14" spans="1:20" ht="26.25" customHeight="1" thickBot="1">
      <c r="A14" s="394"/>
      <c r="B14" s="37" t="s">
        <v>52</v>
      </c>
      <c r="C14" s="144"/>
      <c r="D14" s="144"/>
      <c r="E14" s="144"/>
      <c r="F14" s="145"/>
      <c r="G14" s="144"/>
      <c r="H14" s="144"/>
      <c r="I14" s="37" t="s">
        <v>110</v>
      </c>
      <c r="J14" s="37" t="s">
        <v>191</v>
      </c>
      <c r="K14" s="37" t="s">
        <v>110</v>
      </c>
      <c r="L14" s="37" t="s">
        <v>191</v>
      </c>
      <c r="M14" s="37" t="s">
        <v>110</v>
      </c>
      <c r="N14" s="37" t="s">
        <v>191</v>
      </c>
      <c r="O14" s="37" t="s">
        <v>110</v>
      </c>
      <c r="P14" s="37" t="s">
        <v>191</v>
      </c>
      <c r="Q14" s="37" t="s">
        <v>65</v>
      </c>
      <c r="R14" s="37" t="s">
        <v>53</v>
      </c>
      <c r="S14" s="161" t="s">
        <v>65</v>
      </c>
      <c r="T14" s="161" t="s">
        <v>53</v>
      </c>
    </row>
    <row r="15" spans="1:20" ht="26.25" customHeight="1">
      <c r="A15" s="390" t="s">
        <v>54</v>
      </c>
      <c r="B15" s="134" t="s">
        <v>175</v>
      </c>
      <c r="C15" s="146"/>
      <c r="D15" s="146"/>
      <c r="E15" s="146"/>
      <c r="F15" s="146"/>
      <c r="G15" s="146"/>
      <c r="H15" s="146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62"/>
      <c r="T15" s="162"/>
    </row>
    <row r="16" spans="1:20" ht="26.25" customHeight="1">
      <c r="A16" s="391"/>
      <c r="B16" s="137" t="s">
        <v>176</v>
      </c>
      <c r="C16" s="147"/>
      <c r="D16" s="147"/>
      <c r="E16" s="147"/>
      <c r="F16" s="147"/>
      <c r="G16" s="147"/>
      <c r="H16" s="147"/>
      <c r="I16" s="11"/>
      <c r="J16" s="11"/>
      <c r="K16" s="11"/>
      <c r="L16" s="11"/>
      <c r="M16" s="11"/>
      <c r="N16" s="11"/>
      <c r="O16" s="11"/>
      <c r="P16" s="11"/>
      <c r="Q16" s="11"/>
      <c r="R16" s="138"/>
      <c r="S16" s="163"/>
      <c r="T16" s="163"/>
    </row>
    <row r="17" spans="1:20" ht="26.25" customHeight="1">
      <c r="A17" s="391"/>
      <c r="B17" s="137" t="s">
        <v>177</v>
      </c>
      <c r="C17" s="147"/>
      <c r="D17" s="147"/>
      <c r="E17" s="147"/>
      <c r="F17" s="147"/>
      <c r="G17" s="147"/>
      <c r="H17" s="147"/>
      <c r="I17" s="11"/>
      <c r="J17" s="11"/>
      <c r="K17" s="11"/>
      <c r="L17" s="11"/>
      <c r="M17" s="11"/>
      <c r="N17" s="11"/>
      <c r="O17" s="11"/>
      <c r="P17" s="11"/>
      <c r="Q17" s="11"/>
      <c r="R17" s="138"/>
      <c r="S17" s="163"/>
      <c r="T17" s="163"/>
    </row>
    <row r="18" spans="1:20" ht="26.25" customHeight="1" thickBot="1">
      <c r="A18" s="392"/>
      <c r="B18" s="139" t="s">
        <v>55</v>
      </c>
      <c r="C18" s="148"/>
      <c r="D18" s="149"/>
      <c r="E18" s="148"/>
      <c r="F18" s="149"/>
      <c r="G18" s="149"/>
      <c r="H18" s="149"/>
      <c r="I18" s="140"/>
      <c r="J18" s="141"/>
      <c r="K18" s="140"/>
      <c r="L18" s="141"/>
      <c r="M18" s="140"/>
      <c r="N18" s="141"/>
      <c r="O18" s="140"/>
      <c r="P18" s="141"/>
      <c r="Q18" s="141"/>
      <c r="R18" s="142"/>
      <c r="S18" s="164"/>
      <c r="T18" s="165"/>
    </row>
    <row r="19" spans="1:20" ht="26.25" customHeight="1" thickBot="1">
      <c r="A19" s="395" t="s">
        <v>56</v>
      </c>
      <c r="B19" s="38" t="s">
        <v>57</v>
      </c>
      <c r="C19" s="381"/>
      <c r="D19" s="150"/>
      <c r="E19" s="381"/>
      <c r="F19" s="151"/>
      <c r="G19" s="381"/>
      <c r="H19" s="150"/>
      <c r="I19" s="363"/>
      <c r="J19" s="103">
        <f>'【6月】月集計表'!$AV$52</f>
        <v>0</v>
      </c>
      <c r="K19" s="363"/>
      <c r="L19" s="103">
        <f>'【7月】月集計表'!$AV$52</f>
        <v>0</v>
      </c>
      <c r="M19" s="363"/>
      <c r="N19" s="103">
        <f>'【8月】月集計表'!$AV$52</f>
        <v>0</v>
      </c>
      <c r="O19" s="363"/>
      <c r="P19" s="103">
        <f>'【9月】月集計表'!$AV$52</f>
        <v>0</v>
      </c>
      <c r="Q19" s="364"/>
      <c r="R19" s="103">
        <f>SUM(J19,L19,N19,P19)</f>
        <v>0</v>
      </c>
      <c r="S19" s="371"/>
      <c r="T19" s="166">
        <f>R19</f>
        <v>0</v>
      </c>
    </row>
    <row r="20" spans="1:20" ht="26.25" customHeight="1" thickBot="1">
      <c r="A20" s="395"/>
      <c r="B20" s="39" t="s">
        <v>58</v>
      </c>
      <c r="C20" s="381"/>
      <c r="D20" s="147"/>
      <c r="E20" s="381"/>
      <c r="F20" s="152"/>
      <c r="G20" s="381"/>
      <c r="H20" s="147"/>
      <c r="I20" s="363"/>
      <c r="J20" s="11">
        <f>ROUNDDOWN(J19*0.06,0)</f>
        <v>0</v>
      </c>
      <c r="K20" s="363"/>
      <c r="L20" s="11">
        <f>ROUNDDOWN(L19*0.06,0)</f>
        <v>0</v>
      </c>
      <c r="M20" s="363"/>
      <c r="N20" s="11">
        <f>ROUNDDOWN(N19*0.06,0)</f>
        <v>0</v>
      </c>
      <c r="O20" s="363"/>
      <c r="P20" s="11">
        <f>ROUNDDOWN(P19*0.06,0)</f>
        <v>0</v>
      </c>
      <c r="Q20" s="405"/>
      <c r="R20" s="11">
        <f aca="true" t="shared" si="0" ref="R20:R28">SUM(J20,L20,N20,P20)</f>
        <v>0</v>
      </c>
      <c r="S20" s="372"/>
      <c r="T20" s="167">
        <f>R20</f>
        <v>0</v>
      </c>
    </row>
    <row r="21" spans="1:20" ht="26.25" customHeight="1" thickBot="1">
      <c r="A21" s="395"/>
      <c r="B21" s="39" t="s">
        <v>81</v>
      </c>
      <c r="C21" s="381"/>
      <c r="D21" s="147"/>
      <c r="E21" s="381"/>
      <c r="F21" s="152"/>
      <c r="G21" s="381"/>
      <c r="H21" s="147"/>
      <c r="I21" s="363"/>
      <c r="J21" s="11">
        <f>'【6月】月集計表'!$AX$52</f>
        <v>0</v>
      </c>
      <c r="K21" s="363"/>
      <c r="L21" s="11">
        <f>'【7月】月集計表'!$AX$52</f>
        <v>0</v>
      </c>
      <c r="M21" s="363"/>
      <c r="N21" s="11">
        <f>'【8月】月集計表'!$AX$52</f>
        <v>0</v>
      </c>
      <c r="O21" s="363"/>
      <c r="P21" s="11">
        <f>'【9月】月集計表'!$AX$52</f>
        <v>0</v>
      </c>
      <c r="Q21" s="405"/>
      <c r="R21" s="11">
        <f t="shared" si="0"/>
        <v>0</v>
      </c>
      <c r="S21" s="372"/>
      <c r="T21" s="167">
        <f>R21</f>
        <v>0</v>
      </c>
    </row>
    <row r="22" spans="1:20" ht="26.25" customHeight="1" thickBot="1">
      <c r="A22" s="396"/>
      <c r="B22" s="39" t="s">
        <v>59</v>
      </c>
      <c r="C22" s="381"/>
      <c r="D22" s="147"/>
      <c r="E22" s="381"/>
      <c r="F22" s="152"/>
      <c r="G22" s="381"/>
      <c r="H22" s="147"/>
      <c r="I22" s="363"/>
      <c r="J22" s="11">
        <f>'【6月】月集計表'!$AZ$52</f>
        <v>0</v>
      </c>
      <c r="K22" s="363"/>
      <c r="L22" s="11">
        <f>'【7月】月集計表'!$AZ$52</f>
        <v>0</v>
      </c>
      <c r="M22" s="363"/>
      <c r="N22" s="11">
        <f>'【8月】月集計表'!$AZ$52</f>
        <v>0</v>
      </c>
      <c r="O22" s="363"/>
      <c r="P22" s="11">
        <f>'【9月】月集計表'!$AZ$52</f>
        <v>0</v>
      </c>
      <c r="Q22" s="405"/>
      <c r="R22" s="11">
        <f t="shared" si="0"/>
        <v>0</v>
      </c>
      <c r="S22" s="372"/>
      <c r="T22" s="167">
        <f>R22</f>
        <v>0</v>
      </c>
    </row>
    <row r="23" spans="1:20" ht="26.25" customHeight="1" thickBot="1">
      <c r="A23" s="294" t="s">
        <v>94</v>
      </c>
      <c r="B23" s="40" t="s">
        <v>93</v>
      </c>
      <c r="C23" s="381"/>
      <c r="D23" s="147"/>
      <c r="E23" s="381"/>
      <c r="F23" s="152"/>
      <c r="G23" s="381"/>
      <c r="H23" s="147"/>
      <c r="I23" s="363"/>
      <c r="J23" s="11"/>
      <c r="K23" s="363"/>
      <c r="L23" s="11"/>
      <c r="M23" s="363"/>
      <c r="N23" s="11"/>
      <c r="O23" s="363"/>
      <c r="P23" s="11"/>
      <c r="Q23" s="405"/>
      <c r="R23" s="11"/>
      <c r="S23" s="372"/>
      <c r="T23" s="167"/>
    </row>
    <row r="24" spans="1:20" ht="26.25" customHeight="1" thickBot="1">
      <c r="A24" s="294"/>
      <c r="B24" s="40" t="s">
        <v>60</v>
      </c>
      <c r="C24" s="381"/>
      <c r="D24" s="147"/>
      <c r="E24" s="381"/>
      <c r="F24" s="152"/>
      <c r="G24" s="381"/>
      <c r="H24" s="147"/>
      <c r="I24" s="363"/>
      <c r="J24" s="11">
        <f>'【6月】月集計表'!$BA$52</f>
        <v>0</v>
      </c>
      <c r="K24" s="363"/>
      <c r="L24" s="11">
        <f>'【7月】月集計表'!$BA$52</f>
        <v>0</v>
      </c>
      <c r="M24" s="363"/>
      <c r="N24" s="11">
        <f>'【8月】月集計表'!$BA$52</f>
        <v>0</v>
      </c>
      <c r="O24" s="363"/>
      <c r="P24" s="11">
        <f>'【9月】月集計表'!$BA$52</f>
        <v>0</v>
      </c>
      <c r="Q24" s="405"/>
      <c r="R24" s="11">
        <f t="shared" si="0"/>
        <v>0</v>
      </c>
      <c r="S24" s="372"/>
      <c r="T24" s="167">
        <f>IF(R24&gt;40000*SUM($C$8:$C$9),40000*SUM($C$8:$C$9),R24)</f>
        <v>0</v>
      </c>
    </row>
    <row r="25" spans="1:20" ht="26.25" customHeight="1" thickBot="1">
      <c r="A25" s="294"/>
      <c r="B25" s="40" t="s">
        <v>95</v>
      </c>
      <c r="C25" s="381"/>
      <c r="D25" s="147"/>
      <c r="E25" s="381"/>
      <c r="F25" s="152"/>
      <c r="G25" s="381"/>
      <c r="H25" s="147"/>
      <c r="I25" s="363"/>
      <c r="J25" s="11">
        <f>'【6月】月集計表'!$BB$52</f>
        <v>0</v>
      </c>
      <c r="K25" s="363"/>
      <c r="L25" s="11">
        <f>'【7月】月集計表'!$BB$52</f>
        <v>0</v>
      </c>
      <c r="M25" s="363"/>
      <c r="N25" s="11">
        <f>'【8月】月集計表'!$BB$52</f>
        <v>0</v>
      </c>
      <c r="O25" s="363"/>
      <c r="P25" s="11">
        <f>'【9月】月集計表'!$BB$52</f>
        <v>0</v>
      </c>
      <c r="Q25" s="405"/>
      <c r="R25" s="11">
        <f t="shared" si="0"/>
        <v>0</v>
      </c>
      <c r="S25" s="372"/>
      <c r="T25" s="167">
        <f>IF(R25&gt;100000*SUM($D$9),100000*SUM($D$9),R25)</f>
        <v>0</v>
      </c>
    </row>
    <row r="26" spans="1:20" ht="26.25" customHeight="1" thickBot="1">
      <c r="A26" s="294"/>
      <c r="B26" s="40" t="s">
        <v>96</v>
      </c>
      <c r="C26" s="381"/>
      <c r="D26" s="147"/>
      <c r="E26" s="381"/>
      <c r="F26" s="152"/>
      <c r="G26" s="381"/>
      <c r="H26" s="147"/>
      <c r="I26" s="363"/>
      <c r="J26" s="11">
        <f>'【6月】月集計表'!$BC$52</f>
        <v>0</v>
      </c>
      <c r="K26" s="363"/>
      <c r="L26" s="11">
        <f>'【7月】月集計表'!$BC$52</f>
        <v>0</v>
      </c>
      <c r="M26" s="363"/>
      <c r="N26" s="11">
        <f>'【8月】月集計表'!$BC$52</f>
        <v>0</v>
      </c>
      <c r="O26" s="363"/>
      <c r="P26" s="11">
        <f>'【9月】月集計表'!$BC$52</f>
        <v>0</v>
      </c>
      <c r="Q26" s="405"/>
      <c r="R26" s="11">
        <f t="shared" si="0"/>
        <v>0</v>
      </c>
      <c r="S26" s="372"/>
      <c r="T26" s="167">
        <f>IF(R26&gt;50000*SUM($E$9:$E$11),50000*SUM($E$9:$E$11),R26)</f>
        <v>0</v>
      </c>
    </row>
    <row r="27" spans="1:20" ht="26.25" customHeight="1" thickBot="1">
      <c r="A27" s="294"/>
      <c r="B27" s="40" t="s">
        <v>113</v>
      </c>
      <c r="C27" s="381"/>
      <c r="D27" s="147"/>
      <c r="E27" s="381"/>
      <c r="F27" s="152"/>
      <c r="G27" s="381"/>
      <c r="H27" s="147"/>
      <c r="I27" s="363"/>
      <c r="J27" s="11">
        <f>'【6月】月集計表'!$BD$52</f>
        <v>0</v>
      </c>
      <c r="K27" s="363"/>
      <c r="L27" s="11">
        <f>'【7月】月集計表'!$BD$52</f>
        <v>0</v>
      </c>
      <c r="M27" s="363"/>
      <c r="N27" s="11">
        <f>'【8月】月集計表'!$BD$52</f>
        <v>0</v>
      </c>
      <c r="O27" s="363"/>
      <c r="P27" s="11">
        <f>'【9月】月集計表'!$BD$52</f>
        <v>0</v>
      </c>
      <c r="Q27" s="405"/>
      <c r="R27" s="11">
        <f t="shared" si="0"/>
        <v>0</v>
      </c>
      <c r="S27" s="372"/>
      <c r="T27" s="167">
        <f>IF(R27&gt;20000*SUM($C$5)*4,20000*SUM($C$5)*4,R27)</f>
        <v>0</v>
      </c>
    </row>
    <row r="28" spans="1:20" ht="26.25" customHeight="1" thickBot="1">
      <c r="A28" s="273" t="s">
        <v>61</v>
      </c>
      <c r="B28" s="273"/>
      <c r="C28" s="382"/>
      <c r="D28" s="147"/>
      <c r="E28" s="382"/>
      <c r="F28" s="152"/>
      <c r="G28" s="382"/>
      <c r="H28" s="147"/>
      <c r="I28" s="364"/>
      <c r="J28" s="11">
        <f>SUM(J18:J27)</f>
        <v>0</v>
      </c>
      <c r="K28" s="364"/>
      <c r="L28" s="11">
        <f>SUM(L18:L27)</f>
        <v>0</v>
      </c>
      <c r="M28" s="364"/>
      <c r="N28" s="11">
        <f>SUM(N18:N27)</f>
        <v>0</v>
      </c>
      <c r="O28" s="364"/>
      <c r="P28" s="11">
        <f>SUM(P18:P27)</f>
        <v>0</v>
      </c>
      <c r="Q28" s="405"/>
      <c r="R28" s="11">
        <f t="shared" si="0"/>
        <v>0</v>
      </c>
      <c r="S28" s="372"/>
      <c r="T28" s="168">
        <f>SUM(T18:T27)</f>
        <v>0</v>
      </c>
    </row>
    <row r="29" spans="1:34" s="154" customFormat="1" ht="26.25" customHeight="1" thickBot="1">
      <c r="A29" s="155"/>
      <c r="B29" s="155"/>
      <c r="C29" s="153"/>
      <c r="D29" s="156"/>
      <c r="E29" s="153"/>
      <c r="F29" s="156"/>
      <c r="G29" s="153"/>
      <c r="H29" s="156"/>
      <c r="I29" s="153"/>
      <c r="J29" s="156"/>
      <c r="K29" s="156"/>
      <c r="L29" s="156"/>
      <c r="M29" s="156"/>
      <c r="N29" s="156"/>
      <c r="O29" s="156"/>
      <c r="P29" s="156"/>
      <c r="Q29" s="156"/>
      <c r="R29" s="15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20" ht="26.25" customHeight="1" thickBot="1">
      <c r="A30" s="393" t="s">
        <v>50</v>
      </c>
      <c r="B30" s="37" t="s">
        <v>51</v>
      </c>
      <c r="C30" s="373" t="s">
        <v>63</v>
      </c>
      <c r="D30" s="374"/>
      <c r="E30" s="373" t="s">
        <v>91</v>
      </c>
      <c r="F30" s="374"/>
      <c r="G30" s="373" t="s">
        <v>92</v>
      </c>
      <c r="H30" s="374"/>
      <c r="I30" s="373" t="s">
        <v>64</v>
      </c>
      <c r="J30" s="374"/>
      <c r="K30" s="384"/>
      <c r="L30" s="385"/>
      <c r="M30" s="273" t="s">
        <v>194</v>
      </c>
      <c r="N30" s="399"/>
      <c r="O30" s="383" t="s">
        <v>192</v>
      </c>
      <c r="P30" s="383"/>
      <c r="Q30" s="375" t="s">
        <v>62</v>
      </c>
      <c r="R30" s="376"/>
      <c r="S30" s="376"/>
      <c r="T30" s="377"/>
    </row>
    <row r="31" spans="1:20" ht="26.25" customHeight="1" thickBot="1">
      <c r="A31" s="394"/>
      <c r="B31" s="37" t="s">
        <v>52</v>
      </c>
      <c r="C31" s="37" t="s">
        <v>110</v>
      </c>
      <c r="D31" s="37" t="s">
        <v>191</v>
      </c>
      <c r="E31" s="37" t="s">
        <v>110</v>
      </c>
      <c r="F31" s="37" t="s">
        <v>191</v>
      </c>
      <c r="G31" s="37" t="s">
        <v>110</v>
      </c>
      <c r="H31" s="37" t="s">
        <v>191</v>
      </c>
      <c r="I31" s="37" t="s">
        <v>110</v>
      </c>
      <c r="J31" s="37" t="s">
        <v>191</v>
      </c>
      <c r="K31" s="144"/>
      <c r="L31" s="144"/>
      <c r="M31" s="37" t="s">
        <v>65</v>
      </c>
      <c r="N31" s="117" t="s">
        <v>53</v>
      </c>
      <c r="O31" s="169" t="s">
        <v>65</v>
      </c>
      <c r="P31" s="169" t="s">
        <v>53</v>
      </c>
      <c r="Q31" s="378"/>
      <c r="R31" s="379"/>
      <c r="S31" s="379"/>
      <c r="T31" s="380"/>
    </row>
    <row r="32" spans="1:20" ht="26.25" customHeight="1">
      <c r="A32" s="390" t="s">
        <v>54</v>
      </c>
      <c r="B32" s="134" t="s">
        <v>175</v>
      </c>
      <c r="C32" s="135"/>
      <c r="D32" s="135"/>
      <c r="E32" s="135"/>
      <c r="F32" s="135"/>
      <c r="G32" s="135"/>
      <c r="H32" s="135"/>
      <c r="I32" s="135"/>
      <c r="J32" s="135"/>
      <c r="K32" s="146"/>
      <c r="L32" s="146"/>
      <c r="M32" s="135"/>
      <c r="N32" s="143"/>
      <c r="O32" s="170"/>
      <c r="P32" s="171"/>
      <c r="Q32" s="408"/>
      <c r="R32" s="409"/>
      <c r="S32" s="409"/>
      <c r="T32" s="410"/>
    </row>
    <row r="33" spans="1:20" ht="26.25" customHeight="1">
      <c r="A33" s="391"/>
      <c r="B33" s="137" t="s">
        <v>176</v>
      </c>
      <c r="C33" s="11"/>
      <c r="D33" s="11"/>
      <c r="E33" s="11"/>
      <c r="F33" s="11"/>
      <c r="G33" s="11"/>
      <c r="H33" s="11"/>
      <c r="I33" s="11"/>
      <c r="J33" s="11"/>
      <c r="K33" s="147"/>
      <c r="L33" s="147"/>
      <c r="M33" s="11"/>
      <c r="N33" s="10"/>
      <c r="O33" s="172"/>
      <c r="P33" s="173"/>
      <c r="Q33" s="408"/>
      <c r="R33" s="409"/>
      <c r="S33" s="409"/>
      <c r="T33" s="410"/>
    </row>
    <row r="34" spans="1:20" ht="26.25" customHeight="1">
      <c r="A34" s="391"/>
      <c r="B34" s="137" t="s">
        <v>177</v>
      </c>
      <c r="C34" s="11"/>
      <c r="D34" s="11"/>
      <c r="E34" s="11"/>
      <c r="F34" s="11"/>
      <c r="G34" s="11"/>
      <c r="H34" s="11"/>
      <c r="I34" s="11"/>
      <c r="J34" s="11"/>
      <c r="K34" s="147"/>
      <c r="L34" s="147"/>
      <c r="M34" s="11"/>
      <c r="N34" s="10"/>
      <c r="O34" s="172"/>
      <c r="P34" s="173"/>
      <c r="Q34" s="408"/>
      <c r="R34" s="409"/>
      <c r="S34" s="409"/>
      <c r="T34" s="410"/>
    </row>
    <row r="35" spans="1:20" ht="26.25" customHeight="1" thickBot="1">
      <c r="A35" s="392"/>
      <c r="B35" s="139" t="s">
        <v>55</v>
      </c>
      <c r="C35" s="140"/>
      <c r="D35" s="141"/>
      <c r="E35" s="140"/>
      <c r="F35" s="141"/>
      <c r="G35" s="140"/>
      <c r="H35" s="141"/>
      <c r="I35" s="140"/>
      <c r="J35" s="141"/>
      <c r="K35" s="148"/>
      <c r="L35" s="149"/>
      <c r="M35" s="140"/>
      <c r="N35" s="140"/>
      <c r="O35" s="174"/>
      <c r="P35" s="175"/>
      <c r="Q35" s="408"/>
      <c r="R35" s="409"/>
      <c r="S35" s="409"/>
      <c r="T35" s="410"/>
    </row>
    <row r="36" spans="1:20" ht="26.25" customHeight="1" thickBot="1">
      <c r="A36" s="395" t="s">
        <v>56</v>
      </c>
      <c r="B36" s="38" t="s">
        <v>57</v>
      </c>
      <c r="C36" s="363"/>
      <c r="D36" s="103">
        <f>'【10月】月集計表'!$AV$52</f>
        <v>0</v>
      </c>
      <c r="E36" s="363"/>
      <c r="F36" s="103">
        <f>'【11月】月集計表'!$AV$52</f>
        <v>0</v>
      </c>
      <c r="G36" s="363"/>
      <c r="H36" s="103">
        <f>'【12月】月集計表'!$AV$52</f>
        <v>0</v>
      </c>
      <c r="I36" s="363"/>
      <c r="J36" s="103">
        <f>'【1月】月集計表'!$AV$52</f>
        <v>0</v>
      </c>
      <c r="K36" s="381"/>
      <c r="L36" s="150"/>
      <c r="M36" s="363"/>
      <c r="N36" s="118">
        <f>SUM(D36,F36,H36,J36)</f>
        <v>0</v>
      </c>
      <c r="O36" s="365"/>
      <c r="P36" s="176">
        <f>N36+R19</f>
        <v>0</v>
      </c>
      <c r="Q36" s="408"/>
      <c r="R36" s="409"/>
      <c r="S36" s="409"/>
      <c r="T36" s="410"/>
    </row>
    <row r="37" spans="1:20" ht="26.25" customHeight="1" thickBot="1">
      <c r="A37" s="395"/>
      <c r="B37" s="39" t="s">
        <v>58</v>
      </c>
      <c r="C37" s="363"/>
      <c r="D37" s="11">
        <f>ROUNDDOWN(D36*0.06,0)</f>
        <v>0</v>
      </c>
      <c r="E37" s="363"/>
      <c r="F37" s="11">
        <f>ROUNDDOWN(F36*0.06,0)</f>
        <v>0</v>
      </c>
      <c r="G37" s="363"/>
      <c r="H37" s="11">
        <f>ROUNDDOWN(H36*0.06,0)</f>
        <v>0</v>
      </c>
      <c r="I37" s="363"/>
      <c r="J37" s="11">
        <f>ROUNDDOWN(J36*0.06,0)</f>
        <v>0</v>
      </c>
      <c r="K37" s="381"/>
      <c r="L37" s="147"/>
      <c r="M37" s="363"/>
      <c r="N37" s="10">
        <f aca="true" t="shared" si="1" ref="N37:N45">SUM(D37,F37,H37,J37)</f>
        <v>0</v>
      </c>
      <c r="O37" s="366"/>
      <c r="P37" s="177">
        <f>N37+R20</f>
        <v>0</v>
      </c>
      <c r="Q37" s="408"/>
      <c r="R37" s="409"/>
      <c r="S37" s="409"/>
      <c r="T37" s="410"/>
    </row>
    <row r="38" spans="1:20" ht="26.25" customHeight="1" thickBot="1">
      <c r="A38" s="395"/>
      <c r="B38" s="39" t="s">
        <v>81</v>
      </c>
      <c r="C38" s="363"/>
      <c r="D38" s="11">
        <f>'【10月】月集計表'!$AX$52</f>
        <v>0</v>
      </c>
      <c r="E38" s="363"/>
      <c r="F38" s="11">
        <f>'【11月】月集計表'!$AX$52</f>
        <v>0</v>
      </c>
      <c r="G38" s="363"/>
      <c r="H38" s="11">
        <f>'【12月】月集計表'!$AX$52</f>
        <v>0</v>
      </c>
      <c r="I38" s="363"/>
      <c r="J38" s="11">
        <f>'【1月】月集計表'!$AX$52</f>
        <v>0</v>
      </c>
      <c r="K38" s="381"/>
      <c r="L38" s="147"/>
      <c r="M38" s="363"/>
      <c r="N38" s="10">
        <f t="shared" si="1"/>
        <v>0</v>
      </c>
      <c r="O38" s="366"/>
      <c r="P38" s="177">
        <f>N38+R21</f>
        <v>0</v>
      </c>
      <c r="Q38" s="408"/>
      <c r="R38" s="409"/>
      <c r="S38" s="409"/>
      <c r="T38" s="410"/>
    </row>
    <row r="39" spans="1:20" ht="26.25" customHeight="1" thickBot="1">
      <c r="A39" s="396"/>
      <c r="B39" s="39" t="s">
        <v>59</v>
      </c>
      <c r="C39" s="363"/>
      <c r="D39" s="11">
        <f>'【10月】月集計表'!$AZ$52</f>
        <v>0</v>
      </c>
      <c r="E39" s="363"/>
      <c r="F39" s="11">
        <f>'【11月】月集計表'!$AZ$52</f>
        <v>0</v>
      </c>
      <c r="G39" s="363"/>
      <c r="H39" s="11">
        <f>'【12月】月集計表'!$AZ$52</f>
        <v>0</v>
      </c>
      <c r="I39" s="363"/>
      <c r="J39" s="11">
        <f>'【1月】月集計表'!$AZ$52</f>
        <v>0</v>
      </c>
      <c r="K39" s="381"/>
      <c r="L39" s="147"/>
      <c r="M39" s="363"/>
      <c r="N39" s="10">
        <f t="shared" si="1"/>
        <v>0</v>
      </c>
      <c r="O39" s="366"/>
      <c r="P39" s="177">
        <f>N39+R22</f>
        <v>0</v>
      </c>
      <c r="Q39" s="408"/>
      <c r="R39" s="409"/>
      <c r="S39" s="409"/>
      <c r="T39" s="410"/>
    </row>
    <row r="40" spans="1:20" ht="26.25" customHeight="1" thickBot="1">
      <c r="A40" s="294" t="s">
        <v>94</v>
      </c>
      <c r="B40" s="40" t="s">
        <v>93</v>
      </c>
      <c r="C40" s="363"/>
      <c r="D40" s="11"/>
      <c r="E40" s="363"/>
      <c r="F40" s="11"/>
      <c r="G40" s="363"/>
      <c r="H40" s="11"/>
      <c r="I40" s="363"/>
      <c r="J40" s="11"/>
      <c r="K40" s="381"/>
      <c r="L40" s="147"/>
      <c r="M40" s="363"/>
      <c r="N40" s="10"/>
      <c r="O40" s="366"/>
      <c r="P40" s="177"/>
      <c r="Q40" s="408"/>
      <c r="R40" s="409"/>
      <c r="S40" s="409"/>
      <c r="T40" s="410"/>
    </row>
    <row r="41" spans="1:20" ht="26.25" customHeight="1" thickBot="1">
      <c r="A41" s="294"/>
      <c r="B41" s="40" t="s">
        <v>60</v>
      </c>
      <c r="C41" s="363"/>
      <c r="D41" s="11">
        <f>'【10月】月集計表'!$BA$52</f>
        <v>0</v>
      </c>
      <c r="E41" s="363"/>
      <c r="F41" s="11">
        <f>'【11月】月集計表'!$BA$52</f>
        <v>0</v>
      </c>
      <c r="G41" s="363"/>
      <c r="H41" s="11">
        <f>'【12月】月集計表'!$BA$52</f>
        <v>0</v>
      </c>
      <c r="I41" s="363"/>
      <c r="J41" s="11">
        <f>'【1月】月集計表'!$BA$52</f>
        <v>0</v>
      </c>
      <c r="K41" s="381"/>
      <c r="L41" s="147"/>
      <c r="M41" s="363"/>
      <c r="N41" s="10">
        <f t="shared" si="1"/>
        <v>0</v>
      </c>
      <c r="O41" s="366"/>
      <c r="P41" s="177">
        <f>IF(N41+R24&gt;40000*SUM($C$8:$C$9),40000*SUM($C$8:$C$9),N41+R24)</f>
        <v>0</v>
      </c>
      <c r="Q41" s="408"/>
      <c r="R41" s="409"/>
      <c r="S41" s="409"/>
      <c r="T41" s="410"/>
    </row>
    <row r="42" spans="1:20" ht="26.25" customHeight="1" thickBot="1">
      <c r="A42" s="294"/>
      <c r="B42" s="40" t="s">
        <v>95</v>
      </c>
      <c r="C42" s="363"/>
      <c r="D42" s="11">
        <f>'【10月】月集計表'!$BB$52</f>
        <v>0</v>
      </c>
      <c r="E42" s="363"/>
      <c r="F42" s="11">
        <f>'【11月】月集計表'!$BB$52</f>
        <v>0</v>
      </c>
      <c r="G42" s="363"/>
      <c r="H42" s="11">
        <f>'【12月】月集計表'!$BB$52</f>
        <v>0</v>
      </c>
      <c r="I42" s="363"/>
      <c r="J42" s="11">
        <f>'【1月】月集計表'!$BB$52</f>
        <v>0</v>
      </c>
      <c r="K42" s="381"/>
      <c r="L42" s="147"/>
      <c r="M42" s="363"/>
      <c r="N42" s="10">
        <f t="shared" si="1"/>
        <v>0</v>
      </c>
      <c r="O42" s="366"/>
      <c r="P42" s="177">
        <f>IF(N42+R25&gt;100000*SUM($D$9),100000*SUM($D$9),N42+R25)</f>
        <v>0</v>
      </c>
      <c r="Q42" s="408"/>
      <c r="R42" s="409"/>
      <c r="S42" s="409"/>
      <c r="T42" s="410"/>
    </row>
    <row r="43" spans="1:20" ht="26.25" customHeight="1" thickBot="1">
      <c r="A43" s="294"/>
      <c r="B43" s="40" t="s">
        <v>96</v>
      </c>
      <c r="C43" s="363"/>
      <c r="D43" s="11">
        <f>'【10月】月集計表'!$BC$52</f>
        <v>0</v>
      </c>
      <c r="E43" s="363"/>
      <c r="F43" s="11">
        <f>'【11月】月集計表'!$BC$52</f>
        <v>0</v>
      </c>
      <c r="G43" s="363"/>
      <c r="H43" s="11">
        <f>'【12月】月集計表'!$BC$52</f>
        <v>0</v>
      </c>
      <c r="I43" s="363"/>
      <c r="J43" s="11">
        <f>'【1月】月集計表'!$BC$52</f>
        <v>0</v>
      </c>
      <c r="K43" s="381"/>
      <c r="L43" s="147"/>
      <c r="M43" s="363"/>
      <c r="N43" s="10">
        <f t="shared" si="1"/>
        <v>0</v>
      </c>
      <c r="O43" s="366"/>
      <c r="P43" s="177">
        <f>IF(N43+R26&gt;50000*SUM($E$9:$E$11),50000*SUM($E$9:$E$11),N43+R26)</f>
        <v>0</v>
      </c>
      <c r="Q43" s="408"/>
      <c r="R43" s="409"/>
      <c r="S43" s="409"/>
      <c r="T43" s="410"/>
    </row>
    <row r="44" spans="1:20" ht="26.25" customHeight="1" thickBot="1">
      <c r="A44" s="294"/>
      <c r="B44" s="40" t="s">
        <v>113</v>
      </c>
      <c r="C44" s="363"/>
      <c r="D44" s="11">
        <f>'【10月】月集計表'!$BD$52</f>
        <v>0</v>
      </c>
      <c r="E44" s="363"/>
      <c r="F44" s="11">
        <f>'【11月】月集計表'!$BD$52</f>
        <v>0</v>
      </c>
      <c r="G44" s="363"/>
      <c r="H44" s="11">
        <f>'【12月】月集計表'!$BD$52</f>
        <v>0</v>
      </c>
      <c r="I44" s="363"/>
      <c r="J44" s="11">
        <f>'【1月】月集計表'!$BD$52</f>
        <v>0</v>
      </c>
      <c r="K44" s="381"/>
      <c r="L44" s="147"/>
      <c r="M44" s="363"/>
      <c r="N44" s="10">
        <f t="shared" si="1"/>
        <v>0</v>
      </c>
      <c r="O44" s="366"/>
      <c r="P44" s="177">
        <f>IF(N44+R27&gt;20000*SUM($C$5)*8,20000*SUM($C$5)*8,N44+R27)</f>
        <v>0</v>
      </c>
      <c r="Q44" s="408"/>
      <c r="R44" s="409"/>
      <c r="S44" s="409"/>
      <c r="T44" s="410"/>
    </row>
    <row r="45" spans="1:20" ht="26.25" customHeight="1" thickBot="1">
      <c r="A45" s="273" t="s">
        <v>61</v>
      </c>
      <c r="B45" s="273"/>
      <c r="C45" s="364"/>
      <c r="D45" s="11">
        <f>SUM(D35:D44)</f>
        <v>0</v>
      </c>
      <c r="E45" s="364"/>
      <c r="F45" s="11">
        <f>SUM(F35:F44)</f>
        <v>0</v>
      </c>
      <c r="G45" s="364"/>
      <c r="H45" s="11">
        <f>SUM(H35:H44)</f>
        <v>0</v>
      </c>
      <c r="I45" s="364"/>
      <c r="J45" s="11">
        <f>SUM(J35:J44)</f>
        <v>0</v>
      </c>
      <c r="K45" s="382"/>
      <c r="L45" s="147"/>
      <c r="M45" s="364"/>
      <c r="N45" s="10">
        <f t="shared" si="1"/>
        <v>0</v>
      </c>
      <c r="O45" s="366"/>
      <c r="P45" s="178">
        <f>SUM(P35:P44)</f>
        <v>0</v>
      </c>
      <c r="Q45" s="408"/>
      <c r="R45" s="409"/>
      <c r="S45" s="409"/>
      <c r="T45" s="410"/>
    </row>
  </sheetData>
  <sheetProtection password="FA5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C9:E9 M5:O5 R5:T5">
    <cfRule type="containsBlanks" priority="1" dxfId="0" stopIfTrue="1">
      <formula>LEN(TRIM(C5))=0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="70" zoomScaleNormal="25" zoomScaleSheetLayoutView="70" zoomScalePageLayoutView="0" workbookViewId="0" topLeftCell="I1">
      <selection activeCell="C33" sqref="A33:IV33"/>
    </sheetView>
  </sheetViews>
  <sheetFormatPr defaultColWidth="5.57421875" defaultRowHeight="15" customHeight="1"/>
  <cols>
    <col min="1" max="1" width="8.421875" style="30" customWidth="1"/>
    <col min="2" max="2" width="24.57421875" style="30" customWidth="1"/>
    <col min="3" max="14" width="12.421875" style="30" customWidth="1"/>
    <col min="15" max="16" width="13.57421875" style="30" customWidth="1"/>
    <col min="17" max="20" width="13.7109375" style="30" customWidth="1"/>
    <col min="21" max="33" width="5.421875" style="30" customWidth="1"/>
    <col min="34" max="34" width="6.421875" style="30" customWidth="1"/>
    <col min="35" max="16384" width="5.421875" style="30" customWidth="1"/>
  </cols>
  <sheetData>
    <row r="1" spans="1:20" ht="23.25" customHeight="1">
      <c r="A1" s="388" t="s">
        <v>180</v>
      </c>
      <c r="B1" s="389"/>
      <c r="C1" s="29" t="s">
        <v>150</v>
      </c>
      <c r="T1" s="31" t="s">
        <v>224</v>
      </c>
    </row>
    <row r="2" spans="1:20" ht="23.25" customHeight="1">
      <c r="A2" s="32"/>
      <c r="B2" s="33"/>
      <c r="D2" s="402" t="s">
        <v>222</v>
      </c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T2" s="400"/>
    </row>
    <row r="3" spans="1:20" ht="23.25" customHeight="1">
      <c r="A3" s="32"/>
      <c r="B3" s="3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T3" s="401"/>
    </row>
    <row r="4" ht="8.25" customHeight="1">
      <c r="I4" s="34"/>
    </row>
    <row r="5" spans="1:31" ht="23.25" customHeight="1">
      <c r="A5" s="36"/>
      <c r="B5" s="47" t="s">
        <v>214</v>
      </c>
      <c r="C5" s="121"/>
      <c r="D5" s="36"/>
      <c r="E5" s="36"/>
      <c r="F5" s="36"/>
      <c r="G5" s="32"/>
      <c r="H5" s="32"/>
      <c r="I5" s="34"/>
      <c r="J5" s="398" t="s">
        <v>48</v>
      </c>
      <c r="K5" s="398"/>
      <c r="L5" s="398"/>
      <c r="M5" s="406">
        <f>'【年集計表（全体）】'!M5:O5</f>
        <v>0</v>
      </c>
      <c r="N5" s="407"/>
      <c r="O5" s="407"/>
      <c r="P5" s="388" t="s">
        <v>49</v>
      </c>
      <c r="Q5" s="389"/>
      <c r="R5" s="400">
        <f>'【年集計表（全体）】'!R5:T5</f>
        <v>0</v>
      </c>
      <c r="S5" s="400"/>
      <c r="T5" s="400"/>
      <c r="AE5" s="6"/>
    </row>
    <row r="6" spans="1:31" ht="23.25" customHeight="1">
      <c r="A6" s="36"/>
      <c r="C6" s="36"/>
      <c r="D6" s="36"/>
      <c r="E6" s="36"/>
      <c r="F6" s="36"/>
      <c r="G6" s="32"/>
      <c r="H6" s="32"/>
      <c r="I6" s="34"/>
      <c r="J6" s="158"/>
      <c r="K6" s="158"/>
      <c r="L6" s="158"/>
      <c r="M6" s="6"/>
      <c r="N6" s="6"/>
      <c r="O6" s="6"/>
      <c r="P6" s="158"/>
      <c r="Q6" s="158"/>
      <c r="R6" s="6"/>
      <c r="S6" s="6"/>
      <c r="T6" s="6"/>
      <c r="AE6" s="6"/>
    </row>
    <row r="7" spans="1:31" ht="23.25" customHeight="1">
      <c r="A7" s="36"/>
      <c r="B7" s="47" t="s">
        <v>213</v>
      </c>
      <c r="C7" s="47" t="s">
        <v>83</v>
      </c>
      <c r="D7" s="47" t="s">
        <v>95</v>
      </c>
      <c r="E7" s="160" t="s">
        <v>84</v>
      </c>
      <c r="F7" s="158"/>
      <c r="G7" s="158"/>
      <c r="H7" s="158"/>
      <c r="I7" s="158"/>
      <c r="J7" s="158"/>
      <c r="K7" s="158"/>
      <c r="L7" s="158"/>
      <c r="M7" s="6"/>
      <c r="N7" s="6"/>
      <c r="O7" s="6"/>
      <c r="P7" s="158"/>
      <c r="Q7" s="158"/>
      <c r="R7" s="6"/>
      <c r="S7" s="6"/>
      <c r="T7" s="6"/>
      <c r="AE7" s="6"/>
    </row>
    <row r="8" spans="1:33" ht="23.25" customHeight="1">
      <c r="A8" s="36"/>
      <c r="B8" s="158"/>
      <c r="C8" s="158"/>
      <c r="D8" s="158"/>
      <c r="E8" s="158"/>
      <c r="F8" s="158"/>
      <c r="G8" s="158"/>
      <c r="H8" s="158"/>
      <c r="I8" s="158"/>
      <c r="J8" s="158"/>
      <c r="AG8" s="33"/>
    </row>
    <row r="9" spans="1:33" ht="23.25" customHeight="1">
      <c r="A9" s="36"/>
      <c r="B9" s="158"/>
      <c r="C9" s="158"/>
      <c r="D9" s="158"/>
      <c r="E9" s="158"/>
      <c r="F9" s="158"/>
      <c r="G9" s="158"/>
      <c r="H9" s="158"/>
      <c r="I9" s="158"/>
      <c r="J9" s="158"/>
      <c r="AG9" s="33"/>
    </row>
    <row r="10" spans="1:33" ht="23.25" customHeight="1">
      <c r="A10" s="36"/>
      <c r="B10" s="47" t="s">
        <v>203</v>
      </c>
      <c r="C10" s="159"/>
      <c r="D10" s="159"/>
      <c r="E10" s="2">
        <f>'【年集計表（全体）】'!E10</f>
        <v>0</v>
      </c>
      <c r="AG10" s="33"/>
    </row>
    <row r="11" spans="1:33" ht="23.25" customHeight="1">
      <c r="A11" s="36"/>
      <c r="B11" s="158"/>
      <c r="C11" s="158"/>
      <c r="D11" s="158"/>
      <c r="E11" s="158"/>
      <c r="F11" s="32"/>
      <c r="G11" s="36"/>
      <c r="H11" s="36"/>
      <c r="AG11" s="33"/>
    </row>
    <row r="12" spans="1:33" s="153" customFormat="1" ht="23.25" customHeight="1" thickBot="1">
      <c r="A12" s="36"/>
      <c r="B12" s="36"/>
      <c r="C12" s="36"/>
      <c r="AG12" s="154"/>
    </row>
    <row r="13" spans="1:20" ht="26.25" customHeight="1" thickBot="1">
      <c r="A13" s="393" t="s">
        <v>50</v>
      </c>
      <c r="B13" s="37" t="s">
        <v>51</v>
      </c>
      <c r="C13" s="384"/>
      <c r="D13" s="385"/>
      <c r="E13" s="384"/>
      <c r="F13" s="404"/>
      <c r="G13" s="384"/>
      <c r="H13" s="385"/>
      <c r="I13" s="373" t="s">
        <v>87</v>
      </c>
      <c r="J13" s="374"/>
      <c r="K13" s="373" t="s">
        <v>88</v>
      </c>
      <c r="L13" s="374"/>
      <c r="M13" s="373" t="s">
        <v>89</v>
      </c>
      <c r="N13" s="374"/>
      <c r="O13" s="373" t="s">
        <v>90</v>
      </c>
      <c r="P13" s="374"/>
      <c r="Q13" s="273" t="s">
        <v>193</v>
      </c>
      <c r="R13" s="273"/>
      <c r="S13" s="370" t="s">
        <v>206</v>
      </c>
      <c r="T13" s="370"/>
    </row>
    <row r="14" spans="1:20" ht="26.25" customHeight="1" thickBot="1">
      <c r="A14" s="394"/>
      <c r="B14" s="37" t="s">
        <v>52</v>
      </c>
      <c r="C14" s="144"/>
      <c r="D14" s="144"/>
      <c r="E14" s="144"/>
      <c r="F14" s="145"/>
      <c r="G14" s="144"/>
      <c r="H14" s="144"/>
      <c r="I14" s="37" t="s">
        <v>110</v>
      </c>
      <c r="J14" s="37" t="s">
        <v>191</v>
      </c>
      <c r="K14" s="37" t="s">
        <v>110</v>
      </c>
      <c r="L14" s="37" t="s">
        <v>191</v>
      </c>
      <c r="M14" s="37" t="s">
        <v>110</v>
      </c>
      <c r="N14" s="37" t="s">
        <v>191</v>
      </c>
      <c r="O14" s="37" t="s">
        <v>110</v>
      </c>
      <c r="P14" s="37" t="s">
        <v>191</v>
      </c>
      <c r="Q14" s="37" t="s">
        <v>65</v>
      </c>
      <c r="R14" s="37" t="s">
        <v>53</v>
      </c>
      <c r="S14" s="161" t="s">
        <v>65</v>
      </c>
      <c r="T14" s="161" t="s">
        <v>53</v>
      </c>
    </row>
    <row r="15" spans="1:20" ht="26.25" customHeight="1">
      <c r="A15" s="390" t="s">
        <v>54</v>
      </c>
      <c r="B15" s="134" t="s">
        <v>175</v>
      </c>
      <c r="C15" s="146"/>
      <c r="D15" s="146"/>
      <c r="E15" s="146"/>
      <c r="F15" s="146"/>
      <c r="G15" s="146"/>
      <c r="H15" s="146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62"/>
      <c r="T15" s="162"/>
    </row>
    <row r="16" spans="1:20" ht="26.25" customHeight="1">
      <c r="A16" s="391"/>
      <c r="B16" s="137" t="s">
        <v>176</v>
      </c>
      <c r="C16" s="147"/>
      <c r="D16" s="147"/>
      <c r="E16" s="147"/>
      <c r="F16" s="147"/>
      <c r="G16" s="147"/>
      <c r="H16" s="147"/>
      <c r="I16" s="11"/>
      <c r="J16" s="11"/>
      <c r="K16" s="11"/>
      <c r="L16" s="11"/>
      <c r="M16" s="11"/>
      <c r="N16" s="11"/>
      <c r="O16" s="11"/>
      <c r="P16" s="11"/>
      <c r="Q16" s="11"/>
      <c r="R16" s="138"/>
      <c r="S16" s="163"/>
      <c r="T16" s="163"/>
    </row>
    <row r="17" spans="1:20" ht="26.25" customHeight="1">
      <c r="A17" s="391"/>
      <c r="B17" s="137" t="s">
        <v>177</v>
      </c>
      <c r="C17" s="147"/>
      <c r="D17" s="147"/>
      <c r="E17" s="147"/>
      <c r="F17" s="147"/>
      <c r="G17" s="147"/>
      <c r="H17" s="147"/>
      <c r="I17" s="11"/>
      <c r="J17" s="11"/>
      <c r="K17" s="11"/>
      <c r="L17" s="11"/>
      <c r="M17" s="11"/>
      <c r="N17" s="11"/>
      <c r="O17" s="11"/>
      <c r="P17" s="11"/>
      <c r="Q17" s="11"/>
      <c r="R17" s="138"/>
      <c r="S17" s="163"/>
      <c r="T17" s="163"/>
    </row>
    <row r="18" spans="1:20" ht="26.25" customHeight="1" thickBot="1">
      <c r="A18" s="392"/>
      <c r="B18" s="139" t="s">
        <v>55</v>
      </c>
      <c r="C18" s="148"/>
      <c r="D18" s="149"/>
      <c r="E18" s="148"/>
      <c r="F18" s="149"/>
      <c r="G18" s="149"/>
      <c r="H18" s="149"/>
      <c r="I18" s="140"/>
      <c r="J18" s="141"/>
      <c r="K18" s="140"/>
      <c r="L18" s="141"/>
      <c r="M18" s="140"/>
      <c r="N18" s="141"/>
      <c r="O18" s="140"/>
      <c r="P18" s="141"/>
      <c r="Q18" s="141"/>
      <c r="R18" s="142"/>
      <c r="S18" s="164"/>
      <c r="T18" s="165"/>
    </row>
    <row r="19" spans="1:20" ht="26.25" customHeight="1" thickBot="1">
      <c r="A19" s="395" t="s">
        <v>56</v>
      </c>
      <c r="B19" s="38" t="s">
        <v>57</v>
      </c>
      <c r="C19" s="381"/>
      <c r="D19" s="150"/>
      <c r="E19" s="381"/>
      <c r="F19" s="151"/>
      <c r="G19" s="381"/>
      <c r="H19" s="150"/>
      <c r="I19" s="363"/>
      <c r="J19" s="103">
        <f>'【6月】月集計表'!$AV$53</f>
        <v>0</v>
      </c>
      <c r="K19" s="363"/>
      <c r="L19" s="103">
        <f>'【7月】月集計表'!$AV$53</f>
        <v>0</v>
      </c>
      <c r="M19" s="363"/>
      <c r="N19" s="103">
        <f>'【8月】月集計表'!$AV$53</f>
        <v>0</v>
      </c>
      <c r="O19" s="363"/>
      <c r="P19" s="103">
        <f>'【9月】月集計表'!$AV$53</f>
        <v>0</v>
      </c>
      <c r="Q19" s="364"/>
      <c r="R19" s="103">
        <f>SUM(J19,L19,N19,P19)</f>
        <v>0</v>
      </c>
      <c r="S19" s="371"/>
      <c r="T19" s="166">
        <f>R19</f>
        <v>0</v>
      </c>
    </row>
    <row r="20" spans="1:20" ht="26.25" customHeight="1" thickBot="1">
      <c r="A20" s="395"/>
      <c r="B20" s="39" t="s">
        <v>58</v>
      </c>
      <c r="C20" s="381"/>
      <c r="D20" s="147"/>
      <c r="E20" s="381"/>
      <c r="F20" s="152"/>
      <c r="G20" s="381"/>
      <c r="H20" s="147"/>
      <c r="I20" s="363"/>
      <c r="J20" s="11">
        <f>ROUNDDOWN(J19*0.06,0)</f>
        <v>0</v>
      </c>
      <c r="K20" s="363"/>
      <c r="L20" s="11">
        <f>ROUNDDOWN(L19*0.06,0)</f>
        <v>0</v>
      </c>
      <c r="M20" s="363"/>
      <c r="N20" s="11">
        <f>ROUNDDOWN(N19*0.06,0)</f>
        <v>0</v>
      </c>
      <c r="O20" s="363"/>
      <c r="P20" s="11">
        <f>ROUNDDOWN(P19*0.06,0)</f>
        <v>0</v>
      </c>
      <c r="Q20" s="405"/>
      <c r="R20" s="11">
        <f aca="true" t="shared" si="0" ref="R20:R28">SUM(J20,L20,N20,P20)</f>
        <v>0</v>
      </c>
      <c r="S20" s="372"/>
      <c r="T20" s="167">
        <f>R20</f>
        <v>0</v>
      </c>
    </row>
    <row r="21" spans="1:20" ht="26.25" customHeight="1" thickBot="1">
      <c r="A21" s="395"/>
      <c r="B21" s="39" t="s">
        <v>81</v>
      </c>
      <c r="C21" s="381"/>
      <c r="D21" s="147"/>
      <c r="E21" s="381"/>
      <c r="F21" s="152"/>
      <c r="G21" s="381"/>
      <c r="H21" s="147"/>
      <c r="I21" s="363"/>
      <c r="J21" s="11">
        <f>'【6月】月集計表'!$AX$53</f>
        <v>0</v>
      </c>
      <c r="K21" s="363"/>
      <c r="L21" s="11">
        <f>'【7月】月集計表'!$AX$53</f>
        <v>0</v>
      </c>
      <c r="M21" s="363"/>
      <c r="N21" s="11">
        <f>'【8月】月集計表'!$AX$53</f>
        <v>0</v>
      </c>
      <c r="O21" s="363"/>
      <c r="P21" s="11">
        <f>'【9月】月集計表'!$AX$53</f>
        <v>0</v>
      </c>
      <c r="Q21" s="405"/>
      <c r="R21" s="11">
        <f t="shared" si="0"/>
        <v>0</v>
      </c>
      <c r="S21" s="372"/>
      <c r="T21" s="167">
        <f>R21</f>
        <v>0</v>
      </c>
    </row>
    <row r="22" spans="1:20" ht="26.25" customHeight="1" thickBot="1">
      <c r="A22" s="396"/>
      <c r="B22" s="39" t="s">
        <v>59</v>
      </c>
      <c r="C22" s="381"/>
      <c r="D22" s="147"/>
      <c r="E22" s="381"/>
      <c r="F22" s="152"/>
      <c r="G22" s="381"/>
      <c r="H22" s="147"/>
      <c r="I22" s="363"/>
      <c r="J22" s="11">
        <f>'【6月】月集計表'!$AZ$53</f>
        <v>0</v>
      </c>
      <c r="K22" s="363"/>
      <c r="L22" s="11">
        <f>'【7月】月集計表'!$AZ$53</f>
        <v>0</v>
      </c>
      <c r="M22" s="363"/>
      <c r="N22" s="11">
        <f>'【8月】月集計表'!$AZ$53</f>
        <v>0</v>
      </c>
      <c r="O22" s="363"/>
      <c r="P22" s="11">
        <f>'【9月】月集計表'!$AZ$53</f>
        <v>0</v>
      </c>
      <c r="Q22" s="405"/>
      <c r="R22" s="11">
        <f t="shared" si="0"/>
        <v>0</v>
      </c>
      <c r="S22" s="372"/>
      <c r="T22" s="167">
        <f>R22</f>
        <v>0</v>
      </c>
    </row>
    <row r="23" spans="1:20" ht="26.25" customHeight="1" thickBot="1">
      <c r="A23" s="294" t="s">
        <v>94</v>
      </c>
      <c r="B23" s="40" t="s">
        <v>93</v>
      </c>
      <c r="C23" s="381"/>
      <c r="D23" s="147"/>
      <c r="E23" s="381"/>
      <c r="F23" s="152"/>
      <c r="G23" s="381"/>
      <c r="H23" s="147"/>
      <c r="I23" s="363"/>
      <c r="J23" s="11"/>
      <c r="K23" s="363"/>
      <c r="L23" s="11"/>
      <c r="M23" s="363"/>
      <c r="N23" s="11"/>
      <c r="O23" s="363"/>
      <c r="P23" s="11"/>
      <c r="Q23" s="405"/>
      <c r="R23" s="11"/>
      <c r="S23" s="372"/>
      <c r="T23" s="167"/>
    </row>
    <row r="24" spans="1:20" ht="26.25" customHeight="1" thickBot="1">
      <c r="A24" s="294"/>
      <c r="B24" s="40" t="s">
        <v>60</v>
      </c>
      <c r="C24" s="381"/>
      <c r="D24" s="147"/>
      <c r="E24" s="381"/>
      <c r="F24" s="152"/>
      <c r="G24" s="381"/>
      <c r="H24" s="147"/>
      <c r="I24" s="363"/>
      <c r="J24" s="11">
        <f>'【6月】月集計表'!$BA$53</f>
        <v>0</v>
      </c>
      <c r="K24" s="363"/>
      <c r="L24" s="11">
        <f>'【7月】月集計表'!$BA$53</f>
        <v>0</v>
      </c>
      <c r="M24" s="363"/>
      <c r="N24" s="11">
        <f>'【8月】月集計表'!$BA$53</f>
        <v>0</v>
      </c>
      <c r="O24" s="363"/>
      <c r="P24" s="11">
        <f>'【9月】月集計表'!$BA$53</f>
        <v>0</v>
      </c>
      <c r="Q24" s="405"/>
      <c r="R24" s="11">
        <f t="shared" si="0"/>
        <v>0</v>
      </c>
      <c r="S24" s="372"/>
      <c r="T24" s="167">
        <f>IF(R24&gt;40000*SUM($C$8:$C$9),40000*SUM($C$8:$C$9),R24)</f>
        <v>0</v>
      </c>
    </row>
    <row r="25" spans="1:20" ht="26.25" customHeight="1" thickBot="1">
      <c r="A25" s="294"/>
      <c r="B25" s="40" t="s">
        <v>95</v>
      </c>
      <c r="C25" s="381"/>
      <c r="D25" s="147"/>
      <c r="E25" s="381"/>
      <c r="F25" s="152"/>
      <c r="G25" s="381"/>
      <c r="H25" s="147"/>
      <c r="I25" s="363"/>
      <c r="J25" s="11">
        <f>'【6月】月集計表'!$BB$53</f>
        <v>0</v>
      </c>
      <c r="K25" s="363"/>
      <c r="L25" s="11">
        <f>'【7月】月集計表'!$BB$53</f>
        <v>0</v>
      </c>
      <c r="M25" s="363"/>
      <c r="N25" s="11">
        <f>'【8月】月集計表'!$BB$53</f>
        <v>0</v>
      </c>
      <c r="O25" s="363"/>
      <c r="P25" s="11">
        <f>'【9月】月集計表'!$BB$53</f>
        <v>0</v>
      </c>
      <c r="Q25" s="405"/>
      <c r="R25" s="11">
        <f t="shared" si="0"/>
        <v>0</v>
      </c>
      <c r="S25" s="372"/>
      <c r="T25" s="167">
        <f>IF(R25&gt;100000*SUM($D$9),100000*SUM($D$9),R25)</f>
        <v>0</v>
      </c>
    </row>
    <row r="26" spans="1:20" ht="26.25" customHeight="1" thickBot="1">
      <c r="A26" s="294"/>
      <c r="B26" s="40" t="s">
        <v>96</v>
      </c>
      <c r="C26" s="381"/>
      <c r="D26" s="147"/>
      <c r="E26" s="381"/>
      <c r="F26" s="152"/>
      <c r="G26" s="381"/>
      <c r="H26" s="147"/>
      <c r="I26" s="363"/>
      <c r="J26" s="11">
        <f>'【6月】月集計表'!$BC$53</f>
        <v>0</v>
      </c>
      <c r="K26" s="363"/>
      <c r="L26" s="11">
        <f>'【7月】月集計表'!$BC$53</f>
        <v>0</v>
      </c>
      <c r="M26" s="363"/>
      <c r="N26" s="11">
        <f>'【8月】月集計表'!$BC$53</f>
        <v>0</v>
      </c>
      <c r="O26" s="363"/>
      <c r="P26" s="11">
        <f>'【9月】月集計表'!$BC$53</f>
        <v>0</v>
      </c>
      <c r="Q26" s="405"/>
      <c r="R26" s="11">
        <f t="shared" si="0"/>
        <v>0</v>
      </c>
      <c r="S26" s="372"/>
      <c r="T26" s="167">
        <f>IF(R26&gt;50000*SUM($E$9:$E$11),50000*SUM($E$9:$E$11),R26)</f>
        <v>0</v>
      </c>
    </row>
    <row r="27" spans="1:20" ht="26.25" customHeight="1" thickBot="1">
      <c r="A27" s="294"/>
      <c r="B27" s="40" t="s">
        <v>113</v>
      </c>
      <c r="C27" s="381"/>
      <c r="D27" s="147"/>
      <c r="E27" s="381"/>
      <c r="F27" s="152"/>
      <c r="G27" s="381"/>
      <c r="H27" s="147"/>
      <c r="I27" s="363"/>
      <c r="J27" s="11">
        <f>'【6月】月集計表'!$BD$53</f>
        <v>0</v>
      </c>
      <c r="K27" s="363"/>
      <c r="L27" s="11">
        <f>'【7月】月集計表'!$BD$53</f>
        <v>0</v>
      </c>
      <c r="M27" s="363"/>
      <c r="N27" s="11">
        <f>'【8月】月集計表'!$BD$53</f>
        <v>0</v>
      </c>
      <c r="O27" s="363"/>
      <c r="P27" s="11">
        <f>'【9月】月集計表'!$BD$53</f>
        <v>0</v>
      </c>
      <c r="Q27" s="405"/>
      <c r="R27" s="11">
        <f t="shared" si="0"/>
        <v>0</v>
      </c>
      <c r="S27" s="372"/>
      <c r="T27" s="167">
        <f>IF(R27&gt;20000*SUM($C$5)*4,20000*SUM($C$5)*4,R27)</f>
        <v>0</v>
      </c>
    </row>
    <row r="28" spans="1:20" ht="26.25" customHeight="1" thickBot="1">
      <c r="A28" s="273" t="s">
        <v>61</v>
      </c>
      <c r="B28" s="273"/>
      <c r="C28" s="382"/>
      <c r="D28" s="147"/>
      <c r="E28" s="382"/>
      <c r="F28" s="152"/>
      <c r="G28" s="382"/>
      <c r="H28" s="147"/>
      <c r="I28" s="364"/>
      <c r="J28" s="11">
        <f>SUM(J18:J27)</f>
        <v>0</v>
      </c>
      <c r="K28" s="364"/>
      <c r="L28" s="11">
        <f>SUM(L18:L27)</f>
        <v>0</v>
      </c>
      <c r="M28" s="364"/>
      <c r="N28" s="11">
        <f>SUM(N18:N27)</f>
        <v>0</v>
      </c>
      <c r="O28" s="364"/>
      <c r="P28" s="11">
        <f>SUM(P18:P27)</f>
        <v>0</v>
      </c>
      <c r="Q28" s="405"/>
      <c r="R28" s="11">
        <f t="shared" si="0"/>
        <v>0</v>
      </c>
      <c r="S28" s="372"/>
      <c r="T28" s="168">
        <f>SUM(T18:T27)</f>
        <v>0</v>
      </c>
    </row>
    <row r="29" spans="1:34" s="154" customFormat="1" ht="26.25" customHeight="1" thickBot="1">
      <c r="A29" s="155"/>
      <c r="B29" s="155"/>
      <c r="C29" s="153"/>
      <c r="D29" s="156"/>
      <c r="E29" s="153"/>
      <c r="F29" s="156"/>
      <c r="G29" s="153"/>
      <c r="H29" s="156"/>
      <c r="I29" s="153"/>
      <c r="J29" s="156"/>
      <c r="K29" s="156"/>
      <c r="L29" s="156"/>
      <c r="M29" s="156"/>
      <c r="N29" s="156"/>
      <c r="O29" s="156"/>
      <c r="P29" s="156"/>
      <c r="Q29" s="156"/>
      <c r="R29" s="15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20" ht="26.25" customHeight="1" thickBot="1">
      <c r="A30" s="393" t="s">
        <v>50</v>
      </c>
      <c r="B30" s="37" t="s">
        <v>51</v>
      </c>
      <c r="C30" s="373" t="s">
        <v>63</v>
      </c>
      <c r="D30" s="374"/>
      <c r="E30" s="373" t="s">
        <v>91</v>
      </c>
      <c r="F30" s="374"/>
      <c r="G30" s="373" t="s">
        <v>92</v>
      </c>
      <c r="H30" s="374"/>
      <c r="I30" s="373" t="s">
        <v>64</v>
      </c>
      <c r="J30" s="374"/>
      <c r="K30" s="384"/>
      <c r="L30" s="385"/>
      <c r="M30" s="273" t="s">
        <v>194</v>
      </c>
      <c r="N30" s="399"/>
      <c r="O30" s="383" t="s">
        <v>192</v>
      </c>
      <c r="P30" s="383"/>
      <c r="Q30" s="375" t="s">
        <v>62</v>
      </c>
      <c r="R30" s="376"/>
      <c r="S30" s="376"/>
      <c r="T30" s="377"/>
    </row>
    <row r="31" spans="1:20" ht="26.25" customHeight="1" thickBot="1">
      <c r="A31" s="394"/>
      <c r="B31" s="37" t="s">
        <v>52</v>
      </c>
      <c r="C31" s="37" t="s">
        <v>110</v>
      </c>
      <c r="D31" s="37" t="s">
        <v>191</v>
      </c>
      <c r="E31" s="37" t="s">
        <v>110</v>
      </c>
      <c r="F31" s="37" t="s">
        <v>191</v>
      </c>
      <c r="G31" s="37" t="s">
        <v>110</v>
      </c>
      <c r="H31" s="37" t="s">
        <v>191</v>
      </c>
      <c r="I31" s="37" t="s">
        <v>110</v>
      </c>
      <c r="J31" s="37" t="s">
        <v>191</v>
      </c>
      <c r="K31" s="144"/>
      <c r="L31" s="144"/>
      <c r="M31" s="37" t="s">
        <v>65</v>
      </c>
      <c r="N31" s="117" t="s">
        <v>53</v>
      </c>
      <c r="O31" s="169" t="s">
        <v>65</v>
      </c>
      <c r="P31" s="169" t="s">
        <v>53</v>
      </c>
      <c r="Q31" s="378"/>
      <c r="R31" s="379"/>
      <c r="S31" s="379"/>
      <c r="T31" s="380"/>
    </row>
    <row r="32" spans="1:20" ht="26.25" customHeight="1">
      <c r="A32" s="390" t="s">
        <v>54</v>
      </c>
      <c r="B32" s="134" t="s">
        <v>175</v>
      </c>
      <c r="C32" s="135"/>
      <c r="D32" s="135"/>
      <c r="E32" s="135"/>
      <c r="F32" s="135"/>
      <c r="G32" s="135"/>
      <c r="H32" s="135"/>
      <c r="I32" s="135"/>
      <c r="J32" s="135"/>
      <c r="K32" s="146"/>
      <c r="L32" s="146"/>
      <c r="M32" s="135"/>
      <c r="N32" s="143"/>
      <c r="O32" s="170"/>
      <c r="P32" s="171"/>
      <c r="Q32" s="408"/>
      <c r="R32" s="409"/>
      <c r="S32" s="409"/>
      <c r="T32" s="410"/>
    </row>
    <row r="33" spans="1:20" ht="26.25" customHeight="1">
      <c r="A33" s="391"/>
      <c r="B33" s="137" t="s">
        <v>176</v>
      </c>
      <c r="C33" s="11"/>
      <c r="D33" s="11"/>
      <c r="E33" s="11"/>
      <c r="F33" s="11"/>
      <c r="G33" s="11"/>
      <c r="H33" s="11"/>
      <c r="I33" s="11"/>
      <c r="J33" s="11"/>
      <c r="K33" s="147"/>
      <c r="L33" s="147"/>
      <c r="M33" s="11"/>
      <c r="N33" s="10"/>
      <c r="O33" s="172"/>
      <c r="P33" s="173"/>
      <c r="Q33" s="408"/>
      <c r="R33" s="409"/>
      <c r="S33" s="409"/>
      <c r="T33" s="410"/>
    </row>
    <row r="34" spans="1:20" ht="26.25" customHeight="1">
      <c r="A34" s="391"/>
      <c r="B34" s="137" t="s">
        <v>177</v>
      </c>
      <c r="C34" s="11"/>
      <c r="D34" s="11"/>
      <c r="E34" s="11"/>
      <c r="F34" s="11"/>
      <c r="G34" s="11"/>
      <c r="H34" s="11"/>
      <c r="I34" s="11"/>
      <c r="J34" s="11"/>
      <c r="K34" s="147"/>
      <c r="L34" s="147"/>
      <c r="M34" s="11"/>
      <c r="N34" s="10"/>
      <c r="O34" s="172"/>
      <c r="P34" s="173"/>
      <c r="Q34" s="408"/>
      <c r="R34" s="409"/>
      <c r="S34" s="409"/>
      <c r="T34" s="410"/>
    </row>
    <row r="35" spans="1:20" ht="26.25" customHeight="1" thickBot="1">
      <c r="A35" s="392"/>
      <c r="B35" s="139" t="s">
        <v>55</v>
      </c>
      <c r="C35" s="140"/>
      <c r="D35" s="141"/>
      <c r="E35" s="140"/>
      <c r="F35" s="141"/>
      <c r="G35" s="140"/>
      <c r="H35" s="141"/>
      <c r="I35" s="140"/>
      <c r="J35" s="141"/>
      <c r="K35" s="148"/>
      <c r="L35" s="149"/>
      <c r="M35" s="140"/>
      <c r="N35" s="140"/>
      <c r="O35" s="174"/>
      <c r="P35" s="175"/>
      <c r="Q35" s="408"/>
      <c r="R35" s="409"/>
      <c r="S35" s="409"/>
      <c r="T35" s="410"/>
    </row>
    <row r="36" spans="1:20" ht="26.25" customHeight="1" thickBot="1">
      <c r="A36" s="395" t="s">
        <v>56</v>
      </c>
      <c r="B36" s="38" t="s">
        <v>57</v>
      </c>
      <c r="C36" s="363"/>
      <c r="D36" s="103">
        <f>'【10月】月集計表'!$AV$53</f>
        <v>0</v>
      </c>
      <c r="E36" s="363"/>
      <c r="F36" s="103">
        <f>'【11月】月集計表'!$AV$53</f>
        <v>0</v>
      </c>
      <c r="G36" s="363"/>
      <c r="H36" s="103">
        <f>'【12月】月集計表'!$AV$53</f>
        <v>0</v>
      </c>
      <c r="I36" s="363"/>
      <c r="J36" s="103">
        <f>'【1月】月集計表'!$AV$53</f>
        <v>0</v>
      </c>
      <c r="K36" s="381"/>
      <c r="L36" s="150"/>
      <c r="M36" s="363"/>
      <c r="N36" s="118">
        <f>SUM(D36,F36,H36,J36)</f>
        <v>0</v>
      </c>
      <c r="O36" s="365"/>
      <c r="P36" s="176">
        <f>N36+R19</f>
        <v>0</v>
      </c>
      <c r="Q36" s="408"/>
      <c r="R36" s="409"/>
      <c r="S36" s="409"/>
      <c r="T36" s="410"/>
    </row>
    <row r="37" spans="1:20" ht="26.25" customHeight="1" thickBot="1">
      <c r="A37" s="395"/>
      <c r="B37" s="39" t="s">
        <v>58</v>
      </c>
      <c r="C37" s="363"/>
      <c r="D37" s="11">
        <f>ROUNDDOWN(D36*0.06,0)</f>
        <v>0</v>
      </c>
      <c r="E37" s="363"/>
      <c r="F37" s="11">
        <f>ROUNDDOWN(F36*0.06,0)</f>
        <v>0</v>
      </c>
      <c r="G37" s="363"/>
      <c r="H37" s="11">
        <f>ROUNDDOWN(H36*0.06,0)</f>
        <v>0</v>
      </c>
      <c r="I37" s="363"/>
      <c r="J37" s="11">
        <f>ROUNDDOWN(J36*0.06,0)</f>
        <v>0</v>
      </c>
      <c r="K37" s="381"/>
      <c r="L37" s="147"/>
      <c r="M37" s="363"/>
      <c r="N37" s="10">
        <f aca="true" t="shared" si="1" ref="N37:N45">SUM(D37,F37,H37,J37)</f>
        <v>0</v>
      </c>
      <c r="O37" s="366"/>
      <c r="P37" s="177">
        <f>N37+R20</f>
        <v>0</v>
      </c>
      <c r="Q37" s="408"/>
      <c r="R37" s="409"/>
      <c r="S37" s="409"/>
      <c r="T37" s="410"/>
    </row>
    <row r="38" spans="1:20" ht="26.25" customHeight="1" thickBot="1">
      <c r="A38" s="395"/>
      <c r="B38" s="39" t="s">
        <v>81</v>
      </c>
      <c r="C38" s="363"/>
      <c r="D38" s="11">
        <f>'【10月】月集計表'!$AX$53</f>
        <v>0</v>
      </c>
      <c r="E38" s="363"/>
      <c r="F38" s="11">
        <f>'【11月】月集計表'!$AX$53</f>
        <v>0</v>
      </c>
      <c r="G38" s="363"/>
      <c r="H38" s="11">
        <f>'【12月】月集計表'!$AX$53</f>
        <v>0</v>
      </c>
      <c r="I38" s="363"/>
      <c r="J38" s="11">
        <f>'【1月】月集計表'!$AX$53</f>
        <v>0</v>
      </c>
      <c r="K38" s="381"/>
      <c r="L38" s="147"/>
      <c r="M38" s="363"/>
      <c r="N38" s="10">
        <f t="shared" si="1"/>
        <v>0</v>
      </c>
      <c r="O38" s="366"/>
      <c r="P38" s="177">
        <f>N38+R21</f>
        <v>0</v>
      </c>
      <c r="Q38" s="408"/>
      <c r="R38" s="409"/>
      <c r="S38" s="409"/>
      <c r="T38" s="410"/>
    </row>
    <row r="39" spans="1:20" ht="26.25" customHeight="1" thickBot="1">
      <c r="A39" s="396"/>
      <c r="B39" s="39" t="s">
        <v>59</v>
      </c>
      <c r="C39" s="363"/>
      <c r="D39" s="11">
        <f>'【10月】月集計表'!$AZ$53</f>
        <v>0</v>
      </c>
      <c r="E39" s="363"/>
      <c r="F39" s="11">
        <f>'【11月】月集計表'!$AZ$53</f>
        <v>0</v>
      </c>
      <c r="G39" s="363"/>
      <c r="H39" s="11">
        <f>'【12月】月集計表'!$AZ$53</f>
        <v>0</v>
      </c>
      <c r="I39" s="363"/>
      <c r="J39" s="11">
        <f>'【1月】月集計表'!$AZ$53</f>
        <v>0</v>
      </c>
      <c r="K39" s="381"/>
      <c r="L39" s="147"/>
      <c r="M39" s="363"/>
      <c r="N39" s="10">
        <f t="shared" si="1"/>
        <v>0</v>
      </c>
      <c r="O39" s="366"/>
      <c r="P39" s="177">
        <f>N39+R22</f>
        <v>0</v>
      </c>
      <c r="Q39" s="408"/>
      <c r="R39" s="409"/>
      <c r="S39" s="409"/>
      <c r="T39" s="410"/>
    </row>
    <row r="40" spans="1:20" ht="26.25" customHeight="1" thickBot="1">
      <c r="A40" s="294" t="s">
        <v>94</v>
      </c>
      <c r="B40" s="40" t="s">
        <v>93</v>
      </c>
      <c r="C40" s="363"/>
      <c r="D40" s="11"/>
      <c r="E40" s="363"/>
      <c r="F40" s="11"/>
      <c r="G40" s="363"/>
      <c r="H40" s="11"/>
      <c r="I40" s="363"/>
      <c r="J40" s="11"/>
      <c r="K40" s="381"/>
      <c r="L40" s="147"/>
      <c r="M40" s="363"/>
      <c r="N40" s="10"/>
      <c r="O40" s="366"/>
      <c r="P40" s="177"/>
      <c r="Q40" s="408"/>
      <c r="R40" s="409"/>
      <c r="S40" s="409"/>
      <c r="T40" s="410"/>
    </row>
    <row r="41" spans="1:20" ht="26.25" customHeight="1" thickBot="1">
      <c r="A41" s="294"/>
      <c r="B41" s="40" t="s">
        <v>60</v>
      </c>
      <c r="C41" s="363"/>
      <c r="D41" s="11">
        <f>'【10月】月集計表'!$BA$53</f>
        <v>0</v>
      </c>
      <c r="E41" s="363"/>
      <c r="F41" s="11">
        <f>'【11月】月集計表'!$BA$53</f>
        <v>0</v>
      </c>
      <c r="G41" s="363"/>
      <c r="H41" s="11">
        <f>'【12月】月集計表'!$BA$53</f>
        <v>0</v>
      </c>
      <c r="I41" s="363"/>
      <c r="J41" s="11">
        <f>'【1月】月集計表'!$BA$53</f>
        <v>0</v>
      </c>
      <c r="K41" s="381"/>
      <c r="L41" s="147"/>
      <c r="M41" s="363"/>
      <c r="N41" s="10">
        <f t="shared" si="1"/>
        <v>0</v>
      </c>
      <c r="O41" s="366"/>
      <c r="P41" s="177">
        <f>IF(N41+R24&gt;40000*SUM($C$8:$C$9),40000*SUM($C$8:$C$9),N41+R24)</f>
        <v>0</v>
      </c>
      <c r="Q41" s="408"/>
      <c r="R41" s="409"/>
      <c r="S41" s="409"/>
      <c r="T41" s="410"/>
    </row>
    <row r="42" spans="1:20" ht="26.25" customHeight="1" thickBot="1">
      <c r="A42" s="294"/>
      <c r="B42" s="40" t="s">
        <v>95</v>
      </c>
      <c r="C42" s="363"/>
      <c r="D42" s="11">
        <f>'【10月】月集計表'!$BB$53</f>
        <v>0</v>
      </c>
      <c r="E42" s="363"/>
      <c r="F42" s="11">
        <f>'【11月】月集計表'!$BB$53</f>
        <v>0</v>
      </c>
      <c r="G42" s="363"/>
      <c r="H42" s="11">
        <f>'【12月】月集計表'!$BB$53</f>
        <v>0</v>
      </c>
      <c r="I42" s="363"/>
      <c r="J42" s="11">
        <f>'【1月】月集計表'!$BB$53</f>
        <v>0</v>
      </c>
      <c r="K42" s="381"/>
      <c r="L42" s="147"/>
      <c r="M42" s="363"/>
      <c r="N42" s="10">
        <f t="shared" si="1"/>
        <v>0</v>
      </c>
      <c r="O42" s="366"/>
      <c r="P42" s="177">
        <f>IF(N42+R25&gt;100000*SUM($D$9),100000*SUM($D$9),N42+R25)</f>
        <v>0</v>
      </c>
      <c r="Q42" s="408"/>
      <c r="R42" s="409"/>
      <c r="S42" s="409"/>
      <c r="T42" s="410"/>
    </row>
    <row r="43" spans="1:20" ht="26.25" customHeight="1" thickBot="1">
      <c r="A43" s="294"/>
      <c r="B43" s="40" t="s">
        <v>96</v>
      </c>
      <c r="C43" s="363"/>
      <c r="D43" s="11">
        <f>'【10月】月集計表'!$BC$53</f>
        <v>0</v>
      </c>
      <c r="E43" s="363"/>
      <c r="F43" s="11">
        <f>'【11月】月集計表'!$BC$53</f>
        <v>0</v>
      </c>
      <c r="G43" s="363"/>
      <c r="H43" s="11">
        <f>'【12月】月集計表'!$BC$53</f>
        <v>0</v>
      </c>
      <c r="I43" s="363"/>
      <c r="J43" s="11">
        <f>'【1月】月集計表'!$BC$53</f>
        <v>0</v>
      </c>
      <c r="K43" s="381"/>
      <c r="L43" s="147"/>
      <c r="M43" s="363"/>
      <c r="N43" s="10">
        <f t="shared" si="1"/>
        <v>0</v>
      </c>
      <c r="O43" s="366"/>
      <c r="P43" s="177">
        <f>IF(N43+R26&gt;50000*SUM($E$9:$E$11),50000*SUM($E$9:$E$11),N43+R26)</f>
        <v>0</v>
      </c>
      <c r="Q43" s="408"/>
      <c r="R43" s="409"/>
      <c r="S43" s="409"/>
      <c r="T43" s="410"/>
    </row>
    <row r="44" spans="1:20" ht="26.25" customHeight="1" thickBot="1">
      <c r="A44" s="294"/>
      <c r="B44" s="40" t="s">
        <v>113</v>
      </c>
      <c r="C44" s="363"/>
      <c r="D44" s="11">
        <f>'【10月】月集計表'!$BD$53</f>
        <v>0</v>
      </c>
      <c r="E44" s="363"/>
      <c r="F44" s="11">
        <f>'【11月】月集計表'!$BD$53</f>
        <v>0</v>
      </c>
      <c r="G44" s="363"/>
      <c r="H44" s="11">
        <f>'【12月】月集計表'!$BD$53</f>
        <v>0</v>
      </c>
      <c r="I44" s="363"/>
      <c r="J44" s="11">
        <f>'【1月】月集計表'!$BD$53</f>
        <v>0</v>
      </c>
      <c r="K44" s="381"/>
      <c r="L44" s="147"/>
      <c r="M44" s="363"/>
      <c r="N44" s="10">
        <f t="shared" si="1"/>
        <v>0</v>
      </c>
      <c r="O44" s="366"/>
      <c r="P44" s="177">
        <f>IF(N44+R27&gt;20000*SUM($C$5)*8,20000*SUM($C$5)*8,N44+R27)</f>
        <v>0</v>
      </c>
      <c r="Q44" s="408"/>
      <c r="R44" s="409"/>
      <c r="S44" s="409"/>
      <c r="T44" s="410"/>
    </row>
    <row r="45" spans="1:20" ht="26.25" customHeight="1" thickBot="1">
      <c r="A45" s="273" t="s">
        <v>61</v>
      </c>
      <c r="B45" s="273"/>
      <c r="C45" s="364"/>
      <c r="D45" s="11">
        <f>SUM(D35:D44)</f>
        <v>0</v>
      </c>
      <c r="E45" s="364"/>
      <c r="F45" s="11">
        <f>SUM(F35:F44)</f>
        <v>0</v>
      </c>
      <c r="G45" s="364"/>
      <c r="H45" s="11">
        <f>SUM(H35:H44)</f>
        <v>0</v>
      </c>
      <c r="I45" s="364"/>
      <c r="J45" s="11">
        <f>SUM(J35:J44)</f>
        <v>0</v>
      </c>
      <c r="K45" s="382"/>
      <c r="L45" s="147"/>
      <c r="M45" s="364"/>
      <c r="N45" s="10">
        <f t="shared" si="1"/>
        <v>0</v>
      </c>
      <c r="O45" s="366"/>
      <c r="P45" s="178">
        <f>SUM(P35:P44)</f>
        <v>0</v>
      </c>
      <c r="Q45" s="408"/>
      <c r="R45" s="409"/>
      <c r="S45" s="409"/>
      <c r="T45" s="410"/>
    </row>
  </sheetData>
  <sheetProtection password="FA5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E10 M5:O5 R5:T5">
    <cfRule type="containsBlanks" priority="1" dxfId="0" stopIfTrue="1">
      <formula>LEN(TRIM(C5))=0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="70" zoomScaleNormal="25" zoomScaleSheetLayoutView="70" zoomScalePageLayoutView="0" workbookViewId="0" topLeftCell="I1">
      <selection activeCell="C33" sqref="A33:IV33"/>
    </sheetView>
  </sheetViews>
  <sheetFormatPr defaultColWidth="5.57421875" defaultRowHeight="15" customHeight="1"/>
  <cols>
    <col min="1" max="1" width="8.421875" style="30" customWidth="1"/>
    <col min="2" max="2" width="24.57421875" style="30" customWidth="1"/>
    <col min="3" max="14" width="12.421875" style="30" customWidth="1"/>
    <col min="15" max="16" width="13.57421875" style="30" customWidth="1"/>
    <col min="17" max="20" width="13.7109375" style="30" customWidth="1"/>
    <col min="21" max="33" width="5.421875" style="30" customWidth="1"/>
    <col min="34" max="34" width="6.421875" style="30" customWidth="1"/>
    <col min="35" max="16384" width="5.421875" style="30" customWidth="1"/>
  </cols>
  <sheetData>
    <row r="1" spans="1:20" ht="23.25" customHeight="1">
      <c r="A1" s="388" t="s">
        <v>180</v>
      </c>
      <c r="B1" s="389"/>
      <c r="C1" s="29" t="s">
        <v>150</v>
      </c>
      <c r="T1" s="31" t="s">
        <v>224</v>
      </c>
    </row>
    <row r="2" spans="1:20" ht="23.25" customHeight="1">
      <c r="A2" s="32"/>
      <c r="B2" s="33"/>
      <c r="D2" s="402" t="s">
        <v>223</v>
      </c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T2" s="400"/>
    </row>
    <row r="3" spans="1:20" ht="23.25" customHeight="1">
      <c r="A3" s="32"/>
      <c r="B3" s="3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T3" s="401"/>
    </row>
    <row r="4" ht="8.25" customHeight="1">
      <c r="I4" s="34"/>
    </row>
    <row r="5" spans="1:31" ht="23.25" customHeight="1">
      <c r="A5" s="36"/>
      <c r="B5" s="47" t="s">
        <v>214</v>
      </c>
      <c r="C5" s="121"/>
      <c r="D5" s="36"/>
      <c r="E5" s="36"/>
      <c r="F5" s="36"/>
      <c r="G5" s="32"/>
      <c r="H5" s="32"/>
      <c r="I5" s="34"/>
      <c r="J5" s="398" t="s">
        <v>48</v>
      </c>
      <c r="K5" s="398"/>
      <c r="L5" s="398"/>
      <c r="M5" s="406">
        <f>'【年集計表（全体）】'!M5:O5</f>
        <v>0</v>
      </c>
      <c r="N5" s="407"/>
      <c r="O5" s="407"/>
      <c r="P5" s="388" t="s">
        <v>49</v>
      </c>
      <c r="Q5" s="389"/>
      <c r="R5" s="400">
        <f>'【年集計表（全体）】'!R5:T5</f>
        <v>0</v>
      </c>
      <c r="S5" s="400"/>
      <c r="T5" s="400"/>
      <c r="AE5" s="6"/>
    </row>
    <row r="6" spans="1:31" ht="23.25" customHeight="1">
      <c r="A6" s="36"/>
      <c r="C6" s="36"/>
      <c r="D6" s="36"/>
      <c r="E6" s="36"/>
      <c r="F6" s="36"/>
      <c r="G6" s="32"/>
      <c r="H6" s="32"/>
      <c r="I6" s="34"/>
      <c r="J6" s="158"/>
      <c r="K6" s="158"/>
      <c r="L6" s="158"/>
      <c r="M6" s="6"/>
      <c r="N6" s="6"/>
      <c r="O6" s="6"/>
      <c r="P6" s="158"/>
      <c r="Q6" s="158"/>
      <c r="R6" s="6"/>
      <c r="S6" s="6"/>
      <c r="T6" s="6"/>
      <c r="AE6" s="6"/>
    </row>
    <row r="7" spans="1:31" ht="23.25" customHeight="1">
      <c r="A7" s="36"/>
      <c r="B7" s="47" t="s">
        <v>213</v>
      </c>
      <c r="C7" s="47" t="s">
        <v>83</v>
      </c>
      <c r="D7" s="47" t="s">
        <v>95</v>
      </c>
      <c r="E7" s="160" t="s">
        <v>84</v>
      </c>
      <c r="F7" s="158"/>
      <c r="G7" s="158"/>
      <c r="H7" s="158"/>
      <c r="I7" s="158"/>
      <c r="J7" s="158"/>
      <c r="K7" s="158"/>
      <c r="L7" s="158"/>
      <c r="M7" s="6"/>
      <c r="N7" s="6"/>
      <c r="O7" s="6"/>
      <c r="P7" s="158"/>
      <c r="Q7" s="158"/>
      <c r="R7" s="6"/>
      <c r="S7" s="6"/>
      <c r="T7" s="6"/>
      <c r="AE7" s="6"/>
    </row>
    <row r="8" spans="1:33" ht="23.25" customHeight="1">
      <c r="A8" s="36"/>
      <c r="B8" s="158"/>
      <c r="C8" s="158"/>
      <c r="D8" s="158"/>
      <c r="E8" s="158"/>
      <c r="F8" s="158"/>
      <c r="G8" s="158"/>
      <c r="H8" s="158"/>
      <c r="I8" s="158"/>
      <c r="J8" s="158"/>
      <c r="AG8" s="33"/>
    </row>
    <row r="9" spans="1:33" ht="23.25" customHeight="1">
      <c r="A9" s="36"/>
      <c r="B9" s="158"/>
      <c r="C9" s="158"/>
      <c r="D9" s="158"/>
      <c r="E9" s="158"/>
      <c r="F9" s="158"/>
      <c r="G9" s="158"/>
      <c r="H9" s="158"/>
      <c r="I9" s="158"/>
      <c r="J9" s="158"/>
      <c r="AG9" s="33"/>
    </row>
    <row r="10" spans="1:33" ht="23.25" customHeight="1">
      <c r="A10" s="36"/>
      <c r="B10" s="158"/>
      <c r="C10" s="158"/>
      <c r="D10" s="158"/>
      <c r="E10" s="158"/>
      <c r="AG10" s="33"/>
    </row>
    <row r="11" spans="1:33" ht="23.25" customHeight="1">
      <c r="A11" s="36"/>
      <c r="B11" s="47" t="s">
        <v>204</v>
      </c>
      <c r="C11" s="159"/>
      <c r="D11" s="159"/>
      <c r="E11" s="2">
        <f>'【年集計表（全体）】'!E11</f>
        <v>0</v>
      </c>
      <c r="F11" s="32"/>
      <c r="G11" s="36"/>
      <c r="H11" s="36"/>
      <c r="AG11" s="33"/>
    </row>
    <row r="12" spans="1:33" s="153" customFormat="1" ht="23.25" customHeight="1" thickBot="1">
      <c r="A12" s="36"/>
      <c r="B12" s="36"/>
      <c r="C12" s="36"/>
      <c r="AG12" s="154"/>
    </row>
    <row r="13" spans="1:20" ht="26.25" customHeight="1" thickBot="1">
      <c r="A13" s="393" t="s">
        <v>50</v>
      </c>
      <c r="B13" s="37" t="s">
        <v>51</v>
      </c>
      <c r="C13" s="384"/>
      <c r="D13" s="385"/>
      <c r="E13" s="384"/>
      <c r="F13" s="404"/>
      <c r="G13" s="384"/>
      <c r="H13" s="385"/>
      <c r="I13" s="373" t="s">
        <v>87</v>
      </c>
      <c r="J13" s="374"/>
      <c r="K13" s="373" t="s">
        <v>88</v>
      </c>
      <c r="L13" s="374"/>
      <c r="M13" s="373" t="s">
        <v>89</v>
      </c>
      <c r="N13" s="374"/>
      <c r="O13" s="373" t="s">
        <v>90</v>
      </c>
      <c r="P13" s="374"/>
      <c r="Q13" s="273" t="s">
        <v>193</v>
      </c>
      <c r="R13" s="273"/>
      <c r="S13" s="370" t="s">
        <v>206</v>
      </c>
      <c r="T13" s="370"/>
    </row>
    <row r="14" spans="1:20" ht="26.25" customHeight="1" thickBot="1">
      <c r="A14" s="394"/>
      <c r="B14" s="37" t="s">
        <v>52</v>
      </c>
      <c r="C14" s="144"/>
      <c r="D14" s="144"/>
      <c r="E14" s="144"/>
      <c r="F14" s="145"/>
      <c r="G14" s="144"/>
      <c r="H14" s="144"/>
      <c r="I14" s="37" t="s">
        <v>110</v>
      </c>
      <c r="J14" s="37" t="s">
        <v>191</v>
      </c>
      <c r="K14" s="37" t="s">
        <v>110</v>
      </c>
      <c r="L14" s="37" t="s">
        <v>191</v>
      </c>
      <c r="M14" s="37" t="s">
        <v>110</v>
      </c>
      <c r="N14" s="37" t="s">
        <v>191</v>
      </c>
      <c r="O14" s="37" t="s">
        <v>110</v>
      </c>
      <c r="P14" s="37" t="s">
        <v>191</v>
      </c>
      <c r="Q14" s="37" t="s">
        <v>65</v>
      </c>
      <c r="R14" s="37" t="s">
        <v>53</v>
      </c>
      <c r="S14" s="161" t="s">
        <v>65</v>
      </c>
      <c r="T14" s="161" t="s">
        <v>53</v>
      </c>
    </row>
    <row r="15" spans="1:20" ht="26.25" customHeight="1">
      <c r="A15" s="390" t="s">
        <v>54</v>
      </c>
      <c r="B15" s="134" t="s">
        <v>175</v>
      </c>
      <c r="C15" s="146"/>
      <c r="D15" s="146"/>
      <c r="E15" s="146"/>
      <c r="F15" s="146"/>
      <c r="G15" s="146"/>
      <c r="H15" s="146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62"/>
      <c r="T15" s="162"/>
    </row>
    <row r="16" spans="1:20" ht="26.25" customHeight="1">
      <c r="A16" s="391"/>
      <c r="B16" s="137" t="s">
        <v>176</v>
      </c>
      <c r="C16" s="147"/>
      <c r="D16" s="147"/>
      <c r="E16" s="147"/>
      <c r="F16" s="147"/>
      <c r="G16" s="147"/>
      <c r="H16" s="147"/>
      <c r="I16" s="11"/>
      <c r="J16" s="11"/>
      <c r="K16" s="11"/>
      <c r="L16" s="11"/>
      <c r="M16" s="11"/>
      <c r="N16" s="11"/>
      <c r="O16" s="11"/>
      <c r="P16" s="11"/>
      <c r="Q16" s="11"/>
      <c r="R16" s="138"/>
      <c r="S16" s="163"/>
      <c r="T16" s="163"/>
    </row>
    <row r="17" spans="1:20" ht="26.25" customHeight="1">
      <c r="A17" s="391"/>
      <c r="B17" s="137" t="s">
        <v>177</v>
      </c>
      <c r="C17" s="147"/>
      <c r="D17" s="147"/>
      <c r="E17" s="147"/>
      <c r="F17" s="147"/>
      <c r="G17" s="147"/>
      <c r="H17" s="147"/>
      <c r="I17" s="11"/>
      <c r="J17" s="11"/>
      <c r="K17" s="11"/>
      <c r="L17" s="11"/>
      <c r="M17" s="11"/>
      <c r="N17" s="11"/>
      <c r="O17" s="11"/>
      <c r="P17" s="11"/>
      <c r="Q17" s="11"/>
      <c r="R17" s="138"/>
      <c r="S17" s="163"/>
      <c r="T17" s="163"/>
    </row>
    <row r="18" spans="1:20" ht="26.25" customHeight="1" thickBot="1">
      <c r="A18" s="392"/>
      <c r="B18" s="139" t="s">
        <v>55</v>
      </c>
      <c r="C18" s="148"/>
      <c r="D18" s="149"/>
      <c r="E18" s="148"/>
      <c r="F18" s="149"/>
      <c r="G18" s="149"/>
      <c r="H18" s="149"/>
      <c r="I18" s="140"/>
      <c r="J18" s="141"/>
      <c r="K18" s="140"/>
      <c r="L18" s="141"/>
      <c r="M18" s="140"/>
      <c r="N18" s="141"/>
      <c r="O18" s="140"/>
      <c r="P18" s="141"/>
      <c r="Q18" s="141"/>
      <c r="R18" s="142"/>
      <c r="S18" s="164"/>
      <c r="T18" s="165"/>
    </row>
    <row r="19" spans="1:20" ht="26.25" customHeight="1" thickBot="1">
      <c r="A19" s="395" t="s">
        <v>56</v>
      </c>
      <c r="B19" s="38" t="s">
        <v>57</v>
      </c>
      <c r="C19" s="381"/>
      <c r="D19" s="150"/>
      <c r="E19" s="381"/>
      <c r="F19" s="151"/>
      <c r="G19" s="381"/>
      <c r="H19" s="150"/>
      <c r="I19" s="363"/>
      <c r="J19" s="103">
        <f>'【6月】月集計表'!$AV$54</f>
        <v>0</v>
      </c>
      <c r="K19" s="363"/>
      <c r="L19" s="103">
        <f>'【7月】月集計表'!$AV$54</f>
        <v>0</v>
      </c>
      <c r="M19" s="363"/>
      <c r="N19" s="103">
        <f>'【8月】月集計表'!$AV$54</f>
        <v>0</v>
      </c>
      <c r="O19" s="363"/>
      <c r="P19" s="103">
        <f>'【9月】月集計表'!$AV$54</f>
        <v>0</v>
      </c>
      <c r="Q19" s="364"/>
      <c r="R19" s="103">
        <f>SUM(J19,L19,N19,P19)</f>
        <v>0</v>
      </c>
      <c r="S19" s="371"/>
      <c r="T19" s="166">
        <f>R19</f>
        <v>0</v>
      </c>
    </row>
    <row r="20" spans="1:20" ht="26.25" customHeight="1" thickBot="1">
      <c r="A20" s="395"/>
      <c r="B20" s="39" t="s">
        <v>58</v>
      </c>
      <c r="C20" s="381"/>
      <c r="D20" s="147"/>
      <c r="E20" s="381"/>
      <c r="F20" s="152"/>
      <c r="G20" s="381"/>
      <c r="H20" s="147"/>
      <c r="I20" s="363"/>
      <c r="J20" s="11">
        <f>ROUNDDOWN(J19*0.06,0)</f>
        <v>0</v>
      </c>
      <c r="K20" s="363"/>
      <c r="L20" s="11">
        <f>ROUNDDOWN(L19*0.06,0)</f>
        <v>0</v>
      </c>
      <c r="M20" s="363"/>
      <c r="N20" s="11">
        <f>ROUNDDOWN(N19*0.06,0)</f>
        <v>0</v>
      </c>
      <c r="O20" s="363"/>
      <c r="P20" s="11">
        <f>ROUNDDOWN(P19*0.06,0)</f>
        <v>0</v>
      </c>
      <c r="Q20" s="405"/>
      <c r="R20" s="11">
        <f aca="true" t="shared" si="0" ref="R20:R28">SUM(J20,L20,N20,P20)</f>
        <v>0</v>
      </c>
      <c r="S20" s="372"/>
      <c r="T20" s="167">
        <f>R20</f>
        <v>0</v>
      </c>
    </row>
    <row r="21" spans="1:20" ht="26.25" customHeight="1" thickBot="1">
      <c r="A21" s="395"/>
      <c r="B21" s="39" t="s">
        <v>81</v>
      </c>
      <c r="C21" s="381"/>
      <c r="D21" s="147"/>
      <c r="E21" s="381"/>
      <c r="F21" s="152"/>
      <c r="G21" s="381"/>
      <c r="H21" s="147"/>
      <c r="I21" s="363"/>
      <c r="J21" s="11">
        <f>'【6月】月集計表'!$AX$54</f>
        <v>0</v>
      </c>
      <c r="K21" s="363"/>
      <c r="L21" s="11">
        <f>'【7月】月集計表'!$AX$54</f>
        <v>0</v>
      </c>
      <c r="M21" s="363"/>
      <c r="N21" s="11">
        <f>'【8月】月集計表'!$AX$54</f>
        <v>0</v>
      </c>
      <c r="O21" s="363"/>
      <c r="P21" s="11">
        <f>'【9月】月集計表'!$AX$54</f>
        <v>0</v>
      </c>
      <c r="Q21" s="405"/>
      <c r="R21" s="11">
        <f t="shared" si="0"/>
        <v>0</v>
      </c>
      <c r="S21" s="372"/>
      <c r="T21" s="167">
        <f>R21</f>
        <v>0</v>
      </c>
    </row>
    <row r="22" spans="1:20" ht="26.25" customHeight="1" thickBot="1">
      <c r="A22" s="396"/>
      <c r="B22" s="39" t="s">
        <v>59</v>
      </c>
      <c r="C22" s="381"/>
      <c r="D22" s="147"/>
      <c r="E22" s="381"/>
      <c r="F22" s="152"/>
      <c r="G22" s="381"/>
      <c r="H22" s="147"/>
      <c r="I22" s="363"/>
      <c r="J22" s="11">
        <f>'【6月】月集計表'!$AZ$54</f>
        <v>0</v>
      </c>
      <c r="K22" s="363"/>
      <c r="L22" s="11">
        <f>'【7月】月集計表'!$AZ$54</f>
        <v>0</v>
      </c>
      <c r="M22" s="363"/>
      <c r="N22" s="11">
        <f>'【8月】月集計表'!$AZ$54</f>
        <v>0</v>
      </c>
      <c r="O22" s="363"/>
      <c r="P22" s="11">
        <f>'【9月】月集計表'!$AZ$54</f>
        <v>0</v>
      </c>
      <c r="Q22" s="405"/>
      <c r="R22" s="11">
        <f t="shared" si="0"/>
        <v>0</v>
      </c>
      <c r="S22" s="372"/>
      <c r="T22" s="167">
        <f>R22</f>
        <v>0</v>
      </c>
    </row>
    <row r="23" spans="1:20" ht="26.25" customHeight="1" thickBot="1">
      <c r="A23" s="294" t="s">
        <v>94</v>
      </c>
      <c r="B23" s="40" t="s">
        <v>93</v>
      </c>
      <c r="C23" s="381"/>
      <c r="D23" s="147"/>
      <c r="E23" s="381"/>
      <c r="F23" s="152"/>
      <c r="G23" s="381"/>
      <c r="H23" s="147"/>
      <c r="I23" s="363"/>
      <c r="J23" s="11"/>
      <c r="K23" s="363"/>
      <c r="L23" s="11"/>
      <c r="M23" s="363"/>
      <c r="N23" s="11"/>
      <c r="O23" s="363"/>
      <c r="P23" s="11"/>
      <c r="Q23" s="405"/>
      <c r="R23" s="11"/>
      <c r="S23" s="372"/>
      <c r="T23" s="167"/>
    </row>
    <row r="24" spans="1:20" ht="26.25" customHeight="1" thickBot="1">
      <c r="A24" s="294"/>
      <c r="B24" s="40" t="s">
        <v>60</v>
      </c>
      <c r="C24" s="381"/>
      <c r="D24" s="147"/>
      <c r="E24" s="381"/>
      <c r="F24" s="152"/>
      <c r="G24" s="381"/>
      <c r="H24" s="147"/>
      <c r="I24" s="363"/>
      <c r="J24" s="11">
        <f>'【6月】月集計表'!$BA$54</f>
        <v>0</v>
      </c>
      <c r="K24" s="363"/>
      <c r="L24" s="11">
        <f>'【7月】月集計表'!$BA$54</f>
        <v>0</v>
      </c>
      <c r="M24" s="363"/>
      <c r="N24" s="11">
        <f>'【8月】月集計表'!$BA$54</f>
        <v>0</v>
      </c>
      <c r="O24" s="363"/>
      <c r="P24" s="11">
        <f>'【9月】月集計表'!$BA$54</f>
        <v>0</v>
      </c>
      <c r="Q24" s="405"/>
      <c r="R24" s="11">
        <f t="shared" si="0"/>
        <v>0</v>
      </c>
      <c r="S24" s="372"/>
      <c r="T24" s="167">
        <f>IF(R24&gt;40000*SUM($C$8:$C$9),40000*SUM($C$8:$C$9),R24)</f>
        <v>0</v>
      </c>
    </row>
    <row r="25" spans="1:20" ht="26.25" customHeight="1" thickBot="1">
      <c r="A25" s="294"/>
      <c r="B25" s="40" t="s">
        <v>95</v>
      </c>
      <c r="C25" s="381"/>
      <c r="D25" s="147"/>
      <c r="E25" s="381"/>
      <c r="F25" s="152"/>
      <c r="G25" s="381"/>
      <c r="H25" s="147"/>
      <c r="I25" s="363"/>
      <c r="J25" s="11">
        <f>'【6月】月集計表'!$BB$54</f>
        <v>0</v>
      </c>
      <c r="K25" s="363"/>
      <c r="L25" s="11">
        <f>'【7月】月集計表'!$BB$54</f>
        <v>0</v>
      </c>
      <c r="M25" s="363"/>
      <c r="N25" s="11">
        <f>'【8月】月集計表'!$BB$54</f>
        <v>0</v>
      </c>
      <c r="O25" s="363"/>
      <c r="P25" s="11">
        <f>'【9月】月集計表'!$BB$54</f>
        <v>0</v>
      </c>
      <c r="Q25" s="405"/>
      <c r="R25" s="11">
        <f t="shared" si="0"/>
        <v>0</v>
      </c>
      <c r="S25" s="372"/>
      <c r="T25" s="167">
        <f>IF(R25&gt;100000*SUM($D$9),100000*SUM($D$9),R25)</f>
        <v>0</v>
      </c>
    </row>
    <row r="26" spans="1:20" ht="26.25" customHeight="1" thickBot="1">
      <c r="A26" s="294"/>
      <c r="B26" s="40" t="s">
        <v>96</v>
      </c>
      <c r="C26" s="381"/>
      <c r="D26" s="147"/>
      <c r="E26" s="381"/>
      <c r="F26" s="152"/>
      <c r="G26" s="381"/>
      <c r="H26" s="147"/>
      <c r="I26" s="363"/>
      <c r="J26" s="11">
        <f>'【6月】月集計表'!$BC$54</f>
        <v>0</v>
      </c>
      <c r="K26" s="363"/>
      <c r="L26" s="11">
        <f>'【7月】月集計表'!$BC$54</f>
        <v>0</v>
      </c>
      <c r="M26" s="363"/>
      <c r="N26" s="11">
        <f>'【8月】月集計表'!$BC$54</f>
        <v>0</v>
      </c>
      <c r="O26" s="363"/>
      <c r="P26" s="11">
        <f>'【9月】月集計表'!$BC$54</f>
        <v>0</v>
      </c>
      <c r="Q26" s="405"/>
      <c r="R26" s="11">
        <f t="shared" si="0"/>
        <v>0</v>
      </c>
      <c r="S26" s="372"/>
      <c r="T26" s="167">
        <f>IF(R26&gt;50000*SUM($E$9:$E$11),50000*SUM($E$9:$E$11),R26)</f>
        <v>0</v>
      </c>
    </row>
    <row r="27" spans="1:20" ht="26.25" customHeight="1" thickBot="1">
      <c r="A27" s="294"/>
      <c r="B27" s="40" t="s">
        <v>113</v>
      </c>
      <c r="C27" s="381"/>
      <c r="D27" s="147"/>
      <c r="E27" s="381"/>
      <c r="F27" s="152"/>
      <c r="G27" s="381"/>
      <c r="H27" s="147"/>
      <c r="I27" s="363"/>
      <c r="J27" s="11">
        <f>'【6月】月集計表'!$BD$54</f>
        <v>0</v>
      </c>
      <c r="K27" s="363"/>
      <c r="L27" s="11">
        <f>'【7月】月集計表'!$BD$54</f>
        <v>0</v>
      </c>
      <c r="M27" s="363"/>
      <c r="N27" s="11">
        <f>'【8月】月集計表'!$BD$54</f>
        <v>0</v>
      </c>
      <c r="O27" s="363"/>
      <c r="P27" s="11">
        <f>'【9月】月集計表'!$BD$54</f>
        <v>0</v>
      </c>
      <c r="Q27" s="405"/>
      <c r="R27" s="11">
        <f t="shared" si="0"/>
        <v>0</v>
      </c>
      <c r="S27" s="372"/>
      <c r="T27" s="167">
        <f>IF(R27&gt;20000*SUM($C$5)*4,20000*SUM($C$5)*4,R27)</f>
        <v>0</v>
      </c>
    </row>
    <row r="28" spans="1:20" ht="26.25" customHeight="1" thickBot="1">
      <c r="A28" s="273" t="s">
        <v>61</v>
      </c>
      <c r="B28" s="273"/>
      <c r="C28" s="382"/>
      <c r="D28" s="147"/>
      <c r="E28" s="382"/>
      <c r="F28" s="152"/>
      <c r="G28" s="382"/>
      <c r="H28" s="147"/>
      <c r="I28" s="364"/>
      <c r="J28" s="11">
        <f>SUM(J18:J27)</f>
        <v>0</v>
      </c>
      <c r="K28" s="364"/>
      <c r="L28" s="11">
        <f>SUM(L18:L27)</f>
        <v>0</v>
      </c>
      <c r="M28" s="364"/>
      <c r="N28" s="11">
        <f>SUM(N18:N27)</f>
        <v>0</v>
      </c>
      <c r="O28" s="364"/>
      <c r="P28" s="11">
        <f>SUM(P18:P27)</f>
        <v>0</v>
      </c>
      <c r="Q28" s="405"/>
      <c r="R28" s="11">
        <f t="shared" si="0"/>
        <v>0</v>
      </c>
      <c r="S28" s="372"/>
      <c r="T28" s="168">
        <f>SUM(T18:T27)</f>
        <v>0</v>
      </c>
    </row>
    <row r="29" spans="1:34" s="154" customFormat="1" ht="26.25" customHeight="1" thickBot="1">
      <c r="A29" s="155"/>
      <c r="B29" s="155"/>
      <c r="C29" s="153"/>
      <c r="D29" s="156"/>
      <c r="E29" s="153"/>
      <c r="F29" s="156"/>
      <c r="G29" s="153"/>
      <c r="H29" s="156"/>
      <c r="I29" s="153"/>
      <c r="J29" s="156"/>
      <c r="K29" s="156"/>
      <c r="L29" s="156"/>
      <c r="M29" s="156"/>
      <c r="N29" s="156"/>
      <c r="O29" s="156"/>
      <c r="P29" s="156"/>
      <c r="Q29" s="156"/>
      <c r="R29" s="15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20" ht="26.25" customHeight="1" thickBot="1">
      <c r="A30" s="393" t="s">
        <v>50</v>
      </c>
      <c r="B30" s="37" t="s">
        <v>51</v>
      </c>
      <c r="C30" s="373" t="s">
        <v>63</v>
      </c>
      <c r="D30" s="374"/>
      <c r="E30" s="373" t="s">
        <v>91</v>
      </c>
      <c r="F30" s="374"/>
      <c r="G30" s="373" t="s">
        <v>92</v>
      </c>
      <c r="H30" s="374"/>
      <c r="I30" s="373" t="s">
        <v>64</v>
      </c>
      <c r="J30" s="374"/>
      <c r="K30" s="384"/>
      <c r="L30" s="385"/>
      <c r="M30" s="273" t="s">
        <v>194</v>
      </c>
      <c r="N30" s="399"/>
      <c r="O30" s="383" t="s">
        <v>192</v>
      </c>
      <c r="P30" s="383"/>
      <c r="Q30" s="375" t="s">
        <v>62</v>
      </c>
      <c r="R30" s="376"/>
      <c r="S30" s="376"/>
      <c r="T30" s="377"/>
    </row>
    <row r="31" spans="1:20" ht="26.25" customHeight="1" thickBot="1">
      <c r="A31" s="394"/>
      <c r="B31" s="37" t="s">
        <v>52</v>
      </c>
      <c r="C31" s="37" t="s">
        <v>110</v>
      </c>
      <c r="D31" s="37" t="s">
        <v>191</v>
      </c>
      <c r="E31" s="37" t="s">
        <v>110</v>
      </c>
      <c r="F31" s="37" t="s">
        <v>191</v>
      </c>
      <c r="G31" s="37" t="s">
        <v>110</v>
      </c>
      <c r="H31" s="37" t="s">
        <v>191</v>
      </c>
      <c r="I31" s="37" t="s">
        <v>110</v>
      </c>
      <c r="J31" s="37" t="s">
        <v>191</v>
      </c>
      <c r="K31" s="144"/>
      <c r="L31" s="144"/>
      <c r="M31" s="37" t="s">
        <v>65</v>
      </c>
      <c r="N31" s="117" t="s">
        <v>53</v>
      </c>
      <c r="O31" s="169" t="s">
        <v>65</v>
      </c>
      <c r="P31" s="169" t="s">
        <v>53</v>
      </c>
      <c r="Q31" s="378"/>
      <c r="R31" s="379"/>
      <c r="S31" s="379"/>
      <c r="T31" s="380"/>
    </row>
    <row r="32" spans="1:20" ht="26.25" customHeight="1">
      <c r="A32" s="390" t="s">
        <v>54</v>
      </c>
      <c r="B32" s="134" t="s">
        <v>175</v>
      </c>
      <c r="C32" s="135"/>
      <c r="D32" s="135"/>
      <c r="E32" s="135"/>
      <c r="F32" s="135"/>
      <c r="G32" s="135"/>
      <c r="H32" s="135"/>
      <c r="I32" s="135"/>
      <c r="J32" s="135"/>
      <c r="K32" s="146"/>
      <c r="L32" s="146"/>
      <c r="M32" s="135"/>
      <c r="N32" s="143"/>
      <c r="O32" s="170"/>
      <c r="P32" s="171"/>
      <c r="Q32" s="408"/>
      <c r="R32" s="409"/>
      <c r="S32" s="409"/>
      <c r="T32" s="410"/>
    </row>
    <row r="33" spans="1:20" ht="26.25" customHeight="1">
      <c r="A33" s="391"/>
      <c r="B33" s="137" t="s">
        <v>176</v>
      </c>
      <c r="C33" s="11"/>
      <c r="D33" s="11"/>
      <c r="E33" s="11"/>
      <c r="F33" s="11"/>
      <c r="G33" s="11"/>
      <c r="H33" s="11"/>
      <c r="I33" s="11"/>
      <c r="J33" s="11"/>
      <c r="K33" s="147"/>
      <c r="L33" s="147"/>
      <c r="M33" s="11"/>
      <c r="N33" s="10"/>
      <c r="O33" s="172"/>
      <c r="P33" s="173"/>
      <c r="Q33" s="408"/>
      <c r="R33" s="409"/>
      <c r="S33" s="409"/>
      <c r="T33" s="410"/>
    </row>
    <row r="34" spans="1:20" ht="26.25" customHeight="1">
      <c r="A34" s="391"/>
      <c r="B34" s="137" t="s">
        <v>177</v>
      </c>
      <c r="C34" s="11"/>
      <c r="D34" s="11"/>
      <c r="E34" s="11"/>
      <c r="F34" s="11"/>
      <c r="G34" s="11"/>
      <c r="H34" s="11"/>
      <c r="I34" s="11"/>
      <c r="J34" s="11"/>
      <c r="K34" s="147"/>
      <c r="L34" s="147"/>
      <c r="M34" s="11"/>
      <c r="N34" s="10"/>
      <c r="O34" s="172"/>
      <c r="P34" s="173"/>
      <c r="Q34" s="408"/>
      <c r="R34" s="409"/>
      <c r="S34" s="409"/>
      <c r="T34" s="410"/>
    </row>
    <row r="35" spans="1:20" ht="26.25" customHeight="1" thickBot="1">
      <c r="A35" s="392"/>
      <c r="B35" s="139" t="s">
        <v>55</v>
      </c>
      <c r="C35" s="140"/>
      <c r="D35" s="141"/>
      <c r="E35" s="140"/>
      <c r="F35" s="141"/>
      <c r="G35" s="140"/>
      <c r="H35" s="141"/>
      <c r="I35" s="140"/>
      <c r="J35" s="141"/>
      <c r="K35" s="148"/>
      <c r="L35" s="149"/>
      <c r="M35" s="140"/>
      <c r="N35" s="140"/>
      <c r="O35" s="174"/>
      <c r="P35" s="175"/>
      <c r="Q35" s="408"/>
      <c r="R35" s="409"/>
      <c r="S35" s="409"/>
      <c r="T35" s="410"/>
    </row>
    <row r="36" spans="1:20" ht="26.25" customHeight="1" thickBot="1">
      <c r="A36" s="395" t="s">
        <v>56</v>
      </c>
      <c r="B36" s="38" t="s">
        <v>57</v>
      </c>
      <c r="C36" s="363"/>
      <c r="D36" s="103">
        <f>'【10月】月集計表'!$AV$54</f>
        <v>0</v>
      </c>
      <c r="E36" s="363"/>
      <c r="F36" s="103">
        <f>'【11月】月集計表'!$AV$54</f>
        <v>0</v>
      </c>
      <c r="G36" s="363"/>
      <c r="H36" s="103">
        <f>'【12月】月集計表'!$AV$54</f>
        <v>0</v>
      </c>
      <c r="I36" s="363"/>
      <c r="J36" s="103">
        <f>'【1月】月集計表'!$AV$54</f>
        <v>0</v>
      </c>
      <c r="K36" s="381"/>
      <c r="L36" s="150"/>
      <c r="M36" s="363"/>
      <c r="N36" s="118">
        <f>SUM(D36,F36,H36,J36)</f>
        <v>0</v>
      </c>
      <c r="O36" s="365"/>
      <c r="P36" s="176">
        <f>N36+R19</f>
        <v>0</v>
      </c>
      <c r="Q36" s="408"/>
      <c r="R36" s="409"/>
      <c r="S36" s="409"/>
      <c r="T36" s="410"/>
    </row>
    <row r="37" spans="1:20" ht="26.25" customHeight="1" thickBot="1">
      <c r="A37" s="395"/>
      <c r="B37" s="39" t="s">
        <v>58</v>
      </c>
      <c r="C37" s="363"/>
      <c r="D37" s="11">
        <f>ROUNDDOWN(D36*0.06,0)</f>
        <v>0</v>
      </c>
      <c r="E37" s="363"/>
      <c r="F37" s="11">
        <f>ROUNDDOWN(F36*0.06,0)</f>
        <v>0</v>
      </c>
      <c r="G37" s="363"/>
      <c r="H37" s="11">
        <f>ROUNDDOWN(H36*0.06,0)</f>
        <v>0</v>
      </c>
      <c r="I37" s="363"/>
      <c r="J37" s="11">
        <f>ROUNDDOWN(J36*0.06,0)</f>
        <v>0</v>
      </c>
      <c r="K37" s="381"/>
      <c r="L37" s="147"/>
      <c r="M37" s="363"/>
      <c r="N37" s="10">
        <f aca="true" t="shared" si="1" ref="N37:N45">SUM(D37,F37,H37,J37)</f>
        <v>0</v>
      </c>
      <c r="O37" s="366"/>
      <c r="P37" s="177">
        <f>N37+R20</f>
        <v>0</v>
      </c>
      <c r="Q37" s="408"/>
      <c r="R37" s="409"/>
      <c r="S37" s="409"/>
      <c r="T37" s="410"/>
    </row>
    <row r="38" spans="1:20" ht="26.25" customHeight="1" thickBot="1">
      <c r="A38" s="395"/>
      <c r="B38" s="39" t="s">
        <v>81</v>
      </c>
      <c r="C38" s="363"/>
      <c r="D38" s="11">
        <f>'【10月】月集計表'!$AX$54</f>
        <v>0</v>
      </c>
      <c r="E38" s="363"/>
      <c r="F38" s="11">
        <f>'【11月】月集計表'!$AX$54</f>
        <v>0</v>
      </c>
      <c r="G38" s="363"/>
      <c r="H38" s="11">
        <f>'【12月】月集計表'!$AX$54</f>
        <v>0</v>
      </c>
      <c r="I38" s="363"/>
      <c r="J38" s="11">
        <f>'【1月】月集計表'!$AX$54</f>
        <v>0</v>
      </c>
      <c r="K38" s="381"/>
      <c r="L38" s="147"/>
      <c r="M38" s="363"/>
      <c r="N38" s="10">
        <f t="shared" si="1"/>
        <v>0</v>
      </c>
      <c r="O38" s="366"/>
      <c r="P38" s="177">
        <f>N38+R21</f>
        <v>0</v>
      </c>
      <c r="Q38" s="408"/>
      <c r="R38" s="409"/>
      <c r="S38" s="409"/>
      <c r="T38" s="410"/>
    </row>
    <row r="39" spans="1:20" ht="26.25" customHeight="1" thickBot="1">
      <c r="A39" s="396"/>
      <c r="B39" s="39" t="s">
        <v>59</v>
      </c>
      <c r="C39" s="363"/>
      <c r="D39" s="11">
        <f>'【10月】月集計表'!$AZ$54</f>
        <v>0</v>
      </c>
      <c r="E39" s="363"/>
      <c r="F39" s="11">
        <f>'【11月】月集計表'!$AZ$54</f>
        <v>0</v>
      </c>
      <c r="G39" s="363"/>
      <c r="H39" s="11">
        <f>'【12月】月集計表'!$AZ$54</f>
        <v>0</v>
      </c>
      <c r="I39" s="363"/>
      <c r="J39" s="11">
        <f>'【1月】月集計表'!$AZ$54</f>
        <v>0</v>
      </c>
      <c r="K39" s="381"/>
      <c r="L39" s="147"/>
      <c r="M39" s="363"/>
      <c r="N39" s="10">
        <f t="shared" si="1"/>
        <v>0</v>
      </c>
      <c r="O39" s="366"/>
      <c r="P39" s="177">
        <f>N39+R22</f>
        <v>0</v>
      </c>
      <c r="Q39" s="408"/>
      <c r="R39" s="409"/>
      <c r="S39" s="409"/>
      <c r="T39" s="410"/>
    </row>
    <row r="40" spans="1:20" ht="26.25" customHeight="1" thickBot="1">
      <c r="A40" s="294" t="s">
        <v>94</v>
      </c>
      <c r="B40" s="40" t="s">
        <v>93</v>
      </c>
      <c r="C40" s="363"/>
      <c r="D40" s="11"/>
      <c r="E40" s="363"/>
      <c r="F40" s="11"/>
      <c r="G40" s="363"/>
      <c r="H40" s="11"/>
      <c r="I40" s="363"/>
      <c r="J40" s="11"/>
      <c r="K40" s="381"/>
      <c r="L40" s="147"/>
      <c r="M40" s="363"/>
      <c r="N40" s="10"/>
      <c r="O40" s="366"/>
      <c r="P40" s="177"/>
      <c r="Q40" s="408"/>
      <c r="R40" s="409"/>
      <c r="S40" s="409"/>
      <c r="T40" s="410"/>
    </row>
    <row r="41" spans="1:20" ht="26.25" customHeight="1" thickBot="1">
      <c r="A41" s="294"/>
      <c r="B41" s="40" t="s">
        <v>60</v>
      </c>
      <c r="C41" s="363"/>
      <c r="D41" s="11">
        <f>'【10月】月集計表'!$BA$54</f>
        <v>0</v>
      </c>
      <c r="E41" s="363"/>
      <c r="F41" s="11">
        <f>'【11月】月集計表'!$BA$54</f>
        <v>0</v>
      </c>
      <c r="G41" s="363"/>
      <c r="H41" s="11">
        <f>'【12月】月集計表'!$BA$54</f>
        <v>0</v>
      </c>
      <c r="I41" s="363"/>
      <c r="J41" s="11">
        <f>'【1月】月集計表'!$BA$54</f>
        <v>0</v>
      </c>
      <c r="K41" s="381"/>
      <c r="L41" s="147"/>
      <c r="M41" s="363"/>
      <c r="N41" s="10">
        <f t="shared" si="1"/>
        <v>0</v>
      </c>
      <c r="O41" s="366"/>
      <c r="P41" s="177">
        <f>IF(N41+R24&gt;40000*SUM($C$8:$C$9),40000*SUM($C$8:$C$9),N41+R24)</f>
        <v>0</v>
      </c>
      <c r="Q41" s="408"/>
      <c r="R41" s="409"/>
      <c r="S41" s="409"/>
      <c r="T41" s="410"/>
    </row>
    <row r="42" spans="1:20" ht="26.25" customHeight="1" thickBot="1">
      <c r="A42" s="294"/>
      <c r="B42" s="40" t="s">
        <v>95</v>
      </c>
      <c r="C42" s="363"/>
      <c r="D42" s="11">
        <f>'【10月】月集計表'!$BB$54</f>
        <v>0</v>
      </c>
      <c r="E42" s="363"/>
      <c r="F42" s="11">
        <f>'【11月】月集計表'!$BB$54</f>
        <v>0</v>
      </c>
      <c r="G42" s="363"/>
      <c r="H42" s="11">
        <f>'【12月】月集計表'!$BB$54</f>
        <v>0</v>
      </c>
      <c r="I42" s="363"/>
      <c r="J42" s="11">
        <f>'【1月】月集計表'!$BB$54</f>
        <v>0</v>
      </c>
      <c r="K42" s="381"/>
      <c r="L42" s="147"/>
      <c r="M42" s="363"/>
      <c r="N42" s="10">
        <f t="shared" si="1"/>
        <v>0</v>
      </c>
      <c r="O42" s="366"/>
      <c r="P42" s="177">
        <f>IF(N42+R25&gt;100000*SUM($D$9),100000*SUM($D$9),N42+R25)</f>
        <v>0</v>
      </c>
      <c r="Q42" s="408"/>
      <c r="R42" s="409"/>
      <c r="S42" s="409"/>
      <c r="T42" s="410"/>
    </row>
    <row r="43" spans="1:20" ht="26.25" customHeight="1" thickBot="1">
      <c r="A43" s="294"/>
      <c r="B43" s="40" t="s">
        <v>96</v>
      </c>
      <c r="C43" s="363"/>
      <c r="D43" s="11">
        <f>'【10月】月集計表'!$BC$54</f>
        <v>0</v>
      </c>
      <c r="E43" s="363"/>
      <c r="F43" s="11">
        <f>'【11月】月集計表'!$BC$54</f>
        <v>0</v>
      </c>
      <c r="G43" s="363"/>
      <c r="H43" s="11">
        <f>'【12月】月集計表'!$BC$54</f>
        <v>0</v>
      </c>
      <c r="I43" s="363"/>
      <c r="J43" s="11">
        <f>'【1月】月集計表'!$BC$54</f>
        <v>0</v>
      </c>
      <c r="K43" s="381"/>
      <c r="L43" s="147"/>
      <c r="M43" s="363"/>
      <c r="N43" s="10">
        <f t="shared" si="1"/>
        <v>0</v>
      </c>
      <c r="O43" s="366"/>
      <c r="P43" s="177">
        <f>IF(N43+R26&gt;50000*SUM($E$9:$E$11),50000*SUM($E$9:$E$11),N43+R26)</f>
        <v>0</v>
      </c>
      <c r="Q43" s="408"/>
      <c r="R43" s="409"/>
      <c r="S43" s="409"/>
      <c r="T43" s="410"/>
    </row>
    <row r="44" spans="1:20" ht="26.25" customHeight="1" thickBot="1">
      <c r="A44" s="294"/>
      <c r="B44" s="40" t="s">
        <v>113</v>
      </c>
      <c r="C44" s="363"/>
      <c r="D44" s="11">
        <f>'【10月】月集計表'!$BD$54</f>
        <v>0</v>
      </c>
      <c r="E44" s="363"/>
      <c r="F44" s="11">
        <f>'【11月】月集計表'!$BD$54</f>
        <v>0</v>
      </c>
      <c r="G44" s="363"/>
      <c r="H44" s="11">
        <f>'【12月】月集計表'!$BD$54</f>
        <v>0</v>
      </c>
      <c r="I44" s="363"/>
      <c r="J44" s="11">
        <f>'【1月】月集計表'!$BD$54</f>
        <v>0</v>
      </c>
      <c r="K44" s="381"/>
      <c r="L44" s="147"/>
      <c r="M44" s="363"/>
      <c r="N44" s="10">
        <f t="shared" si="1"/>
        <v>0</v>
      </c>
      <c r="O44" s="366"/>
      <c r="P44" s="177">
        <f>IF(N44+R27&gt;20000*SUM($C$5)*8,20000*SUM($C$5)*8,N44+R27)</f>
        <v>0</v>
      </c>
      <c r="Q44" s="408"/>
      <c r="R44" s="409"/>
      <c r="S44" s="409"/>
      <c r="T44" s="410"/>
    </row>
    <row r="45" spans="1:20" ht="26.25" customHeight="1" thickBot="1">
      <c r="A45" s="273" t="s">
        <v>61</v>
      </c>
      <c r="B45" s="273"/>
      <c r="C45" s="364"/>
      <c r="D45" s="11">
        <f>SUM(D35:D44)</f>
        <v>0</v>
      </c>
      <c r="E45" s="364"/>
      <c r="F45" s="11">
        <f>SUM(F35:F44)</f>
        <v>0</v>
      </c>
      <c r="G45" s="364"/>
      <c r="H45" s="11">
        <f>SUM(H35:H44)</f>
        <v>0</v>
      </c>
      <c r="I45" s="364"/>
      <c r="J45" s="11">
        <f>SUM(J35:J44)</f>
        <v>0</v>
      </c>
      <c r="K45" s="382"/>
      <c r="L45" s="147"/>
      <c r="M45" s="364"/>
      <c r="N45" s="10">
        <f t="shared" si="1"/>
        <v>0</v>
      </c>
      <c r="O45" s="366"/>
      <c r="P45" s="178">
        <f>SUM(P35:P44)</f>
        <v>0</v>
      </c>
      <c r="Q45" s="408"/>
      <c r="R45" s="409"/>
      <c r="S45" s="409"/>
      <c r="T45" s="410"/>
    </row>
  </sheetData>
  <sheetProtection password="FA59" sheet="1"/>
  <mergeCells count="64">
    <mergeCell ref="Q44:T44"/>
    <mergeCell ref="A45:B45"/>
    <mergeCell ref="Q45:T45"/>
    <mergeCell ref="M36:M45"/>
    <mergeCell ref="O36:O45"/>
    <mergeCell ref="Q36:T36"/>
    <mergeCell ref="Q37:T37"/>
    <mergeCell ref="Q38:T38"/>
    <mergeCell ref="Q39:T39"/>
    <mergeCell ref="Q40:T40"/>
    <mergeCell ref="Q41:T41"/>
    <mergeCell ref="Q42:T42"/>
    <mergeCell ref="Q43:T43"/>
    <mergeCell ref="A36:A39"/>
    <mergeCell ref="C36:C45"/>
    <mergeCell ref="E36:E45"/>
    <mergeCell ref="G36:G45"/>
    <mergeCell ref="I36:I45"/>
    <mergeCell ref="K36:K45"/>
    <mergeCell ref="A40:A44"/>
    <mergeCell ref="O30:P30"/>
    <mergeCell ref="Q30:T31"/>
    <mergeCell ref="A32:A35"/>
    <mergeCell ref="Q32:T32"/>
    <mergeCell ref="Q33:T33"/>
    <mergeCell ref="Q34:T34"/>
    <mergeCell ref="Q35:T35"/>
    <mergeCell ref="A30:A31"/>
    <mergeCell ref="C30:D30"/>
    <mergeCell ref="E30:F30"/>
    <mergeCell ref="G30:H30"/>
    <mergeCell ref="I30:J30"/>
    <mergeCell ref="K30:L30"/>
    <mergeCell ref="K19:K28"/>
    <mergeCell ref="M19:M28"/>
    <mergeCell ref="M30:N30"/>
    <mergeCell ref="O19:O28"/>
    <mergeCell ref="Q19:Q28"/>
    <mergeCell ref="S19:S28"/>
    <mergeCell ref="A23:A27"/>
    <mergeCell ref="A28:B28"/>
    <mergeCell ref="M13:N13"/>
    <mergeCell ref="O13:P13"/>
    <mergeCell ref="Q13:R13"/>
    <mergeCell ref="S13:T13"/>
    <mergeCell ref="A15:A18"/>
    <mergeCell ref="A19:A22"/>
    <mergeCell ref="C19:C28"/>
    <mergeCell ref="E19:E28"/>
    <mergeCell ref="G19:G28"/>
    <mergeCell ref="I19:I28"/>
    <mergeCell ref="A13:A14"/>
    <mergeCell ref="C13:D13"/>
    <mergeCell ref="E13:F13"/>
    <mergeCell ref="G13:H13"/>
    <mergeCell ref="I13:J13"/>
    <mergeCell ref="K13:L13"/>
    <mergeCell ref="A1:B1"/>
    <mergeCell ref="D2:P3"/>
    <mergeCell ref="T2:T3"/>
    <mergeCell ref="J5:L5"/>
    <mergeCell ref="M5:O5"/>
    <mergeCell ref="P5:Q5"/>
    <mergeCell ref="R5:T5"/>
  </mergeCells>
  <conditionalFormatting sqref="C5 E11 M5:O5 R5:T5">
    <cfRule type="containsBlanks" priority="1" dxfId="0" stopIfTrue="1">
      <formula>LEN(TRIM(C5))=0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00390625" style="0" customWidth="1"/>
    <col min="16" max="16" width="9.00390625" style="0" customWidth="1"/>
    <col min="18" max="18" width="9.00390625" style="0" customWidth="1"/>
  </cols>
  <sheetData>
    <row r="1" spans="1:32" ht="13.5">
      <c r="A1" s="28">
        <v>42795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2">
        <v>31</v>
      </c>
    </row>
    <row r="2" spans="1:32" ht="13.5">
      <c r="A2" s="13" t="s">
        <v>115</v>
      </c>
      <c r="B2" s="14">
        <f>A1</f>
        <v>42795</v>
      </c>
      <c r="C2" s="14">
        <f>B2+1</f>
        <v>42796</v>
      </c>
      <c r="D2" s="14">
        <f aca="true" t="shared" si="0" ref="D2:AF2">C2+1</f>
        <v>42797</v>
      </c>
      <c r="E2" s="14">
        <f t="shared" si="0"/>
        <v>42798</v>
      </c>
      <c r="F2" s="14">
        <f t="shared" si="0"/>
        <v>42799</v>
      </c>
      <c r="G2" s="14">
        <f t="shared" si="0"/>
        <v>42800</v>
      </c>
      <c r="H2" s="14">
        <f t="shared" si="0"/>
        <v>42801</v>
      </c>
      <c r="I2" s="14">
        <f t="shared" si="0"/>
        <v>42802</v>
      </c>
      <c r="J2" s="14">
        <f t="shared" si="0"/>
        <v>42803</v>
      </c>
      <c r="K2" s="14">
        <f t="shared" si="0"/>
        <v>42804</v>
      </c>
      <c r="L2" s="14">
        <f t="shared" si="0"/>
        <v>42805</v>
      </c>
      <c r="M2" s="14">
        <f t="shared" si="0"/>
        <v>42806</v>
      </c>
      <c r="N2" s="14">
        <f t="shared" si="0"/>
        <v>42807</v>
      </c>
      <c r="O2" s="14">
        <f t="shared" si="0"/>
        <v>42808</v>
      </c>
      <c r="P2" s="14">
        <f t="shared" si="0"/>
        <v>42809</v>
      </c>
      <c r="Q2" s="14">
        <f t="shared" si="0"/>
        <v>42810</v>
      </c>
      <c r="R2" s="14">
        <f t="shared" si="0"/>
        <v>42811</v>
      </c>
      <c r="S2" s="14">
        <f t="shared" si="0"/>
        <v>42812</v>
      </c>
      <c r="T2" s="14">
        <f t="shared" si="0"/>
        <v>42813</v>
      </c>
      <c r="U2" s="14">
        <f t="shared" si="0"/>
        <v>42814</v>
      </c>
      <c r="V2" s="14">
        <f t="shared" si="0"/>
        <v>42815</v>
      </c>
      <c r="W2" s="14">
        <f t="shared" si="0"/>
        <v>42816</v>
      </c>
      <c r="X2" s="14">
        <f t="shared" si="0"/>
        <v>42817</v>
      </c>
      <c r="Y2" s="14">
        <f t="shared" si="0"/>
        <v>42818</v>
      </c>
      <c r="Z2" s="14">
        <f t="shared" si="0"/>
        <v>42819</v>
      </c>
      <c r="AA2" s="14">
        <f t="shared" si="0"/>
        <v>42820</v>
      </c>
      <c r="AB2" s="14">
        <f t="shared" si="0"/>
        <v>42821</v>
      </c>
      <c r="AC2" s="14">
        <f t="shared" si="0"/>
        <v>42822</v>
      </c>
      <c r="AD2" s="14">
        <f t="shared" si="0"/>
        <v>42823</v>
      </c>
      <c r="AE2" s="14">
        <f t="shared" si="0"/>
        <v>42824</v>
      </c>
      <c r="AF2" s="14">
        <f t="shared" si="0"/>
        <v>42825</v>
      </c>
    </row>
    <row r="3" spans="1:32" ht="13.5">
      <c r="A3" s="13" t="s">
        <v>116</v>
      </c>
      <c r="B3" s="14">
        <f>B2+31</f>
        <v>42826</v>
      </c>
      <c r="C3" s="14">
        <f aca="true" t="shared" si="1" ref="C3:AE3">B3+1</f>
        <v>42827</v>
      </c>
      <c r="D3" s="14">
        <f t="shared" si="1"/>
        <v>42828</v>
      </c>
      <c r="E3" s="14">
        <f t="shared" si="1"/>
        <v>42829</v>
      </c>
      <c r="F3" s="14">
        <f t="shared" si="1"/>
        <v>42830</v>
      </c>
      <c r="G3" s="14">
        <f t="shared" si="1"/>
        <v>42831</v>
      </c>
      <c r="H3" s="14">
        <f t="shared" si="1"/>
        <v>42832</v>
      </c>
      <c r="I3" s="14">
        <f t="shared" si="1"/>
        <v>42833</v>
      </c>
      <c r="J3" s="14">
        <f t="shared" si="1"/>
        <v>42834</v>
      </c>
      <c r="K3" s="14">
        <f t="shared" si="1"/>
        <v>42835</v>
      </c>
      <c r="L3" s="14">
        <f t="shared" si="1"/>
        <v>42836</v>
      </c>
      <c r="M3" s="14">
        <f t="shared" si="1"/>
        <v>42837</v>
      </c>
      <c r="N3" s="14">
        <f t="shared" si="1"/>
        <v>42838</v>
      </c>
      <c r="O3" s="14">
        <f t="shared" si="1"/>
        <v>42839</v>
      </c>
      <c r="P3" s="14">
        <f t="shared" si="1"/>
        <v>42840</v>
      </c>
      <c r="Q3" s="14">
        <f t="shared" si="1"/>
        <v>42841</v>
      </c>
      <c r="R3" s="14">
        <f t="shared" si="1"/>
        <v>42842</v>
      </c>
      <c r="S3" s="14">
        <f t="shared" si="1"/>
        <v>42843</v>
      </c>
      <c r="T3" s="14">
        <f t="shared" si="1"/>
        <v>42844</v>
      </c>
      <c r="U3" s="14">
        <f t="shared" si="1"/>
        <v>42845</v>
      </c>
      <c r="V3" s="14">
        <f t="shared" si="1"/>
        <v>42846</v>
      </c>
      <c r="W3" s="14">
        <f t="shared" si="1"/>
        <v>42847</v>
      </c>
      <c r="X3" s="14">
        <f t="shared" si="1"/>
        <v>42848</v>
      </c>
      <c r="Y3" s="14">
        <f t="shared" si="1"/>
        <v>42849</v>
      </c>
      <c r="Z3" s="14">
        <f t="shared" si="1"/>
        <v>42850</v>
      </c>
      <c r="AA3" s="14">
        <f t="shared" si="1"/>
        <v>42851</v>
      </c>
      <c r="AB3" s="14">
        <f t="shared" si="1"/>
        <v>42852</v>
      </c>
      <c r="AC3" s="14">
        <f t="shared" si="1"/>
        <v>42853</v>
      </c>
      <c r="AD3" s="14">
        <f t="shared" si="1"/>
        <v>42854</v>
      </c>
      <c r="AE3" s="14">
        <f t="shared" si="1"/>
        <v>42855</v>
      </c>
      <c r="AF3" s="14"/>
    </row>
    <row r="4" spans="1:32" ht="13.5">
      <c r="A4" s="13" t="s">
        <v>117</v>
      </c>
      <c r="B4" s="14">
        <f>B3+30</f>
        <v>42856</v>
      </c>
      <c r="C4" s="14">
        <f aca="true" t="shared" si="2" ref="C4:AF4">B4+1</f>
        <v>42857</v>
      </c>
      <c r="D4" s="14">
        <f t="shared" si="2"/>
        <v>42858</v>
      </c>
      <c r="E4" s="14">
        <f t="shared" si="2"/>
        <v>42859</v>
      </c>
      <c r="F4" s="14">
        <f t="shared" si="2"/>
        <v>42860</v>
      </c>
      <c r="G4" s="14">
        <f t="shared" si="2"/>
        <v>42861</v>
      </c>
      <c r="H4" s="14">
        <f t="shared" si="2"/>
        <v>42862</v>
      </c>
      <c r="I4" s="14">
        <f t="shared" si="2"/>
        <v>42863</v>
      </c>
      <c r="J4" s="14">
        <f t="shared" si="2"/>
        <v>42864</v>
      </c>
      <c r="K4" s="14">
        <f t="shared" si="2"/>
        <v>42865</v>
      </c>
      <c r="L4" s="14">
        <f t="shared" si="2"/>
        <v>42866</v>
      </c>
      <c r="M4" s="14">
        <f t="shared" si="2"/>
        <v>42867</v>
      </c>
      <c r="N4" s="14">
        <f t="shared" si="2"/>
        <v>42868</v>
      </c>
      <c r="O4" s="14">
        <f t="shared" si="2"/>
        <v>42869</v>
      </c>
      <c r="P4" s="14">
        <f t="shared" si="2"/>
        <v>42870</v>
      </c>
      <c r="Q4" s="14">
        <f t="shared" si="2"/>
        <v>42871</v>
      </c>
      <c r="R4" s="14">
        <f t="shared" si="2"/>
        <v>42872</v>
      </c>
      <c r="S4" s="14">
        <f t="shared" si="2"/>
        <v>42873</v>
      </c>
      <c r="T4" s="14">
        <f t="shared" si="2"/>
        <v>42874</v>
      </c>
      <c r="U4" s="14">
        <f t="shared" si="2"/>
        <v>42875</v>
      </c>
      <c r="V4" s="14">
        <f t="shared" si="2"/>
        <v>42876</v>
      </c>
      <c r="W4" s="14">
        <f t="shared" si="2"/>
        <v>42877</v>
      </c>
      <c r="X4" s="14">
        <f t="shared" si="2"/>
        <v>42878</v>
      </c>
      <c r="Y4" s="14">
        <f t="shared" si="2"/>
        <v>42879</v>
      </c>
      <c r="Z4" s="14">
        <f t="shared" si="2"/>
        <v>42880</v>
      </c>
      <c r="AA4" s="14">
        <f t="shared" si="2"/>
        <v>42881</v>
      </c>
      <c r="AB4" s="14">
        <f t="shared" si="2"/>
        <v>42882</v>
      </c>
      <c r="AC4" s="14">
        <f t="shared" si="2"/>
        <v>42883</v>
      </c>
      <c r="AD4" s="14">
        <f t="shared" si="2"/>
        <v>42884</v>
      </c>
      <c r="AE4" s="14">
        <f t="shared" si="2"/>
        <v>42885</v>
      </c>
      <c r="AF4" s="14">
        <f t="shared" si="2"/>
        <v>42886</v>
      </c>
    </row>
    <row r="5" spans="1:32" ht="13.5">
      <c r="A5" s="13" t="s">
        <v>118</v>
      </c>
      <c r="B5" s="14">
        <f aca="true" t="shared" si="3" ref="B5:B13">B4+31</f>
        <v>42887</v>
      </c>
      <c r="C5" s="14">
        <f aca="true" t="shared" si="4" ref="C5:AE5">B5+1</f>
        <v>42888</v>
      </c>
      <c r="D5" s="14">
        <f t="shared" si="4"/>
        <v>42889</v>
      </c>
      <c r="E5" s="14">
        <f t="shared" si="4"/>
        <v>42890</v>
      </c>
      <c r="F5" s="14">
        <f t="shared" si="4"/>
        <v>42891</v>
      </c>
      <c r="G5" s="14">
        <f t="shared" si="4"/>
        <v>42892</v>
      </c>
      <c r="H5" s="14">
        <f t="shared" si="4"/>
        <v>42893</v>
      </c>
      <c r="I5" s="14">
        <f t="shared" si="4"/>
        <v>42894</v>
      </c>
      <c r="J5" s="14">
        <f t="shared" si="4"/>
        <v>42895</v>
      </c>
      <c r="K5" s="14">
        <f t="shared" si="4"/>
        <v>42896</v>
      </c>
      <c r="L5" s="14">
        <f t="shared" si="4"/>
        <v>42897</v>
      </c>
      <c r="M5" s="14">
        <f t="shared" si="4"/>
        <v>42898</v>
      </c>
      <c r="N5" s="14">
        <f t="shared" si="4"/>
        <v>42899</v>
      </c>
      <c r="O5" s="14">
        <f t="shared" si="4"/>
        <v>42900</v>
      </c>
      <c r="P5" s="14">
        <f t="shared" si="4"/>
        <v>42901</v>
      </c>
      <c r="Q5" s="14">
        <f t="shared" si="4"/>
        <v>42902</v>
      </c>
      <c r="R5" s="14">
        <f t="shared" si="4"/>
        <v>42903</v>
      </c>
      <c r="S5" s="14">
        <f t="shared" si="4"/>
        <v>42904</v>
      </c>
      <c r="T5" s="14">
        <f t="shared" si="4"/>
        <v>42905</v>
      </c>
      <c r="U5" s="14">
        <f t="shared" si="4"/>
        <v>42906</v>
      </c>
      <c r="V5" s="14">
        <f t="shared" si="4"/>
        <v>42907</v>
      </c>
      <c r="W5" s="14">
        <f t="shared" si="4"/>
        <v>42908</v>
      </c>
      <c r="X5" s="14">
        <f t="shared" si="4"/>
        <v>42909</v>
      </c>
      <c r="Y5" s="14">
        <f t="shared" si="4"/>
        <v>42910</v>
      </c>
      <c r="Z5" s="14">
        <f t="shared" si="4"/>
        <v>42911</v>
      </c>
      <c r="AA5" s="14">
        <f t="shared" si="4"/>
        <v>42912</v>
      </c>
      <c r="AB5" s="14">
        <f t="shared" si="4"/>
        <v>42913</v>
      </c>
      <c r="AC5" s="14">
        <f t="shared" si="4"/>
        <v>42914</v>
      </c>
      <c r="AD5" s="14">
        <f t="shared" si="4"/>
        <v>42915</v>
      </c>
      <c r="AE5" s="14">
        <f t="shared" si="4"/>
        <v>42916</v>
      </c>
      <c r="AF5" s="14"/>
    </row>
    <row r="6" spans="1:32" ht="13.5">
      <c r="A6" s="13" t="s">
        <v>119</v>
      </c>
      <c r="B6" s="14">
        <f>B5+30</f>
        <v>42917</v>
      </c>
      <c r="C6" s="14">
        <f aca="true" t="shared" si="5" ref="C6:AF6">B6+1</f>
        <v>42918</v>
      </c>
      <c r="D6" s="14">
        <f t="shared" si="5"/>
        <v>42919</v>
      </c>
      <c r="E6" s="14">
        <f t="shared" si="5"/>
        <v>42920</v>
      </c>
      <c r="F6" s="14">
        <f t="shared" si="5"/>
        <v>42921</v>
      </c>
      <c r="G6" s="14">
        <f t="shared" si="5"/>
        <v>42922</v>
      </c>
      <c r="H6" s="14">
        <f t="shared" si="5"/>
        <v>42923</v>
      </c>
      <c r="I6" s="14">
        <f t="shared" si="5"/>
        <v>42924</v>
      </c>
      <c r="J6" s="14">
        <f t="shared" si="5"/>
        <v>42925</v>
      </c>
      <c r="K6" s="14">
        <f t="shared" si="5"/>
        <v>42926</v>
      </c>
      <c r="L6" s="14">
        <f t="shared" si="5"/>
        <v>42927</v>
      </c>
      <c r="M6" s="14">
        <f t="shared" si="5"/>
        <v>42928</v>
      </c>
      <c r="N6" s="14">
        <f t="shared" si="5"/>
        <v>42929</v>
      </c>
      <c r="O6" s="14">
        <f t="shared" si="5"/>
        <v>42930</v>
      </c>
      <c r="P6" s="14">
        <f t="shared" si="5"/>
        <v>42931</v>
      </c>
      <c r="Q6" s="14">
        <f t="shared" si="5"/>
        <v>42932</v>
      </c>
      <c r="R6" s="14">
        <f t="shared" si="5"/>
        <v>42933</v>
      </c>
      <c r="S6" s="14">
        <f t="shared" si="5"/>
        <v>42934</v>
      </c>
      <c r="T6" s="14">
        <f t="shared" si="5"/>
        <v>42935</v>
      </c>
      <c r="U6" s="14">
        <f t="shared" si="5"/>
        <v>42936</v>
      </c>
      <c r="V6" s="14">
        <f t="shared" si="5"/>
        <v>42937</v>
      </c>
      <c r="W6" s="14">
        <f t="shared" si="5"/>
        <v>42938</v>
      </c>
      <c r="X6" s="14">
        <f t="shared" si="5"/>
        <v>42939</v>
      </c>
      <c r="Y6" s="14">
        <f t="shared" si="5"/>
        <v>42940</v>
      </c>
      <c r="Z6" s="14">
        <f t="shared" si="5"/>
        <v>42941</v>
      </c>
      <c r="AA6" s="14">
        <f t="shared" si="5"/>
        <v>42942</v>
      </c>
      <c r="AB6" s="14">
        <f t="shared" si="5"/>
        <v>42943</v>
      </c>
      <c r="AC6" s="14">
        <f t="shared" si="5"/>
        <v>42944</v>
      </c>
      <c r="AD6" s="14">
        <f t="shared" si="5"/>
        <v>42945</v>
      </c>
      <c r="AE6" s="14">
        <f t="shared" si="5"/>
        <v>42946</v>
      </c>
      <c r="AF6" s="14">
        <f t="shared" si="5"/>
        <v>42947</v>
      </c>
    </row>
    <row r="7" spans="1:32" ht="13.5">
      <c r="A7" s="13" t="s">
        <v>120</v>
      </c>
      <c r="B7" s="14">
        <f t="shared" si="3"/>
        <v>42948</v>
      </c>
      <c r="C7" s="14">
        <f aca="true" t="shared" si="6" ref="C7:AF7">B7+1</f>
        <v>42949</v>
      </c>
      <c r="D7" s="14">
        <f t="shared" si="6"/>
        <v>42950</v>
      </c>
      <c r="E7" s="14">
        <f t="shared" si="6"/>
        <v>42951</v>
      </c>
      <c r="F7" s="14">
        <f t="shared" si="6"/>
        <v>42952</v>
      </c>
      <c r="G7" s="14">
        <f t="shared" si="6"/>
        <v>42953</v>
      </c>
      <c r="H7" s="14">
        <f t="shared" si="6"/>
        <v>42954</v>
      </c>
      <c r="I7" s="14">
        <f t="shared" si="6"/>
        <v>42955</v>
      </c>
      <c r="J7" s="14">
        <f t="shared" si="6"/>
        <v>42956</v>
      </c>
      <c r="K7" s="14">
        <f t="shared" si="6"/>
        <v>42957</v>
      </c>
      <c r="L7" s="14">
        <f t="shared" si="6"/>
        <v>42958</v>
      </c>
      <c r="M7" s="14">
        <f t="shared" si="6"/>
        <v>42959</v>
      </c>
      <c r="N7" s="14">
        <f t="shared" si="6"/>
        <v>42960</v>
      </c>
      <c r="O7" s="14">
        <f t="shared" si="6"/>
        <v>42961</v>
      </c>
      <c r="P7" s="14">
        <f t="shared" si="6"/>
        <v>42962</v>
      </c>
      <c r="Q7" s="14">
        <f t="shared" si="6"/>
        <v>42963</v>
      </c>
      <c r="R7" s="14">
        <f t="shared" si="6"/>
        <v>42964</v>
      </c>
      <c r="S7" s="14">
        <f t="shared" si="6"/>
        <v>42965</v>
      </c>
      <c r="T7" s="14">
        <f t="shared" si="6"/>
        <v>42966</v>
      </c>
      <c r="U7" s="14">
        <f t="shared" si="6"/>
        <v>42967</v>
      </c>
      <c r="V7" s="14">
        <f t="shared" si="6"/>
        <v>42968</v>
      </c>
      <c r="W7" s="14">
        <f t="shared" si="6"/>
        <v>42969</v>
      </c>
      <c r="X7" s="14">
        <f t="shared" si="6"/>
        <v>42970</v>
      </c>
      <c r="Y7" s="14">
        <f t="shared" si="6"/>
        <v>42971</v>
      </c>
      <c r="Z7" s="14">
        <f t="shared" si="6"/>
        <v>42972</v>
      </c>
      <c r="AA7" s="14">
        <f t="shared" si="6"/>
        <v>42973</v>
      </c>
      <c r="AB7" s="14">
        <f t="shared" si="6"/>
        <v>42974</v>
      </c>
      <c r="AC7" s="14">
        <f t="shared" si="6"/>
        <v>42975</v>
      </c>
      <c r="AD7" s="14">
        <f t="shared" si="6"/>
        <v>42976</v>
      </c>
      <c r="AE7" s="14">
        <f t="shared" si="6"/>
        <v>42977</v>
      </c>
      <c r="AF7" s="14">
        <f t="shared" si="6"/>
        <v>42978</v>
      </c>
    </row>
    <row r="8" spans="1:32" ht="13.5">
      <c r="A8" s="13" t="s">
        <v>121</v>
      </c>
      <c r="B8" s="14">
        <f t="shared" si="3"/>
        <v>42979</v>
      </c>
      <c r="C8" s="14">
        <f aca="true" t="shared" si="7" ref="C8:AE8">B8+1</f>
        <v>42980</v>
      </c>
      <c r="D8" s="14">
        <f t="shared" si="7"/>
        <v>42981</v>
      </c>
      <c r="E8" s="14">
        <f t="shared" si="7"/>
        <v>42982</v>
      </c>
      <c r="F8" s="14">
        <f t="shared" si="7"/>
        <v>42983</v>
      </c>
      <c r="G8" s="14">
        <f t="shared" si="7"/>
        <v>42984</v>
      </c>
      <c r="H8" s="14">
        <f t="shared" si="7"/>
        <v>42985</v>
      </c>
      <c r="I8" s="14">
        <f t="shared" si="7"/>
        <v>42986</v>
      </c>
      <c r="J8" s="14">
        <f t="shared" si="7"/>
        <v>42987</v>
      </c>
      <c r="K8" s="14">
        <f t="shared" si="7"/>
        <v>42988</v>
      </c>
      <c r="L8" s="14">
        <f t="shared" si="7"/>
        <v>42989</v>
      </c>
      <c r="M8" s="14">
        <f t="shared" si="7"/>
        <v>42990</v>
      </c>
      <c r="N8" s="14">
        <f t="shared" si="7"/>
        <v>42991</v>
      </c>
      <c r="O8" s="14">
        <f t="shared" si="7"/>
        <v>42992</v>
      </c>
      <c r="P8" s="14">
        <f t="shared" si="7"/>
        <v>42993</v>
      </c>
      <c r="Q8" s="14">
        <f t="shared" si="7"/>
        <v>42994</v>
      </c>
      <c r="R8" s="14">
        <f t="shared" si="7"/>
        <v>42995</v>
      </c>
      <c r="S8" s="14">
        <f t="shared" si="7"/>
        <v>42996</v>
      </c>
      <c r="T8" s="14">
        <f t="shared" si="7"/>
        <v>42997</v>
      </c>
      <c r="U8" s="14">
        <f t="shared" si="7"/>
        <v>42998</v>
      </c>
      <c r="V8" s="14">
        <f t="shared" si="7"/>
        <v>42999</v>
      </c>
      <c r="W8" s="14">
        <f t="shared" si="7"/>
        <v>43000</v>
      </c>
      <c r="X8" s="14">
        <f t="shared" si="7"/>
        <v>43001</v>
      </c>
      <c r="Y8" s="14">
        <f t="shared" si="7"/>
        <v>43002</v>
      </c>
      <c r="Z8" s="14">
        <f t="shared" si="7"/>
        <v>43003</v>
      </c>
      <c r="AA8" s="14">
        <f t="shared" si="7"/>
        <v>43004</v>
      </c>
      <c r="AB8" s="14">
        <f t="shared" si="7"/>
        <v>43005</v>
      </c>
      <c r="AC8" s="14">
        <f t="shared" si="7"/>
        <v>43006</v>
      </c>
      <c r="AD8" s="14">
        <f t="shared" si="7"/>
        <v>43007</v>
      </c>
      <c r="AE8" s="14">
        <f t="shared" si="7"/>
        <v>43008</v>
      </c>
      <c r="AF8" s="14"/>
    </row>
    <row r="9" spans="1:32" ht="13.5">
      <c r="A9" s="13" t="s">
        <v>122</v>
      </c>
      <c r="B9" s="14">
        <f>B8+30</f>
        <v>43009</v>
      </c>
      <c r="C9" s="14">
        <f aca="true" t="shared" si="8" ref="C9:AF9">B9+1</f>
        <v>43010</v>
      </c>
      <c r="D9" s="14">
        <f t="shared" si="8"/>
        <v>43011</v>
      </c>
      <c r="E9" s="14">
        <f t="shared" si="8"/>
        <v>43012</v>
      </c>
      <c r="F9" s="14">
        <f t="shared" si="8"/>
        <v>43013</v>
      </c>
      <c r="G9" s="14">
        <f t="shared" si="8"/>
        <v>43014</v>
      </c>
      <c r="H9" s="14">
        <f t="shared" si="8"/>
        <v>43015</v>
      </c>
      <c r="I9" s="14">
        <f t="shared" si="8"/>
        <v>43016</v>
      </c>
      <c r="J9" s="14">
        <f t="shared" si="8"/>
        <v>43017</v>
      </c>
      <c r="K9" s="14">
        <f t="shared" si="8"/>
        <v>43018</v>
      </c>
      <c r="L9" s="14">
        <f t="shared" si="8"/>
        <v>43019</v>
      </c>
      <c r="M9" s="14">
        <f t="shared" si="8"/>
        <v>43020</v>
      </c>
      <c r="N9" s="14">
        <f t="shared" si="8"/>
        <v>43021</v>
      </c>
      <c r="O9" s="14">
        <f t="shared" si="8"/>
        <v>43022</v>
      </c>
      <c r="P9" s="14">
        <f t="shared" si="8"/>
        <v>43023</v>
      </c>
      <c r="Q9" s="14">
        <f t="shared" si="8"/>
        <v>43024</v>
      </c>
      <c r="R9" s="14">
        <f t="shared" si="8"/>
        <v>43025</v>
      </c>
      <c r="S9" s="14">
        <f t="shared" si="8"/>
        <v>43026</v>
      </c>
      <c r="T9" s="14">
        <f t="shared" si="8"/>
        <v>43027</v>
      </c>
      <c r="U9" s="14">
        <f t="shared" si="8"/>
        <v>43028</v>
      </c>
      <c r="V9" s="14">
        <f t="shared" si="8"/>
        <v>43029</v>
      </c>
      <c r="W9" s="14">
        <f t="shared" si="8"/>
        <v>43030</v>
      </c>
      <c r="X9" s="14">
        <f t="shared" si="8"/>
        <v>43031</v>
      </c>
      <c r="Y9" s="14">
        <f t="shared" si="8"/>
        <v>43032</v>
      </c>
      <c r="Z9" s="14">
        <f t="shared" si="8"/>
        <v>43033</v>
      </c>
      <c r="AA9" s="14">
        <f t="shared" si="8"/>
        <v>43034</v>
      </c>
      <c r="AB9" s="14">
        <f t="shared" si="8"/>
        <v>43035</v>
      </c>
      <c r="AC9" s="14">
        <f t="shared" si="8"/>
        <v>43036</v>
      </c>
      <c r="AD9" s="14">
        <f t="shared" si="8"/>
        <v>43037</v>
      </c>
      <c r="AE9" s="14">
        <f t="shared" si="8"/>
        <v>43038</v>
      </c>
      <c r="AF9" s="14">
        <f t="shared" si="8"/>
        <v>43039</v>
      </c>
    </row>
    <row r="10" spans="1:32" ht="13.5">
      <c r="A10" s="13" t="s">
        <v>123</v>
      </c>
      <c r="B10" s="14">
        <f t="shared" si="3"/>
        <v>43040</v>
      </c>
      <c r="C10" s="14">
        <f aca="true" t="shared" si="9" ref="C10:AE10">B10+1</f>
        <v>43041</v>
      </c>
      <c r="D10" s="14">
        <f t="shared" si="9"/>
        <v>43042</v>
      </c>
      <c r="E10" s="14">
        <f t="shared" si="9"/>
        <v>43043</v>
      </c>
      <c r="F10" s="14">
        <f t="shared" si="9"/>
        <v>43044</v>
      </c>
      <c r="G10" s="14">
        <f t="shared" si="9"/>
        <v>43045</v>
      </c>
      <c r="H10" s="14">
        <f t="shared" si="9"/>
        <v>43046</v>
      </c>
      <c r="I10" s="14">
        <f t="shared" si="9"/>
        <v>43047</v>
      </c>
      <c r="J10" s="14">
        <f t="shared" si="9"/>
        <v>43048</v>
      </c>
      <c r="K10" s="14">
        <f t="shared" si="9"/>
        <v>43049</v>
      </c>
      <c r="L10" s="14">
        <f t="shared" si="9"/>
        <v>43050</v>
      </c>
      <c r="M10" s="14">
        <f t="shared" si="9"/>
        <v>43051</v>
      </c>
      <c r="N10" s="14">
        <f t="shared" si="9"/>
        <v>43052</v>
      </c>
      <c r="O10" s="14">
        <f t="shared" si="9"/>
        <v>43053</v>
      </c>
      <c r="P10" s="14">
        <f t="shared" si="9"/>
        <v>43054</v>
      </c>
      <c r="Q10" s="14">
        <f t="shared" si="9"/>
        <v>43055</v>
      </c>
      <c r="R10" s="14">
        <f t="shared" si="9"/>
        <v>43056</v>
      </c>
      <c r="S10" s="14">
        <f t="shared" si="9"/>
        <v>43057</v>
      </c>
      <c r="T10" s="14">
        <f t="shared" si="9"/>
        <v>43058</v>
      </c>
      <c r="U10" s="14">
        <f t="shared" si="9"/>
        <v>43059</v>
      </c>
      <c r="V10" s="14">
        <f t="shared" si="9"/>
        <v>43060</v>
      </c>
      <c r="W10" s="14">
        <f t="shared" si="9"/>
        <v>43061</v>
      </c>
      <c r="X10" s="14">
        <f t="shared" si="9"/>
        <v>43062</v>
      </c>
      <c r="Y10" s="14">
        <f t="shared" si="9"/>
        <v>43063</v>
      </c>
      <c r="Z10" s="14">
        <f t="shared" si="9"/>
        <v>43064</v>
      </c>
      <c r="AA10" s="14">
        <f t="shared" si="9"/>
        <v>43065</v>
      </c>
      <c r="AB10" s="14">
        <f t="shared" si="9"/>
        <v>43066</v>
      </c>
      <c r="AC10" s="14">
        <f t="shared" si="9"/>
        <v>43067</v>
      </c>
      <c r="AD10" s="14">
        <f t="shared" si="9"/>
        <v>43068</v>
      </c>
      <c r="AE10" s="14">
        <f t="shared" si="9"/>
        <v>43069</v>
      </c>
      <c r="AF10" s="14"/>
    </row>
    <row r="11" spans="1:32" ht="13.5">
      <c r="A11" s="13" t="s">
        <v>124</v>
      </c>
      <c r="B11" s="14">
        <f>B10+30</f>
        <v>43070</v>
      </c>
      <c r="C11" s="14">
        <f aca="true" t="shared" si="10" ref="C11:AF11">B11+1</f>
        <v>43071</v>
      </c>
      <c r="D11" s="14">
        <f t="shared" si="10"/>
        <v>43072</v>
      </c>
      <c r="E11" s="14">
        <f t="shared" si="10"/>
        <v>43073</v>
      </c>
      <c r="F11" s="14">
        <f t="shared" si="10"/>
        <v>43074</v>
      </c>
      <c r="G11" s="14">
        <f t="shared" si="10"/>
        <v>43075</v>
      </c>
      <c r="H11" s="14">
        <f t="shared" si="10"/>
        <v>43076</v>
      </c>
      <c r="I11" s="14">
        <f t="shared" si="10"/>
        <v>43077</v>
      </c>
      <c r="J11" s="14">
        <f t="shared" si="10"/>
        <v>43078</v>
      </c>
      <c r="K11" s="14">
        <f t="shared" si="10"/>
        <v>43079</v>
      </c>
      <c r="L11" s="14">
        <f t="shared" si="10"/>
        <v>43080</v>
      </c>
      <c r="M11" s="14">
        <f t="shared" si="10"/>
        <v>43081</v>
      </c>
      <c r="N11" s="14">
        <f t="shared" si="10"/>
        <v>43082</v>
      </c>
      <c r="O11" s="14">
        <f t="shared" si="10"/>
        <v>43083</v>
      </c>
      <c r="P11" s="14">
        <f t="shared" si="10"/>
        <v>43084</v>
      </c>
      <c r="Q11" s="14">
        <f t="shared" si="10"/>
        <v>43085</v>
      </c>
      <c r="R11" s="14">
        <f t="shared" si="10"/>
        <v>43086</v>
      </c>
      <c r="S11" s="14">
        <f t="shared" si="10"/>
        <v>43087</v>
      </c>
      <c r="T11" s="14">
        <f t="shared" si="10"/>
        <v>43088</v>
      </c>
      <c r="U11" s="14">
        <f t="shared" si="10"/>
        <v>43089</v>
      </c>
      <c r="V11" s="14">
        <f t="shared" si="10"/>
        <v>43090</v>
      </c>
      <c r="W11" s="14">
        <f t="shared" si="10"/>
        <v>43091</v>
      </c>
      <c r="X11" s="14">
        <f t="shared" si="10"/>
        <v>43092</v>
      </c>
      <c r="Y11" s="14">
        <f t="shared" si="10"/>
        <v>43093</v>
      </c>
      <c r="Z11" s="14">
        <f t="shared" si="10"/>
        <v>43094</v>
      </c>
      <c r="AA11" s="14">
        <f t="shared" si="10"/>
        <v>43095</v>
      </c>
      <c r="AB11" s="14">
        <f t="shared" si="10"/>
        <v>43096</v>
      </c>
      <c r="AC11" s="14">
        <f t="shared" si="10"/>
        <v>43097</v>
      </c>
      <c r="AD11" s="14">
        <f t="shared" si="10"/>
        <v>43098</v>
      </c>
      <c r="AE11" s="14">
        <f t="shared" si="10"/>
        <v>43099</v>
      </c>
      <c r="AF11" s="14">
        <f t="shared" si="10"/>
        <v>43100</v>
      </c>
    </row>
    <row r="12" spans="1:32" ht="13.5">
      <c r="A12" s="13" t="s">
        <v>125</v>
      </c>
      <c r="B12" s="14">
        <f t="shared" si="3"/>
        <v>43101</v>
      </c>
      <c r="C12" s="14">
        <f aca="true" t="shared" si="11" ref="C12:AF12">B12+1</f>
        <v>43102</v>
      </c>
      <c r="D12" s="14">
        <f t="shared" si="11"/>
        <v>43103</v>
      </c>
      <c r="E12" s="14">
        <f t="shared" si="11"/>
        <v>43104</v>
      </c>
      <c r="F12" s="14">
        <f t="shared" si="11"/>
        <v>43105</v>
      </c>
      <c r="G12" s="14">
        <f t="shared" si="11"/>
        <v>43106</v>
      </c>
      <c r="H12" s="14">
        <f t="shared" si="11"/>
        <v>43107</v>
      </c>
      <c r="I12" s="14">
        <f t="shared" si="11"/>
        <v>43108</v>
      </c>
      <c r="J12" s="14">
        <f t="shared" si="11"/>
        <v>43109</v>
      </c>
      <c r="K12" s="14">
        <f t="shared" si="11"/>
        <v>43110</v>
      </c>
      <c r="L12" s="14">
        <f t="shared" si="11"/>
        <v>43111</v>
      </c>
      <c r="M12" s="14">
        <f t="shared" si="11"/>
        <v>43112</v>
      </c>
      <c r="N12" s="14">
        <f t="shared" si="11"/>
        <v>43113</v>
      </c>
      <c r="O12" s="14">
        <f t="shared" si="11"/>
        <v>43114</v>
      </c>
      <c r="P12" s="14">
        <f t="shared" si="11"/>
        <v>43115</v>
      </c>
      <c r="Q12" s="14">
        <f t="shared" si="11"/>
        <v>43116</v>
      </c>
      <c r="R12" s="14">
        <f t="shared" si="11"/>
        <v>43117</v>
      </c>
      <c r="S12" s="14">
        <f t="shared" si="11"/>
        <v>43118</v>
      </c>
      <c r="T12" s="14">
        <f t="shared" si="11"/>
        <v>43119</v>
      </c>
      <c r="U12" s="14">
        <f t="shared" si="11"/>
        <v>43120</v>
      </c>
      <c r="V12" s="14">
        <f t="shared" si="11"/>
        <v>43121</v>
      </c>
      <c r="W12" s="14">
        <f t="shared" si="11"/>
        <v>43122</v>
      </c>
      <c r="X12" s="14">
        <f t="shared" si="11"/>
        <v>43123</v>
      </c>
      <c r="Y12" s="14">
        <f t="shared" si="11"/>
        <v>43124</v>
      </c>
      <c r="Z12" s="14">
        <f t="shared" si="11"/>
        <v>43125</v>
      </c>
      <c r="AA12" s="14">
        <f t="shared" si="11"/>
        <v>43126</v>
      </c>
      <c r="AB12" s="14">
        <f t="shared" si="11"/>
        <v>43127</v>
      </c>
      <c r="AC12" s="14">
        <f t="shared" si="11"/>
        <v>43128</v>
      </c>
      <c r="AD12" s="14">
        <f t="shared" si="11"/>
        <v>43129</v>
      </c>
      <c r="AE12" s="14">
        <f t="shared" si="11"/>
        <v>43130</v>
      </c>
      <c r="AF12" s="14">
        <f t="shared" si="11"/>
        <v>43131</v>
      </c>
    </row>
    <row r="13" spans="1:32" ht="13.5">
      <c r="A13" s="13" t="s">
        <v>126</v>
      </c>
      <c r="B13" s="14">
        <f t="shared" si="3"/>
        <v>43132</v>
      </c>
      <c r="C13" s="14">
        <f aca="true" t="shared" si="12" ref="C13:AC13">B13+1</f>
        <v>43133</v>
      </c>
      <c r="D13" s="14">
        <f t="shared" si="12"/>
        <v>43134</v>
      </c>
      <c r="E13" s="14">
        <f t="shared" si="12"/>
        <v>43135</v>
      </c>
      <c r="F13" s="14">
        <f t="shared" si="12"/>
        <v>43136</v>
      </c>
      <c r="G13" s="14">
        <f t="shared" si="12"/>
        <v>43137</v>
      </c>
      <c r="H13" s="14">
        <f t="shared" si="12"/>
        <v>43138</v>
      </c>
      <c r="I13" s="14">
        <f t="shared" si="12"/>
        <v>43139</v>
      </c>
      <c r="J13" s="14">
        <f t="shared" si="12"/>
        <v>43140</v>
      </c>
      <c r="K13" s="14">
        <f t="shared" si="12"/>
        <v>43141</v>
      </c>
      <c r="L13" s="14">
        <f t="shared" si="12"/>
        <v>43142</v>
      </c>
      <c r="M13" s="14">
        <f t="shared" si="12"/>
        <v>43143</v>
      </c>
      <c r="N13" s="14">
        <f t="shared" si="12"/>
        <v>43144</v>
      </c>
      <c r="O13" s="14">
        <f t="shared" si="12"/>
        <v>43145</v>
      </c>
      <c r="P13" s="14">
        <f t="shared" si="12"/>
        <v>43146</v>
      </c>
      <c r="Q13" s="14">
        <f t="shared" si="12"/>
        <v>43147</v>
      </c>
      <c r="R13" s="14">
        <f t="shared" si="12"/>
        <v>43148</v>
      </c>
      <c r="S13" s="14">
        <f t="shared" si="12"/>
        <v>43149</v>
      </c>
      <c r="T13" s="14">
        <f t="shared" si="12"/>
        <v>43150</v>
      </c>
      <c r="U13" s="14">
        <f t="shared" si="12"/>
        <v>43151</v>
      </c>
      <c r="V13" s="14">
        <f t="shared" si="12"/>
        <v>43152</v>
      </c>
      <c r="W13" s="14">
        <f t="shared" si="12"/>
        <v>43153</v>
      </c>
      <c r="X13" s="14">
        <f t="shared" si="12"/>
        <v>43154</v>
      </c>
      <c r="Y13" s="14">
        <f t="shared" si="12"/>
        <v>43155</v>
      </c>
      <c r="Z13" s="14">
        <f t="shared" si="12"/>
        <v>43156</v>
      </c>
      <c r="AA13" s="14">
        <f t="shared" si="12"/>
        <v>43157</v>
      </c>
      <c r="AB13" s="14">
        <f t="shared" si="12"/>
        <v>43158</v>
      </c>
      <c r="AC13" s="14">
        <f t="shared" si="12"/>
        <v>43159</v>
      </c>
      <c r="AD13" s="14"/>
      <c r="AE13" s="14"/>
      <c r="AF13" s="14"/>
    </row>
    <row r="14" spans="1:32" ht="13.5">
      <c r="A14" s="13" t="s">
        <v>127</v>
      </c>
      <c r="B14" s="14">
        <f>B13+28</f>
        <v>43160</v>
      </c>
      <c r="C14" s="14">
        <f aca="true" t="shared" si="13" ref="C14:AF14">B14+1</f>
        <v>43161</v>
      </c>
      <c r="D14" s="14">
        <f t="shared" si="13"/>
        <v>43162</v>
      </c>
      <c r="E14" s="14">
        <f t="shared" si="13"/>
        <v>43163</v>
      </c>
      <c r="F14" s="14">
        <f t="shared" si="13"/>
        <v>43164</v>
      </c>
      <c r="G14" s="14">
        <f t="shared" si="13"/>
        <v>43165</v>
      </c>
      <c r="H14" s="14">
        <f t="shared" si="13"/>
        <v>43166</v>
      </c>
      <c r="I14" s="14">
        <f t="shared" si="13"/>
        <v>43167</v>
      </c>
      <c r="J14" s="14">
        <f t="shared" si="13"/>
        <v>43168</v>
      </c>
      <c r="K14" s="14">
        <f t="shared" si="13"/>
        <v>43169</v>
      </c>
      <c r="L14" s="14">
        <f t="shared" si="13"/>
        <v>43170</v>
      </c>
      <c r="M14" s="14">
        <f t="shared" si="13"/>
        <v>43171</v>
      </c>
      <c r="N14" s="14">
        <f t="shared" si="13"/>
        <v>43172</v>
      </c>
      <c r="O14" s="14">
        <f t="shared" si="13"/>
        <v>43173</v>
      </c>
      <c r="P14" s="14">
        <f t="shared" si="13"/>
        <v>43174</v>
      </c>
      <c r="Q14" s="14">
        <f t="shared" si="13"/>
        <v>43175</v>
      </c>
      <c r="R14" s="14">
        <f t="shared" si="13"/>
        <v>43176</v>
      </c>
      <c r="S14" s="14">
        <f t="shared" si="13"/>
        <v>43177</v>
      </c>
      <c r="T14" s="14">
        <f t="shared" si="13"/>
        <v>43178</v>
      </c>
      <c r="U14" s="14">
        <f t="shared" si="13"/>
        <v>43179</v>
      </c>
      <c r="V14" s="14">
        <f t="shared" si="13"/>
        <v>43180</v>
      </c>
      <c r="W14" s="14">
        <f t="shared" si="13"/>
        <v>43181</v>
      </c>
      <c r="X14" s="14">
        <f t="shared" si="13"/>
        <v>43182</v>
      </c>
      <c r="Y14" s="14">
        <f t="shared" si="13"/>
        <v>43183</v>
      </c>
      <c r="Z14" s="14">
        <f t="shared" si="13"/>
        <v>43184</v>
      </c>
      <c r="AA14" s="14">
        <f t="shared" si="13"/>
        <v>43185</v>
      </c>
      <c r="AB14" s="14">
        <f t="shared" si="13"/>
        <v>43186</v>
      </c>
      <c r="AC14" s="14">
        <f t="shared" si="13"/>
        <v>43187</v>
      </c>
      <c r="AD14" s="14">
        <f t="shared" si="13"/>
        <v>43188</v>
      </c>
      <c r="AE14" s="14">
        <f t="shared" si="13"/>
        <v>43189</v>
      </c>
      <c r="AF14" s="14">
        <f t="shared" si="13"/>
        <v>43190</v>
      </c>
    </row>
    <row r="15" spans="1:32" s="18" customFormat="1" ht="13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18" customFormat="1" ht="13.5">
      <c r="A16" s="19">
        <v>1</v>
      </c>
      <c r="B16" s="20">
        <v>2</v>
      </c>
      <c r="C16" s="19">
        <v>3</v>
      </c>
      <c r="D16" s="20">
        <v>4</v>
      </c>
      <c r="E16" s="19">
        <v>5</v>
      </c>
      <c r="F16" s="20">
        <v>6</v>
      </c>
      <c r="G16" s="19">
        <v>7</v>
      </c>
      <c r="H16" s="20">
        <v>8</v>
      </c>
      <c r="I16" s="19">
        <v>9</v>
      </c>
      <c r="J16" s="20">
        <v>10</v>
      </c>
      <c r="K16" s="19">
        <v>11</v>
      </c>
      <c r="L16" s="20">
        <v>12</v>
      </c>
      <c r="M16" s="19">
        <v>13</v>
      </c>
      <c r="N16" s="20">
        <v>14</v>
      </c>
      <c r="O16" s="19">
        <v>15</v>
      </c>
      <c r="P16" s="20">
        <v>16</v>
      </c>
      <c r="Q16" s="19">
        <v>17</v>
      </c>
      <c r="R16" s="20">
        <v>18</v>
      </c>
      <c r="S16" s="19">
        <v>19</v>
      </c>
      <c r="T16" s="20">
        <v>20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24" customFormat="1" ht="13.5">
      <c r="A17" s="21" t="s">
        <v>189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20" ht="13.5">
      <c r="A18" s="13" t="s">
        <v>128</v>
      </c>
      <c r="B18" s="13" t="s">
        <v>129</v>
      </c>
      <c r="C18" s="13" t="s">
        <v>130</v>
      </c>
      <c r="D18" s="13" t="s">
        <v>131</v>
      </c>
      <c r="E18" s="13" t="s">
        <v>133</v>
      </c>
      <c r="F18" s="13" t="s">
        <v>134</v>
      </c>
      <c r="G18" s="13" t="s">
        <v>135</v>
      </c>
      <c r="H18" s="13" t="s">
        <v>136</v>
      </c>
      <c r="I18" s="13" t="s">
        <v>137</v>
      </c>
      <c r="J18" s="13" t="s">
        <v>138</v>
      </c>
      <c r="K18" s="13" t="s">
        <v>139</v>
      </c>
      <c r="L18" s="13" t="s">
        <v>140</v>
      </c>
      <c r="M18" s="13" t="s">
        <v>141</v>
      </c>
      <c r="N18" s="13" t="s">
        <v>142</v>
      </c>
      <c r="O18" s="13" t="s">
        <v>143</v>
      </c>
      <c r="P18" s="13" t="s">
        <v>144</v>
      </c>
      <c r="Q18" s="25"/>
      <c r="R18" s="25"/>
      <c r="S18" s="25"/>
      <c r="T18" s="25"/>
    </row>
    <row r="19" spans="1:20" ht="13.5">
      <c r="A19" s="14">
        <v>42736</v>
      </c>
      <c r="B19" s="14">
        <v>42744</v>
      </c>
      <c r="C19" s="14">
        <v>42777</v>
      </c>
      <c r="D19" s="14">
        <v>42814</v>
      </c>
      <c r="E19" s="14">
        <v>42489</v>
      </c>
      <c r="F19" s="14">
        <v>42858</v>
      </c>
      <c r="G19" s="14">
        <v>42859</v>
      </c>
      <c r="H19" s="14">
        <v>42860</v>
      </c>
      <c r="I19" s="14">
        <v>42933</v>
      </c>
      <c r="J19" s="14">
        <v>42866</v>
      </c>
      <c r="K19" s="14">
        <v>42996</v>
      </c>
      <c r="L19" s="14">
        <v>43001</v>
      </c>
      <c r="M19" s="14">
        <v>43017</v>
      </c>
      <c r="N19" s="14">
        <v>43042</v>
      </c>
      <c r="O19" s="14">
        <v>43062</v>
      </c>
      <c r="P19" s="14">
        <v>43092</v>
      </c>
      <c r="Q19" s="25"/>
      <c r="R19" s="25"/>
      <c r="S19" s="25"/>
      <c r="T19" s="25"/>
    </row>
    <row r="20" ht="13.5">
      <c r="A20" t="s">
        <v>190</v>
      </c>
    </row>
    <row r="21" spans="1:20" ht="13.5">
      <c r="A21" s="26" t="s">
        <v>128</v>
      </c>
      <c r="B21" s="26" t="s">
        <v>129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7"/>
      <c r="T21" s="27"/>
    </row>
    <row r="22" spans="1:20" ht="13.5">
      <c r="A22" s="14">
        <v>43101</v>
      </c>
      <c r="B22" s="14">
        <v>43108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</sheetData>
  <sheetProtection password="FA59" sheet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23"/>
  <sheetViews>
    <sheetView zoomScalePageLayoutView="0" workbookViewId="0" topLeftCell="A1">
      <selection activeCell="F9" sqref="F9"/>
    </sheetView>
  </sheetViews>
  <sheetFormatPr defaultColWidth="9.140625" defaultRowHeight="15"/>
  <cols>
    <col min="15" max="15" width="11.00390625" style="0" bestFit="1" customWidth="1"/>
    <col min="16" max="16" width="15.140625" style="0" bestFit="1" customWidth="1"/>
  </cols>
  <sheetData>
    <row r="2" ht="14.25" thickBot="1"/>
    <row r="3" spans="1:16" ht="14.25" thickBot="1">
      <c r="A3" s="110"/>
      <c r="B3" s="111"/>
      <c r="C3" s="111" t="s">
        <v>172</v>
      </c>
      <c r="D3" s="111" t="s">
        <v>169</v>
      </c>
      <c r="E3" s="112" t="s">
        <v>168</v>
      </c>
      <c r="F3" s="112" t="s">
        <v>119</v>
      </c>
      <c r="G3" s="112" t="s">
        <v>120</v>
      </c>
      <c r="H3" s="112" t="s">
        <v>121</v>
      </c>
      <c r="I3" s="112" t="s">
        <v>122</v>
      </c>
      <c r="J3" s="112" t="s">
        <v>123</v>
      </c>
      <c r="K3" s="112" t="s">
        <v>124</v>
      </c>
      <c r="L3" s="112" t="s">
        <v>125</v>
      </c>
      <c r="M3" s="113" t="s">
        <v>170</v>
      </c>
      <c r="N3" s="114" t="s">
        <v>171</v>
      </c>
      <c r="O3" s="115" t="s">
        <v>173</v>
      </c>
      <c r="P3" s="116" t="s">
        <v>174</v>
      </c>
    </row>
    <row r="4" spans="1:15" ht="13.5">
      <c r="A4" s="411" t="s">
        <v>164</v>
      </c>
      <c r="B4" s="105">
        <v>1</v>
      </c>
      <c r="C4" s="105">
        <f>'【6月】月集計表'!D27</f>
        <v>0</v>
      </c>
      <c r="D4" s="105">
        <f>'【6月】月集計表'!E27</f>
        <v>0</v>
      </c>
      <c r="E4" s="105">
        <v>2</v>
      </c>
      <c r="F4" s="105">
        <v>3</v>
      </c>
      <c r="G4" s="105">
        <v>1</v>
      </c>
      <c r="H4" s="105">
        <v>4</v>
      </c>
      <c r="I4" s="105"/>
      <c r="J4" s="105"/>
      <c r="K4" s="105"/>
      <c r="L4" s="105"/>
      <c r="M4" s="105">
        <f>SUM(E4:L4)</f>
        <v>10</v>
      </c>
      <c r="N4" s="106">
        <f>COUNT(E4:L4)</f>
        <v>4</v>
      </c>
      <c r="O4" t="str">
        <f>IF(N4&lt;=3,"○","×")</f>
        <v>×</v>
      </c>
    </row>
    <row r="5" spans="1:15" ht="13.5">
      <c r="A5" s="412"/>
      <c r="B5" s="104">
        <v>2</v>
      </c>
      <c r="C5" s="104">
        <f>'【6月】月集計表'!D28</f>
        <v>0</v>
      </c>
      <c r="D5" s="104">
        <f>'【6月】月集計表'!E28</f>
        <v>0</v>
      </c>
      <c r="E5" s="104"/>
      <c r="F5" s="104"/>
      <c r="G5" s="104"/>
      <c r="H5" s="104"/>
      <c r="I5" s="104"/>
      <c r="J5" s="104"/>
      <c r="K5" s="104"/>
      <c r="L5" s="104"/>
      <c r="M5" s="104">
        <f aca="true" t="shared" si="0" ref="M5:M23">SUM(E5:L5)</f>
        <v>0</v>
      </c>
      <c r="N5" s="107">
        <f aca="true" t="shared" si="1" ref="N5:N23">COUNT(E5:L5)</f>
        <v>0</v>
      </c>
      <c r="O5" t="str">
        <f>IF(N5&lt;=3,"○","×")</f>
        <v>○</v>
      </c>
    </row>
    <row r="6" spans="1:15" ht="13.5">
      <c r="A6" s="412"/>
      <c r="B6" s="104">
        <v>3</v>
      </c>
      <c r="C6" s="104">
        <f>'【6月】月集計表'!D29</f>
        <v>0</v>
      </c>
      <c r="D6" s="104">
        <f>'【6月】月集計表'!E29</f>
        <v>0</v>
      </c>
      <c r="E6" s="104"/>
      <c r="F6" s="104"/>
      <c r="G6" s="104"/>
      <c r="H6" s="104"/>
      <c r="I6" s="104"/>
      <c r="J6" s="104"/>
      <c r="K6" s="104"/>
      <c r="L6" s="104"/>
      <c r="M6" s="104">
        <f t="shared" si="0"/>
        <v>0</v>
      </c>
      <c r="N6" s="107">
        <f t="shared" si="1"/>
        <v>0</v>
      </c>
      <c r="O6" t="str">
        <f>IF(N6&lt;=3,"○","×")</f>
        <v>○</v>
      </c>
    </row>
    <row r="7" spans="1:15" ht="13.5">
      <c r="A7" s="412"/>
      <c r="B7" s="104">
        <v>4</v>
      </c>
      <c r="C7" s="104">
        <f>'【6月】月集計表'!D30</f>
        <v>0</v>
      </c>
      <c r="D7" s="104">
        <f>'【6月】月集計表'!E30</f>
        <v>0</v>
      </c>
      <c r="E7" s="104"/>
      <c r="F7" s="104"/>
      <c r="G7" s="104"/>
      <c r="H7" s="104"/>
      <c r="I7" s="104"/>
      <c r="J7" s="104"/>
      <c r="K7" s="104"/>
      <c r="L7" s="104"/>
      <c r="M7" s="104">
        <f t="shared" si="0"/>
        <v>0</v>
      </c>
      <c r="N7" s="107">
        <f t="shared" si="1"/>
        <v>0</v>
      </c>
      <c r="O7" t="str">
        <f>IF(N7&lt;=3,"○","×")</f>
        <v>○</v>
      </c>
    </row>
    <row r="8" spans="1:15" ht="14.25" thickBot="1">
      <c r="A8" s="413"/>
      <c r="B8" s="108">
        <v>5</v>
      </c>
      <c r="C8" s="108">
        <f>'【6月】月集計表'!D31</f>
        <v>0</v>
      </c>
      <c r="D8" s="108">
        <f>'【6月】月集計表'!E31</f>
        <v>0</v>
      </c>
      <c r="E8" s="108"/>
      <c r="F8" s="108"/>
      <c r="G8" s="108"/>
      <c r="H8" s="108"/>
      <c r="I8" s="108"/>
      <c r="J8" s="108"/>
      <c r="K8" s="108"/>
      <c r="L8" s="108"/>
      <c r="M8" s="108">
        <f t="shared" si="0"/>
        <v>0</v>
      </c>
      <c r="N8" s="109">
        <f t="shared" si="1"/>
        <v>0</v>
      </c>
      <c r="O8" t="str">
        <f>IF(N8&lt;=3,"○","×")</f>
        <v>○</v>
      </c>
    </row>
    <row r="9" spans="1:16" ht="13.5">
      <c r="A9" s="411" t="s">
        <v>165</v>
      </c>
      <c r="B9" s="105">
        <v>1</v>
      </c>
      <c r="C9" s="105">
        <f>'【6月】月集計表'!D32</f>
        <v>0</v>
      </c>
      <c r="D9" s="105">
        <f>'【6月】月集計表'!E32</f>
        <v>0</v>
      </c>
      <c r="E9" s="105">
        <v>20</v>
      </c>
      <c r="F9" s="105">
        <v>20</v>
      </c>
      <c r="G9" s="105">
        <v>20</v>
      </c>
      <c r="H9" s="105">
        <v>20</v>
      </c>
      <c r="I9" s="105">
        <v>20</v>
      </c>
      <c r="J9" s="105">
        <v>20</v>
      </c>
      <c r="K9" s="105">
        <v>20</v>
      </c>
      <c r="L9" s="105">
        <v>20</v>
      </c>
      <c r="M9" s="105">
        <f t="shared" si="0"/>
        <v>160</v>
      </c>
      <c r="N9" s="106">
        <f t="shared" si="1"/>
        <v>8</v>
      </c>
      <c r="P9" t="str">
        <f>IF(AND(C9="H28",COUNT(J9:L9)&gt;0),"×","○")</f>
        <v>○</v>
      </c>
    </row>
    <row r="10" spans="1:16" ht="13.5">
      <c r="A10" s="412"/>
      <c r="B10" s="104">
        <v>2</v>
      </c>
      <c r="C10" s="104">
        <f>'【6月】月集計表'!D33</f>
        <v>0</v>
      </c>
      <c r="D10" s="104">
        <f>'【6月】月集計表'!E33</f>
        <v>0</v>
      </c>
      <c r="E10" s="104">
        <v>20</v>
      </c>
      <c r="F10" s="104">
        <v>20</v>
      </c>
      <c r="G10" s="104">
        <v>20</v>
      </c>
      <c r="H10" s="104">
        <v>19</v>
      </c>
      <c r="I10" s="104">
        <v>20</v>
      </c>
      <c r="J10" s="104">
        <v>20</v>
      </c>
      <c r="K10" s="104">
        <v>20</v>
      </c>
      <c r="L10" s="104">
        <v>20</v>
      </c>
      <c r="M10" s="104">
        <f t="shared" si="0"/>
        <v>159</v>
      </c>
      <c r="N10" s="107">
        <f t="shared" si="1"/>
        <v>8</v>
      </c>
      <c r="P10" t="str">
        <f aca="true" t="shared" si="2" ref="P10:P23">IF(AND(C10="H28",COUNT(J10:L10)&gt;0),"×","○")</f>
        <v>○</v>
      </c>
    </row>
    <row r="11" spans="1:16" ht="13.5">
      <c r="A11" s="412"/>
      <c r="B11" s="104">
        <v>3</v>
      </c>
      <c r="C11" s="104">
        <f>'【6月】月集計表'!D34</f>
        <v>0</v>
      </c>
      <c r="D11" s="104">
        <f>'【6月】月集計表'!E34</f>
        <v>0</v>
      </c>
      <c r="E11" s="104">
        <v>20</v>
      </c>
      <c r="F11" s="104">
        <v>20</v>
      </c>
      <c r="G11" s="104">
        <v>20</v>
      </c>
      <c r="H11" s="104">
        <v>20</v>
      </c>
      <c r="I11" s="104">
        <v>20</v>
      </c>
      <c r="J11" s="104">
        <v>20</v>
      </c>
      <c r="K11" s="104">
        <v>20</v>
      </c>
      <c r="L11" s="104">
        <v>20</v>
      </c>
      <c r="M11" s="104">
        <f t="shared" si="0"/>
        <v>160</v>
      </c>
      <c r="N11" s="107">
        <f t="shared" si="1"/>
        <v>8</v>
      </c>
      <c r="P11" t="str">
        <f t="shared" si="2"/>
        <v>○</v>
      </c>
    </row>
    <row r="12" spans="1:16" ht="13.5">
      <c r="A12" s="412"/>
      <c r="B12" s="104">
        <v>4</v>
      </c>
      <c r="C12" s="104">
        <f>'【6月】月集計表'!D35</f>
        <v>0</v>
      </c>
      <c r="D12" s="104">
        <f>'【6月】月集計表'!E35</f>
        <v>0</v>
      </c>
      <c r="E12" s="104"/>
      <c r="F12" s="104"/>
      <c r="G12" s="104"/>
      <c r="H12" s="104"/>
      <c r="I12" s="104"/>
      <c r="J12" s="104"/>
      <c r="K12" s="104"/>
      <c r="L12" s="104"/>
      <c r="M12" s="104">
        <f t="shared" si="0"/>
        <v>0</v>
      </c>
      <c r="N12" s="107">
        <f t="shared" si="1"/>
        <v>0</v>
      </c>
      <c r="P12" t="str">
        <f t="shared" si="2"/>
        <v>○</v>
      </c>
    </row>
    <row r="13" spans="1:16" ht="14.25" thickBot="1">
      <c r="A13" s="413"/>
      <c r="B13" s="108">
        <v>5</v>
      </c>
      <c r="C13" s="108">
        <f>'【6月】月集計表'!D36</f>
        <v>0</v>
      </c>
      <c r="D13" s="108">
        <f>'【6月】月集計表'!E36</f>
        <v>0</v>
      </c>
      <c r="E13" s="108"/>
      <c r="F13" s="108"/>
      <c r="G13" s="108"/>
      <c r="H13" s="108"/>
      <c r="I13" s="108"/>
      <c r="J13" s="108"/>
      <c r="K13" s="108"/>
      <c r="L13" s="108"/>
      <c r="M13" s="108">
        <f t="shared" si="0"/>
        <v>0</v>
      </c>
      <c r="N13" s="109">
        <f t="shared" si="1"/>
        <v>0</v>
      </c>
      <c r="P13" t="str">
        <f t="shared" si="2"/>
        <v>○</v>
      </c>
    </row>
    <row r="14" spans="1:16" ht="13.5">
      <c r="A14" s="411" t="s">
        <v>166</v>
      </c>
      <c r="B14" s="105">
        <v>1</v>
      </c>
      <c r="C14" s="105">
        <f>'【6月】月集計表'!D37</f>
        <v>0</v>
      </c>
      <c r="D14" s="105">
        <f>'【6月】月集計表'!E37</f>
        <v>0</v>
      </c>
      <c r="E14" s="105"/>
      <c r="F14" s="105"/>
      <c r="G14" s="105"/>
      <c r="H14" s="105"/>
      <c r="I14" s="105"/>
      <c r="J14" s="105"/>
      <c r="K14" s="105"/>
      <c r="L14" s="105"/>
      <c r="M14" s="105">
        <f t="shared" si="0"/>
        <v>0</v>
      </c>
      <c r="N14" s="106">
        <f t="shared" si="1"/>
        <v>0</v>
      </c>
      <c r="P14" t="str">
        <f t="shared" si="2"/>
        <v>○</v>
      </c>
    </row>
    <row r="15" spans="1:16" ht="13.5">
      <c r="A15" s="412"/>
      <c r="B15" s="104">
        <v>2</v>
      </c>
      <c r="C15" s="104">
        <f>'【6月】月集計表'!D38</f>
        <v>0</v>
      </c>
      <c r="D15" s="104">
        <f>'【6月】月集計表'!E38</f>
        <v>0</v>
      </c>
      <c r="E15" s="104"/>
      <c r="F15" s="104"/>
      <c r="G15" s="104"/>
      <c r="H15" s="104"/>
      <c r="I15" s="104"/>
      <c r="J15" s="104"/>
      <c r="K15" s="104"/>
      <c r="L15" s="104"/>
      <c r="M15" s="104">
        <f t="shared" si="0"/>
        <v>0</v>
      </c>
      <c r="N15" s="107">
        <f t="shared" si="1"/>
        <v>0</v>
      </c>
      <c r="P15" t="str">
        <f t="shared" si="2"/>
        <v>○</v>
      </c>
    </row>
    <row r="16" spans="1:16" ht="13.5">
      <c r="A16" s="412"/>
      <c r="B16" s="104">
        <v>3</v>
      </c>
      <c r="C16" s="104">
        <f>'【6月】月集計表'!D39</f>
        <v>0</v>
      </c>
      <c r="D16" s="104">
        <f>'【6月】月集計表'!E39</f>
        <v>0</v>
      </c>
      <c r="E16" s="104"/>
      <c r="F16" s="104"/>
      <c r="G16" s="104"/>
      <c r="H16" s="104"/>
      <c r="I16" s="104"/>
      <c r="J16" s="104"/>
      <c r="K16" s="104"/>
      <c r="L16" s="104"/>
      <c r="M16" s="104">
        <f t="shared" si="0"/>
        <v>0</v>
      </c>
      <c r="N16" s="107">
        <f t="shared" si="1"/>
        <v>0</v>
      </c>
      <c r="P16" t="str">
        <f t="shared" si="2"/>
        <v>○</v>
      </c>
    </row>
    <row r="17" spans="1:16" ht="13.5">
      <c r="A17" s="412"/>
      <c r="B17" s="104">
        <v>4</v>
      </c>
      <c r="C17" s="104">
        <f>'【6月】月集計表'!D40</f>
        <v>0</v>
      </c>
      <c r="D17" s="104">
        <f>'【6月】月集計表'!E40</f>
        <v>0</v>
      </c>
      <c r="E17" s="104"/>
      <c r="F17" s="104"/>
      <c r="G17" s="104"/>
      <c r="H17" s="104"/>
      <c r="I17" s="104"/>
      <c r="J17" s="104"/>
      <c r="K17" s="104"/>
      <c r="L17" s="104"/>
      <c r="M17" s="104">
        <f t="shared" si="0"/>
        <v>0</v>
      </c>
      <c r="N17" s="107">
        <f t="shared" si="1"/>
        <v>0</v>
      </c>
      <c r="P17" t="str">
        <f t="shared" si="2"/>
        <v>○</v>
      </c>
    </row>
    <row r="18" spans="1:16" ht="14.25" thickBot="1">
      <c r="A18" s="413"/>
      <c r="B18" s="108">
        <v>5</v>
      </c>
      <c r="C18" s="108">
        <f>'【6月】月集計表'!D41</f>
        <v>0</v>
      </c>
      <c r="D18" s="108">
        <f>'【6月】月集計表'!E41</f>
        <v>0</v>
      </c>
      <c r="E18" s="108"/>
      <c r="F18" s="108"/>
      <c r="G18" s="108"/>
      <c r="H18" s="108"/>
      <c r="I18" s="108"/>
      <c r="J18" s="108"/>
      <c r="K18" s="108"/>
      <c r="L18" s="108"/>
      <c r="M18" s="108">
        <f t="shared" si="0"/>
        <v>0</v>
      </c>
      <c r="N18" s="109">
        <f t="shared" si="1"/>
        <v>0</v>
      </c>
      <c r="P18" t="str">
        <f t="shared" si="2"/>
        <v>○</v>
      </c>
    </row>
    <row r="19" spans="1:16" ht="13.5">
      <c r="A19" s="411" t="s">
        <v>167</v>
      </c>
      <c r="B19" s="105">
        <v>1</v>
      </c>
      <c r="C19" s="105">
        <f>'【6月】月集計表'!D42</f>
        <v>0</v>
      </c>
      <c r="D19" s="105">
        <f>'【6月】月集計表'!E42</f>
        <v>0</v>
      </c>
      <c r="E19" s="105"/>
      <c r="F19" s="105"/>
      <c r="G19" s="105"/>
      <c r="H19" s="105"/>
      <c r="I19" s="105"/>
      <c r="J19" s="105"/>
      <c r="K19" s="105"/>
      <c r="L19" s="105"/>
      <c r="M19" s="105">
        <f t="shared" si="0"/>
        <v>0</v>
      </c>
      <c r="N19" s="106">
        <f t="shared" si="1"/>
        <v>0</v>
      </c>
      <c r="P19" t="str">
        <f t="shared" si="2"/>
        <v>○</v>
      </c>
    </row>
    <row r="20" spans="1:16" ht="13.5">
      <c r="A20" s="412"/>
      <c r="B20" s="104">
        <v>2</v>
      </c>
      <c r="C20" s="104">
        <f>'【6月】月集計表'!D43</f>
        <v>0</v>
      </c>
      <c r="D20" s="104">
        <f>'【6月】月集計表'!E43</f>
        <v>0</v>
      </c>
      <c r="E20" s="104"/>
      <c r="F20" s="104"/>
      <c r="G20" s="104"/>
      <c r="H20" s="104"/>
      <c r="I20" s="104"/>
      <c r="J20" s="104"/>
      <c r="K20" s="104"/>
      <c r="L20" s="104"/>
      <c r="M20" s="104">
        <f t="shared" si="0"/>
        <v>0</v>
      </c>
      <c r="N20" s="107">
        <f t="shared" si="1"/>
        <v>0</v>
      </c>
      <c r="P20" t="str">
        <f t="shared" si="2"/>
        <v>○</v>
      </c>
    </row>
    <row r="21" spans="1:16" ht="13.5">
      <c r="A21" s="412"/>
      <c r="B21" s="104">
        <v>3</v>
      </c>
      <c r="C21" s="104">
        <f>'【6月】月集計表'!D44</f>
        <v>0</v>
      </c>
      <c r="D21" s="104">
        <f>'【6月】月集計表'!E44</f>
        <v>0</v>
      </c>
      <c r="E21" s="104"/>
      <c r="F21" s="104"/>
      <c r="G21" s="104"/>
      <c r="H21" s="104"/>
      <c r="I21" s="104"/>
      <c r="J21" s="104"/>
      <c r="K21" s="104"/>
      <c r="L21" s="104"/>
      <c r="M21" s="104">
        <f t="shared" si="0"/>
        <v>0</v>
      </c>
      <c r="N21" s="107">
        <f t="shared" si="1"/>
        <v>0</v>
      </c>
      <c r="P21" t="str">
        <f t="shared" si="2"/>
        <v>○</v>
      </c>
    </row>
    <row r="22" spans="1:16" ht="13.5">
      <c r="A22" s="412"/>
      <c r="B22" s="104">
        <v>4</v>
      </c>
      <c r="C22" s="104">
        <f>'【6月】月集計表'!D45</f>
        <v>0</v>
      </c>
      <c r="D22" s="104">
        <f>'【6月】月集計表'!E45</f>
        <v>0</v>
      </c>
      <c r="E22" s="104"/>
      <c r="F22" s="104"/>
      <c r="G22" s="104"/>
      <c r="H22" s="104"/>
      <c r="I22" s="104"/>
      <c r="J22" s="104"/>
      <c r="K22" s="104"/>
      <c r="L22" s="104"/>
      <c r="M22" s="104">
        <f t="shared" si="0"/>
        <v>0</v>
      </c>
      <c r="N22" s="107">
        <f t="shared" si="1"/>
        <v>0</v>
      </c>
      <c r="P22" t="str">
        <f t="shared" si="2"/>
        <v>○</v>
      </c>
    </row>
    <row r="23" spans="1:16" ht="14.25" thickBot="1">
      <c r="A23" s="413"/>
      <c r="B23" s="108">
        <v>5</v>
      </c>
      <c r="C23" s="108">
        <f>'【6月】月集計表'!D46</f>
        <v>0</v>
      </c>
      <c r="D23" s="108">
        <f>'【6月】月集計表'!E46</f>
        <v>0</v>
      </c>
      <c r="E23" s="108"/>
      <c r="F23" s="108"/>
      <c r="G23" s="108"/>
      <c r="H23" s="108"/>
      <c r="I23" s="108"/>
      <c r="J23" s="108"/>
      <c r="K23" s="108"/>
      <c r="L23" s="108"/>
      <c r="M23" s="108">
        <f t="shared" si="0"/>
        <v>0</v>
      </c>
      <c r="N23" s="109">
        <f t="shared" si="1"/>
        <v>0</v>
      </c>
      <c r="P23" t="str">
        <f t="shared" si="2"/>
        <v>○</v>
      </c>
    </row>
  </sheetData>
  <sheetProtection password="FA59" sheet="1"/>
  <mergeCells count="4">
    <mergeCell ref="A4:A8"/>
    <mergeCell ref="A9:A13"/>
    <mergeCell ref="A14:A18"/>
    <mergeCell ref="A19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AJ9" sqref="AJ9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182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7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'日付'!B6</f>
        <v>42917</v>
      </c>
      <c r="G8" s="53">
        <f>'日付'!C6</f>
        <v>42918</v>
      </c>
      <c r="H8" s="53">
        <f>'日付'!D6</f>
        <v>42919</v>
      </c>
      <c r="I8" s="53">
        <f>'日付'!E6</f>
        <v>42920</v>
      </c>
      <c r="J8" s="53">
        <f>'日付'!F6</f>
        <v>42921</v>
      </c>
      <c r="K8" s="53">
        <f>'日付'!G6</f>
        <v>42922</v>
      </c>
      <c r="L8" s="53">
        <f>'日付'!H6</f>
        <v>42923</v>
      </c>
      <c r="M8" s="53">
        <f>'日付'!I6</f>
        <v>42924</v>
      </c>
      <c r="N8" s="53">
        <f>'日付'!J6</f>
        <v>42925</v>
      </c>
      <c r="O8" s="53">
        <f>'日付'!K6</f>
        <v>42926</v>
      </c>
      <c r="P8" s="53">
        <f>'日付'!L6</f>
        <v>42927</v>
      </c>
      <c r="Q8" s="53">
        <f>'日付'!M6</f>
        <v>42928</v>
      </c>
      <c r="R8" s="53">
        <f>'日付'!N6</f>
        <v>42929</v>
      </c>
      <c r="S8" s="53">
        <f>'日付'!O6</f>
        <v>42930</v>
      </c>
      <c r="T8" s="53">
        <f>'日付'!P6</f>
        <v>42931</v>
      </c>
      <c r="U8" s="53">
        <f>'日付'!Q6</f>
        <v>42932</v>
      </c>
      <c r="V8" s="53">
        <f>'日付'!R6</f>
        <v>42933</v>
      </c>
      <c r="W8" s="53">
        <f>'日付'!S6</f>
        <v>42934</v>
      </c>
      <c r="X8" s="53">
        <f>'日付'!T6</f>
        <v>42935</v>
      </c>
      <c r="Y8" s="53">
        <f>'日付'!U6</f>
        <v>42936</v>
      </c>
      <c r="Z8" s="53">
        <f>'日付'!V6</f>
        <v>42937</v>
      </c>
      <c r="AA8" s="53">
        <f>'日付'!W6</f>
        <v>42938</v>
      </c>
      <c r="AB8" s="53">
        <f>'日付'!X6</f>
        <v>42939</v>
      </c>
      <c r="AC8" s="53">
        <f>'日付'!Y6</f>
        <v>42940</v>
      </c>
      <c r="AD8" s="53">
        <f>'日付'!Z6</f>
        <v>42941</v>
      </c>
      <c r="AE8" s="53">
        <f>'日付'!AA6</f>
        <v>42942</v>
      </c>
      <c r="AF8" s="53">
        <f>'日付'!AB6</f>
        <v>42943</v>
      </c>
      <c r="AG8" s="53">
        <f>'日付'!AC6</f>
        <v>42944</v>
      </c>
      <c r="AH8" s="53">
        <f>'日付'!AD6</f>
        <v>42945</v>
      </c>
      <c r="AI8" s="53">
        <f>'日付'!AE6</f>
        <v>42946</v>
      </c>
      <c r="AJ8" s="53">
        <f>'日付'!AF6</f>
        <v>42947</v>
      </c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88"/>
      <c r="AK9" s="231"/>
      <c r="AL9" s="314"/>
      <c r="AM9" s="228"/>
      <c r="AQ9" s="224" t="s">
        <v>210</v>
      </c>
      <c r="AR9" s="214">
        <v>1</v>
      </c>
      <c r="AS9" s="218">
        <f>IF(D27="","",D27)</f>
      </c>
      <c r="AT9" s="326">
        <f>IF(E27="","",E27)</f>
      </c>
      <c r="AU9" s="328"/>
      <c r="AV9" s="330">
        <f>IF(90000&lt;=AU9,90000,AU9)</f>
        <v>0</v>
      </c>
      <c r="AW9" s="332"/>
      <c r="AX9" s="332"/>
      <c r="AY9" s="328"/>
      <c r="AZ9" s="330">
        <f>IF(20000&lt;=AY9,20000,AY9)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89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9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IF(90000&lt;=AU11,90000,AU11)</f>
        <v>0</v>
      </c>
      <c r="AW11" s="333"/>
      <c r="AX11" s="333"/>
      <c r="AY11" s="335"/>
      <c r="AZ11" s="331">
        <f>IF(20000&lt;=AY11,20000,AY11)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0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0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IF(90000&lt;=AU13,90000,AU13)</f>
        <v>0</v>
      </c>
      <c r="AW13" s="333"/>
      <c r="AX13" s="333"/>
      <c r="AY13" s="335"/>
      <c r="AZ13" s="331">
        <f>IF(20000&lt;=AY13,20000,AY13)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90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90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IF(90000&lt;=AU15,90000,AU15)</f>
        <v>0</v>
      </c>
      <c r="AW15" s="333"/>
      <c r="AX15" s="333"/>
      <c r="AY15" s="335"/>
      <c r="AZ15" s="331">
        <f>IF(20000&lt;=AY15,20000,AY15)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90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1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IF(90000&lt;=AU17,90000,AU17)</f>
        <v>0</v>
      </c>
      <c r="AW17" s="333"/>
      <c r="AX17" s="333"/>
      <c r="AY17" s="335"/>
      <c r="AZ17" s="331">
        <f>IF(20000&lt;=AY17,20000,AY17)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1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1"/>
      <c r="AK19" s="232"/>
      <c r="AL19" s="315"/>
      <c r="AM19" s="319"/>
      <c r="AN19" s="32"/>
      <c r="AO19" s="32"/>
      <c r="AP19" s="32"/>
      <c r="AQ19" s="224" t="s">
        <v>146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IF(90000&lt;=AU19,90000,AU19)</f>
        <v>0</v>
      </c>
      <c r="AW19" s="328"/>
      <c r="AX19" s="330">
        <f>IF(10000&lt;=AW19,10000,AW19)</f>
        <v>0</v>
      </c>
      <c r="AY19" s="328"/>
      <c r="AZ19" s="330">
        <f>IF(20000&lt;=AY19,20000,AY19)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1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2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IF(90000&lt;=AU21,90000,AU21)</f>
        <v>0</v>
      </c>
      <c r="AW21" s="335"/>
      <c r="AX21" s="331">
        <f>IF(10000&lt;=AW21,10000,AW21)</f>
        <v>0</v>
      </c>
      <c r="AY21" s="335"/>
      <c r="AZ21" s="331">
        <f>IF(20000&lt;=AY21,20000,AY21)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I23">F8</f>
        <v>42917</v>
      </c>
      <c r="G23" s="222">
        <f t="shared" si="1"/>
        <v>42918</v>
      </c>
      <c r="H23" s="222">
        <f t="shared" si="1"/>
        <v>42919</v>
      </c>
      <c r="I23" s="222">
        <f t="shared" si="1"/>
        <v>42920</v>
      </c>
      <c r="J23" s="222">
        <f t="shared" si="1"/>
        <v>42921</v>
      </c>
      <c r="K23" s="222">
        <f t="shared" si="1"/>
        <v>42922</v>
      </c>
      <c r="L23" s="222">
        <f t="shared" si="1"/>
        <v>42923</v>
      </c>
      <c r="M23" s="222">
        <f t="shared" si="1"/>
        <v>42924</v>
      </c>
      <c r="N23" s="222">
        <f t="shared" si="1"/>
        <v>42925</v>
      </c>
      <c r="O23" s="222">
        <f t="shared" si="1"/>
        <v>42926</v>
      </c>
      <c r="P23" s="222">
        <f t="shared" si="1"/>
        <v>42927</v>
      </c>
      <c r="Q23" s="222">
        <f t="shared" si="1"/>
        <v>42928</v>
      </c>
      <c r="R23" s="222">
        <f t="shared" si="1"/>
        <v>42929</v>
      </c>
      <c r="S23" s="222">
        <f t="shared" si="1"/>
        <v>42930</v>
      </c>
      <c r="T23" s="222">
        <f t="shared" si="1"/>
        <v>42931</v>
      </c>
      <c r="U23" s="222">
        <f t="shared" si="1"/>
        <v>42932</v>
      </c>
      <c r="V23" s="222">
        <f t="shared" si="1"/>
        <v>42933</v>
      </c>
      <c r="W23" s="222">
        <f t="shared" si="1"/>
        <v>42934</v>
      </c>
      <c r="X23" s="222">
        <f t="shared" si="1"/>
        <v>42935</v>
      </c>
      <c r="Y23" s="222">
        <f t="shared" si="1"/>
        <v>42936</v>
      </c>
      <c r="Z23" s="222">
        <f t="shared" si="1"/>
        <v>42937</v>
      </c>
      <c r="AA23" s="222">
        <f t="shared" si="1"/>
        <v>42938</v>
      </c>
      <c r="AB23" s="222">
        <f t="shared" si="1"/>
        <v>42939</v>
      </c>
      <c r="AC23" s="222">
        <f t="shared" si="1"/>
        <v>42940</v>
      </c>
      <c r="AD23" s="222">
        <f t="shared" si="1"/>
        <v>42941</v>
      </c>
      <c r="AE23" s="222">
        <f t="shared" si="1"/>
        <v>42942</v>
      </c>
      <c r="AF23" s="222">
        <f t="shared" si="1"/>
        <v>42943</v>
      </c>
      <c r="AG23" s="222">
        <f t="shared" si="1"/>
        <v>42944</v>
      </c>
      <c r="AH23" s="222">
        <f t="shared" si="1"/>
        <v>42945</v>
      </c>
      <c r="AI23" s="222">
        <f t="shared" si="1"/>
        <v>42946</v>
      </c>
      <c r="AJ23" s="358">
        <f>AJ8</f>
        <v>42947</v>
      </c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IF(90000&lt;=AU23,90000,AU23)</f>
        <v>0</v>
      </c>
      <c r="AW23" s="335"/>
      <c r="AX23" s="331">
        <f>IF(10000&lt;=AW23,10000,AW23)</f>
        <v>0</v>
      </c>
      <c r="AY23" s="335"/>
      <c r="AZ23" s="331">
        <f>IF(20000&lt;=AY23,20000,AY23)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130</v>
      </c>
      <c r="H24" s="223" t="s">
        <v>131</v>
      </c>
      <c r="I24" s="223" t="s">
        <v>132</v>
      </c>
      <c r="J24" s="223" t="s">
        <v>133</v>
      </c>
      <c r="K24" s="223" t="s">
        <v>134</v>
      </c>
      <c r="L24" s="223" t="s">
        <v>135</v>
      </c>
      <c r="M24" s="223" t="s">
        <v>136</v>
      </c>
      <c r="N24" s="223" t="s">
        <v>137</v>
      </c>
      <c r="O24" s="223" t="s">
        <v>138</v>
      </c>
      <c r="P24" s="223" t="s">
        <v>139</v>
      </c>
      <c r="Q24" s="223" t="s">
        <v>140</v>
      </c>
      <c r="R24" s="223" t="s">
        <v>141</v>
      </c>
      <c r="S24" s="223" t="s">
        <v>142</v>
      </c>
      <c r="T24" s="223" t="s">
        <v>143</v>
      </c>
      <c r="U24" s="223" t="s">
        <v>144</v>
      </c>
      <c r="V24" s="223">
        <v>0</v>
      </c>
      <c r="W24" s="223">
        <v>0</v>
      </c>
      <c r="X24" s="223">
        <v>0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223">
        <v>0</v>
      </c>
      <c r="AF24" s="223">
        <v>0</v>
      </c>
      <c r="AG24" s="223">
        <v>0</v>
      </c>
      <c r="AH24" s="223">
        <v>0</v>
      </c>
      <c r="AI24" s="223">
        <v>0</v>
      </c>
      <c r="AJ24" s="359">
        <v>0</v>
      </c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42411</v>
      </c>
      <c r="H25" s="223">
        <v>42449</v>
      </c>
      <c r="I25" s="223">
        <v>42450</v>
      </c>
      <c r="J25" s="223">
        <v>42489</v>
      </c>
      <c r="K25" s="223">
        <v>42493</v>
      </c>
      <c r="L25" s="223">
        <v>42494</v>
      </c>
      <c r="M25" s="223">
        <v>42495</v>
      </c>
      <c r="N25" s="223">
        <v>42569</v>
      </c>
      <c r="O25" s="223">
        <v>42593</v>
      </c>
      <c r="P25" s="223">
        <v>42632</v>
      </c>
      <c r="Q25" s="223">
        <v>42635</v>
      </c>
      <c r="R25" s="223">
        <v>42653</v>
      </c>
      <c r="S25" s="223">
        <v>42677</v>
      </c>
      <c r="T25" s="223">
        <v>42697</v>
      </c>
      <c r="U25" s="223">
        <v>42727</v>
      </c>
      <c r="V25" s="223">
        <v>0</v>
      </c>
      <c r="W25" s="223">
        <v>0</v>
      </c>
      <c r="X25" s="223"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  <c r="AG25" s="223">
        <v>0</v>
      </c>
      <c r="AH25" s="223">
        <v>0</v>
      </c>
      <c r="AI25" s="223">
        <v>0</v>
      </c>
      <c r="AJ25" s="359">
        <v>0</v>
      </c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IF(90000&lt;=AU25,90000,AU25)</f>
        <v>0</v>
      </c>
      <c r="AW25" s="335"/>
      <c r="AX25" s="331">
        <f>IF(10000&lt;=AW25,10000,AW25)</f>
        <v>0</v>
      </c>
      <c r="AY25" s="335"/>
      <c r="AZ25" s="331">
        <f>IF(20000&lt;=AY25,20000,AY25)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360">
        <v>0</v>
      </c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93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'【6月】月集計表'!AM27+AK27</f>
        <v>0</v>
      </c>
      <c r="AN27" s="83">
        <f>'【6月】月集計表'!AN27+AL27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IF(90000&lt;=AU27,90000,AU27)</f>
        <v>0</v>
      </c>
      <c r="AW27" s="335"/>
      <c r="AX27" s="331">
        <f>IF(10000&lt;=AW27,10000,AW27)</f>
        <v>0</v>
      </c>
      <c r="AY27" s="335"/>
      <c r="AZ27" s="331">
        <f>IF(20000&lt;=AY27,20000,AY27)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90"/>
      <c r="AK28" s="65">
        <f t="shared" si="2"/>
        <v>0</v>
      </c>
      <c r="AL28" s="65">
        <f t="shared" si="3"/>
        <v>0</v>
      </c>
      <c r="AM28" s="65">
        <f>'【6月】月集計表'!AM28+AK28</f>
        <v>0</v>
      </c>
      <c r="AN28" s="65">
        <f>'【6月】月集計表'!AN28+AL28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90"/>
      <c r="AK29" s="65">
        <f t="shared" si="2"/>
        <v>0</v>
      </c>
      <c r="AL29" s="65">
        <f t="shared" si="3"/>
        <v>0</v>
      </c>
      <c r="AM29" s="65">
        <f>'【6月】月集計表'!AM29+AK29</f>
        <v>0</v>
      </c>
      <c r="AN29" s="65">
        <f>'【6月】月集計表'!AN29+AL29</f>
        <v>0</v>
      </c>
      <c r="AQ29" s="224" t="s">
        <v>156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IF(90000&lt;=AU29,90000,AU29)</f>
        <v>0</v>
      </c>
      <c r="AW29" s="328"/>
      <c r="AX29" s="330">
        <f>IF(10000&lt;=AW29,10000,AW29)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90"/>
      <c r="AK30" s="65">
        <f t="shared" si="2"/>
        <v>0</v>
      </c>
      <c r="AL30" s="65">
        <f t="shared" si="3"/>
        <v>0</v>
      </c>
      <c r="AM30" s="65">
        <f>'【6月】月集計表'!AM30+AK30</f>
        <v>0</v>
      </c>
      <c r="AN30" s="65">
        <f>'【6月】月集計表'!AN30+AL30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94"/>
      <c r="AK31" s="68">
        <f t="shared" si="2"/>
        <v>0</v>
      </c>
      <c r="AL31" s="68">
        <f t="shared" si="3"/>
        <v>0</v>
      </c>
      <c r="AM31" s="68">
        <f>'【6月】月集計表'!AM31+AK31</f>
        <v>0</v>
      </c>
      <c r="AN31" s="68">
        <f>'【6月】月集計表'!AN31+AL31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IF(90000&lt;=AU31,90000,AU31)</f>
        <v>0</v>
      </c>
      <c r="AW31" s="335"/>
      <c r="AX31" s="331">
        <f>IF(10000&lt;=AW31,10000,AW31)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3" t="s">
        <v>10</v>
      </c>
      <c r="AK32" s="87">
        <f t="shared" si="2"/>
        <v>1</v>
      </c>
      <c r="AL32" s="83">
        <f t="shared" si="3"/>
        <v>0</v>
      </c>
      <c r="AM32" s="83">
        <f>'【6月】月集計表'!AM32+AK32</f>
        <v>1</v>
      </c>
      <c r="AN32" s="83">
        <f>'【6月】月集計表'!AN32+AL32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90"/>
      <c r="AK33" s="64">
        <f t="shared" si="2"/>
        <v>0</v>
      </c>
      <c r="AL33" s="65">
        <f t="shared" si="3"/>
        <v>0</v>
      </c>
      <c r="AM33" s="65">
        <f>'【6月】月集計表'!AM33+AK33</f>
        <v>0</v>
      </c>
      <c r="AN33" s="65">
        <f>'【6月】月集計表'!AN33+AL33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IF(90000&lt;=AU33,90000,AU33)</f>
        <v>0</v>
      </c>
      <c r="AW33" s="335"/>
      <c r="AX33" s="331">
        <f>IF(10000&lt;=AW33,10000,AW33)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90"/>
      <c r="AK34" s="64">
        <f t="shared" si="2"/>
        <v>0</v>
      </c>
      <c r="AL34" s="65">
        <f t="shared" si="3"/>
        <v>0</v>
      </c>
      <c r="AM34" s="65">
        <f>'【6月】月集計表'!AM34+AK34</f>
        <v>0</v>
      </c>
      <c r="AN34" s="65">
        <f>'【6月】月集計表'!AN34+AL34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0"/>
      <c r="AK35" s="64">
        <f t="shared" si="2"/>
        <v>0</v>
      </c>
      <c r="AL35" s="65">
        <f t="shared" si="3"/>
        <v>0</v>
      </c>
      <c r="AM35" s="65">
        <f>'【6月】月集計表'!AM35+AK35</f>
        <v>0</v>
      </c>
      <c r="AN35" s="65">
        <f>'【6月】月集計表'!AN35+AL35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IF(90000&lt;=AU35,90000,AU35)</f>
        <v>0</v>
      </c>
      <c r="AW35" s="335"/>
      <c r="AX35" s="331">
        <f>IF(10000&lt;=AW35,10000,AW35)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94"/>
      <c r="AK36" s="67">
        <f t="shared" si="2"/>
        <v>0</v>
      </c>
      <c r="AL36" s="68">
        <f t="shared" si="3"/>
        <v>0</v>
      </c>
      <c r="AM36" s="68">
        <f>'【6月】月集計表'!AM36+AK36</f>
        <v>0</v>
      </c>
      <c r="AN36" s="68">
        <f>'【6月】月集計表'!AN36+AL36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3"/>
      <c r="AK37" s="87">
        <f t="shared" si="2"/>
        <v>0</v>
      </c>
      <c r="AL37" s="83">
        <f t="shared" si="3"/>
        <v>0</v>
      </c>
      <c r="AM37" s="83">
        <f>'【6月】月集計表'!AM37+AK37</f>
        <v>0</v>
      </c>
      <c r="AN37" s="83">
        <f>'【6月】月集計表'!AN37+AL37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IF(90000&lt;=AU37,90000,AU37)</f>
        <v>0</v>
      </c>
      <c r="AW37" s="335"/>
      <c r="AX37" s="331">
        <f>IF(10000&lt;=AW37,10000,AW37)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90"/>
      <c r="AK38" s="64">
        <f t="shared" si="2"/>
        <v>0</v>
      </c>
      <c r="AL38" s="65">
        <f t="shared" si="3"/>
        <v>0</v>
      </c>
      <c r="AM38" s="65">
        <f>'【6月】月集計表'!AM38+AK38</f>
        <v>0</v>
      </c>
      <c r="AN38" s="65">
        <f>'【6月】月集計表'!AN38+AL38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90"/>
      <c r="AK39" s="64">
        <f t="shared" si="2"/>
        <v>0</v>
      </c>
      <c r="AL39" s="65">
        <f t="shared" si="3"/>
        <v>0</v>
      </c>
      <c r="AM39" s="65">
        <f>'【6月】月集計表'!AM39+AK39</f>
        <v>0</v>
      </c>
      <c r="AN39" s="65">
        <f>'【6月】月集計表'!AN39+AL39</f>
        <v>0</v>
      </c>
      <c r="AQ39" s="224" t="s">
        <v>147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IF(90000&lt;=AU39,90000,AU39)</f>
        <v>0</v>
      </c>
      <c r="AW39" s="328"/>
      <c r="AX39" s="330">
        <f>IF(10000&lt;=AW39,10000,AW39)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90"/>
      <c r="AK40" s="64">
        <f t="shared" si="2"/>
        <v>0</v>
      </c>
      <c r="AL40" s="65">
        <f t="shared" si="3"/>
        <v>0</v>
      </c>
      <c r="AM40" s="65">
        <f>'【6月】月集計表'!AM40+AK40</f>
        <v>0</v>
      </c>
      <c r="AN40" s="65">
        <f>'【6月】月集計表'!AN40+AL40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94"/>
      <c r="AK41" s="67">
        <f t="shared" si="2"/>
        <v>0</v>
      </c>
      <c r="AL41" s="68">
        <f t="shared" si="3"/>
        <v>0</v>
      </c>
      <c r="AM41" s="68">
        <f>'【6月】月集計表'!AM41+AK41</f>
        <v>0</v>
      </c>
      <c r="AN41" s="68">
        <f>'【6月】月集計表'!AN41+AL41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IF(90000&lt;=AU41,90000,AU41)</f>
        <v>0</v>
      </c>
      <c r="AW41" s="335"/>
      <c r="AX41" s="331">
        <f>IF(10000&lt;=AW41,10000,AW41)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9"/>
      <c r="AK42" s="81">
        <f t="shared" si="2"/>
        <v>0</v>
      </c>
      <c r="AL42" s="82">
        <f t="shared" si="3"/>
        <v>0</v>
      </c>
      <c r="AM42" s="82">
        <f>'【6月】月集計表'!AM42+AK42</f>
        <v>0</v>
      </c>
      <c r="AN42" s="82">
        <f>'【6月】月集計表'!AN42+AL42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90"/>
      <c r="AK43" s="64">
        <f t="shared" si="2"/>
        <v>0</v>
      </c>
      <c r="AL43" s="65">
        <f t="shared" si="3"/>
        <v>0</v>
      </c>
      <c r="AM43" s="65">
        <f>'【6月】月集計表'!AM43+AK43</f>
        <v>0</v>
      </c>
      <c r="AN43" s="65">
        <f>'【6月】月集計表'!AN43+AL43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IF(90000&lt;=AU43,90000,AU43)</f>
        <v>0</v>
      </c>
      <c r="AW43" s="335"/>
      <c r="AX43" s="331">
        <f>IF(10000&lt;=AW43,10000,AW43)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90"/>
      <c r="AK44" s="64">
        <f t="shared" si="2"/>
        <v>0</v>
      </c>
      <c r="AL44" s="65">
        <f t="shared" si="3"/>
        <v>0</v>
      </c>
      <c r="AM44" s="65">
        <f>'【6月】月集計表'!AM44+AK44</f>
        <v>0</v>
      </c>
      <c r="AN44" s="65">
        <f>'【6月】月集計表'!AN44+AL44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90"/>
      <c r="AK45" s="64">
        <f t="shared" si="2"/>
        <v>0</v>
      </c>
      <c r="AL45" s="65">
        <f t="shared" si="3"/>
        <v>0</v>
      </c>
      <c r="AM45" s="65">
        <f>'【6月】月集計表'!AM45+AK45</f>
        <v>0</v>
      </c>
      <c r="AN45" s="65">
        <f>'【6月】月集計表'!AN45+AL45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IF(90000&lt;=AU45,90000,AU45)</f>
        <v>0</v>
      </c>
      <c r="AW45" s="335"/>
      <c r="AX45" s="331">
        <f>IF(10000&lt;=AW45,10000,AW45)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94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'【6月】月集計表'!AM46+AK46</f>
        <v>0</v>
      </c>
      <c r="AN46" s="68">
        <f>'【6月】月集計表'!AN46+AL46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73">
        <f>COUNTA(AJ27:AJ46)-COUNTIF(AJ27:AJ46,"外")-COUNTIF(AJ27:AJ46,"休")-COUNTIF(AJ27:AJ46,"集")</f>
        <v>1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IF(90000&lt;=AU47,90000,AU47)</f>
        <v>0</v>
      </c>
      <c r="AW47" s="335"/>
      <c r="AX47" s="331">
        <f>IF(10000&lt;=AW47,10000,AW47)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73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1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1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F53+'【6月】月集計表'!F54</f>
        <v>1</v>
      </c>
      <c r="G54" s="2">
        <f>G53+'【6月】月集計表'!G54</f>
        <v>0</v>
      </c>
      <c r="H54" s="2">
        <f>H53+'【6月】月集計表'!H54</f>
        <v>0</v>
      </c>
      <c r="I54" s="2">
        <f>I53+'【6月】月集計表'!I54</f>
        <v>0</v>
      </c>
      <c r="J54" s="2">
        <f>J53+'【6月】月集計表'!J54</f>
        <v>0</v>
      </c>
      <c r="K54" s="2">
        <f>K53+'【6月】月集計表'!K54</f>
        <v>0</v>
      </c>
      <c r="L54" s="2">
        <f>L53+'【6月】月集計表'!L54</f>
        <v>0</v>
      </c>
      <c r="M54" s="2">
        <f>M53+'【6月】月集計表'!M54</f>
        <v>0</v>
      </c>
      <c r="N54" s="2">
        <f>N53+'【6月】月集計表'!N54</f>
        <v>0</v>
      </c>
      <c r="O54" s="2">
        <f>O53+'【6月】月集計表'!O54</f>
        <v>0</v>
      </c>
      <c r="P54" s="2">
        <f>P53+'【6月】月集計表'!P54</f>
        <v>0</v>
      </c>
      <c r="Q54" s="2">
        <f>Q53+'【6月】月集計表'!Q54</f>
        <v>0</v>
      </c>
      <c r="R54" s="2">
        <f>R53+'【6月】月集計表'!R54</f>
        <v>0</v>
      </c>
      <c r="S54" s="2">
        <f>S53+'【6月】月集計表'!S54</f>
        <v>0</v>
      </c>
      <c r="T54" s="2">
        <f>T53+'【6月】月集計表'!T54</f>
        <v>0</v>
      </c>
      <c r="U54" s="2">
        <f>U53+'【6月】月集計表'!U54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  <v>1</v>
      </c>
      <c r="AK83" s="2">
        <f>COUNTIF(F83:AJ83,1)</f>
        <v>1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J21 E27:AJ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J8 F23:AJ26">
    <cfRule type="cellIs" priority="30" dxfId="92" operator="equal" stopIfTrue="1">
      <formula>42933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M15" sqref="M15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181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8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'日付'!B7</f>
        <v>42948</v>
      </c>
      <c r="G8" s="53">
        <f>'日付'!C7</f>
        <v>42949</v>
      </c>
      <c r="H8" s="53">
        <f>'日付'!D7</f>
        <v>42950</v>
      </c>
      <c r="I8" s="53">
        <f>'日付'!E7</f>
        <v>42951</v>
      </c>
      <c r="J8" s="53">
        <f>'日付'!F7</f>
        <v>42952</v>
      </c>
      <c r="K8" s="53">
        <f>'日付'!G7</f>
        <v>42953</v>
      </c>
      <c r="L8" s="53">
        <f>'日付'!H7</f>
        <v>42954</v>
      </c>
      <c r="M8" s="53">
        <f>'日付'!I7</f>
        <v>42955</v>
      </c>
      <c r="N8" s="53">
        <f>'日付'!J7</f>
        <v>42956</v>
      </c>
      <c r="O8" s="53">
        <f>'日付'!K7</f>
        <v>42957</v>
      </c>
      <c r="P8" s="53">
        <f>'日付'!L7</f>
        <v>42958</v>
      </c>
      <c r="Q8" s="53">
        <f>'日付'!M7</f>
        <v>42959</v>
      </c>
      <c r="R8" s="53">
        <f>'日付'!N7</f>
        <v>42960</v>
      </c>
      <c r="S8" s="53">
        <f>'日付'!O7</f>
        <v>42961</v>
      </c>
      <c r="T8" s="53">
        <f>'日付'!P7</f>
        <v>42962</v>
      </c>
      <c r="U8" s="53">
        <f>'日付'!Q7</f>
        <v>42963</v>
      </c>
      <c r="V8" s="53">
        <f>'日付'!R7</f>
        <v>42964</v>
      </c>
      <c r="W8" s="53">
        <f>'日付'!S7</f>
        <v>42965</v>
      </c>
      <c r="X8" s="53">
        <f>'日付'!T7</f>
        <v>42966</v>
      </c>
      <c r="Y8" s="53">
        <f>'日付'!U7</f>
        <v>42967</v>
      </c>
      <c r="Z8" s="53">
        <f>'日付'!V7</f>
        <v>42968</v>
      </c>
      <c r="AA8" s="53">
        <f>'日付'!W7</f>
        <v>42969</v>
      </c>
      <c r="AB8" s="53">
        <f>'日付'!X7</f>
        <v>42970</v>
      </c>
      <c r="AC8" s="53">
        <f>'日付'!Y7</f>
        <v>42971</v>
      </c>
      <c r="AD8" s="53">
        <f>'日付'!Z7</f>
        <v>42972</v>
      </c>
      <c r="AE8" s="53">
        <f>'日付'!AA7</f>
        <v>42973</v>
      </c>
      <c r="AF8" s="53">
        <f>'日付'!AB7</f>
        <v>42974</v>
      </c>
      <c r="AG8" s="53">
        <f>'日付'!AC7</f>
        <v>42975</v>
      </c>
      <c r="AH8" s="53">
        <f>'日付'!AD7</f>
        <v>42976</v>
      </c>
      <c r="AI8" s="53">
        <f>'日付'!AE7</f>
        <v>42977</v>
      </c>
      <c r="AJ8" s="53">
        <f>'日付'!AF7</f>
        <v>42978</v>
      </c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88"/>
      <c r="AK9" s="231"/>
      <c r="AL9" s="314"/>
      <c r="AM9" s="228"/>
      <c r="AQ9" s="224" t="s">
        <v>208</v>
      </c>
      <c r="AR9" s="214">
        <v>1</v>
      </c>
      <c r="AS9" s="218">
        <f>IF(D27="","",D27)</f>
      </c>
      <c r="AT9" s="326">
        <f>IF(E27="","",E27)</f>
      </c>
      <c r="AU9" s="328"/>
      <c r="AV9" s="330">
        <f>IF(90000&lt;=AU9,90000,AU9)</f>
        <v>0</v>
      </c>
      <c r="AW9" s="332"/>
      <c r="AX9" s="332"/>
      <c r="AY9" s="328"/>
      <c r="AZ9" s="330">
        <f>IF(20000&lt;=AY9,20000,AY9)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89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9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IF(90000&lt;=AU11,90000,AU11)</f>
        <v>0</v>
      </c>
      <c r="AW11" s="333"/>
      <c r="AX11" s="333"/>
      <c r="AY11" s="335"/>
      <c r="AZ11" s="331">
        <f>IF(20000&lt;=AY11,20000,AY11)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0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0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IF(90000&lt;=AU13,90000,AU13)</f>
        <v>0</v>
      </c>
      <c r="AW13" s="333"/>
      <c r="AX13" s="333"/>
      <c r="AY13" s="335"/>
      <c r="AZ13" s="331">
        <f>IF(20000&lt;=AY13,20000,AY13)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90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90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IF(90000&lt;=AU15,90000,AU15)</f>
        <v>0</v>
      </c>
      <c r="AW15" s="333"/>
      <c r="AX15" s="333"/>
      <c r="AY15" s="335"/>
      <c r="AZ15" s="331">
        <f>IF(20000&lt;=AY15,20000,AY15)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90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1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IF(90000&lt;=AU17,90000,AU17)</f>
        <v>0</v>
      </c>
      <c r="AW17" s="333"/>
      <c r="AX17" s="333"/>
      <c r="AY17" s="335"/>
      <c r="AZ17" s="331">
        <f>IF(20000&lt;=AY17,20000,AY17)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1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1"/>
      <c r="AK19" s="232"/>
      <c r="AL19" s="315"/>
      <c r="AM19" s="319"/>
      <c r="AN19" s="32"/>
      <c r="AO19" s="32"/>
      <c r="AP19" s="32"/>
      <c r="AQ19" s="224" t="s">
        <v>209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IF(90000&lt;=AU19,90000,AU19)</f>
        <v>0</v>
      </c>
      <c r="AW19" s="328"/>
      <c r="AX19" s="330">
        <f>IF(10000&lt;=AW19,10000,AW19)</f>
        <v>0</v>
      </c>
      <c r="AY19" s="328"/>
      <c r="AZ19" s="330">
        <f>IF(20000&lt;=AY19,20000,AY19)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1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2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IF(90000&lt;=AU21,90000,AU21)</f>
        <v>0</v>
      </c>
      <c r="AW21" s="335"/>
      <c r="AX21" s="331">
        <f>IF(10000&lt;=AW21,10000,AW21)</f>
        <v>0</v>
      </c>
      <c r="AY21" s="335"/>
      <c r="AZ21" s="331">
        <f>IF(20000&lt;=AY21,20000,AY21)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>F8</f>
        <v>42948</v>
      </c>
      <c r="G23" s="222">
        <f aca="true" t="shared" si="1" ref="G23:AJ23">G8</f>
        <v>42949</v>
      </c>
      <c r="H23" s="222">
        <f t="shared" si="1"/>
        <v>42950</v>
      </c>
      <c r="I23" s="222">
        <f t="shared" si="1"/>
        <v>42951</v>
      </c>
      <c r="J23" s="222">
        <f t="shared" si="1"/>
        <v>42952</v>
      </c>
      <c r="K23" s="222">
        <f t="shared" si="1"/>
        <v>42953</v>
      </c>
      <c r="L23" s="222">
        <f t="shared" si="1"/>
        <v>42954</v>
      </c>
      <c r="M23" s="222">
        <f t="shared" si="1"/>
        <v>42955</v>
      </c>
      <c r="N23" s="222">
        <f t="shared" si="1"/>
        <v>42956</v>
      </c>
      <c r="O23" s="222">
        <f t="shared" si="1"/>
        <v>42957</v>
      </c>
      <c r="P23" s="222">
        <f t="shared" si="1"/>
        <v>42958</v>
      </c>
      <c r="Q23" s="222">
        <f t="shared" si="1"/>
        <v>42959</v>
      </c>
      <c r="R23" s="222">
        <f t="shared" si="1"/>
        <v>42960</v>
      </c>
      <c r="S23" s="222">
        <f t="shared" si="1"/>
        <v>42961</v>
      </c>
      <c r="T23" s="222">
        <f t="shared" si="1"/>
        <v>42962</v>
      </c>
      <c r="U23" s="222">
        <f t="shared" si="1"/>
        <v>42963</v>
      </c>
      <c r="V23" s="222">
        <f t="shared" si="1"/>
        <v>42964</v>
      </c>
      <c r="W23" s="222">
        <f t="shared" si="1"/>
        <v>42965</v>
      </c>
      <c r="X23" s="222">
        <f t="shared" si="1"/>
        <v>42966</v>
      </c>
      <c r="Y23" s="222">
        <f t="shared" si="1"/>
        <v>42967</v>
      </c>
      <c r="Z23" s="222">
        <f t="shared" si="1"/>
        <v>42968</v>
      </c>
      <c r="AA23" s="222">
        <f t="shared" si="1"/>
        <v>42969</v>
      </c>
      <c r="AB23" s="222">
        <f t="shared" si="1"/>
        <v>42970</v>
      </c>
      <c r="AC23" s="222">
        <f t="shared" si="1"/>
        <v>42971</v>
      </c>
      <c r="AD23" s="222">
        <f t="shared" si="1"/>
        <v>42972</v>
      </c>
      <c r="AE23" s="222">
        <f t="shared" si="1"/>
        <v>42973</v>
      </c>
      <c r="AF23" s="222">
        <f t="shared" si="1"/>
        <v>42974</v>
      </c>
      <c r="AG23" s="222">
        <f t="shared" si="1"/>
        <v>42975</v>
      </c>
      <c r="AH23" s="222">
        <f t="shared" si="1"/>
        <v>42976</v>
      </c>
      <c r="AI23" s="222">
        <f t="shared" si="1"/>
        <v>42977</v>
      </c>
      <c r="AJ23" s="361">
        <f t="shared" si="1"/>
        <v>42978</v>
      </c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IF(90000&lt;=AU23,90000,AU23)</f>
        <v>0</v>
      </c>
      <c r="AW23" s="335"/>
      <c r="AX23" s="331">
        <f>IF(10000&lt;=AW23,10000,AW23)</f>
        <v>0</v>
      </c>
      <c r="AY23" s="335"/>
      <c r="AZ23" s="331">
        <f>IF(20000&lt;=AY23,20000,AY23)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362" t="s">
        <v>129</v>
      </c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362">
        <v>42380</v>
      </c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IF(90000&lt;=AU25,90000,AU25)</f>
        <v>0</v>
      </c>
      <c r="AW25" s="335"/>
      <c r="AX25" s="331">
        <f>IF(10000&lt;=AW25,10000,AW25)</f>
        <v>0</v>
      </c>
      <c r="AY25" s="335"/>
      <c r="AZ25" s="331">
        <f>IF(20000&lt;=AY25,20000,AY25)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362">
        <v>0</v>
      </c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93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'【7月】月集計表'!AM27+AK27</f>
        <v>0</v>
      </c>
      <c r="AN27" s="83">
        <f>'【7月】月集計表'!AN27+AL27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IF(90000&lt;=AU27,90000,AU27)</f>
        <v>0</v>
      </c>
      <c r="AW27" s="335"/>
      <c r="AX27" s="331">
        <f>IF(10000&lt;=AW27,10000,AW27)</f>
        <v>0</v>
      </c>
      <c r="AY27" s="335"/>
      <c r="AZ27" s="331">
        <f>IF(20000&lt;=AY27,20000,AY27)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90"/>
      <c r="AK28" s="65">
        <f t="shared" si="2"/>
        <v>0</v>
      </c>
      <c r="AL28" s="65">
        <f t="shared" si="3"/>
        <v>0</v>
      </c>
      <c r="AM28" s="65">
        <f>'【7月】月集計表'!AM28+AK28</f>
        <v>0</v>
      </c>
      <c r="AN28" s="65">
        <f>'【7月】月集計表'!AN28+AL28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90"/>
      <c r="AK29" s="65">
        <f t="shared" si="2"/>
        <v>0</v>
      </c>
      <c r="AL29" s="65">
        <f t="shared" si="3"/>
        <v>0</v>
      </c>
      <c r="AM29" s="65">
        <f>'【7月】月集計表'!AM29+AK29</f>
        <v>0</v>
      </c>
      <c r="AN29" s="65">
        <f>'【7月】月集計表'!AN29+AL29</f>
        <v>0</v>
      </c>
      <c r="AQ29" s="224" t="s">
        <v>211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IF(90000&lt;=AU29,90000,AU29)</f>
        <v>0</v>
      </c>
      <c r="AW29" s="328"/>
      <c r="AX29" s="330">
        <f>IF(10000&lt;=AW29,10000,AW29)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90"/>
      <c r="AK30" s="65">
        <f t="shared" si="2"/>
        <v>0</v>
      </c>
      <c r="AL30" s="65">
        <f t="shared" si="3"/>
        <v>0</v>
      </c>
      <c r="AM30" s="65">
        <f>'【7月】月集計表'!AM30+AK30</f>
        <v>0</v>
      </c>
      <c r="AN30" s="65">
        <f>'【7月】月集計表'!AN30+AL30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94"/>
      <c r="AK31" s="68">
        <f t="shared" si="2"/>
        <v>0</v>
      </c>
      <c r="AL31" s="68">
        <f t="shared" si="3"/>
        <v>0</v>
      </c>
      <c r="AM31" s="68">
        <f>'【7月】月集計表'!AM31+AK31</f>
        <v>0</v>
      </c>
      <c r="AN31" s="68">
        <f>'【7月】月集計表'!AN31+AL31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IF(90000&lt;=AU31,90000,AU31)</f>
        <v>0</v>
      </c>
      <c r="AW31" s="335"/>
      <c r="AX31" s="331">
        <f>IF(10000&lt;=AW31,10000,AW31)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3"/>
      <c r="AK32" s="87">
        <f t="shared" si="2"/>
        <v>0</v>
      </c>
      <c r="AL32" s="83">
        <f t="shared" si="3"/>
        <v>0</v>
      </c>
      <c r="AM32" s="83">
        <f>'【7月】月集計表'!AM32+AK32</f>
        <v>1</v>
      </c>
      <c r="AN32" s="83">
        <f>'【7月】月集計表'!AN32+AL32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90"/>
      <c r="AK33" s="64">
        <f t="shared" si="2"/>
        <v>0</v>
      </c>
      <c r="AL33" s="65">
        <f t="shared" si="3"/>
        <v>0</v>
      </c>
      <c r="AM33" s="65">
        <f>'【7月】月集計表'!AM33+AK33</f>
        <v>0</v>
      </c>
      <c r="AN33" s="65">
        <f>'【7月】月集計表'!AN33+AL33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IF(90000&lt;=AU33,90000,AU33)</f>
        <v>0</v>
      </c>
      <c r="AW33" s="335"/>
      <c r="AX33" s="331">
        <f>IF(10000&lt;=AW33,10000,AW33)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90"/>
      <c r="AK34" s="64">
        <f t="shared" si="2"/>
        <v>0</v>
      </c>
      <c r="AL34" s="65">
        <f t="shared" si="3"/>
        <v>0</v>
      </c>
      <c r="AM34" s="65">
        <f>'【7月】月集計表'!AM34+AK34</f>
        <v>0</v>
      </c>
      <c r="AN34" s="65">
        <f>'【7月】月集計表'!AN34+AL34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0"/>
      <c r="AK35" s="64">
        <f t="shared" si="2"/>
        <v>0</v>
      </c>
      <c r="AL35" s="65">
        <f t="shared" si="3"/>
        <v>0</v>
      </c>
      <c r="AM35" s="65">
        <f>'【7月】月集計表'!AM35+AK35</f>
        <v>0</v>
      </c>
      <c r="AN35" s="65">
        <f>'【7月】月集計表'!AN35+AL35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IF(90000&lt;=AU35,90000,AU35)</f>
        <v>0</v>
      </c>
      <c r="AW35" s="335"/>
      <c r="AX35" s="331">
        <f>IF(10000&lt;=AW35,10000,AW35)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94"/>
      <c r="AK36" s="67">
        <f t="shared" si="2"/>
        <v>0</v>
      </c>
      <c r="AL36" s="68">
        <f t="shared" si="3"/>
        <v>0</v>
      </c>
      <c r="AM36" s="68">
        <f>'【7月】月集計表'!AM37+AK37</f>
        <v>0</v>
      </c>
      <c r="AN36" s="68">
        <f>'【7月】月集計表'!AN37+AL37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3"/>
      <c r="AK37" s="87">
        <f t="shared" si="2"/>
        <v>0</v>
      </c>
      <c r="AL37" s="83">
        <f t="shared" si="3"/>
        <v>0</v>
      </c>
      <c r="AM37" s="83">
        <f>'【7月】月集計表'!AM37+AK37</f>
        <v>0</v>
      </c>
      <c r="AN37" s="83">
        <f>'【7月】月集計表'!AN37+AL37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IF(90000&lt;=AU37,90000,AU37)</f>
        <v>0</v>
      </c>
      <c r="AW37" s="335"/>
      <c r="AX37" s="331">
        <f>IF(10000&lt;=AW37,10000,AW37)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90"/>
      <c r="AK38" s="64">
        <f t="shared" si="2"/>
        <v>0</v>
      </c>
      <c r="AL38" s="65">
        <f t="shared" si="3"/>
        <v>0</v>
      </c>
      <c r="AM38" s="65">
        <f>'【7月】月集計表'!AM38+AK38</f>
        <v>0</v>
      </c>
      <c r="AN38" s="65">
        <f>'【7月】月集計表'!AN38+AL38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90"/>
      <c r="AK39" s="64">
        <f t="shared" si="2"/>
        <v>0</v>
      </c>
      <c r="AL39" s="65">
        <f t="shared" si="3"/>
        <v>0</v>
      </c>
      <c r="AM39" s="65">
        <f>'【7月】月集計表'!AM39+AK39</f>
        <v>0</v>
      </c>
      <c r="AN39" s="65">
        <f>'【7月】月集計表'!AN39+AL39</f>
        <v>0</v>
      </c>
      <c r="AQ39" s="224" t="s">
        <v>212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IF(90000&lt;=AU39,90000,AU39)</f>
        <v>0</v>
      </c>
      <c r="AW39" s="328"/>
      <c r="AX39" s="330">
        <f>IF(10000&lt;=AW39,10000,AW39)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90"/>
      <c r="AK40" s="64">
        <f t="shared" si="2"/>
        <v>0</v>
      </c>
      <c r="AL40" s="65">
        <f t="shared" si="3"/>
        <v>0</v>
      </c>
      <c r="AM40" s="65">
        <f>'【7月】月集計表'!AM40+AK40</f>
        <v>0</v>
      </c>
      <c r="AN40" s="65">
        <f>'【7月】月集計表'!AN40+AL40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94"/>
      <c r="AK41" s="67">
        <f t="shared" si="2"/>
        <v>0</v>
      </c>
      <c r="AL41" s="68">
        <f t="shared" si="3"/>
        <v>0</v>
      </c>
      <c r="AM41" s="68">
        <f>'【7月】月集計表'!AM41+AK41</f>
        <v>0</v>
      </c>
      <c r="AN41" s="68">
        <f>'【7月】月集計表'!AN41+AL41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IF(90000&lt;=AU41,90000,AU41)</f>
        <v>0</v>
      </c>
      <c r="AW41" s="335"/>
      <c r="AX41" s="331">
        <f>IF(10000&lt;=AW41,10000,AW41)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9"/>
      <c r="AK42" s="81">
        <f t="shared" si="2"/>
        <v>0</v>
      </c>
      <c r="AL42" s="82">
        <f t="shared" si="3"/>
        <v>0</v>
      </c>
      <c r="AM42" s="82">
        <f>'【7月】月集計表'!AM42+AK42</f>
        <v>0</v>
      </c>
      <c r="AN42" s="82">
        <f>'【7月】月集計表'!AN42+AL42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90"/>
      <c r="AK43" s="64">
        <f t="shared" si="2"/>
        <v>0</v>
      </c>
      <c r="AL43" s="65">
        <f t="shared" si="3"/>
        <v>0</v>
      </c>
      <c r="AM43" s="65">
        <f>'【7月】月集計表'!AM43+AK43</f>
        <v>0</v>
      </c>
      <c r="AN43" s="65">
        <f>'【7月】月集計表'!AN43+AL43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IF(90000&lt;=AU43,90000,AU43)</f>
        <v>0</v>
      </c>
      <c r="AW43" s="335"/>
      <c r="AX43" s="331">
        <f>IF(10000&lt;=AW43,10000,AW43)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90"/>
      <c r="AK44" s="64">
        <f t="shared" si="2"/>
        <v>0</v>
      </c>
      <c r="AL44" s="65">
        <f t="shared" si="3"/>
        <v>0</v>
      </c>
      <c r="AM44" s="65">
        <f>'【7月】月集計表'!AM44+AK44</f>
        <v>0</v>
      </c>
      <c r="AN44" s="65">
        <f>'【7月】月集計表'!AN44+AL44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90"/>
      <c r="AK45" s="64">
        <f t="shared" si="2"/>
        <v>0</v>
      </c>
      <c r="AL45" s="65">
        <f t="shared" si="3"/>
        <v>0</v>
      </c>
      <c r="AM45" s="65">
        <f>'【7月】月集計表'!AM45+AK45</f>
        <v>0</v>
      </c>
      <c r="AN45" s="65">
        <f>'【7月】月集計表'!AN45+AL45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IF(90000&lt;=AU45,90000,AU45)</f>
        <v>0</v>
      </c>
      <c r="AW45" s="335"/>
      <c r="AX45" s="331">
        <f>IF(10000&lt;=AW45,10000,AW45)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94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'【7月】月集計表'!AM47+AK47</f>
        <v>0</v>
      </c>
      <c r="AN46" s="68">
        <f>'【7月】月集計表'!AN47+AL47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73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IF(90000&lt;=AU47,90000,AU47)</f>
        <v>0</v>
      </c>
      <c r="AW47" s="335"/>
      <c r="AX47" s="331">
        <f>IF(10000&lt;=AW47,10000,AW47)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73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F53+'【7月】月集計表'!F54</f>
        <v>1</v>
      </c>
      <c r="G54" s="2">
        <f>G53+'【7月】月集計表'!G54</f>
        <v>0</v>
      </c>
      <c r="H54" s="2">
        <f>H53+'【7月】月集計表'!H54</f>
        <v>0</v>
      </c>
      <c r="I54" s="2">
        <f>I53+'【7月】月集計表'!I54</f>
        <v>0</v>
      </c>
      <c r="J54" s="2">
        <f>J53+'【7月】月集計表'!J54</f>
        <v>0</v>
      </c>
      <c r="K54" s="2">
        <f>K53+'【7月】月集計表'!K54</f>
        <v>0</v>
      </c>
      <c r="L54" s="2">
        <f>L53+'【7月】月集計表'!L54</f>
        <v>0</v>
      </c>
      <c r="M54" s="2">
        <f>M53+'【7月】月集計表'!M54</f>
        <v>0</v>
      </c>
      <c r="N54" s="2">
        <f>N53+'【7月】月集計表'!N54</f>
        <v>0</v>
      </c>
      <c r="O54" s="2">
        <f>O53+'【7月】月集計表'!O54</f>
        <v>0</v>
      </c>
      <c r="P54" s="2">
        <f>P53+'【7月】月集計表'!P54</f>
        <v>0</v>
      </c>
      <c r="Q54" s="2">
        <f>Q53+'【7月】月集計表'!Q54</f>
        <v>0</v>
      </c>
      <c r="R54" s="2">
        <f>R53+'【7月】月集計表'!R54</f>
        <v>0</v>
      </c>
      <c r="S54" s="2">
        <f>S53+'【7月】月集計表'!S54</f>
        <v>0</v>
      </c>
      <c r="T54" s="2">
        <f>T53+'【7月】月集計表'!T54</f>
        <v>0</v>
      </c>
      <c r="U54" s="2">
        <f>U53+'【7月】月集計表'!U54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J21 E27:AJ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J8 F23:AJ26">
    <cfRule type="cellIs" priority="30" dxfId="92" operator="equal" stopIfTrue="1">
      <formula>42958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AJ9" sqref="AJ9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184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9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'日付'!B8</f>
        <v>42979</v>
      </c>
      <c r="G8" s="53">
        <f>'日付'!C8</f>
        <v>42980</v>
      </c>
      <c r="H8" s="53">
        <f>'日付'!D8</f>
        <v>42981</v>
      </c>
      <c r="I8" s="53">
        <f>'日付'!E8</f>
        <v>42982</v>
      </c>
      <c r="J8" s="53">
        <f>'日付'!F8</f>
        <v>42983</v>
      </c>
      <c r="K8" s="53">
        <f>'日付'!G8</f>
        <v>42984</v>
      </c>
      <c r="L8" s="53">
        <f>'日付'!H8</f>
        <v>42985</v>
      </c>
      <c r="M8" s="53">
        <f>'日付'!I8</f>
        <v>42986</v>
      </c>
      <c r="N8" s="53">
        <f>'日付'!J8</f>
        <v>42987</v>
      </c>
      <c r="O8" s="53">
        <f>'日付'!K8</f>
        <v>42988</v>
      </c>
      <c r="P8" s="53">
        <f>'日付'!L8</f>
        <v>42989</v>
      </c>
      <c r="Q8" s="53">
        <f>'日付'!M8</f>
        <v>42990</v>
      </c>
      <c r="R8" s="53">
        <f>'日付'!N8</f>
        <v>42991</v>
      </c>
      <c r="S8" s="53">
        <f>'日付'!O8</f>
        <v>42992</v>
      </c>
      <c r="T8" s="53">
        <f>'日付'!P8</f>
        <v>42993</v>
      </c>
      <c r="U8" s="53">
        <f>'日付'!Q8</f>
        <v>42994</v>
      </c>
      <c r="V8" s="53">
        <f>'日付'!R8</f>
        <v>42995</v>
      </c>
      <c r="W8" s="53">
        <f>'日付'!S8</f>
        <v>42996</v>
      </c>
      <c r="X8" s="53">
        <f>'日付'!T8</f>
        <v>42997</v>
      </c>
      <c r="Y8" s="53">
        <f>'日付'!U8</f>
        <v>42998</v>
      </c>
      <c r="Z8" s="53">
        <f>'日付'!V8</f>
        <v>42999</v>
      </c>
      <c r="AA8" s="53">
        <f>'日付'!W8</f>
        <v>43000</v>
      </c>
      <c r="AB8" s="53">
        <f>'日付'!X8</f>
        <v>43001</v>
      </c>
      <c r="AC8" s="53">
        <f>'日付'!Y8</f>
        <v>43002</v>
      </c>
      <c r="AD8" s="53">
        <f>'日付'!Z8</f>
        <v>43003</v>
      </c>
      <c r="AE8" s="53">
        <f>'日付'!AA8</f>
        <v>43004</v>
      </c>
      <c r="AF8" s="53">
        <f>'日付'!AB8</f>
        <v>43005</v>
      </c>
      <c r="AG8" s="53">
        <f>'日付'!AC8</f>
        <v>43006</v>
      </c>
      <c r="AH8" s="53">
        <f>'日付'!AD8</f>
        <v>43007</v>
      </c>
      <c r="AI8" s="53">
        <f>'日付'!AE8</f>
        <v>43008</v>
      </c>
      <c r="AJ8" s="122"/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23"/>
      <c r="AK9" s="231"/>
      <c r="AL9" s="314"/>
      <c r="AM9" s="228"/>
      <c r="AQ9" s="224" t="s">
        <v>208</v>
      </c>
      <c r="AR9" s="214">
        <v>1</v>
      </c>
      <c r="AS9" s="218">
        <f>IF(D27="","",D27)</f>
      </c>
      <c r="AT9" s="326">
        <f>IF(E27="","",E27)</f>
      </c>
      <c r="AU9" s="328"/>
      <c r="AV9" s="330">
        <f>IF(90000&lt;=AU9,90000,AU9)</f>
        <v>0</v>
      </c>
      <c r="AW9" s="332"/>
      <c r="AX9" s="332"/>
      <c r="AY9" s="328"/>
      <c r="AZ9" s="330">
        <f>IF(20000&lt;=AY9,20000,AY9)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24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24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IF(90000&lt;=AU11,90000,AU11)</f>
        <v>0</v>
      </c>
      <c r="AW11" s="333"/>
      <c r="AX11" s="333"/>
      <c r="AY11" s="335"/>
      <c r="AZ11" s="331">
        <f>IF(20000&lt;=AY11,20000,AY11)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25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25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IF(90000&lt;=AU13,90000,AU13)</f>
        <v>0</v>
      </c>
      <c r="AW13" s="333"/>
      <c r="AX13" s="333"/>
      <c r="AY13" s="335"/>
      <c r="AZ13" s="331">
        <f>IF(20000&lt;=AY13,20000,AY13)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25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25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IF(90000&lt;=AU15,90000,AU15)</f>
        <v>0</v>
      </c>
      <c r="AW15" s="333"/>
      <c r="AX15" s="333"/>
      <c r="AY15" s="335"/>
      <c r="AZ15" s="331">
        <f>IF(20000&lt;=AY15,20000,AY15)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25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26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IF(90000&lt;=AU17,90000,AU17)</f>
        <v>0</v>
      </c>
      <c r="AW17" s="333"/>
      <c r="AX17" s="333"/>
      <c r="AY17" s="335"/>
      <c r="AZ17" s="331">
        <f>IF(20000&lt;=AY17,20000,AY17)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6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6"/>
      <c r="AK19" s="232"/>
      <c r="AL19" s="315"/>
      <c r="AM19" s="319"/>
      <c r="AN19" s="32"/>
      <c r="AO19" s="32"/>
      <c r="AP19" s="32"/>
      <c r="AQ19" s="224" t="s">
        <v>209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IF(90000&lt;=AU19,90000,AU19)</f>
        <v>0</v>
      </c>
      <c r="AW19" s="328"/>
      <c r="AX19" s="330">
        <f>IF(10000&lt;=AW19,10000,AW19)</f>
        <v>0</v>
      </c>
      <c r="AY19" s="328"/>
      <c r="AZ19" s="330">
        <f>IF(20000&lt;=AY19,20000,AY19)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6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27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IF(90000&lt;=AU21,90000,AU21)</f>
        <v>0</v>
      </c>
      <c r="AW21" s="335"/>
      <c r="AX21" s="331">
        <f>IF(10000&lt;=AW21,10000,AW21)</f>
        <v>0</v>
      </c>
      <c r="AY21" s="335"/>
      <c r="AZ21" s="331">
        <f>IF(20000&lt;=AY21,20000,AY21)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128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I23">F8</f>
        <v>42979</v>
      </c>
      <c r="G23" s="222">
        <f t="shared" si="1"/>
        <v>42980</v>
      </c>
      <c r="H23" s="222">
        <f t="shared" si="1"/>
        <v>42981</v>
      </c>
      <c r="I23" s="222">
        <f t="shared" si="1"/>
        <v>42982</v>
      </c>
      <c r="J23" s="222">
        <f t="shared" si="1"/>
        <v>42983</v>
      </c>
      <c r="K23" s="222">
        <f t="shared" si="1"/>
        <v>42984</v>
      </c>
      <c r="L23" s="222">
        <f t="shared" si="1"/>
        <v>42985</v>
      </c>
      <c r="M23" s="222">
        <f t="shared" si="1"/>
        <v>42986</v>
      </c>
      <c r="N23" s="222">
        <f t="shared" si="1"/>
        <v>42987</v>
      </c>
      <c r="O23" s="222">
        <f t="shared" si="1"/>
        <v>42988</v>
      </c>
      <c r="P23" s="222">
        <f t="shared" si="1"/>
        <v>42989</v>
      </c>
      <c r="Q23" s="222">
        <f t="shared" si="1"/>
        <v>42990</v>
      </c>
      <c r="R23" s="222">
        <f t="shared" si="1"/>
        <v>42991</v>
      </c>
      <c r="S23" s="222">
        <f t="shared" si="1"/>
        <v>42992</v>
      </c>
      <c r="T23" s="222">
        <f t="shared" si="1"/>
        <v>42993</v>
      </c>
      <c r="U23" s="222">
        <f t="shared" si="1"/>
        <v>42994</v>
      </c>
      <c r="V23" s="222">
        <f t="shared" si="1"/>
        <v>42995</v>
      </c>
      <c r="W23" s="222">
        <f t="shared" si="1"/>
        <v>42996</v>
      </c>
      <c r="X23" s="222">
        <f t="shared" si="1"/>
        <v>42997</v>
      </c>
      <c r="Y23" s="222">
        <f t="shared" si="1"/>
        <v>42998</v>
      </c>
      <c r="Z23" s="222">
        <f t="shared" si="1"/>
        <v>42999</v>
      </c>
      <c r="AA23" s="222">
        <f t="shared" si="1"/>
        <v>43000</v>
      </c>
      <c r="AB23" s="222">
        <f t="shared" si="1"/>
        <v>43001</v>
      </c>
      <c r="AC23" s="222">
        <f t="shared" si="1"/>
        <v>43002</v>
      </c>
      <c r="AD23" s="222">
        <f t="shared" si="1"/>
        <v>43003</v>
      </c>
      <c r="AE23" s="222">
        <f t="shared" si="1"/>
        <v>43004</v>
      </c>
      <c r="AF23" s="222">
        <f t="shared" si="1"/>
        <v>43005</v>
      </c>
      <c r="AG23" s="222">
        <f t="shared" si="1"/>
        <v>43006</v>
      </c>
      <c r="AH23" s="222">
        <f t="shared" si="1"/>
        <v>43007</v>
      </c>
      <c r="AI23" s="222">
        <f t="shared" si="1"/>
        <v>43008</v>
      </c>
      <c r="AJ23" s="233"/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IF(90000&lt;=AU23,90000,AU23)</f>
        <v>0</v>
      </c>
      <c r="AW23" s="335"/>
      <c r="AX23" s="331">
        <f>IF(10000&lt;=AW23,10000,AW23)</f>
        <v>0</v>
      </c>
      <c r="AY23" s="335"/>
      <c r="AZ23" s="331">
        <f>IF(20000&lt;=AY23,20000,AY23)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234"/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234"/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IF(90000&lt;=AU25,90000,AU25)</f>
        <v>0</v>
      </c>
      <c r="AW25" s="335"/>
      <c r="AX25" s="331">
        <f>IF(10000&lt;=AW25,10000,AW25)</f>
        <v>0</v>
      </c>
      <c r="AY25" s="335"/>
      <c r="AZ25" s="331">
        <f>IF(20000&lt;=AY25,20000,AY25)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234"/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29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AK27+'【8月】月集計表'!AM27</f>
        <v>0</v>
      </c>
      <c r="AN27" s="83">
        <f>AL27+'【8月】月集計表'!AN27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IF(90000&lt;=AU27,90000,AU27)</f>
        <v>0</v>
      </c>
      <c r="AW27" s="335"/>
      <c r="AX27" s="331">
        <f>IF(10000&lt;=AW27,10000,AW27)</f>
        <v>0</v>
      </c>
      <c r="AY27" s="335"/>
      <c r="AZ27" s="331">
        <f>IF(20000&lt;=AY27,20000,AY27)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25"/>
      <c r="AK28" s="65">
        <f t="shared" si="2"/>
        <v>0</v>
      </c>
      <c r="AL28" s="65">
        <f t="shared" si="3"/>
        <v>0</v>
      </c>
      <c r="AM28" s="65">
        <f>AK28+'【8月】月集計表'!AM28</f>
        <v>0</v>
      </c>
      <c r="AN28" s="65">
        <f>AL28+'【8月】月集計表'!AN28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25"/>
      <c r="AK29" s="65">
        <f t="shared" si="2"/>
        <v>0</v>
      </c>
      <c r="AL29" s="65">
        <f t="shared" si="3"/>
        <v>0</v>
      </c>
      <c r="AM29" s="65">
        <f>AK29+'【8月】月集計表'!AM29</f>
        <v>0</v>
      </c>
      <c r="AN29" s="65">
        <f>AL29+'【8月】月集計表'!AN29</f>
        <v>0</v>
      </c>
      <c r="AQ29" s="224" t="s">
        <v>211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IF(90000&lt;=AU29,90000,AU29)</f>
        <v>0</v>
      </c>
      <c r="AW29" s="328"/>
      <c r="AX29" s="330">
        <f>IF(10000&lt;=AW29,10000,AW29)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25"/>
      <c r="AK30" s="65">
        <f t="shared" si="2"/>
        <v>0</v>
      </c>
      <c r="AL30" s="65">
        <f t="shared" si="3"/>
        <v>0</v>
      </c>
      <c r="AM30" s="65">
        <f>AK30+'【8月】月集計表'!AM30</f>
        <v>0</v>
      </c>
      <c r="AN30" s="65">
        <f>AL30+'【8月】月集計表'!AN30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30"/>
      <c r="AK31" s="68">
        <f t="shared" si="2"/>
        <v>0</v>
      </c>
      <c r="AL31" s="68">
        <f t="shared" si="3"/>
        <v>0</v>
      </c>
      <c r="AM31" s="68">
        <f>AK31+'【8月】月集計表'!AM31</f>
        <v>0</v>
      </c>
      <c r="AN31" s="68">
        <f>AL31+'【8月】月集計表'!AN31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IF(90000&lt;=AU31,90000,AU31)</f>
        <v>0</v>
      </c>
      <c r="AW31" s="335"/>
      <c r="AX31" s="331">
        <f>IF(10000&lt;=AW31,10000,AW31)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29"/>
      <c r="AK32" s="87">
        <f t="shared" si="2"/>
        <v>0</v>
      </c>
      <c r="AL32" s="83">
        <f t="shared" si="3"/>
        <v>0</v>
      </c>
      <c r="AM32" s="83">
        <f>AK32+'【8月】月集計表'!AM32</f>
        <v>1</v>
      </c>
      <c r="AN32" s="83">
        <f>AL32+'【8月】月集計表'!AN32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5"/>
      <c r="AK33" s="64">
        <f t="shared" si="2"/>
        <v>0</v>
      </c>
      <c r="AL33" s="65">
        <f t="shared" si="3"/>
        <v>0</v>
      </c>
      <c r="AM33" s="65">
        <f>AK33+'【8月】月集計表'!AM33</f>
        <v>0</v>
      </c>
      <c r="AN33" s="65">
        <f>AL33+'【8月】月集計表'!AN33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IF(90000&lt;=AU33,90000,AU33)</f>
        <v>0</v>
      </c>
      <c r="AW33" s="335"/>
      <c r="AX33" s="331">
        <f>IF(10000&lt;=AW33,10000,AW33)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5"/>
      <c r="AK34" s="64">
        <f t="shared" si="2"/>
        <v>0</v>
      </c>
      <c r="AL34" s="65">
        <f t="shared" si="3"/>
        <v>0</v>
      </c>
      <c r="AM34" s="65">
        <f>AK34+'【8月】月集計表'!AM34</f>
        <v>0</v>
      </c>
      <c r="AN34" s="65">
        <f>AL34+'【8月】月集計表'!AN34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5"/>
      <c r="AK35" s="64">
        <f t="shared" si="2"/>
        <v>0</v>
      </c>
      <c r="AL35" s="65">
        <f t="shared" si="3"/>
        <v>0</v>
      </c>
      <c r="AM35" s="65">
        <f>AK35+'【8月】月集計表'!AM35</f>
        <v>0</v>
      </c>
      <c r="AN35" s="65">
        <f>AL35+'【8月】月集計表'!AN35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IF(90000&lt;=AU35,90000,AU35)</f>
        <v>0</v>
      </c>
      <c r="AW35" s="335"/>
      <c r="AX35" s="331">
        <f>IF(10000&lt;=AW35,10000,AW35)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30"/>
      <c r="AK36" s="67">
        <f t="shared" si="2"/>
        <v>0</v>
      </c>
      <c r="AL36" s="68">
        <f t="shared" si="3"/>
        <v>0</v>
      </c>
      <c r="AM36" s="68">
        <f>AK36+'【8月】月集計表'!AM36</f>
        <v>0</v>
      </c>
      <c r="AN36" s="68">
        <f>AL36+'【8月】月集計表'!AN36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9"/>
      <c r="AK37" s="87">
        <f t="shared" si="2"/>
        <v>0</v>
      </c>
      <c r="AL37" s="83">
        <f t="shared" si="3"/>
        <v>0</v>
      </c>
      <c r="AM37" s="83">
        <f>AK37+'【8月】月集計表'!AM37</f>
        <v>0</v>
      </c>
      <c r="AN37" s="83">
        <f>AL37+'【8月】月集計表'!AN37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IF(90000&lt;=AU37,90000,AU37)</f>
        <v>0</v>
      </c>
      <c r="AW37" s="335"/>
      <c r="AX37" s="331">
        <f>IF(10000&lt;=AW37,10000,AW37)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5"/>
      <c r="AK38" s="64">
        <f t="shared" si="2"/>
        <v>0</v>
      </c>
      <c r="AL38" s="65">
        <f t="shared" si="3"/>
        <v>0</v>
      </c>
      <c r="AM38" s="65">
        <f>AK38+'【8月】月集計表'!AM38</f>
        <v>0</v>
      </c>
      <c r="AN38" s="65">
        <f>AL38+'【8月】月集計表'!AN38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5"/>
      <c r="AK39" s="64">
        <f t="shared" si="2"/>
        <v>0</v>
      </c>
      <c r="AL39" s="65">
        <f t="shared" si="3"/>
        <v>0</v>
      </c>
      <c r="AM39" s="65">
        <f>AK39+'【8月】月集計表'!AM39</f>
        <v>0</v>
      </c>
      <c r="AN39" s="65">
        <f>AL39+'【8月】月集計表'!AN39</f>
        <v>0</v>
      </c>
      <c r="AQ39" s="224" t="s">
        <v>212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IF(90000&lt;=AU39,90000,AU39)</f>
        <v>0</v>
      </c>
      <c r="AW39" s="328"/>
      <c r="AX39" s="330">
        <f>IF(10000&lt;=AW39,10000,AW39)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5"/>
      <c r="AK40" s="64">
        <f t="shared" si="2"/>
        <v>0</v>
      </c>
      <c r="AL40" s="65">
        <f t="shared" si="3"/>
        <v>0</v>
      </c>
      <c r="AM40" s="65">
        <f>AK40+'【8月】月集計表'!AM40</f>
        <v>0</v>
      </c>
      <c r="AN40" s="65">
        <f>AL40+'【8月】月集計表'!AN40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30"/>
      <c r="AK41" s="67">
        <f t="shared" si="2"/>
        <v>0</v>
      </c>
      <c r="AL41" s="68">
        <f t="shared" si="3"/>
        <v>0</v>
      </c>
      <c r="AM41" s="68">
        <f>AK41+'【8月】月集計表'!AM41</f>
        <v>0</v>
      </c>
      <c r="AN41" s="68">
        <f>AL41+'【8月】月集計表'!AN41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IF(90000&lt;=AU41,90000,AU41)</f>
        <v>0</v>
      </c>
      <c r="AW41" s="335"/>
      <c r="AX41" s="331">
        <f>IF(10000&lt;=AW41,10000,AW41)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24"/>
      <c r="AK42" s="81">
        <f t="shared" si="2"/>
        <v>0</v>
      </c>
      <c r="AL42" s="82">
        <f t="shared" si="3"/>
        <v>0</v>
      </c>
      <c r="AM42" s="82">
        <f>AK42+'【8月】月集計表'!AM42</f>
        <v>0</v>
      </c>
      <c r="AN42" s="82">
        <f>AL42+'【8月】月集計表'!AN42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5"/>
      <c r="AK43" s="64">
        <f t="shared" si="2"/>
        <v>0</v>
      </c>
      <c r="AL43" s="65">
        <f t="shared" si="3"/>
        <v>0</v>
      </c>
      <c r="AM43" s="65">
        <f>AK43+'【8月】月集計表'!AM43</f>
        <v>0</v>
      </c>
      <c r="AN43" s="65">
        <f>AL43+'【8月】月集計表'!AN43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IF(90000&lt;=AU43,90000,AU43)</f>
        <v>0</v>
      </c>
      <c r="AW43" s="335"/>
      <c r="AX43" s="331">
        <f>IF(10000&lt;=AW43,10000,AW43)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5"/>
      <c r="AK44" s="64">
        <f t="shared" si="2"/>
        <v>0</v>
      </c>
      <c r="AL44" s="65">
        <f t="shared" si="3"/>
        <v>0</v>
      </c>
      <c r="AM44" s="65">
        <f>AK44+'【8月】月集計表'!AM44</f>
        <v>0</v>
      </c>
      <c r="AN44" s="65">
        <f>AL44+'【8月】月集計表'!AN44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5"/>
      <c r="AK45" s="64">
        <f t="shared" si="2"/>
        <v>0</v>
      </c>
      <c r="AL45" s="65">
        <f t="shared" si="3"/>
        <v>0</v>
      </c>
      <c r="AM45" s="65">
        <f>AK45+'【8月】月集計表'!AM45</f>
        <v>0</v>
      </c>
      <c r="AN45" s="65">
        <f>AL45+'【8月】月集計表'!AN45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IF(90000&lt;=AU45,90000,AU45)</f>
        <v>0</v>
      </c>
      <c r="AW45" s="335"/>
      <c r="AX45" s="331">
        <f>IF(10000&lt;=AW45,10000,AW45)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30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AK46+'【8月】月集計表'!AM46</f>
        <v>0</v>
      </c>
      <c r="AN46" s="68">
        <f>AL46+'【8月】月集計表'!AN46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131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IF(90000&lt;=AU47,90000,AU47)</f>
        <v>0</v>
      </c>
      <c r="AW47" s="335"/>
      <c r="AX47" s="331">
        <f>IF(10000&lt;=AW47,10000,AW47)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131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F53+'【8月】月集計表'!F54</f>
        <v>1</v>
      </c>
      <c r="G54" s="2">
        <f>G53+'【8月】月集計表'!G54</f>
        <v>0</v>
      </c>
      <c r="H54" s="2">
        <f>H53+'【8月】月集計表'!H54</f>
        <v>0</v>
      </c>
      <c r="I54" s="2">
        <f>I53+'【8月】月集計表'!I54</f>
        <v>0</v>
      </c>
      <c r="J54" s="2">
        <f>J53+'【8月】月集計表'!J54</f>
        <v>0</v>
      </c>
      <c r="K54" s="2">
        <f>K53+'【8月】月集計表'!K54</f>
        <v>0</v>
      </c>
      <c r="L54" s="2">
        <f>L53+'【8月】月集計表'!L54</f>
        <v>0</v>
      </c>
      <c r="M54" s="2">
        <f>M53+'【8月】月集計表'!M54</f>
        <v>0</v>
      </c>
      <c r="N54" s="2">
        <f>N53+'【8月】月集計表'!N54</f>
        <v>0</v>
      </c>
      <c r="O54" s="2">
        <f>O53+'【8月】月集計表'!O54</f>
        <v>0</v>
      </c>
      <c r="P54" s="2">
        <f>P53+'【8月】月集計表'!P54</f>
        <v>0</v>
      </c>
      <c r="Q54" s="2">
        <f>Q53+'【8月】月集計表'!Q54</f>
        <v>0</v>
      </c>
      <c r="R54" s="2">
        <f>R53+'【8月】月集計表'!R54</f>
        <v>0</v>
      </c>
      <c r="S54" s="2">
        <f>S53+'【8月】月集計表'!S54</f>
        <v>0</v>
      </c>
      <c r="T54" s="2">
        <f>T53+'【8月】月集計表'!T54</f>
        <v>0</v>
      </c>
      <c r="U54" s="2">
        <f>U53+'【8月】月集計表'!U54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I21 E27:AI46">
    <cfRule type="expression" priority="40" dxfId="0" stopIfTrue="1">
      <formula>$E9=""</formula>
    </cfRule>
  </conditionalFormatting>
  <conditionalFormatting sqref="D27:D31">
    <cfRule type="containsBlanks" priority="39" dxfId="14" stopIfTrue="1">
      <formula>LEN(TRIM(D27))=0</formula>
    </cfRule>
  </conditionalFormatting>
  <conditionalFormatting sqref="F49:AJ49">
    <cfRule type="containsBlanks" priority="36" dxfId="0" stopIfTrue="1">
      <formula>LEN(TRIM(F49))=0</formula>
    </cfRule>
  </conditionalFormatting>
  <conditionalFormatting sqref="F52:U52">
    <cfRule type="containsBlanks" priority="35" dxfId="0" stopIfTrue="1">
      <formula>LEN(TRIM(F52))=0</formula>
    </cfRule>
  </conditionalFormatting>
  <conditionalFormatting sqref="F8:AI8 F23:AI26">
    <cfRule type="expression" priority="30" dxfId="92" stopIfTrue="1">
      <formula>OR(F8=43001,F8=42996)</formula>
    </cfRule>
    <cfRule type="expression" priority="33" dxfId="92" stopIfTrue="1">
      <formula>WEEKDAY(F8,1)=1</formula>
    </cfRule>
    <cfRule type="expression" priority="34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K11" sqref="K11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185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10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'日付'!B9</f>
        <v>43009</v>
      </c>
      <c r="G8" s="53">
        <f>'日付'!C9</f>
        <v>43010</v>
      </c>
      <c r="H8" s="53">
        <f>'日付'!D9</f>
        <v>43011</v>
      </c>
      <c r="I8" s="53">
        <f>'日付'!E9</f>
        <v>43012</v>
      </c>
      <c r="J8" s="53">
        <f>'日付'!F9</f>
        <v>43013</v>
      </c>
      <c r="K8" s="53">
        <f>'日付'!G9</f>
        <v>43014</v>
      </c>
      <c r="L8" s="53">
        <f>'日付'!H9</f>
        <v>43015</v>
      </c>
      <c r="M8" s="53">
        <f>'日付'!I9</f>
        <v>43016</v>
      </c>
      <c r="N8" s="53">
        <f>'日付'!J9</f>
        <v>43017</v>
      </c>
      <c r="O8" s="53">
        <f>'日付'!K9</f>
        <v>43018</v>
      </c>
      <c r="P8" s="53">
        <f>'日付'!L9</f>
        <v>43019</v>
      </c>
      <c r="Q8" s="53">
        <f>'日付'!M9</f>
        <v>43020</v>
      </c>
      <c r="R8" s="53">
        <f>'日付'!N9</f>
        <v>43021</v>
      </c>
      <c r="S8" s="53">
        <f>'日付'!O9</f>
        <v>43022</v>
      </c>
      <c r="T8" s="53">
        <f>'日付'!P9</f>
        <v>43023</v>
      </c>
      <c r="U8" s="53">
        <f>'日付'!Q9</f>
        <v>43024</v>
      </c>
      <c r="V8" s="53">
        <f>'日付'!R9</f>
        <v>43025</v>
      </c>
      <c r="W8" s="53">
        <f>'日付'!S9</f>
        <v>43026</v>
      </c>
      <c r="X8" s="53">
        <f>'日付'!T9</f>
        <v>43027</v>
      </c>
      <c r="Y8" s="53">
        <f>'日付'!U9</f>
        <v>43028</v>
      </c>
      <c r="Z8" s="53">
        <f>'日付'!V9</f>
        <v>43029</v>
      </c>
      <c r="AA8" s="53">
        <f>'日付'!W9</f>
        <v>43030</v>
      </c>
      <c r="AB8" s="53">
        <f>'日付'!X9</f>
        <v>43031</v>
      </c>
      <c r="AC8" s="53">
        <f>'日付'!Y9</f>
        <v>43032</v>
      </c>
      <c r="AD8" s="53">
        <f>'日付'!Z9</f>
        <v>43033</v>
      </c>
      <c r="AE8" s="53">
        <f>'日付'!AA9</f>
        <v>43034</v>
      </c>
      <c r="AF8" s="53">
        <f>'日付'!AB9</f>
        <v>43035</v>
      </c>
      <c r="AG8" s="53">
        <f>'日付'!AC9</f>
        <v>43036</v>
      </c>
      <c r="AH8" s="53">
        <f>'日付'!AD9</f>
        <v>43037</v>
      </c>
      <c r="AI8" s="53">
        <f>'日付'!AE9</f>
        <v>43038</v>
      </c>
      <c r="AJ8" s="53">
        <f>'日付'!AF9</f>
        <v>43039</v>
      </c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88"/>
      <c r="AK9" s="231"/>
      <c r="AL9" s="314"/>
      <c r="AM9" s="228"/>
      <c r="AQ9" s="224" t="s">
        <v>208</v>
      </c>
      <c r="AR9" s="214">
        <v>1</v>
      </c>
      <c r="AS9" s="218">
        <f>IF(D27="","",D27)</f>
      </c>
      <c r="AT9" s="326">
        <f>IF(E27="","",E27)</f>
      </c>
      <c r="AU9" s="328"/>
      <c r="AV9" s="330">
        <f>IF(90000&lt;=AU9,90000,AU9)</f>
        <v>0</v>
      </c>
      <c r="AW9" s="332"/>
      <c r="AX9" s="332"/>
      <c r="AY9" s="328"/>
      <c r="AZ9" s="330">
        <f>IF(20000&lt;=AY9,20000,AY9)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89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9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IF(90000&lt;=AU11,90000,AU11)</f>
        <v>0</v>
      </c>
      <c r="AW11" s="333"/>
      <c r="AX11" s="333"/>
      <c r="AY11" s="335"/>
      <c r="AZ11" s="331">
        <f>IF(20000&lt;=AY11,20000,AY11)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0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0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IF(90000&lt;=AU13,90000,AU13)</f>
        <v>0</v>
      </c>
      <c r="AW13" s="333"/>
      <c r="AX13" s="333"/>
      <c r="AY13" s="335"/>
      <c r="AZ13" s="331">
        <f>IF(20000&lt;=AY13,20000,AY13)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90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90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IF(90000&lt;=AU15,90000,AU15)</f>
        <v>0</v>
      </c>
      <c r="AW15" s="333"/>
      <c r="AX15" s="333"/>
      <c r="AY15" s="335"/>
      <c r="AZ15" s="331">
        <f>IF(20000&lt;=AY15,20000,AY15)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90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1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IF(90000&lt;=AU17,90000,AU17)</f>
        <v>0</v>
      </c>
      <c r="AW17" s="333"/>
      <c r="AX17" s="333"/>
      <c r="AY17" s="335"/>
      <c r="AZ17" s="331">
        <f>IF(20000&lt;=AY17,20000,AY17)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1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1"/>
      <c r="AK19" s="232"/>
      <c r="AL19" s="315"/>
      <c r="AM19" s="319"/>
      <c r="AN19" s="32"/>
      <c r="AO19" s="32"/>
      <c r="AP19" s="32"/>
      <c r="AQ19" s="224" t="s">
        <v>209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IF(90000&lt;=AU19,90000,AU19)</f>
        <v>0</v>
      </c>
      <c r="AW19" s="328"/>
      <c r="AX19" s="330">
        <f>IF(10000&lt;=AW19,10000,AW19)</f>
        <v>0</v>
      </c>
      <c r="AY19" s="328"/>
      <c r="AZ19" s="330">
        <f>IF(20000&lt;=AY19,20000,AY19)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1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2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IF(90000&lt;=AU21,90000,AU21)</f>
        <v>0</v>
      </c>
      <c r="AW21" s="335"/>
      <c r="AX21" s="331">
        <f>IF(10000&lt;=AW21,10000,AW21)</f>
        <v>0</v>
      </c>
      <c r="AY21" s="335"/>
      <c r="AZ21" s="331">
        <f>IF(20000&lt;=AY21,20000,AY21)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J23">F8</f>
        <v>43009</v>
      </c>
      <c r="G23" s="222">
        <f t="shared" si="1"/>
        <v>43010</v>
      </c>
      <c r="H23" s="222">
        <f t="shared" si="1"/>
        <v>43011</v>
      </c>
      <c r="I23" s="222">
        <f t="shared" si="1"/>
        <v>43012</v>
      </c>
      <c r="J23" s="222">
        <f t="shared" si="1"/>
        <v>43013</v>
      </c>
      <c r="K23" s="222">
        <f t="shared" si="1"/>
        <v>43014</v>
      </c>
      <c r="L23" s="222">
        <f t="shared" si="1"/>
        <v>43015</v>
      </c>
      <c r="M23" s="222">
        <f t="shared" si="1"/>
        <v>43016</v>
      </c>
      <c r="N23" s="222">
        <f t="shared" si="1"/>
        <v>43017</v>
      </c>
      <c r="O23" s="222">
        <f t="shared" si="1"/>
        <v>43018</v>
      </c>
      <c r="P23" s="222">
        <f t="shared" si="1"/>
        <v>43019</v>
      </c>
      <c r="Q23" s="222">
        <f t="shared" si="1"/>
        <v>43020</v>
      </c>
      <c r="R23" s="222">
        <f t="shared" si="1"/>
        <v>43021</v>
      </c>
      <c r="S23" s="222">
        <f t="shared" si="1"/>
        <v>43022</v>
      </c>
      <c r="T23" s="222">
        <f t="shared" si="1"/>
        <v>43023</v>
      </c>
      <c r="U23" s="222">
        <f t="shared" si="1"/>
        <v>43024</v>
      </c>
      <c r="V23" s="222">
        <f t="shared" si="1"/>
        <v>43025</v>
      </c>
      <c r="W23" s="222">
        <f t="shared" si="1"/>
        <v>43026</v>
      </c>
      <c r="X23" s="222">
        <f t="shared" si="1"/>
        <v>43027</v>
      </c>
      <c r="Y23" s="222">
        <f t="shared" si="1"/>
        <v>43028</v>
      </c>
      <c r="Z23" s="222">
        <f t="shared" si="1"/>
        <v>43029</v>
      </c>
      <c r="AA23" s="222">
        <f t="shared" si="1"/>
        <v>43030</v>
      </c>
      <c r="AB23" s="222">
        <f t="shared" si="1"/>
        <v>43031</v>
      </c>
      <c r="AC23" s="222">
        <f t="shared" si="1"/>
        <v>43032</v>
      </c>
      <c r="AD23" s="222">
        <f t="shared" si="1"/>
        <v>43033</v>
      </c>
      <c r="AE23" s="222">
        <f t="shared" si="1"/>
        <v>43034</v>
      </c>
      <c r="AF23" s="222">
        <f t="shared" si="1"/>
        <v>43035</v>
      </c>
      <c r="AG23" s="222">
        <f t="shared" si="1"/>
        <v>43036</v>
      </c>
      <c r="AH23" s="222">
        <f t="shared" si="1"/>
        <v>43037</v>
      </c>
      <c r="AI23" s="222">
        <f t="shared" si="1"/>
        <v>43038</v>
      </c>
      <c r="AJ23" s="361">
        <f t="shared" si="1"/>
        <v>43039</v>
      </c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IF(90000&lt;=AU23,90000,AU23)</f>
        <v>0</v>
      </c>
      <c r="AW23" s="335"/>
      <c r="AX23" s="331">
        <f>IF(10000&lt;=AW23,10000,AW23)</f>
        <v>0</v>
      </c>
      <c r="AY23" s="335"/>
      <c r="AZ23" s="331">
        <f>IF(20000&lt;=AY23,20000,AY23)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362" t="s">
        <v>129</v>
      </c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362">
        <v>42380</v>
      </c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IF(90000&lt;=AU25,90000,AU25)</f>
        <v>0</v>
      </c>
      <c r="AW25" s="335"/>
      <c r="AX25" s="331">
        <f>IF(10000&lt;=AW25,10000,AW25)</f>
        <v>0</v>
      </c>
      <c r="AY25" s="335"/>
      <c r="AZ25" s="331">
        <f>IF(20000&lt;=AY25,20000,AY25)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362">
        <v>0</v>
      </c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93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AK27+'【9月】月集計表'!AM27</f>
        <v>0</v>
      </c>
      <c r="AN27" s="83">
        <f>AL27+'【9月】月集計表'!AN27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IF(90000&lt;=AU27,90000,AU27)</f>
        <v>0</v>
      </c>
      <c r="AW27" s="335"/>
      <c r="AX27" s="331">
        <f>IF(10000&lt;=AW27,10000,AW27)</f>
        <v>0</v>
      </c>
      <c r="AY27" s="335"/>
      <c r="AZ27" s="331">
        <f>IF(20000&lt;=AY27,20000,AY27)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90"/>
      <c r="AK28" s="65">
        <f t="shared" si="2"/>
        <v>0</v>
      </c>
      <c r="AL28" s="65">
        <f t="shared" si="3"/>
        <v>0</v>
      </c>
      <c r="AM28" s="65">
        <f>AK28+'【9月】月集計表'!AM28</f>
        <v>0</v>
      </c>
      <c r="AN28" s="65">
        <f>AL28+'【9月】月集計表'!AN28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90"/>
      <c r="AK29" s="65">
        <f t="shared" si="2"/>
        <v>0</v>
      </c>
      <c r="AL29" s="65">
        <f t="shared" si="3"/>
        <v>0</v>
      </c>
      <c r="AM29" s="65">
        <f>AK29+'【9月】月集計表'!AM29</f>
        <v>0</v>
      </c>
      <c r="AN29" s="65">
        <f>AL29+'【9月】月集計表'!AN29</f>
        <v>0</v>
      </c>
      <c r="AQ29" s="224" t="s">
        <v>211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IF(90000&lt;=AU29,90000,AU29)</f>
        <v>0</v>
      </c>
      <c r="AW29" s="328"/>
      <c r="AX29" s="330">
        <f>IF(10000&lt;=AW29,10000,AW29)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90"/>
      <c r="AK30" s="65">
        <f t="shared" si="2"/>
        <v>0</v>
      </c>
      <c r="AL30" s="65">
        <f t="shared" si="3"/>
        <v>0</v>
      </c>
      <c r="AM30" s="65">
        <f>AK30+'【9月】月集計表'!AM30</f>
        <v>0</v>
      </c>
      <c r="AN30" s="65">
        <f>AL30+'【9月】月集計表'!AN30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94"/>
      <c r="AK31" s="68">
        <f t="shared" si="2"/>
        <v>0</v>
      </c>
      <c r="AL31" s="68">
        <f t="shared" si="3"/>
        <v>0</v>
      </c>
      <c r="AM31" s="68">
        <f>AK31+'【9月】月集計表'!AM31</f>
        <v>0</v>
      </c>
      <c r="AN31" s="68">
        <f>AL31+'【9月】月集計表'!AN31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IF(90000&lt;=AU31,90000,AU31)</f>
        <v>0</v>
      </c>
      <c r="AW31" s="335"/>
      <c r="AX31" s="331">
        <f>IF(10000&lt;=AW31,10000,AW31)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3"/>
      <c r="AK32" s="87">
        <f t="shared" si="2"/>
        <v>0</v>
      </c>
      <c r="AL32" s="83">
        <f t="shared" si="3"/>
        <v>0</v>
      </c>
      <c r="AM32" s="83">
        <f>AK32+'【9月】月集計表'!AM32</f>
        <v>1</v>
      </c>
      <c r="AN32" s="83">
        <f>AL32+'【9月】月集計表'!AN32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90"/>
      <c r="AK33" s="64">
        <f t="shared" si="2"/>
        <v>0</v>
      </c>
      <c r="AL33" s="65">
        <f t="shared" si="3"/>
        <v>0</v>
      </c>
      <c r="AM33" s="65">
        <f>AK33+'【9月】月集計表'!AM33</f>
        <v>0</v>
      </c>
      <c r="AN33" s="65">
        <f>AL33+'【9月】月集計表'!AN33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IF(90000&lt;=AU33,90000,AU33)</f>
        <v>0</v>
      </c>
      <c r="AW33" s="335"/>
      <c r="AX33" s="331">
        <f>IF(10000&lt;=AW33,10000,AW33)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90"/>
      <c r="AK34" s="64">
        <f t="shared" si="2"/>
        <v>0</v>
      </c>
      <c r="AL34" s="65">
        <f t="shared" si="3"/>
        <v>0</v>
      </c>
      <c r="AM34" s="65">
        <f>AK34+'【9月】月集計表'!AM34</f>
        <v>0</v>
      </c>
      <c r="AN34" s="65">
        <f>AL34+'【9月】月集計表'!AN34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0"/>
      <c r="AK35" s="64">
        <f t="shared" si="2"/>
        <v>0</v>
      </c>
      <c r="AL35" s="65">
        <f t="shared" si="3"/>
        <v>0</v>
      </c>
      <c r="AM35" s="65">
        <f>AK35+'【9月】月集計表'!AM35</f>
        <v>0</v>
      </c>
      <c r="AN35" s="65">
        <f>AL35+'【9月】月集計表'!AN35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IF(90000&lt;=AU35,90000,AU35)</f>
        <v>0</v>
      </c>
      <c r="AW35" s="335"/>
      <c r="AX35" s="331">
        <f>IF(10000&lt;=AW35,10000,AW35)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94"/>
      <c r="AK36" s="67">
        <f t="shared" si="2"/>
        <v>0</v>
      </c>
      <c r="AL36" s="68">
        <f t="shared" si="3"/>
        <v>0</v>
      </c>
      <c r="AM36" s="68">
        <f>AK36+'【9月】月集計表'!AM36</f>
        <v>0</v>
      </c>
      <c r="AN36" s="68">
        <f>AL36+'【9月】月集計表'!AN36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3"/>
      <c r="AK37" s="87">
        <f t="shared" si="2"/>
        <v>0</v>
      </c>
      <c r="AL37" s="83">
        <f t="shared" si="3"/>
        <v>0</v>
      </c>
      <c r="AM37" s="83">
        <f>AK37+'【9月】月集計表'!AM37</f>
        <v>0</v>
      </c>
      <c r="AN37" s="83">
        <f>AL37+'【9月】月集計表'!AN37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IF(90000&lt;=AU37,90000,AU37)</f>
        <v>0</v>
      </c>
      <c r="AW37" s="335"/>
      <c r="AX37" s="331">
        <f>IF(10000&lt;=AW37,10000,AW37)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90"/>
      <c r="AK38" s="64">
        <f t="shared" si="2"/>
        <v>0</v>
      </c>
      <c r="AL38" s="65">
        <f t="shared" si="3"/>
        <v>0</v>
      </c>
      <c r="AM38" s="65">
        <f>AK38+'【9月】月集計表'!AM38</f>
        <v>0</v>
      </c>
      <c r="AN38" s="65">
        <f>AL38+'【9月】月集計表'!AN38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90"/>
      <c r="AK39" s="64">
        <f t="shared" si="2"/>
        <v>0</v>
      </c>
      <c r="AL39" s="65">
        <f t="shared" si="3"/>
        <v>0</v>
      </c>
      <c r="AM39" s="65">
        <f>AK39+'【9月】月集計表'!AM39</f>
        <v>0</v>
      </c>
      <c r="AN39" s="65">
        <f>AL39+'【9月】月集計表'!AN39</f>
        <v>0</v>
      </c>
      <c r="AQ39" s="224" t="s">
        <v>212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IF(90000&lt;=AU39,90000,AU39)</f>
        <v>0</v>
      </c>
      <c r="AW39" s="328"/>
      <c r="AX39" s="330">
        <f>IF(10000&lt;=AW39,10000,AW39)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90"/>
      <c r="AK40" s="64">
        <f t="shared" si="2"/>
        <v>0</v>
      </c>
      <c r="AL40" s="65">
        <f t="shared" si="3"/>
        <v>0</v>
      </c>
      <c r="AM40" s="65">
        <f>AK40+'【9月】月集計表'!AM40</f>
        <v>0</v>
      </c>
      <c r="AN40" s="65">
        <f>AL40+'【9月】月集計表'!AN40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94"/>
      <c r="AK41" s="67">
        <f t="shared" si="2"/>
        <v>0</v>
      </c>
      <c r="AL41" s="68">
        <f t="shared" si="3"/>
        <v>0</v>
      </c>
      <c r="AM41" s="68">
        <f>AK41+'【9月】月集計表'!AM41</f>
        <v>0</v>
      </c>
      <c r="AN41" s="68">
        <f>AL41+'【9月】月集計表'!AN41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IF(90000&lt;=AU41,90000,AU41)</f>
        <v>0</v>
      </c>
      <c r="AW41" s="335"/>
      <c r="AX41" s="331">
        <f>IF(10000&lt;=AW41,10000,AW41)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9"/>
      <c r="AK42" s="81">
        <f t="shared" si="2"/>
        <v>0</v>
      </c>
      <c r="AL42" s="82">
        <f t="shared" si="3"/>
        <v>0</v>
      </c>
      <c r="AM42" s="82">
        <f>AK42+'【9月】月集計表'!AM42</f>
        <v>0</v>
      </c>
      <c r="AN42" s="82">
        <f>AL42+'【9月】月集計表'!AN42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90"/>
      <c r="AK43" s="64">
        <f t="shared" si="2"/>
        <v>0</v>
      </c>
      <c r="AL43" s="65">
        <f t="shared" si="3"/>
        <v>0</v>
      </c>
      <c r="AM43" s="65">
        <f>AK43+'【9月】月集計表'!AM43</f>
        <v>0</v>
      </c>
      <c r="AN43" s="65">
        <f>AL43+'【9月】月集計表'!AN43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IF(90000&lt;=AU43,90000,AU43)</f>
        <v>0</v>
      </c>
      <c r="AW43" s="335"/>
      <c r="AX43" s="331">
        <f>IF(10000&lt;=AW43,10000,AW43)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90"/>
      <c r="AK44" s="64">
        <f t="shared" si="2"/>
        <v>0</v>
      </c>
      <c r="AL44" s="65">
        <f t="shared" si="3"/>
        <v>0</v>
      </c>
      <c r="AM44" s="65">
        <f>AK44+'【9月】月集計表'!AM44</f>
        <v>0</v>
      </c>
      <c r="AN44" s="65">
        <f>AL44+'【9月】月集計表'!AN44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90"/>
      <c r="AK45" s="64">
        <f t="shared" si="2"/>
        <v>0</v>
      </c>
      <c r="AL45" s="65">
        <f t="shared" si="3"/>
        <v>0</v>
      </c>
      <c r="AM45" s="65">
        <f>AK45+'【9月】月集計表'!AM45</f>
        <v>0</v>
      </c>
      <c r="AN45" s="65">
        <f>AL45+'【9月】月集計表'!AN45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IF(90000&lt;=AU45,90000,AU45)</f>
        <v>0</v>
      </c>
      <c r="AW45" s="335"/>
      <c r="AX45" s="331">
        <f>IF(10000&lt;=AW45,10000,AW45)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94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AK46+'【9月】月集計表'!AM46</f>
        <v>0</v>
      </c>
      <c r="AN46" s="68">
        <f>AL46+'【9月】月集計表'!AN46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73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IF(90000&lt;=AU47,90000,AU47)</f>
        <v>0</v>
      </c>
      <c r="AW47" s="335"/>
      <c r="AX47" s="331">
        <f>IF(10000&lt;=AW47,10000,AW47)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73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F53+'【9月】月集計表'!F54</f>
        <v>1</v>
      </c>
      <c r="G54" s="2">
        <f>G53+'【9月】月集計表'!G54</f>
        <v>0</v>
      </c>
      <c r="H54" s="2">
        <f>H53+'【9月】月集計表'!H54</f>
        <v>0</v>
      </c>
      <c r="I54" s="2">
        <f>I53+'【9月】月集計表'!I54</f>
        <v>0</v>
      </c>
      <c r="J54" s="2">
        <f>J53+'【9月】月集計表'!J54</f>
        <v>0</v>
      </c>
      <c r="K54" s="2">
        <f>K53+'【9月】月集計表'!K54</f>
        <v>0</v>
      </c>
      <c r="L54" s="2">
        <f>L53+'【9月】月集計表'!L54</f>
        <v>0</v>
      </c>
      <c r="M54" s="2">
        <f>M53+'【9月】月集計表'!M54</f>
        <v>0</v>
      </c>
      <c r="N54" s="2">
        <f>N53+'【9月】月集計表'!N54</f>
        <v>0</v>
      </c>
      <c r="O54" s="2">
        <f>O53+'【9月】月集計表'!O54</f>
        <v>0</v>
      </c>
      <c r="P54" s="2">
        <f>P53+'【9月】月集計表'!P54</f>
        <v>0</v>
      </c>
      <c r="Q54" s="2">
        <f>Q53+'【9月】月集計表'!Q54</f>
        <v>0</v>
      </c>
      <c r="R54" s="2">
        <f>R53+'【9月】月集計表'!R54</f>
        <v>0</v>
      </c>
      <c r="S54" s="2">
        <f>S53+'【9月】月集計表'!S54</f>
        <v>0</v>
      </c>
      <c r="T54" s="2">
        <f>T53+'【9月】月集計表'!T54</f>
        <v>0</v>
      </c>
      <c r="U54" s="2">
        <f>U53+'【9月】月集計表'!U54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J21 E27:AJ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J8 F23:AJ26">
    <cfRule type="cellIs" priority="30" dxfId="92" operator="equal" stopIfTrue="1">
      <formula>43017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AJ9" sqref="AJ9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188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11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'日付'!B10</f>
        <v>43040</v>
      </c>
      <c r="G8" s="53">
        <f>'日付'!C10</f>
        <v>43041</v>
      </c>
      <c r="H8" s="53">
        <f>'日付'!D10</f>
        <v>43042</v>
      </c>
      <c r="I8" s="53">
        <f>'日付'!E10</f>
        <v>43043</v>
      </c>
      <c r="J8" s="53">
        <f>'日付'!F10</f>
        <v>43044</v>
      </c>
      <c r="K8" s="53">
        <f>'日付'!G10</f>
        <v>43045</v>
      </c>
      <c r="L8" s="53">
        <f>'日付'!H10</f>
        <v>43046</v>
      </c>
      <c r="M8" s="53">
        <f>'日付'!I10</f>
        <v>43047</v>
      </c>
      <c r="N8" s="53">
        <f>'日付'!J10</f>
        <v>43048</v>
      </c>
      <c r="O8" s="53">
        <f>'日付'!K10</f>
        <v>43049</v>
      </c>
      <c r="P8" s="53">
        <f>'日付'!L10</f>
        <v>43050</v>
      </c>
      <c r="Q8" s="53">
        <f>'日付'!M10</f>
        <v>43051</v>
      </c>
      <c r="R8" s="53">
        <f>'日付'!N10</f>
        <v>43052</v>
      </c>
      <c r="S8" s="53">
        <f>'日付'!O10</f>
        <v>43053</v>
      </c>
      <c r="T8" s="53">
        <f>'日付'!P10</f>
        <v>43054</v>
      </c>
      <c r="U8" s="53">
        <f>'日付'!Q10</f>
        <v>43055</v>
      </c>
      <c r="V8" s="53">
        <f>'日付'!R10</f>
        <v>43056</v>
      </c>
      <c r="W8" s="53">
        <f>'日付'!S10</f>
        <v>43057</v>
      </c>
      <c r="X8" s="53">
        <f>'日付'!T10</f>
        <v>43058</v>
      </c>
      <c r="Y8" s="53">
        <f>'日付'!U10</f>
        <v>43059</v>
      </c>
      <c r="Z8" s="53">
        <f>'日付'!V10</f>
        <v>43060</v>
      </c>
      <c r="AA8" s="53">
        <f>'日付'!W10</f>
        <v>43061</v>
      </c>
      <c r="AB8" s="53">
        <f>'日付'!X10</f>
        <v>43062</v>
      </c>
      <c r="AC8" s="53">
        <f>'日付'!Y10</f>
        <v>43063</v>
      </c>
      <c r="AD8" s="53">
        <f>'日付'!Z10</f>
        <v>43064</v>
      </c>
      <c r="AE8" s="53">
        <f>'日付'!AA10</f>
        <v>43065</v>
      </c>
      <c r="AF8" s="53">
        <f>'日付'!AB10</f>
        <v>43066</v>
      </c>
      <c r="AG8" s="53">
        <f>'日付'!AC10</f>
        <v>43067</v>
      </c>
      <c r="AH8" s="53">
        <f>'日付'!AD10</f>
        <v>43068</v>
      </c>
      <c r="AI8" s="53">
        <f>'日付'!AE10</f>
        <v>43069</v>
      </c>
      <c r="AJ8" s="122"/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23"/>
      <c r="AK9" s="231"/>
      <c r="AL9" s="314"/>
      <c r="AM9" s="228"/>
      <c r="AQ9" s="224" t="s">
        <v>208</v>
      </c>
      <c r="AR9" s="214">
        <v>1</v>
      </c>
      <c r="AS9" s="218">
        <f>IF(D27="","",D27)</f>
      </c>
      <c r="AT9" s="326">
        <f>IF(E27="","",E27)</f>
      </c>
      <c r="AU9" s="328"/>
      <c r="AV9" s="330">
        <f>IF(AS9="H28",0,IF(90000&lt;=AU9,90000,AU9))</f>
        <v>0</v>
      </c>
      <c r="AW9" s="332"/>
      <c r="AX9" s="332"/>
      <c r="AY9" s="328"/>
      <c r="AZ9" s="330">
        <f>IF(AS9="H28",0,IF(20000&lt;=AY9,20000,AY9))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24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24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IF(AS11="H28",0,IF(90000&lt;=AU11,90000,AU11))</f>
        <v>0</v>
      </c>
      <c r="AW11" s="333"/>
      <c r="AX11" s="333"/>
      <c r="AY11" s="335"/>
      <c r="AZ11" s="331">
        <f>IF(AS11="H28",0,IF(20000&lt;=AY11,20000,AY11))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25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25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IF(AS13="H28",0,IF(90000&lt;=AU13,90000,AU13))</f>
        <v>0</v>
      </c>
      <c r="AW13" s="333"/>
      <c r="AX13" s="333"/>
      <c r="AY13" s="335"/>
      <c r="AZ13" s="331">
        <f>IF(AS13="H28",0,IF(20000&lt;=AY13,20000,AY13))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25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25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IF(AS15="H28",0,IF(90000&lt;=AU15,90000,AU15))</f>
        <v>0</v>
      </c>
      <c r="AW15" s="333"/>
      <c r="AX15" s="333"/>
      <c r="AY15" s="335"/>
      <c r="AZ15" s="331">
        <f>IF(AS15="H28",0,IF(20000&lt;=AY15,20000,AY15))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25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26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IF(AS17="H28",0,IF(90000&lt;=AU17,90000,AU17))</f>
        <v>0</v>
      </c>
      <c r="AW17" s="333"/>
      <c r="AX17" s="333"/>
      <c r="AY17" s="335"/>
      <c r="AZ17" s="331">
        <f>IF(AS17="H28",0,IF(20000&lt;=AY17,20000,AY17))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6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6"/>
      <c r="AK19" s="232"/>
      <c r="AL19" s="315"/>
      <c r="AM19" s="319"/>
      <c r="AN19" s="32"/>
      <c r="AO19" s="32"/>
      <c r="AP19" s="32"/>
      <c r="AQ19" s="224" t="s">
        <v>209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IF(AS19="H28",0,IF(90000&lt;=AU19,90000,AU19))</f>
        <v>0</v>
      </c>
      <c r="AW19" s="328"/>
      <c r="AX19" s="330">
        <f>IF(AS19="H28",0,IF(10000&lt;=AW19,10000,AW19))</f>
        <v>0</v>
      </c>
      <c r="AY19" s="328"/>
      <c r="AZ19" s="330">
        <f>IF(AS19="H28",0,IF(20000&lt;=AY19,20000,AY19))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6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27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IF(AS21="H28",0,IF(90000&lt;=AU21,90000,AU21))</f>
        <v>0</v>
      </c>
      <c r="AW21" s="335"/>
      <c r="AX21" s="331">
        <f>IF(AS21="H28",0,IF(10000&lt;=AW21,10000,AW21))</f>
        <v>0</v>
      </c>
      <c r="AY21" s="335"/>
      <c r="AZ21" s="331">
        <f>IF(AS21="H28",0,IF(20000&lt;=AY21,20000,AY21))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128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I23">F8</f>
        <v>43040</v>
      </c>
      <c r="G23" s="222">
        <f t="shared" si="1"/>
        <v>43041</v>
      </c>
      <c r="H23" s="222">
        <f t="shared" si="1"/>
        <v>43042</v>
      </c>
      <c r="I23" s="222">
        <f t="shared" si="1"/>
        <v>43043</v>
      </c>
      <c r="J23" s="222">
        <f t="shared" si="1"/>
        <v>43044</v>
      </c>
      <c r="K23" s="222">
        <f t="shared" si="1"/>
        <v>43045</v>
      </c>
      <c r="L23" s="222">
        <f t="shared" si="1"/>
        <v>43046</v>
      </c>
      <c r="M23" s="222">
        <f t="shared" si="1"/>
        <v>43047</v>
      </c>
      <c r="N23" s="222">
        <f t="shared" si="1"/>
        <v>43048</v>
      </c>
      <c r="O23" s="222">
        <f t="shared" si="1"/>
        <v>43049</v>
      </c>
      <c r="P23" s="222">
        <f t="shared" si="1"/>
        <v>43050</v>
      </c>
      <c r="Q23" s="222">
        <f t="shared" si="1"/>
        <v>43051</v>
      </c>
      <c r="R23" s="222">
        <f t="shared" si="1"/>
        <v>43052</v>
      </c>
      <c r="S23" s="222">
        <f t="shared" si="1"/>
        <v>43053</v>
      </c>
      <c r="T23" s="222">
        <f t="shared" si="1"/>
        <v>43054</v>
      </c>
      <c r="U23" s="222">
        <f t="shared" si="1"/>
        <v>43055</v>
      </c>
      <c r="V23" s="222">
        <f t="shared" si="1"/>
        <v>43056</v>
      </c>
      <c r="W23" s="222">
        <f t="shared" si="1"/>
        <v>43057</v>
      </c>
      <c r="X23" s="222">
        <f t="shared" si="1"/>
        <v>43058</v>
      </c>
      <c r="Y23" s="222">
        <f t="shared" si="1"/>
        <v>43059</v>
      </c>
      <c r="Z23" s="222">
        <f t="shared" si="1"/>
        <v>43060</v>
      </c>
      <c r="AA23" s="222">
        <f t="shared" si="1"/>
        <v>43061</v>
      </c>
      <c r="AB23" s="222">
        <f t="shared" si="1"/>
        <v>43062</v>
      </c>
      <c r="AC23" s="222">
        <f t="shared" si="1"/>
        <v>43063</v>
      </c>
      <c r="AD23" s="222">
        <f t="shared" si="1"/>
        <v>43064</v>
      </c>
      <c r="AE23" s="222">
        <f t="shared" si="1"/>
        <v>43065</v>
      </c>
      <c r="AF23" s="222">
        <f t="shared" si="1"/>
        <v>43066</v>
      </c>
      <c r="AG23" s="222">
        <f t="shared" si="1"/>
        <v>43067</v>
      </c>
      <c r="AH23" s="222">
        <f t="shared" si="1"/>
        <v>43068</v>
      </c>
      <c r="AI23" s="222">
        <f t="shared" si="1"/>
        <v>43069</v>
      </c>
      <c r="AJ23" s="233"/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IF(AS23="H28",0,IF(90000&lt;=AU23,90000,AU23))</f>
        <v>0</v>
      </c>
      <c r="AW23" s="335"/>
      <c r="AX23" s="331">
        <f>IF(AS23="H28",0,IF(10000&lt;=AW23,10000,AW23))</f>
        <v>0</v>
      </c>
      <c r="AY23" s="335"/>
      <c r="AZ23" s="331">
        <f>IF(AS23="H28",0,IF(20000&lt;=AY23,20000,AY23))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234"/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234"/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IF(AS25="H28",0,IF(90000&lt;=AU25,90000,AU25))</f>
        <v>0</v>
      </c>
      <c r="AW25" s="335"/>
      <c r="AX25" s="331">
        <f>IF(AS25="H28",0,IF(10000&lt;=AW25,10000,AW25))</f>
        <v>0</v>
      </c>
      <c r="AY25" s="335"/>
      <c r="AZ25" s="331">
        <f>IF(AS25="H28",0,IF(20000&lt;=AY25,20000,AY25))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234"/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29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AK27+'【10月】月集計表'!AM27</f>
        <v>0</v>
      </c>
      <c r="AN27" s="83">
        <f>AL27+'【10月】月集計表'!AN27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IF(AS27="H28",0,IF(90000&lt;=AU27,90000,AU27))</f>
        <v>0</v>
      </c>
      <c r="AW27" s="335"/>
      <c r="AX27" s="331">
        <f>IF(AS27="H28",0,IF(10000&lt;=AW27,10000,AW27))</f>
        <v>0</v>
      </c>
      <c r="AY27" s="335"/>
      <c r="AZ27" s="331">
        <f>IF(AS27="H28",0,IF(20000&lt;=AY27,20000,AY27))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25"/>
      <c r="AK28" s="65">
        <f t="shared" si="2"/>
        <v>0</v>
      </c>
      <c r="AL28" s="65">
        <f t="shared" si="3"/>
        <v>0</v>
      </c>
      <c r="AM28" s="65">
        <f>AK28+'【10月】月集計表'!AM28</f>
        <v>0</v>
      </c>
      <c r="AN28" s="65">
        <f>AL28+'【10月】月集計表'!AN28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25"/>
      <c r="AK29" s="65">
        <f t="shared" si="2"/>
        <v>0</v>
      </c>
      <c r="AL29" s="65">
        <f t="shared" si="3"/>
        <v>0</v>
      </c>
      <c r="AM29" s="65">
        <f>AK29+'【10月】月集計表'!AM29</f>
        <v>0</v>
      </c>
      <c r="AN29" s="65">
        <f>AL29+'【10月】月集計表'!AN29</f>
        <v>0</v>
      </c>
      <c r="AQ29" s="224" t="s">
        <v>211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IF(AS29="H28",0,IF(90000&lt;=AU29,90000,AU29))</f>
        <v>0</v>
      </c>
      <c r="AW29" s="328"/>
      <c r="AX29" s="330">
        <f>IF(AS29="H28",0,IF(10000&lt;=AW29,10000,AW29))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25"/>
      <c r="AK30" s="65">
        <f t="shared" si="2"/>
        <v>0</v>
      </c>
      <c r="AL30" s="65">
        <f t="shared" si="3"/>
        <v>0</v>
      </c>
      <c r="AM30" s="65">
        <f>AK30+'【10月】月集計表'!AM30</f>
        <v>0</v>
      </c>
      <c r="AN30" s="65">
        <f>AL30+'【10月】月集計表'!AN30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30"/>
      <c r="AK31" s="68">
        <f t="shared" si="2"/>
        <v>0</v>
      </c>
      <c r="AL31" s="68">
        <f t="shared" si="3"/>
        <v>0</v>
      </c>
      <c r="AM31" s="68">
        <f>AK31+'【10月】月集計表'!AM31</f>
        <v>0</v>
      </c>
      <c r="AN31" s="68">
        <f>AL31+'【10月】月集計表'!AN31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IF(AS31="H28",0,IF(90000&lt;=AU31,90000,AU31))</f>
        <v>0</v>
      </c>
      <c r="AW31" s="335"/>
      <c r="AX31" s="331">
        <f>IF(AS31="H28",0,IF(10000&lt;=AW31,10000,AW31))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29"/>
      <c r="AK32" s="87">
        <f t="shared" si="2"/>
        <v>0</v>
      </c>
      <c r="AL32" s="83">
        <f t="shared" si="3"/>
        <v>0</v>
      </c>
      <c r="AM32" s="83">
        <f>AK32+'【10月】月集計表'!AM32</f>
        <v>1</v>
      </c>
      <c r="AN32" s="83">
        <f>AL32+'【10月】月集計表'!AN32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5"/>
      <c r="AK33" s="64">
        <f t="shared" si="2"/>
        <v>0</v>
      </c>
      <c r="AL33" s="65">
        <f t="shared" si="3"/>
        <v>0</v>
      </c>
      <c r="AM33" s="65">
        <f>AK33+'【10月】月集計表'!AM33</f>
        <v>0</v>
      </c>
      <c r="AN33" s="65">
        <f>AL33+'【10月】月集計表'!AN33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IF(AS33="H28",0,IF(90000&lt;=AU33,90000,AU33))</f>
        <v>0</v>
      </c>
      <c r="AW33" s="335"/>
      <c r="AX33" s="331">
        <f>IF(AS33="H28",0,IF(10000&lt;=AW33,10000,AW33))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5"/>
      <c r="AK34" s="64">
        <f t="shared" si="2"/>
        <v>0</v>
      </c>
      <c r="AL34" s="65">
        <f t="shared" si="3"/>
        <v>0</v>
      </c>
      <c r="AM34" s="65">
        <f>AK34+'【10月】月集計表'!AM34</f>
        <v>0</v>
      </c>
      <c r="AN34" s="65">
        <f>AL34+'【10月】月集計表'!AN34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5"/>
      <c r="AK35" s="64">
        <f t="shared" si="2"/>
        <v>0</v>
      </c>
      <c r="AL35" s="65">
        <f t="shared" si="3"/>
        <v>0</v>
      </c>
      <c r="AM35" s="65">
        <f>AK35+'【10月】月集計表'!AM35</f>
        <v>0</v>
      </c>
      <c r="AN35" s="65">
        <f>AL35+'【10月】月集計表'!AN35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IF(AS35="H28",0,IF(90000&lt;=AU35,90000,AU35))</f>
        <v>0</v>
      </c>
      <c r="AW35" s="335"/>
      <c r="AX35" s="331">
        <f>IF(AS35="H28",0,IF(10000&lt;=AW35,10000,AW35))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30"/>
      <c r="AK36" s="67">
        <f t="shared" si="2"/>
        <v>0</v>
      </c>
      <c r="AL36" s="68">
        <f t="shared" si="3"/>
        <v>0</v>
      </c>
      <c r="AM36" s="68">
        <f>AK36+'【10月】月集計表'!AM36</f>
        <v>0</v>
      </c>
      <c r="AN36" s="68">
        <f>AL36+'【10月】月集計表'!AN36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9"/>
      <c r="AK37" s="87">
        <f t="shared" si="2"/>
        <v>0</v>
      </c>
      <c r="AL37" s="83">
        <f t="shared" si="3"/>
        <v>0</v>
      </c>
      <c r="AM37" s="83">
        <f>AK37+'【10月】月集計表'!AM37</f>
        <v>0</v>
      </c>
      <c r="AN37" s="83">
        <f>AL37+'【10月】月集計表'!AN37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IF(AS37="H28",0,IF(90000&lt;=AU37,90000,AU37))</f>
        <v>0</v>
      </c>
      <c r="AW37" s="335"/>
      <c r="AX37" s="331">
        <f>IF(AS37="H28",0,IF(10000&lt;=AW37,10000,AW37))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5"/>
      <c r="AK38" s="64">
        <f t="shared" si="2"/>
        <v>0</v>
      </c>
      <c r="AL38" s="65">
        <f t="shared" si="3"/>
        <v>0</v>
      </c>
      <c r="AM38" s="65">
        <f>AK38+'【10月】月集計表'!AM38</f>
        <v>0</v>
      </c>
      <c r="AN38" s="65">
        <f>AL38+'【10月】月集計表'!AN38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5"/>
      <c r="AK39" s="64">
        <f t="shared" si="2"/>
        <v>0</v>
      </c>
      <c r="AL39" s="65">
        <f t="shared" si="3"/>
        <v>0</v>
      </c>
      <c r="AM39" s="65">
        <f>AK39+'【10月】月集計表'!AM39</f>
        <v>0</v>
      </c>
      <c r="AN39" s="65">
        <f>AL39+'【10月】月集計表'!AN39</f>
        <v>0</v>
      </c>
      <c r="AQ39" s="224" t="s">
        <v>212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IF(AS39="H28",0,IF(90000&lt;=AU39,90000,AU39))</f>
        <v>0</v>
      </c>
      <c r="AW39" s="328"/>
      <c r="AX39" s="330">
        <f>IF(AS39="H28",0,IF(10000&lt;=AW39,10000,AW39))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5"/>
      <c r="AK40" s="64">
        <f t="shared" si="2"/>
        <v>0</v>
      </c>
      <c r="AL40" s="65">
        <f t="shared" si="3"/>
        <v>0</v>
      </c>
      <c r="AM40" s="65">
        <f>AK40+'【10月】月集計表'!AM40</f>
        <v>0</v>
      </c>
      <c r="AN40" s="65">
        <f>AL40+'【10月】月集計表'!AN40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30"/>
      <c r="AK41" s="67">
        <f t="shared" si="2"/>
        <v>0</v>
      </c>
      <c r="AL41" s="68">
        <f t="shared" si="3"/>
        <v>0</v>
      </c>
      <c r="AM41" s="68">
        <f>AK41+'【10月】月集計表'!AM41</f>
        <v>0</v>
      </c>
      <c r="AN41" s="68">
        <f>AL41+'【10月】月集計表'!AN41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IF(AS41="H28",0,IF(90000&lt;=AU41,90000,AU41))</f>
        <v>0</v>
      </c>
      <c r="AW41" s="335"/>
      <c r="AX41" s="331">
        <f>IF(AS41="H28",0,IF(10000&lt;=AW41,10000,AW41))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24"/>
      <c r="AK42" s="81">
        <f t="shared" si="2"/>
        <v>0</v>
      </c>
      <c r="AL42" s="82">
        <f t="shared" si="3"/>
        <v>0</v>
      </c>
      <c r="AM42" s="82">
        <f>AK42+'【10月】月集計表'!AM42</f>
        <v>0</v>
      </c>
      <c r="AN42" s="82">
        <f>AL42+'【10月】月集計表'!AN42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5"/>
      <c r="AK43" s="64">
        <f t="shared" si="2"/>
        <v>0</v>
      </c>
      <c r="AL43" s="65">
        <f t="shared" si="3"/>
        <v>0</v>
      </c>
      <c r="AM43" s="65">
        <f>AK43+'【10月】月集計表'!AM43</f>
        <v>0</v>
      </c>
      <c r="AN43" s="65">
        <f>AL43+'【10月】月集計表'!AN43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IF(AS43="H28",0,IF(90000&lt;=AU43,90000,AU43))</f>
        <v>0</v>
      </c>
      <c r="AW43" s="335"/>
      <c r="AX43" s="331">
        <f>IF(AS43="H28",0,IF(10000&lt;=AW43,10000,AW43))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5"/>
      <c r="AK44" s="64">
        <f t="shared" si="2"/>
        <v>0</v>
      </c>
      <c r="AL44" s="65">
        <f t="shared" si="3"/>
        <v>0</v>
      </c>
      <c r="AM44" s="65">
        <f>AK44+'【10月】月集計表'!AM44</f>
        <v>0</v>
      </c>
      <c r="AN44" s="65">
        <f>AL44+'【10月】月集計表'!AN44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5"/>
      <c r="AK45" s="64">
        <f t="shared" si="2"/>
        <v>0</v>
      </c>
      <c r="AL45" s="65">
        <f t="shared" si="3"/>
        <v>0</v>
      </c>
      <c r="AM45" s="65">
        <f>AK45+'【10月】月集計表'!AM45</f>
        <v>0</v>
      </c>
      <c r="AN45" s="65">
        <f>AL45+'【10月】月集計表'!AN45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IF(AS45="H28",0,IF(90000&lt;=AU45,90000,AU45))</f>
        <v>0</v>
      </c>
      <c r="AW45" s="335"/>
      <c r="AX45" s="331">
        <f>IF(AS45="H28",0,IF(10000&lt;=AW45,10000,AW45))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30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AK46+'【10月】月集計表'!AM46</f>
        <v>0</v>
      </c>
      <c r="AN46" s="68">
        <f>AL46+'【10月】月集計表'!AN46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131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IF(AS47="H28",0,IF(90000&lt;=AU47,90000,AU47))</f>
        <v>0</v>
      </c>
      <c r="AW47" s="335"/>
      <c r="AX47" s="331">
        <f>IF(AS47="H28",0,IF(10000&lt;=AW47,10000,AW47))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131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F53+'【10月】月集計表'!F54</f>
        <v>1</v>
      </c>
      <c r="G54" s="2">
        <f>G53+'【10月】月集計表'!G54</f>
        <v>0</v>
      </c>
      <c r="H54" s="2">
        <f>H53+'【10月】月集計表'!H54</f>
        <v>0</v>
      </c>
      <c r="I54" s="2">
        <f>I53+'【10月】月集計表'!I54</f>
        <v>0</v>
      </c>
      <c r="J54" s="2">
        <f>J53+'【10月】月集計表'!J54</f>
        <v>0</v>
      </c>
      <c r="K54" s="2">
        <f>K53+'【10月】月集計表'!K54</f>
        <v>0</v>
      </c>
      <c r="L54" s="2">
        <f>L53+'【10月】月集計表'!L54</f>
        <v>0</v>
      </c>
      <c r="M54" s="2">
        <f>M53+'【10月】月集計表'!M54</f>
        <v>0</v>
      </c>
      <c r="N54" s="2">
        <f>N53+'【10月】月集計表'!N54</f>
        <v>0</v>
      </c>
      <c r="O54" s="2">
        <f>O53+'【10月】月集計表'!O54</f>
        <v>0</v>
      </c>
      <c r="P54" s="2">
        <f>P53+'【10月】月集計表'!P54</f>
        <v>0</v>
      </c>
      <c r="Q54" s="2">
        <f>Q53+'【10月】月集計表'!Q54</f>
        <v>0</v>
      </c>
      <c r="R54" s="2">
        <f>R53+'【10月】月集計表'!R54</f>
        <v>0</v>
      </c>
      <c r="S54" s="2">
        <f>S53+'【10月】月集計表'!S54</f>
        <v>0</v>
      </c>
      <c r="T54" s="2">
        <f>T53+'【10月】月集計表'!T54</f>
        <v>0</v>
      </c>
      <c r="U54" s="2">
        <f>U53+'【10月】月集計表'!U54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I21 E27:AI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I8 F23:AI26">
    <cfRule type="expression" priority="30" dxfId="92" stopIfTrue="1">
      <formula>OR(F8=43042,F8=43062)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98"/>
  <sheetViews>
    <sheetView view="pageBreakPreview" zoomScale="70" zoomScaleNormal="75" zoomScaleSheetLayoutView="70" zoomScalePageLayoutView="0" workbookViewId="0" topLeftCell="A1">
      <selection activeCell="AJ9" sqref="AJ9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186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29 年 12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'日付'!B11</f>
        <v>43070</v>
      </c>
      <c r="G8" s="53">
        <f>'日付'!C11</f>
        <v>43071</v>
      </c>
      <c r="H8" s="53">
        <f>'日付'!D11</f>
        <v>43072</v>
      </c>
      <c r="I8" s="53">
        <f>'日付'!E11</f>
        <v>43073</v>
      </c>
      <c r="J8" s="53">
        <f>'日付'!F11</f>
        <v>43074</v>
      </c>
      <c r="K8" s="53">
        <f>'日付'!G11</f>
        <v>43075</v>
      </c>
      <c r="L8" s="53">
        <f>'日付'!H11</f>
        <v>43076</v>
      </c>
      <c r="M8" s="53">
        <f>'日付'!I11</f>
        <v>43077</v>
      </c>
      <c r="N8" s="53">
        <f>'日付'!J11</f>
        <v>43078</v>
      </c>
      <c r="O8" s="53">
        <f>'日付'!K11</f>
        <v>43079</v>
      </c>
      <c r="P8" s="53">
        <f>'日付'!L11</f>
        <v>43080</v>
      </c>
      <c r="Q8" s="53">
        <f>'日付'!M11</f>
        <v>43081</v>
      </c>
      <c r="R8" s="53">
        <f>'日付'!N11</f>
        <v>43082</v>
      </c>
      <c r="S8" s="53">
        <f>'日付'!O11</f>
        <v>43083</v>
      </c>
      <c r="T8" s="53">
        <f>'日付'!P11</f>
        <v>43084</v>
      </c>
      <c r="U8" s="53">
        <f>'日付'!Q11</f>
        <v>43085</v>
      </c>
      <c r="V8" s="53">
        <f>'日付'!R11</f>
        <v>43086</v>
      </c>
      <c r="W8" s="53">
        <f>'日付'!S11</f>
        <v>43087</v>
      </c>
      <c r="X8" s="53">
        <f>'日付'!T11</f>
        <v>43088</v>
      </c>
      <c r="Y8" s="53">
        <f>'日付'!U11</f>
        <v>43089</v>
      </c>
      <c r="Z8" s="53">
        <f>'日付'!V11</f>
        <v>43090</v>
      </c>
      <c r="AA8" s="53">
        <f>'日付'!W11</f>
        <v>43091</v>
      </c>
      <c r="AB8" s="53">
        <f>'日付'!X11</f>
        <v>43092</v>
      </c>
      <c r="AC8" s="53">
        <f>'日付'!Y11</f>
        <v>43093</v>
      </c>
      <c r="AD8" s="53">
        <f>'日付'!Z11</f>
        <v>43094</v>
      </c>
      <c r="AE8" s="53">
        <f>'日付'!AA11</f>
        <v>43095</v>
      </c>
      <c r="AF8" s="53">
        <f>'日付'!AB11</f>
        <v>43096</v>
      </c>
      <c r="AG8" s="53">
        <f>'日付'!AC11</f>
        <v>43097</v>
      </c>
      <c r="AH8" s="53">
        <f>'日付'!AD11</f>
        <v>43098</v>
      </c>
      <c r="AI8" s="53">
        <f>'日付'!AE11</f>
        <v>43099</v>
      </c>
      <c r="AJ8" s="53">
        <f>'日付'!AF11</f>
        <v>43100</v>
      </c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88"/>
      <c r="AK9" s="231"/>
      <c r="AL9" s="314"/>
      <c r="AM9" s="228"/>
      <c r="AQ9" s="224" t="s">
        <v>208</v>
      </c>
      <c r="AR9" s="214">
        <v>1</v>
      </c>
      <c r="AS9" s="218">
        <f>IF(D27="","",D27)</f>
      </c>
      <c r="AT9" s="326">
        <f>IF(E27="","",E27)</f>
      </c>
      <c r="AU9" s="328"/>
      <c r="AV9" s="330">
        <f>IF(AS9="H28",0,IF(90000&lt;=AU9,90000,AU9))</f>
        <v>0</v>
      </c>
      <c r="AW9" s="332"/>
      <c r="AX9" s="332"/>
      <c r="AY9" s="328"/>
      <c r="AZ9" s="330">
        <f>IF(AS9="H28",0,IF(20000&lt;=AY9,20000,AY9))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89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9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IF(AS11="H28",0,IF(90000&lt;=AU11,90000,AU11))</f>
        <v>0</v>
      </c>
      <c r="AW11" s="333"/>
      <c r="AX11" s="333"/>
      <c r="AY11" s="335"/>
      <c r="AZ11" s="331">
        <f>IF(AS11="H28",0,IF(20000&lt;=AY11,20000,AY11))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0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0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IF(AS13="H28",0,IF(90000&lt;=AU13,90000,AU13))</f>
        <v>0</v>
      </c>
      <c r="AW13" s="333"/>
      <c r="AX13" s="333"/>
      <c r="AY13" s="335"/>
      <c r="AZ13" s="331">
        <f>IF(AS13="H28",0,IF(20000&lt;=AY13,20000,AY13))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90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90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IF(AS15="H28",0,IF(90000&lt;=AU15,90000,AU15))</f>
        <v>0</v>
      </c>
      <c r="AW15" s="333"/>
      <c r="AX15" s="333"/>
      <c r="AY15" s="335"/>
      <c r="AZ15" s="331">
        <f>IF(AS15="H28",0,IF(20000&lt;=AY15,20000,AY15))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90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1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IF(AS17="H28",0,IF(90000&lt;=AU17,90000,AU17))</f>
        <v>0</v>
      </c>
      <c r="AW17" s="333"/>
      <c r="AX17" s="333"/>
      <c r="AY17" s="335"/>
      <c r="AZ17" s="331">
        <f>IF(AS17="H28",0,IF(20000&lt;=AY17,20000,AY17))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1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1"/>
      <c r="AK19" s="232"/>
      <c r="AL19" s="315"/>
      <c r="AM19" s="319"/>
      <c r="AN19" s="32"/>
      <c r="AO19" s="32"/>
      <c r="AP19" s="32"/>
      <c r="AQ19" s="224" t="s">
        <v>209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IF(AS19="H28",0,IF(90000&lt;=AU19,90000,AU19))</f>
        <v>0</v>
      </c>
      <c r="AW19" s="328"/>
      <c r="AX19" s="330">
        <f>IF(AS19="H28",0,IF(10000&lt;=AW19,10000,AW19))</f>
        <v>0</v>
      </c>
      <c r="AY19" s="328"/>
      <c r="AZ19" s="330">
        <f>IF(AS19="H28",0,IF(20000&lt;=AY19,20000,AY19))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1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2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IF(AS21="H28",0,IF(90000&lt;=AU21,90000,AU21))</f>
        <v>0</v>
      </c>
      <c r="AW21" s="335"/>
      <c r="AX21" s="331">
        <f>IF(AS21="H28",0,IF(10000&lt;=AW21,10000,AW21))</f>
        <v>0</v>
      </c>
      <c r="AY21" s="335"/>
      <c r="AZ21" s="331">
        <f>IF(AS21="H28",0,IF(20000&lt;=AY21,20000,AY21))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J23">F8</f>
        <v>43070</v>
      </c>
      <c r="G23" s="222">
        <f t="shared" si="1"/>
        <v>43071</v>
      </c>
      <c r="H23" s="222">
        <f t="shared" si="1"/>
        <v>43072</v>
      </c>
      <c r="I23" s="222">
        <f t="shared" si="1"/>
        <v>43073</v>
      </c>
      <c r="J23" s="222">
        <f t="shared" si="1"/>
        <v>43074</v>
      </c>
      <c r="K23" s="222">
        <f t="shared" si="1"/>
        <v>43075</v>
      </c>
      <c r="L23" s="222">
        <f t="shared" si="1"/>
        <v>43076</v>
      </c>
      <c r="M23" s="222">
        <f t="shared" si="1"/>
        <v>43077</v>
      </c>
      <c r="N23" s="222">
        <f t="shared" si="1"/>
        <v>43078</v>
      </c>
      <c r="O23" s="222">
        <f t="shared" si="1"/>
        <v>43079</v>
      </c>
      <c r="P23" s="222">
        <f t="shared" si="1"/>
        <v>43080</v>
      </c>
      <c r="Q23" s="222">
        <f t="shared" si="1"/>
        <v>43081</v>
      </c>
      <c r="R23" s="222">
        <f t="shared" si="1"/>
        <v>43082</v>
      </c>
      <c r="S23" s="222">
        <f t="shared" si="1"/>
        <v>43083</v>
      </c>
      <c r="T23" s="222">
        <f t="shared" si="1"/>
        <v>43084</v>
      </c>
      <c r="U23" s="222">
        <f t="shared" si="1"/>
        <v>43085</v>
      </c>
      <c r="V23" s="222">
        <f t="shared" si="1"/>
        <v>43086</v>
      </c>
      <c r="W23" s="222">
        <f t="shared" si="1"/>
        <v>43087</v>
      </c>
      <c r="X23" s="222">
        <f t="shared" si="1"/>
        <v>43088</v>
      </c>
      <c r="Y23" s="222">
        <f t="shared" si="1"/>
        <v>43089</v>
      </c>
      <c r="Z23" s="222">
        <f t="shared" si="1"/>
        <v>43090</v>
      </c>
      <c r="AA23" s="222">
        <f t="shared" si="1"/>
        <v>43091</v>
      </c>
      <c r="AB23" s="222">
        <f t="shared" si="1"/>
        <v>43092</v>
      </c>
      <c r="AC23" s="222">
        <f t="shared" si="1"/>
        <v>43093</v>
      </c>
      <c r="AD23" s="222">
        <f t="shared" si="1"/>
        <v>43094</v>
      </c>
      <c r="AE23" s="222">
        <f t="shared" si="1"/>
        <v>43095</v>
      </c>
      <c r="AF23" s="222">
        <f t="shared" si="1"/>
        <v>43096</v>
      </c>
      <c r="AG23" s="222">
        <f t="shared" si="1"/>
        <v>43097</v>
      </c>
      <c r="AH23" s="222">
        <f t="shared" si="1"/>
        <v>43098</v>
      </c>
      <c r="AI23" s="222">
        <f t="shared" si="1"/>
        <v>43099</v>
      </c>
      <c r="AJ23" s="361">
        <f t="shared" si="1"/>
        <v>43100</v>
      </c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IF(AS23="H28",0,IF(90000&lt;=AU23,90000,AU23))</f>
        <v>0</v>
      </c>
      <c r="AW23" s="335"/>
      <c r="AX23" s="331">
        <f>IF(AS23="H28",0,IF(10000&lt;=AW23,10000,AW23))</f>
        <v>0</v>
      </c>
      <c r="AY23" s="335"/>
      <c r="AZ23" s="331">
        <f>IF(AS23="H28",0,IF(20000&lt;=AY23,20000,AY23))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362" t="s">
        <v>129</v>
      </c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362">
        <v>42380</v>
      </c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IF(AS25="H28",0,IF(90000&lt;=AU25,90000,AU25))</f>
        <v>0</v>
      </c>
      <c r="AW25" s="335"/>
      <c r="AX25" s="331">
        <f>IF(AS25="H28",0,IF(10000&lt;=AW25,10000,AW25))</f>
        <v>0</v>
      </c>
      <c r="AY25" s="335"/>
      <c r="AZ25" s="331">
        <f>IF(AS25="H28",0,IF(20000&lt;=AY25,20000,AY25))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362">
        <v>0</v>
      </c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93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AK27+'【11月】月集計表'!AM27</f>
        <v>0</v>
      </c>
      <c r="AN27" s="83">
        <f>AL27+'【11月】月集計表'!AN27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IF(AS27="H28",0,IF(90000&lt;=AU27,90000,AU27))</f>
        <v>0</v>
      </c>
      <c r="AW27" s="335"/>
      <c r="AX27" s="331">
        <f>IF(AS27="H28",0,IF(10000&lt;=AW27,10000,AW27))</f>
        <v>0</v>
      </c>
      <c r="AY27" s="335"/>
      <c r="AZ27" s="331">
        <f>IF(AS27="H28",0,IF(20000&lt;=AY27,20000,AY27))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90"/>
      <c r="AK28" s="65">
        <f t="shared" si="2"/>
        <v>0</v>
      </c>
      <c r="AL28" s="65">
        <f t="shared" si="3"/>
        <v>0</v>
      </c>
      <c r="AM28" s="65">
        <f>AK28+'【11月】月集計表'!AM28</f>
        <v>0</v>
      </c>
      <c r="AN28" s="65">
        <f>AL28+'【11月】月集計表'!AN28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90"/>
      <c r="AK29" s="65">
        <f t="shared" si="2"/>
        <v>0</v>
      </c>
      <c r="AL29" s="65">
        <f t="shared" si="3"/>
        <v>0</v>
      </c>
      <c r="AM29" s="65">
        <f>AK29+'【11月】月集計表'!AM29</f>
        <v>0</v>
      </c>
      <c r="AN29" s="65">
        <f>AL29+'【11月】月集計表'!AN29</f>
        <v>0</v>
      </c>
      <c r="AQ29" s="224" t="s">
        <v>211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IF(AS29="H28",0,IF(90000&lt;=AU29,90000,AU29))</f>
        <v>0</v>
      </c>
      <c r="AW29" s="328"/>
      <c r="AX29" s="330">
        <f>IF(AS29="H28",0,IF(10000&lt;=AW29,10000,AW29))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90"/>
      <c r="AK30" s="65">
        <f t="shared" si="2"/>
        <v>0</v>
      </c>
      <c r="AL30" s="65">
        <f t="shared" si="3"/>
        <v>0</v>
      </c>
      <c r="AM30" s="65">
        <f>AK30+'【11月】月集計表'!AM30</f>
        <v>0</v>
      </c>
      <c r="AN30" s="65">
        <f>AL30+'【11月】月集計表'!AN30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94"/>
      <c r="AK31" s="68">
        <f t="shared" si="2"/>
        <v>0</v>
      </c>
      <c r="AL31" s="68">
        <f t="shared" si="3"/>
        <v>0</v>
      </c>
      <c r="AM31" s="68">
        <f>AK31+'【11月】月集計表'!AM31</f>
        <v>0</v>
      </c>
      <c r="AN31" s="68">
        <f>AL31+'【11月】月集計表'!AN31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IF(AS31="H28",0,IF(90000&lt;=AU31,90000,AU31))</f>
        <v>0</v>
      </c>
      <c r="AW31" s="335"/>
      <c r="AX31" s="331">
        <f>IF(AS31="H28",0,IF(10000&lt;=AW31,10000,AW31))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3"/>
      <c r="AK32" s="87">
        <f t="shared" si="2"/>
        <v>0</v>
      </c>
      <c r="AL32" s="83">
        <f t="shared" si="3"/>
        <v>0</v>
      </c>
      <c r="AM32" s="83">
        <f>AK32+'【11月】月集計表'!AM32</f>
        <v>1</v>
      </c>
      <c r="AN32" s="83">
        <f>AL32+'【11月】月集計表'!AN32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90"/>
      <c r="AK33" s="64">
        <f t="shared" si="2"/>
        <v>0</v>
      </c>
      <c r="AL33" s="65">
        <f t="shared" si="3"/>
        <v>0</v>
      </c>
      <c r="AM33" s="65">
        <f>AK33+'【11月】月集計表'!AM33</f>
        <v>0</v>
      </c>
      <c r="AN33" s="65">
        <f>AL33+'【11月】月集計表'!AN33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IF(AS33="H28",0,IF(90000&lt;=AU33,90000,AU33))</f>
        <v>0</v>
      </c>
      <c r="AW33" s="335"/>
      <c r="AX33" s="331">
        <f>IF(AS33="H28",0,IF(10000&lt;=AW33,10000,AW33))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90"/>
      <c r="AK34" s="64">
        <f t="shared" si="2"/>
        <v>0</v>
      </c>
      <c r="AL34" s="65">
        <f t="shared" si="3"/>
        <v>0</v>
      </c>
      <c r="AM34" s="65">
        <f>AK34+'【11月】月集計表'!AM34</f>
        <v>0</v>
      </c>
      <c r="AN34" s="65">
        <f>AL34+'【11月】月集計表'!AN34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0"/>
      <c r="AK35" s="64">
        <f t="shared" si="2"/>
        <v>0</v>
      </c>
      <c r="AL35" s="65">
        <f t="shared" si="3"/>
        <v>0</v>
      </c>
      <c r="AM35" s="65">
        <f>AK35+'【11月】月集計表'!AM35</f>
        <v>0</v>
      </c>
      <c r="AN35" s="65">
        <f>AL35+'【11月】月集計表'!AN35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IF(AS35="H28",0,IF(90000&lt;=AU35,90000,AU35))</f>
        <v>0</v>
      </c>
      <c r="AW35" s="335"/>
      <c r="AX35" s="331">
        <f>IF(AS35="H28",0,IF(10000&lt;=AW35,10000,AW35))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94"/>
      <c r="AK36" s="67">
        <f t="shared" si="2"/>
        <v>0</v>
      </c>
      <c r="AL36" s="68">
        <f t="shared" si="3"/>
        <v>0</v>
      </c>
      <c r="AM36" s="68">
        <f>AK36+'【11月】月集計表'!AM36</f>
        <v>0</v>
      </c>
      <c r="AN36" s="68">
        <f>AL36+'【11月】月集計表'!AN36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3"/>
      <c r="AK37" s="87">
        <f t="shared" si="2"/>
        <v>0</v>
      </c>
      <c r="AL37" s="83">
        <f t="shared" si="3"/>
        <v>0</v>
      </c>
      <c r="AM37" s="83">
        <f>AK37+'【11月】月集計表'!AM37</f>
        <v>0</v>
      </c>
      <c r="AN37" s="83">
        <f>AL37+'【11月】月集計表'!AN37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IF(AS37="H28",0,IF(90000&lt;=AU37,90000,AU37))</f>
        <v>0</v>
      </c>
      <c r="AW37" s="335"/>
      <c r="AX37" s="331">
        <f>IF(AS37="H28",0,IF(10000&lt;=AW37,10000,AW37))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90"/>
      <c r="AK38" s="64">
        <f t="shared" si="2"/>
        <v>0</v>
      </c>
      <c r="AL38" s="65">
        <f t="shared" si="3"/>
        <v>0</v>
      </c>
      <c r="AM38" s="65">
        <f>AK38+'【11月】月集計表'!AM38</f>
        <v>0</v>
      </c>
      <c r="AN38" s="65">
        <f>AL38+'【11月】月集計表'!AN38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90"/>
      <c r="AK39" s="64">
        <f t="shared" si="2"/>
        <v>0</v>
      </c>
      <c r="AL39" s="65">
        <f t="shared" si="3"/>
        <v>0</v>
      </c>
      <c r="AM39" s="65">
        <f>AK39+'【11月】月集計表'!AM39</f>
        <v>0</v>
      </c>
      <c r="AN39" s="65">
        <f>AL39+'【11月】月集計表'!AN39</f>
        <v>0</v>
      </c>
      <c r="AQ39" s="224" t="s">
        <v>212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IF(AS39="H28",0,IF(90000&lt;=AU39,90000,AU39))</f>
        <v>0</v>
      </c>
      <c r="AW39" s="328"/>
      <c r="AX39" s="330">
        <f>IF(AS39="H28",0,IF(10000&lt;=AW39,10000,AW39))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90"/>
      <c r="AK40" s="64">
        <f t="shared" si="2"/>
        <v>0</v>
      </c>
      <c r="AL40" s="65">
        <f t="shared" si="3"/>
        <v>0</v>
      </c>
      <c r="AM40" s="65">
        <f>AK40+'【11月】月集計表'!AM40</f>
        <v>0</v>
      </c>
      <c r="AN40" s="65">
        <f>AL40+'【11月】月集計表'!AN40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94"/>
      <c r="AK41" s="67">
        <f t="shared" si="2"/>
        <v>0</v>
      </c>
      <c r="AL41" s="68">
        <f t="shared" si="3"/>
        <v>0</v>
      </c>
      <c r="AM41" s="68">
        <f>AK41+'【11月】月集計表'!AM41</f>
        <v>0</v>
      </c>
      <c r="AN41" s="68">
        <f>AL41+'【11月】月集計表'!AN41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IF(AS41="H28",0,IF(90000&lt;=AU41,90000,AU41))</f>
        <v>0</v>
      </c>
      <c r="AW41" s="335"/>
      <c r="AX41" s="331">
        <f>IF(AS41="H28",0,IF(10000&lt;=AW41,10000,AW41))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9"/>
      <c r="AK42" s="81">
        <f t="shared" si="2"/>
        <v>0</v>
      </c>
      <c r="AL42" s="82">
        <f t="shared" si="3"/>
        <v>0</v>
      </c>
      <c r="AM42" s="82">
        <f>AK42+'【11月】月集計表'!AM42</f>
        <v>0</v>
      </c>
      <c r="AN42" s="82">
        <f>AL42+'【11月】月集計表'!AN42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90"/>
      <c r="AK43" s="64">
        <f t="shared" si="2"/>
        <v>0</v>
      </c>
      <c r="AL43" s="65">
        <f t="shared" si="3"/>
        <v>0</v>
      </c>
      <c r="AM43" s="65">
        <f>AK43+'【11月】月集計表'!AM43</f>
        <v>0</v>
      </c>
      <c r="AN43" s="65">
        <f>AL43+'【11月】月集計表'!AN43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IF(AS43="H28",0,IF(90000&lt;=AU43,90000,AU43))</f>
        <v>0</v>
      </c>
      <c r="AW43" s="335"/>
      <c r="AX43" s="331">
        <f>IF(AS43="H28",0,IF(10000&lt;=AW43,10000,AW43))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90"/>
      <c r="AK44" s="64">
        <f t="shared" si="2"/>
        <v>0</v>
      </c>
      <c r="AL44" s="65">
        <f t="shared" si="3"/>
        <v>0</v>
      </c>
      <c r="AM44" s="65">
        <f>AK44+'【11月】月集計表'!AM44</f>
        <v>0</v>
      </c>
      <c r="AN44" s="65">
        <f>AL44+'【11月】月集計表'!AN44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90"/>
      <c r="AK45" s="64">
        <f t="shared" si="2"/>
        <v>0</v>
      </c>
      <c r="AL45" s="65">
        <f t="shared" si="3"/>
        <v>0</v>
      </c>
      <c r="AM45" s="65">
        <f>AK45+'【11月】月集計表'!AM45</f>
        <v>0</v>
      </c>
      <c r="AN45" s="65">
        <f>AL45+'【11月】月集計表'!AN45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IF(AS45="H28",0,IF(90000&lt;=AU45,90000,AU45))</f>
        <v>0</v>
      </c>
      <c r="AW45" s="335"/>
      <c r="AX45" s="331">
        <f>IF(AS45="H28",0,IF(10000&lt;=AW45,10000,AW45))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94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AK46+'【11月】月集計表'!AM46</f>
        <v>0</v>
      </c>
      <c r="AN46" s="68">
        <f>AL46+'【11月】月集計表'!AN46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73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IF(AS47="H28",0,IF(90000&lt;=AU47,90000,AU47))</f>
        <v>0</v>
      </c>
      <c r="AW47" s="335"/>
      <c r="AX47" s="331">
        <f>IF(AS47="H28",0,IF(10000&lt;=AW47,10000,AW47))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73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F53+'【11月】月集計表'!F54</f>
        <v>1</v>
      </c>
      <c r="G54" s="2">
        <f>G53+'【11月】月集計表'!G54</f>
        <v>0</v>
      </c>
      <c r="H54" s="2">
        <f>H53+'【11月】月集計表'!H54</f>
        <v>0</v>
      </c>
      <c r="I54" s="2">
        <f>I53+'【11月】月集計表'!I54</f>
        <v>0</v>
      </c>
      <c r="J54" s="2">
        <f>J53+'【11月】月集計表'!J54</f>
        <v>0</v>
      </c>
      <c r="K54" s="2">
        <f>K53+'【11月】月集計表'!K54</f>
        <v>0</v>
      </c>
      <c r="L54" s="2">
        <f>L53+'【11月】月集計表'!L54</f>
        <v>0</v>
      </c>
      <c r="M54" s="2">
        <f>M53+'【11月】月集計表'!M54</f>
        <v>0</v>
      </c>
      <c r="N54" s="2">
        <f>N53+'【11月】月集計表'!N54</f>
        <v>0</v>
      </c>
      <c r="O54" s="2">
        <f>O53+'【11月】月集計表'!O54</f>
        <v>0</v>
      </c>
      <c r="P54" s="2">
        <f>P53+'【11月】月集計表'!P54</f>
        <v>0</v>
      </c>
      <c r="Q54" s="2">
        <f>Q53+'【11月】月集計表'!Q54</f>
        <v>0</v>
      </c>
      <c r="R54" s="2">
        <f>R53+'【11月】月集計表'!R54</f>
        <v>0</v>
      </c>
      <c r="S54" s="2">
        <f>S53+'【11月】月集計表'!S54</f>
        <v>0</v>
      </c>
      <c r="T54" s="2">
        <f>T53+'【11月】月集計表'!T54</f>
        <v>0</v>
      </c>
      <c r="U54" s="2">
        <f>U53+'【11月】月集計表'!U54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J21 E27:AJ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J8 F23:AJ26">
    <cfRule type="cellIs" priority="30" dxfId="92" operator="equal" stopIfTrue="1">
      <formula>43092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32:AJ46">
      <formula1>INDIRECT("$K$60:$K$75")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49:AJ49">
      <formula1>"○,無"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98"/>
  <sheetViews>
    <sheetView tabSelected="1" view="pageBreakPreview" zoomScale="70" zoomScaleNormal="75" zoomScaleSheetLayoutView="70" zoomScalePageLayoutView="0" workbookViewId="0" topLeftCell="A1">
      <selection activeCell="AJ9" sqref="AJ9"/>
    </sheetView>
  </sheetViews>
  <sheetFormatPr defaultColWidth="9.140625" defaultRowHeight="15"/>
  <cols>
    <col min="1" max="2" width="7.8515625" style="36" customWidth="1"/>
    <col min="3" max="4" width="4.7109375" style="36" customWidth="1"/>
    <col min="5" max="5" width="17.140625" style="36" customWidth="1"/>
    <col min="6" max="36" width="4.140625" style="36" customWidth="1"/>
    <col min="37" max="37" width="9.8515625" style="36" customWidth="1"/>
    <col min="38" max="38" width="14.57421875" style="36" customWidth="1"/>
    <col min="39" max="40" width="9.8515625" style="36" customWidth="1"/>
    <col min="41" max="42" width="7.57421875" style="36" customWidth="1"/>
    <col min="43" max="43" width="3.57421875" style="36" customWidth="1"/>
    <col min="44" max="44" width="3.8515625" style="36" bestFit="1" customWidth="1"/>
    <col min="45" max="45" width="3.8515625" style="36" customWidth="1"/>
    <col min="46" max="46" width="19.421875" style="36" customWidth="1"/>
    <col min="47" max="55" width="15.57421875" style="36" customWidth="1"/>
    <col min="56" max="56" width="16.57421875" style="36" customWidth="1"/>
    <col min="57" max="57" width="30.57421875" style="36" customWidth="1"/>
    <col min="58" max="58" width="3.57421875" style="36" customWidth="1"/>
    <col min="59" max="16384" width="9.00390625" style="36" customWidth="1"/>
  </cols>
  <sheetData>
    <row r="1" spans="1:48" ht="24" customHeight="1">
      <c r="A1" s="285" t="s">
        <v>179</v>
      </c>
      <c r="B1" s="286"/>
      <c r="C1" s="286"/>
      <c r="D1" s="286"/>
      <c r="E1" s="287"/>
      <c r="F1" s="84" t="s">
        <v>150</v>
      </c>
      <c r="G1" s="85"/>
      <c r="H1" s="85"/>
      <c r="I1" s="85"/>
      <c r="J1" s="86"/>
      <c r="L1" s="41"/>
      <c r="AJ1" s="42"/>
      <c r="AK1" s="42"/>
      <c r="AO1" s="273" t="s">
        <v>178</v>
      </c>
      <c r="AP1" s="273"/>
      <c r="AT1" s="35" t="s">
        <v>196</v>
      </c>
      <c r="AU1" s="29" t="str">
        <f>F1</f>
        <v>29緑</v>
      </c>
      <c r="AV1" s="43"/>
    </row>
    <row r="2" spans="1:42" ht="24" customHeight="1">
      <c r="A2" s="43"/>
      <c r="B2" s="43"/>
      <c r="C2" s="43"/>
      <c r="D2" s="43"/>
      <c r="E2" s="43"/>
      <c r="G2" s="32"/>
      <c r="I2" s="44"/>
      <c r="J2" s="44"/>
      <c r="K2" s="44"/>
      <c r="L2" s="44"/>
      <c r="M2" s="44"/>
      <c r="N2" s="44"/>
      <c r="O2" s="44"/>
      <c r="P2" s="44"/>
      <c r="Q2" s="44"/>
      <c r="R2" s="44"/>
      <c r="W2" s="45"/>
      <c r="X2" s="45"/>
      <c r="AJ2" s="46"/>
      <c r="AK2" s="46"/>
      <c r="AO2" s="274"/>
      <c r="AP2" s="274"/>
    </row>
    <row r="3" spans="1:57" ht="24" customHeight="1">
      <c r="A3" s="290" t="s">
        <v>187</v>
      </c>
      <c r="B3" s="290"/>
      <c r="C3" s="290"/>
      <c r="D3" s="290"/>
      <c r="E3" s="290"/>
      <c r="F3" s="290"/>
      <c r="G3" s="290"/>
      <c r="H3" s="291" t="s">
        <v>198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J3" s="46"/>
      <c r="AK3" s="46"/>
      <c r="AO3" s="274"/>
      <c r="AP3" s="274"/>
      <c r="AR3" s="262" t="str">
        <f>A3</f>
        <v>平成 30 年 1 月</v>
      </c>
      <c r="AS3" s="262"/>
      <c r="AT3" s="262"/>
      <c r="AU3" s="262"/>
      <c r="AV3" s="258" t="s">
        <v>197</v>
      </c>
      <c r="AW3" s="258"/>
      <c r="AX3" s="258"/>
      <c r="AY3" s="258"/>
      <c r="AZ3" s="258"/>
      <c r="BA3" s="258"/>
      <c r="BB3" s="48"/>
      <c r="BC3" s="1" t="s">
        <v>97</v>
      </c>
      <c r="BD3" s="253">
        <f>IF(AE5="","",AE5)</f>
      </c>
      <c r="BE3" s="254"/>
    </row>
    <row r="4" spans="1:55" ht="6.75" customHeight="1">
      <c r="A4" s="290"/>
      <c r="B4" s="290"/>
      <c r="C4" s="290"/>
      <c r="D4" s="290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J4" s="46"/>
      <c r="AK4" s="46"/>
      <c r="AO4" s="49"/>
      <c r="AP4" s="49"/>
      <c r="AR4" s="262"/>
      <c r="AS4" s="262"/>
      <c r="AT4" s="262"/>
      <c r="AU4" s="262"/>
      <c r="AV4" s="258"/>
      <c r="AW4" s="258"/>
      <c r="AX4" s="258"/>
      <c r="AY4" s="258"/>
      <c r="AZ4" s="258"/>
      <c r="BA4" s="258"/>
      <c r="BB4" s="48"/>
      <c r="BC4" s="50"/>
    </row>
    <row r="5" spans="1:57" ht="21" customHeight="1">
      <c r="A5" s="290"/>
      <c r="B5" s="290"/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B5" s="294" t="s">
        <v>0</v>
      </c>
      <c r="AC5" s="294"/>
      <c r="AD5" s="294"/>
      <c r="AE5" s="275"/>
      <c r="AF5" s="276"/>
      <c r="AG5" s="276"/>
      <c r="AH5" s="276"/>
      <c r="AI5" s="276"/>
      <c r="AJ5" s="277"/>
      <c r="AK5" s="1" t="s">
        <v>1</v>
      </c>
      <c r="AL5" s="278"/>
      <c r="AM5" s="278"/>
      <c r="AN5" s="278"/>
      <c r="AO5" s="278"/>
      <c r="AP5" s="278"/>
      <c r="AR5" s="262"/>
      <c r="AS5" s="262"/>
      <c r="AT5" s="262"/>
      <c r="AU5" s="262"/>
      <c r="AV5" s="258"/>
      <c r="AW5" s="258"/>
      <c r="AX5" s="258"/>
      <c r="AY5" s="258"/>
      <c r="AZ5" s="258"/>
      <c r="BA5" s="258"/>
      <c r="BB5" s="48"/>
      <c r="BC5" s="1" t="s">
        <v>98</v>
      </c>
      <c r="BD5" s="253">
        <f>IF(AL5="","",AL5)</f>
      </c>
      <c r="BE5" s="254"/>
    </row>
    <row r="6" spans="14:40" ht="7.5" customHeight="1" thickBot="1"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J6" s="32"/>
      <c r="AK6" s="32"/>
      <c r="AN6" s="32"/>
    </row>
    <row r="7" spans="1:57" ht="20.25" customHeight="1">
      <c r="A7" s="295" t="s">
        <v>2</v>
      </c>
      <c r="B7" s="296"/>
      <c r="C7" s="308" t="s">
        <v>161</v>
      </c>
      <c r="D7" s="216"/>
      <c r="E7" s="292" t="s">
        <v>3</v>
      </c>
      <c r="F7" s="264" t="s">
        <v>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  <c r="AK7" s="52" t="s">
        <v>111</v>
      </c>
      <c r="AL7" s="51" t="s">
        <v>110</v>
      </c>
      <c r="AM7" s="119"/>
      <c r="AQ7" s="311"/>
      <c r="AR7" s="211"/>
      <c r="AS7" s="212" t="s">
        <v>207</v>
      </c>
      <c r="AT7" s="216" t="s">
        <v>74</v>
      </c>
      <c r="AU7" s="256" t="s">
        <v>79</v>
      </c>
      <c r="AV7" s="256" t="s">
        <v>80</v>
      </c>
      <c r="AW7" s="256" t="s">
        <v>85</v>
      </c>
      <c r="AX7" s="256" t="s">
        <v>81</v>
      </c>
      <c r="AY7" s="256" t="s">
        <v>114</v>
      </c>
      <c r="AZ7" s="256" t="s">
        <v>82</v>
      </c>
      <c r="BA7" s="263" t="s">
        <v>83</v>
      </c>
      <c r="BB7" s="263" t="s">
        <v>95</v>
      </c>
      <c r="BC7" s="256" t="s">
        <v>84</v>
      </c>
      <c r="BD7" s="256" t="s">
        <v>112</v>
      </c>
      <c r="BE7" s="260" t="s">
        <v>86</v>
      </c>
    </row>
    <row r="8" spans="1:57" ht="21" customHeight="1" thickBot="1">
      <c r="A8" s="297"/>
      <c r="B8" s="298"/>
      <c r="C8" s="309"/>
      <c r="D8" s="310"/>
      <c r="E8" s="293"/>
      <c r="F8" s="53">
        <f>'日付'!B12</f>
        <v>43101</v>
      </c>
      <c r="G8" s="53">
        <f>'日付'!C12</f>
        <v>43102</v>
      </c>
      <c r="H8" s="53">
        <f>'日付'!D12</f>
        <v>43103</v>
      </c>
      <c r="I8" s="53">
        <f>'日付'!E12</f>
        <v>43104</v>
      </c>
      <c r="J8" s="53">
        <f>'日付'!F12</f>
        <v>43105</v>
      </c>
      <c r="K8" s="53">
        <f>'日付'!G12</f>
        <v>43106</v>
      </c>
      <c r="L8" s="53">
        <f>'日付'!H12</f>
        <v>43107</v>
      </c>
      <c r="M8" s="53">
        <f>'日付'!I12</f>
        <v>43108</v>
      </c>
      <c r="N8" s="53">
        <f>'日付'!J12</f>
        <v>43109</v>
      </c>
      <c r="O8" s="53">
        <f>'日付'!K12</f>
        <v>43110</v>
      </c>
      <c r="P8" s="53">
        <f>'日付'!L12</f>
        <v>43111</v>
      </c>
      <c r="Q8" s="53">
        <f>'日付'!M12</f>
        <v>43112</v>
      </c>
      <c r="R8" s="53">
        <f>'日付'!N12</f>
        <v>43113</v>
      </c>
      <c r="S8" s="53">
        <f>'日付'!O12</f>
        <v>43114</v>
      </c>
      <c r="T8" s="53">
        <f>'日付'!P12</f>
        <v>43115</v>
      </c>
      <c r="U8" s="53">
        <f>'日付'!Q12</f>
        <v>43116</v>
      </c>
      <c r="V8" s="53">
        <f>'日付'!R12</f>
        <v>43117</v>
      </c>
      <c r="W8" s="53">
        <f>'日付'!S12</f>
        <v>43118</v>
      </c>
      <c r="X8" s="53">
        <f>'日付'!T12</f>
        <v>43119</v>
      </c>
      <c r="Y8" s="53">
        <f>'日付'!U12</f>
        <v>43120</v>
      </c>
      <c r="Z8" s="53">
        <f>'日付'!V12</f>
        <v>43121</v>
      </c>
      <c r="AA8" s="53">
        <f>'日付'!W12</f>
        <v>43122</v>
      </c>
      <c r="AB8" s="53">
        <f>'日付'!X12</f>
        <v>43123</v>
      </c>
      <c r="AC8" s="53">
        <f>'日付'!Y12</f>
        <v>43124</v>
      </c>
      <c r="AD8" s="53">
        <f>'日付'!Z12</f>
        <v>43125</v>
      </c>
      <c r="AE8" s="53">
        <f>'日付'!AA12</f>
        <v>43126</v>
      </c>
      <c r="AF8" s="53">
        <f>'日付'!AB12</f>
        <v>43127</v>
      </c>
      <c r="AG8" s="53">
        <f>'日付'!AC12</f>
        <v>43128</v>
      </c>
      <c r="AH8" s="53">
        <f>'日付'!AD12</f>
        <v>43129</v>
      </c>
      <c r="AI8" s="53">
        <f>'日付'!AE12</f>
        <v>43130</v>
      </c>
      <c r="AJ8" s="53">
        <f>'日付'!AF12</f>
        <v>43131</v>
      </c>
      <c r="AK8" s="230" t="s">
        <v>155</v>
      </c>
      <c r="AL8" s="313" t="s">
        <v>159</v>
      </c>
      <c r="AM8" s="227">
        <f>COUNTIF($F$48:$AJ$48,1)+COUNTIF($F$48:$AJ$48,2)+COUNTIF($F$48:$AJ$48,3)</f>
        <v>0</v>
      </c>
      <c r="AQ8" s="312"/>
      <c r="AR8" s="210"/>
      <c r="AS8" s="213"/>
      <c r="AT8" s="217"/>
      <c r="AU8" s="259"/>
      <c r="AV8" s="259"/>
      <c r="AW8" s="259"/>
      <c r="AX8" s="259"/>
      <c r="AY8" s="259"/>
      <c r="AZ8" s="259"/>
      <c r="BA8" s="259"/>
      <c r="BB8" s="259"/>
      <c r="BC8" s="259"/>
      <c r="BD8" s="257"/>
      <c r="BE8" s="261"/>
    </row>
    <row r="9" spans="1:57" ht="16.5" customHeight="1">
      <c r="A9" s="299" t="s">
        <v>6</v>
      </c>
      <c r="B9" s="300"/>
      <c r="C9" s="322">
        <v>1</v>
      </c>
      <c r="D9" s="323"/>
      <c r="E9" s="9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88"/>
      <c r="AK9" s="231"/>
      <c r="AL9" s="314"/>
      <c r="AM9" s="228"/>
      <c r="AQ9" s="224" t="s">
        <v>145</v>
      </c>
      <c r="AR9" s="214">
        <v>1</v>
      </c>
      <c r="AS9" s="218">
        <f>IF(D27="","",D27)</f>
      </c>
      <c r="AT9" s="326">
        <f>IF(E27="","",E27)</f>
      </c>
      <c r="AU9" s="328"/>
      <c r="AV9" s="330">
        <f>IF(AS9="H28",0,IF(90000&lt;=AU9,90000,AU9))</f>
        <v>0</v>
      </c>
      <c r="AW9" s="332"/>
      <c r="AX9" s="332"/>
      <c r="AY9" s="328"/>
      <c r="AZ9" s="330">
        <f>IF(AS9="H28",0,IF(20000&lt;=AY9,20000,AY9))</f>
        <v>0</v>
      </c>
      <c r="BA9" s="328"/>
      <c r="BB9" s="332"/>
      <c r="BC9" s="332"/>
      <c r="BD9" s="332"/>
      <c r="BE9" s="337"/>
    </row>
    <row r="10" spans="1:57" ht="16.5" customHeight="1">
      <c r="A10" s="301"/>
      <c r="B10" s="302"/>
      <c r="C10" s="288">
        <v>2</v>
      </c>
      <c r="D10" s="289"/>
      <c r="E10" s="9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89"/>
      <c r="AK10" s="231"/>
      <c r="AL10" s="316"/>
      <c r="AM10" s="229"/>
      <c r="AQ10" s="225"/>
      <c r="AR10" s="215"/>
      <c r="AS10" s="219"/>
      <c r="AT10" s="327"/>
      <c r="AU10" s="329"/>
      <c r="AV10" s="331"/>
      <c r="AW10" s="333"/>
      <c r="AX10" s="333"/>
      <c r="AY10" s="335"/>
      <c r="AZ10" s="331"/>
      <c r="BA10" s="335"/>
      <c r="BB10" s="333"/>
      <c r="BC10" s="333"/>
      <c r="BD10" s="333"/>
      <c r="BE10" s="338"/>
    </row>
    <row r="11" spans="1:57" ht="16.5" customHeight="1">
      <c r="A11" s="301"/>
      <c r="B11" s="302"/>
      <c r="C11" s="288">
        <v>3</v>
      </c>
      <c r="D11" s="289"/>
      <c r="E11" s="9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89"/>
      <c r="AK11" s="231"/>
      <c r="AL11" s="313" t="s">
        <v>157</v>
      </c>
      <c r="AM11" s="227">
        <f>COUNTIF($F$48:$AJ$48,2)+COUNTIF($F$48:$AJ$48,3)</f>
        <v>0</v>
      </c>
      <c r="AQ11" s="225"/>
      <c r="AR11" s="215">
        <v>2</v>
      </c>
      <c r="AS11" s="220"/>
      <c r="AT11" s="334">
        <f>IF(E28="","",E28)</f>
      </c>
      <c r="AU11" s="335"/>
      <c r="AV11" s="331">
        <f>IF(AS11="H28",0,IF(90000&lt;=AU11,90000,AU11))</f>
        <v>0</v>
      </c>
      <c r="AW11" s="333"/>
      <c r="AX11" s="333"/>
      <c r="AY11" s="335"/>
      <c r="AZ11" s="331">
        <f>IF(AS11="H28",0,IF(20000&lt;=AY11,20000,AY11))</f>
        <v>0</v>
      </c>
      <c r="BA11" s="335"/>
      <c r="BB11" s="333"/>
      <c r="BC11" s="333"/>
      <c r="BD11" s="333"/>
      <c r="BE11" s="338"/>
    </row>
    <row r="12" spans="1:57" ht="16.5" customHeight="1">
      <c r="A12" s="301"/>
      <c r="B12" s="302"/>
      <c r="C12" s="288">
        <v>4</v>
      </c>
      <c r="D12" s="289"/>
      <c r="E12" s="9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0"/>
      <c r="AK12" s="231"/>
      <c r="AL12" s="314"/>
      <c r="AM12" s="228"/>
      <c r="AQ12" s="225"/>
      <c r="AR12" s="215"/>
      <c r="AS12" s="221"/>
      <c r="AT12" s="327"/>
      <c r="AU12" s="329"/>
      <c r="AV12" s="331"/>
      <c r="AW12" s="333"/>
      <c r="AX12" s="333"/>
      <c r="AY12" s="335"/>
      <c r="AZ12" s="331"/>
      <c r="BA12" s="335"/>
      <c r="BB12" s="333"/>
      <c r="BC12" s="333"/>
      <c r="BD12" s="333"/>
      <c r="BE12" s="338"/>
    </row>
    <row r="13" spans="1:57" ht="16.5" customHeight="1">
      <c r="A13" s="301"/>
      <c r="B13" s="302"/>
      <c r="C13" s="288">
        <v>5</v>
      </c>
      <c r="D13" s="289"/>
      <c r="E13" s="9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0"/>
      <c r="AK13" s="231"/>
      <c r="AL13" s="316"/>
      <c r="AM13" s="229"/>
      <c r="AQ13" s="225"/>
      <c r="AR13" s="215">
        <v>3</v>
      </c>
      <c r="AS13" s="220"/>
      <c r="AT13" s="334">
        <f>IF(E29="","",E29)</f>
      </c>
      <c r="AU13" s="335"/>
      <c r="AV13" s="331">
        <f>IF(AS13="H28",0,IF(90000&lt;=AU13,90000,AU13))</f>
        <v>0</v>
      </c>
      <c r="AW13" s="333"/>
      <c r="AX13" s="333"/>
      <c r="AY13" s="335"/>
      <c r="AZ13" s="331">
        <f>IF(AS13="H28",0,IF(20000&lt;=AY13,20000,AY13))</f>
        <v>0</v>
      </c>
      <c r="BA13" s="335"/>
      <c r="BB13" s="333"/>
      <c r="BC13" s="333"/>
      <c r="BD13" s="333"/>
      <c r="BE13" s="338"/>
    </row>
    <row r="14" spans="1:57" ht="16.5" customHeight="1">
      <c r="A14" s="301"/>
      <c r="B14" s="302"/>
      <c r="C14" s="288">
        <v>6</v>
      </c>
      <c r="D14" s="289"/>
      <c r="E14" s="9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90"/>
      <c r="AK14" s="231"/>
      <c r="AL14" s="313" t="s">
        <v>158</v>
      </c>
      <c r="AM14" s="227">
        <f>COUNTIF($F$48:$AJ$48,3)</f>
        <v>0</v>
      </c>
      <c r="AQ14" s="225"/>
      <c r="AR14" s="215"/>
      <c r="AS14" s="221"/>
      <c r="AT14" s="327"/>
      <c r="AU14" s="329"/>
      <c r="AV14" s="331"/>
      <c r="AW14" s="333"/>
      <c r="AX14" s="333"/>
      <c r="AY14" s="335"/>
      <c r="AZ14" s="331"/>
      <c r="BA14" s="335"/>
      <c r="BB14" s="333"/>
      <c r="BC14" s="333"/>
      <c r="BD14" s="333"/>
      <c r="BE14" s="338"/>
    </row>
    <row r="15" spans="1:57" ht="16.5" customHeight="1">
      <c r="A15" s="301"/>
      <c r="B15" s="302"/>
      <c r="C15" s="288">
        <v>7</v>
      </c>
      <c r="D15" s="289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90"/>
      <c r="AK15" s="231"/>
      <c r="AL15" s="314"/>
      <c r="AM15" s="228"/>
      <c r="AQ15" s="225"/>
      <c r="AR15" s="215">
        <v>4</v>
      </c>
      <c r="AS15" s="220"/>
      <c r="AT15" s="334">
        <f>IF(E30="","",E30)</f>
      </c>
      <c r="AU15" s="335"/>
      <c r="AV15" s="331">
        <f>IF(AS15="H28",0,IF(90000&lt;=AU15,90000,AU15))</f>
        <v>0</v>
      </c>
      <c r="AW15" s="333"/>
      <c r="AX15" s="333"/>
      <c r="AY15" s="335"/>
      <c r="AZ15" s="331">
        <f>IF(AS15="H28",0,IF(20000&lt;=AY15,20000,AY15))</f>
        <v>0</v>
      </c>
      <c r="BA15" s="335"/>
      <c r="BB15" s="333"/>
      <c r="BC15" s="333"/>
      <c r="BD15" s="333"/>
      <c r="BE15" s="338"/>
    </row>
    <row r="16" spans="1:57" ht="17.25" customHeight="1">
      <c r="A16" s="301"/>
      <c r="B16" s="302"/>
      <c r="C16" s="288">
        <v>8</v>
      </c>
      <c r="D16" s="289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90"/>
      <c r="AK16" s="231"/>
      <c r="AL16" s="316"/>
      <c r="AM16" s="229"/>
      <c r="AQ16" s="225"/>
      <c r="AR16" s="215"/>
      <c r="AS16" s="221"/>
      <c r="AT16" s="327"/>
      <c r="AU16" s="329"/>
      <c r="AV16" s="331"/>
      <c r="AW16" s="333"/>
      <c r="AX16" s="333"/>
      <c r="AY16" s="335"/>
      <c r="AZ16" s="331"/>
      <c r="BA16" s="335"/>
      <c r="BB16" s="333"/>
      <c r="BC16" s="333"/>
      <c r="BD16" s="333"/>
      <c r="BE16" s="338"/>
    </row>
    <row r="17" spans="1:57" ht="17.25" customHeight="1">
      <c r="A17" s="301"/>
      <c r="B17" s="302"/>
      <c r="C17" s="288">
        <v>9</v>
      </c>
      <c r="D17" s="289"/>
      <c r="E17" s="9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1"/>
      <c r="AK17" s="231"/>
      <c r="AL17" s="313" t="s">
        <v>148</v>
      </c>
      <c r="AM17" s="317">
        <f>SUM(AM8:AM16)</f>
        <v>0</v>
      </c>
      <c r="AQ17" s="225"/>
      <c r="AR17" s="215">
        <v>5</v>
      </c>
      <c r="AS17" s="220"/>
      <c r="AT17" s="334">
        <f>IF(E31="","",E31)</f>
      </c>
      <c r="AU17" s="335"/>
      <c r="AV17" s="331">
        <f>IF(AS17="H28",0,IF(90000&lt;=AU17,90000,AU17))</f>
        <v>0</v>
      </c>
      <c r="AW17" s="333"/>
      <c r="AX17" s="333"/>
      <c r="AY17" s="335"/>
      <c r="AZ17" s="331">
        <f>IF(AS17="H28",0,IF(20000&lt;=AY17,20000,AY17))</f>
        <v>0</v>
      </c>
      <c r="BA17" s="335"/>
      <c r="BB17" s="333"/>
      <c r="BC17" s="333"/>
      <c r="BD17" s="333"/>
      <c r="BE17" s="338"/>
    </row>
    <row r="18" spans="1:57" ht="17.25" customHeight="1" thickBot="1">
      <c r="A18" s="301"/>
      <c r="B18" s="302"/>
      <c r="C18" s="288">
        <v>10</v>
      </c>
      <c r="D18" s="289"/>
      <c r="E18" s="9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1"/>
      <c r="AK18" s="231"/>
      <c r="AL18" s="314"/>
      <c r="AM18" s="318"/>
      <c r="AQ18" s="226"/>
      <c r="AR18" s="339"/>
      <c r="AS18" s="336"/>
      <c r="AT18" s="340"/>
      <c r="AU18" s="341"/>
      <c r="AV18" s="342"/>
      <c r="AW18" s="343"/>
      <c r="AX18" s="343"/>
      <c r="AY18" s="344"/>
      <c r="AZ18" s="342"/>
      <c r="BA18" s="344"/>
      <c r="BB18" s="343"/>
      <c r="BC18" s="343"/>
      <c r="BD18" s="343"/>
      <c r="BE18" s="345"/>
    </row>
    <row r="19" spans="1:57" ht="17.25" customHeight="1" thickBot="1">
      <c r="A19" s="301"/>
      <c r="B19" s="302"/>
      <c r="C19" s="288">
        <v>11</v>
      </c>
      <c r="D19" s="289"/>
      <c r="E19" s="9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91"/>
      <c r="AK19" s="232"/>
      <c r="AL19" s="315"/>
      <c r="AM19" s="319"/>
      <c r="AN19" s="32"/>
      <c r="AO19" s="32"/>
      <c r="AP19" s="32"/>
      <c r="AQ19" s="224" t="s">
        <v>146</v>
      </c>
      <c r="AR19" s="214">
        <v>1</v>
      </c>
      <c r="AS19" s="207">
        <f>IF(D32="","",D32)</f>
      </c>
      <c r="AT19" s="326">
        <f>IF(E32="","",E32)</f>
      </c>
      <c r="AU19" s="328"/>
      <c r="AV19" s="330">
        <f>IF(AS19="H28",0,IF(90000&lt;=AU19,90000,AU19))</f>
        <v>0</v>
      </c>
      <c r="AW19" s="328"/>
      <c r="AX19" s="330">
        <f>IF(AS19="H28",0,IF(10000&lt;=AW19,10000,AW19))</f>
        <v>0</v>
      </c>
      <c r="AY19" s="328"/>
      <c r="AZ19" s="330">
        <f>IF(AS19="H28",0,IF(20000&lt;=AY19,20000,AY19))</f>
        <v>0</v>
      </c>
      <c r="BA19" s="328"/>
      <c r="BB19" s="328"/>
      <c r="BC19" s="328"/>
      <c r="BD19" s="328"/>
      <c r="BE19" s="337"/>
    </row>
    <row r="20" spans="1:57" ht="17.25" customHeight="1">
      <c r="A20" s="301"/>
      <c r="B20" s="302"/>
      <c r="C20" s="288">
        <v>12</v>
      </c>
      <c r="D20" s="289"/>
      <c r="E20" s="9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1"/>
      <c r="AK20" s="54"/>
      <c r="AL20" s="55"/>
      <c r="AM20" s="56"/>
      <c r="AN20" s="58"/>
      <c r="AO20" s="58"/>
      <c r="AP20" s="57"/>
      <c r="AQ20" s="225"/>
      <c r="AR20" s="215"/>
      <c r="AS20" s="208"/>
      <c r="AT20" s="327"/>
      <c r="AU20" s="329"/>
      <c r="AV20" s="331"/>
      <c r="AW20" s="335"/>
      <c r="AX20" s="331"/>
      <c r="AY20" s="335"/>
      <c r="AZ20" s="331"/>
      <c r="BA20" s="335"/>
      <c r="BB20" s="335"/>
      <c r="BC20" s="335"/>
      <c r="BD20" s="335"/>
      <c r="BE20" s="338"/>
    </row>
    <row r="21" spans="1:57" ht="16.5" customHeight="1">
      <c r="A21" s="301"/>
      <c r="B21" s="302"/>
      <c r="C21" s="288">
        <v>13</v>
      </c>
      <c r="D21" s="289"/>
      <c r="E21" s="9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92"/>
      <c r="AK21" s="54"/>
      <c r="AL21" s="58"/>
      <c r="AM21" s="58"/>
      <c r="AN21" s="58"/>
      <c r="AO21" s="58"/>
      <c r="AP21" s="57"/>
      <c r="AQ21" s="225"/>
      <c r="AR21" s="215">
        <v>2</v>
      </c>
      <c r="AS21" s="209">
        <f>IF(D33="","",D33)</f>
      </c>
      <c r="AT21" s="334">
        <f>IF(E33="","",E33)</f>
      </c>
      <c r="AU21" s="335"/>
      <c r="AV21" s="331">
        <f>IF(AS21="H28",0,IF(90000&lt;=AU21,90000,AU21))</f>
        <v>0</v>
      </c>
      <c r="AW21" s="335"/>
      <c r="AX21" s="331">
        <f>IF(AS21="H28",0,IF(10000&lt;=AW21,10000,AW21))</f>
        <v>0</v>
      </c>
      <c r="AY21" s="335"/>
      <c r="AZ21" s="331">
        <f>IF(AS21="H28",0,IF(20000&lt;=AY21,20000,AY21))</f>
        <v>0</v>
      </c>
      <c r="BA21" s="335"/>
      <c r="BB21" s="335"/>
      <c r="BC21" s="335"/>
      <c r="BD21" s="335"/>
      <c r="BE21" s="338"/>
    </row>
    <row r="22" spans="1:57" ht="16.5" customHeight="1" thickBot="1">
      <c r="A22" s="303"/>
      <c r="B22" s="304"/>
      <c r="C22" s="305" t="s">
        <v>152</v>
      </c>
      <c r="D22" s="306"/>
      <c r="E22" s="307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 t="shared" si="0"/>
        <v>0</v>
      </c>
      <c r="AK22" s="59"/>
      <c r="AL22" s="60"/>
      <c r="AM22" s="61"/>
      <c r="AN22" s="61"/>
      <c r="AO22" s="57"/>
      <c r="AP22" s="57"/>
      <c r="AQ22" s="225"/>
      <c r="AR22" s="215"/>
      <c r="AS22" s="208"/>
      <c r="AT22" s="327"/>
      <c r="AU22" s="329"/>
      <c r="AV22" s="331"/>
      <c r="AW22" s="335"/>
      <c r="AX22" s="331"/>
      <c r="AY22" s="335"/>
      <c r="AZ22" s="331"/>
      <c r="BA22" s="335"/>
      <c r="BB22" s="335"/>
      <c r="BC22" s="335"/>
      <c r="BD22" s="335"/>
      <c r="BE22" s="338"/>
    </row>
    <row r="23" spans="1:57" ht="15.75" customHeight="1">
      <c r="A23" s="295" t="s">
        <v>2</v>
      </c>
      <c r="B23" s="296"/>
      <c r="C23" s="212" t="s">
        <v>161</v>
      </c>
      <c r="D23" s="212" t="s">
        <v>160</v>
      </c>
      <c r="E23" s="270" t="s">
        <v>3</v>
      </c>
      <c r="F23" s="222">
        <f aca="true" t="shared" si="1" ref="F23:AJ23">F8</f>
        <v>43101</v>
      </c>
      <c r="G23" s="222">
        <f t="shared" si="1"/>
        <v>43102</v>
      </c>
      <c r="H23" s="222">
        <f t="shared" si="1"/>
        <v>43103</v>
      </c>
      <c r="I23" s="222">
        <f t="shared" si="1"/>
        <v>43104</v>
      </c>
      <c r="J23" s="222">
        <f t="shared" si="1"/>
        <v>43105</v>
      </c>
      <c r="K23" s="222">
        <f t="shared" si="1"/>
        <v>43106</v>
      </c>
      <c r="L23" s="222">
        <f t="shared" si="1"/>
        <v>43107</v>
      </c>
      <c r="M23" s="222">
        <f t="shared" si="1"/>
        <v>43108</v>
      </c>
      <c r="N23" s="222">
        <f t="shared" si="1"/>
        <v>43109</v>
      </c>
      <c r="O23" s="222">
        <f t="shared" si="1"/>
        <v>43110</v>
      </c>
      <c r="P23" s="222">
        <f t="shared" si="1"/>
        <v>43111</v>
      </c>
      <c r="Q23" s="222">
        <f t="shared" si="1"/>
        <v>43112</v>
      </c>
      <c r="R23" s="222">
        <f t="shared" si="1"/>
        <v>43113</v>
      </c>
      <c r="S23" s="222">
        <f t="shared" si="1"/>
        <v>43114</v>
      </c>
      <c r="T23" s="222">
        <f t="shared" si="1"/>
        <v>43115</v>
      </c>
      <c r="U23" s="222">
        <f t="shared" si="1"/>
        <v>43116</v>
      </c>
      <c r="V23" s="222">
        <f t="shared" si="1"/>
        <v>43117</v>
      </c>
      <c r="W23" s="222">
        <f t="shared" si="1"/>
        <v>43118</v>
      </c>
      <c r="X23" s="222">
        <f t="shared" si="1"/>
        <v>43119</v>
      </c>
      <c r="Y23" s="222">
        <f t="shared" si="1"/>
        <v>43120</v>
      </c>
      <c r="Z23" s="222">
        <f t="shared" si="1"/>
        <v>43121</v>
      </c>
      <c r="AA23" s="222">
        <f t="shared" si="1"/>
        <v>43122</v>
      </c>
      <c r="AB23" s="222">
        <f t="shared" si="1"/>
        <v>43123</v>
      </c>
      <c r="AC23" s="222">
        <f t="shared" si="1"/>
        <v>43124</v>
      </c>
      <c r="AD23" s="222">
        <f t="shared" si="1"/>
        <v>43125</v>
      </c>
      <c r="AE23" s="222">
        <f t="shared" si="1"/>
        <v>43126</v>
      </c>
      <c r="AF23" s="222">
        <f t="shared" si="1"/>
        <v>43127</v>
      </c>
      <c r="AG23" s="222">
        <f t="shared" si="1"/>
        <v>43128</v>
      </c>
      <c r="AH23" s="222">
        <f t="shared" si="1"/>
        <v>43129</v>
      </c>
      <c r="AI23" s="222">
        <f t="shared" si="1"/>
        <v>43130</v>
      </c>
      <c r="AJ23" s="361">
        <f t="shared" si="1"/>
        <v>43131</v>
      </c>
      <c r="AK23" s="235" t="s">
        <v>162</v>
      </c>
      <c r="AL23" s="237" t="s">
        <v>47</v>
      </c>
      <c r="AM23" s="237" t="s">
        <v>75</v>
      </c>
      <c r="AN23" s="237" t="s">
        <v>76</v>
      </c>
      <c r="AO23" s="57"/>
      <c r="AP23" s="57"/>
      <c r="AQ23" s="225"/>
      <c r="AR23" s="215">
        <v>3</v>
      </c>
      <c r="AS23" s="209">
        <f>IF(D34="","",D34)</f>
      </c>
      <c r="AT23" s="334">
        <f>IF(E34="","",E34)</f>
      </c>
      <c r="AU23" s="335"/>
      <c r="AV23" s="331">
        <f>IF(AS23="H28",0,IF(90000&lt;=AU23,90000,AU23))</f>
        <v>0</v>
      </c>
      <c r="AW23" s="335"/>
      <c r="AX23" s="331">
        <f>IF(AS23="H28",0,IF(10000&lt;=AW23,10000,AW23))</f>
        <v>0</v>
      </c>
      <c r="AY23" s="335"/>
      <c r="AZ23" s="331">
        <f>IF(AS23="H28",0,IF(20000&lt;=AY23,20000,AY23))</f>
        <v>0</v>
      </c>
      <c r="BA23" s="335"/>
      <c r="BB23" s="335"/>
      <c r="BC23" s="335"/>
      <c r="BD23" s="335"/>
      <c r="BE23" s="338"/>
    </row>
    <row r="24" spans="1:57" ht="15.75" customHeight="1">
      <c r="A24" s="324"/>
      <c r="B24" s="325"/>
      <c r="C24" s="255"/>
      <c r="D24" s="255"/>
      <c r="E24" s="271"/>
      <c r="F24" s="223" t="s">
        <v>129</v>
      </c>
      <c r="G24" s="223" t="s">
        <v>129</v>
      </c>
      <c r="H24" s="223" t="s">
        <v>129</v>
      </c>
      <c r="I24" s="223" t="s">
        <v>129</v>
      </c>
      <c r="J24" s="223" t="s">
        <v>129</v>
      </c>
      <c r="K24" s="223" t="s">
        <v>129</v>
      </c>
      <c r="L24" s="223" t="s">
        <v>129</v>
      </c>
      <c r="M24" s="223" t="s">
        <v>129</v>
      </c>
      <c r="N24" s="223" t="s">
        <v>129</v>
      </c>
      <c r="O24" s="223" t="s">
        <v>129</v>
      </c>
      <c r="P24" s="223" t="s">
        <v>129</v>
      </c>
      <c r="Q24" s="223" t="s">
        <v>129</v>
      </c>
      <c r="R24" s="223" t="s">
        <v>129</v>
      </c>
      <c r="S24" s="223" t="s">
        <v>129</v>
      </c>
      <c r="T24" s="223" t="s">
        <v>129</v>
      </c>
      <c r="U24" s="223" t="s">
        <v>129</v>
      </c>
      <c r="V24" s="223" t="s">
        <v>129</v>
      </c>
      <c r="W24" s="223" t="s">
        <v>129</v>
      </c>
      <c r="X24" s="223" t="s">
        <v>129</v>
      </c>
      <c r="Y24" s="223" t="s">
        <v>129</v>
      </c>
      <c r="Z24" s="223" t="s">
        <v>129</v>
      </c>
      <c r="AA24" s="223" t="s">
        <v>129</v>
      </c>
      <c r="AB24" s="223" t="s">
        <v>129</v>
      </c>
      <c r="AC24" s="223" t="s">
        <v>129</v>
      </c>
      <c r="AD24" s="223" t="s">
        <v>129</v>
      </c>
      <c r="AE24" s="223" t="s">
        <v>129</v>
      </c>
      <c r="AF24" s="223" t="s">
        <v>129</v>
      </c>
      <c r="AG24" s="223" t="s">
        <v>129</v>
      </c>
      <c r="AH24" s="223" t="s">
        <v>129</v>
      </c>
      <c r="AI24" s="223" t="s">
        <v>129</v>
      </c>
      <c r="AJ24" s="362" t="s">
        <v>129</v>
      </c>
      <c r="AK24" s="236"/>
      <c r="AL24" s="238"/>
      <c r="AM24" s="238"/>
      <c r="AN24" s="238"/>
      <c r="AO24" s="57"/>
      <c r="AP24" s="57"/>
      <c r="AQ24" s="225"/>
      <c r="AR24" s="215"/>
      <c r="AS24" s="208"/>
      <c r="AT24" s="327"/>
      <c r="AU24" s="329"/>
      <c r="AV24" s="331"/>
      <c r="AW24" s="335"/>
      <c r="AX24" s="331"/>
      <c r="AY24" s="335"/>
      <c r="AZ24" s="331"/>
      <c r="BA24" s="335"/>
      <c r="BB24" s="335"/>
      <c r="BC24" s="335"/>
      <c r="BD24" s="335"/>
      <c r="BE24" s="338"/>
    </row>
    <row r="25" spans="1:57" ht="15.75" customHeight="1">
      <c r="A25" s="324"/>
      <c r="B25" s="325"/>
      <c r="C25" s="255"/>
      <c r="D25" s="255"/>
      <c r="E25" s="271"/>
      <c r="F25" s="223">
        <v>42380</v>
      </c>
      <c r="G25" s="223">
        <v>42380</v>
      </c>
      <c r="H25" s="223">
        <v>42380</v>
      </c>
      <c r="I25" s="223">
        <v>42380</v>
      </c>
      <c r="J25" s="223">
        <v>42380</v>
      </c>
      <c r="K25" s="223">
        <v>42380</v>
      </c>
      <c r="L25" s="223">
        <v>42380</v>
      </c>
      <c r="M25" s="223">
        <v>42380</v>
      </c>
      <c r="N25" s="223">
        <v>42380</v>
      </c>
      <c r="O25" s="223">
        <v>42380</v>
      </c>
      <c r="P25" s="223">
        <v>42380</v>
      </c>
      <c r="Q25" s="223">
        <v>42380</v>
      </c>
      <c r="R25" s="223">
        <v>42380</v>
      </c>
      <c r="S25" s="223">
        <v>42380</v>
      </c>
      <c r="T25" s="223">
        <v>42380</v>
      </c>
      <c r="U25" s="223">
        <v>42380</v>
      </c>
      <c r="V25" s="223">
        <v>42380</v>
      </c>
      <c r="W25" s="223">
        <v>42380</v>
      </c>
      <c r="X25" s="223">
        <v>42380</v>
      </c>
      <c r="Y25" s="223">
        <v>42380</v>
      </c>
      <c r="Z25" s="223">
        <v>42380</v>
      </c>
      <c r="AA25" s="223">
        <v>42380</v>
      </c>
      <c r="AB25" s="223">
        <v>42380</v>
      </c>
      <c r="AC25" s="223">
        <v>42380</v>
      </c>
      <c r="AD25" s="223">
        <v>42380</v>
      </c>
      <c r="AE25" s="223">
        <v>42380</v>
      </c>
      <c r="AF25" s="223">
        <v>42380</v>
      </c>
      <c r="AG25" s="223">
        <v>42380</v>
      </c>
      <c r="AH25" s="223">
        <v>42380</v>
      </c>
      <c r="AI25" s="223">
        <v>42380</v>
      </c>
      <c r="AJ25" s="362">
        <v>42380</v>
      </c>
      <c r="AK25" s="236"/>
      <c r="AL25" s="238"/>
      <c r="AM25" s="238"/>
      <c r="AN25" s="238"/>
      <c r="AO25" s="320" t="s">
        <v>149</v>
      </c>
      <c r="AP25" s="321"/>
      <c r="AQ25" s="225"/>
      <c r="AR25" s="215">
        <v>4</v>
      </c>
      <c r="AS25" s="209">
        <f>IF(D35="","",D35)</f>
      </c>
      <c r="AT25" s="334">
        <f>IF(E35="","",E35)</f>
      </c>
      <c r="AU25" s="335"/>
      <c r="AV25" s="331">
        <f>IF(AS25="H28",0,IF(90000&lt;=AU25,90000,AU25))</f>
        <v>0</v>
      </c>
      <c r="AW25" s="335"/>
      <c r="AX25" s="331">
        <f>IF(AS25="H28",0,IF(10000&lt;=AW25,10000,AW25))</f>
        <v>0</v>
      </c>
      <c r="AY25" s="335"/>
      <c r="AZ25" s="331">
        <f>IF(AS25="H28",0,IF(20000&lt;=AY25,20000,AY25))</f>
        <v>0</v>
      </c>
      <c r="BA25" s="335"/>
      <c r="BB25" s="335"/>
      <c r="BC25" s="335"/>
      <c r="BD25" s="335"/>
      <c r="BE25" s="338"/>
    </row>
    <row r="26" spans="1:57" ht="15.75" customHeight="1" thickBot="1">
      <c r="A26" s="324"/>
      <c r="B26" s="325"/>
      <c r="C26" s="213"/>
      <c r="D26" s="213"/>
      <c r="E26" s="272"/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  <c r="AG26" s="223">
        <v>0</v>
      </c>
      <c r="AH26" s="223">
        <v>0</v>
      </c>
      <c r="AI26" s="223">
        <v>0</v>
      </c>
      <c r="AJ26" s="362">
        <v>0</v>
      </c>
      <c r="AK26" s="236"/>
      <c r="AL26" s="238"/>
      <c r="AM26" s="238"/>
      <c r="AN26" s="238"/>
      <c r="AO26" s="320"/>
      <c r="AP26" s="321"/>
      <c r="AQ26" s="225"/>
      <c r="AR26" s="215"/>
      <c r="AS26" s="208"/>
      <c r="AT26" s="327"/>
      <c r="AU26" s="329"/>
      <c r="AV26" s="331"/>
      <c r="AW26" s="335"/>
      <c r="AX26" s="331"/>
      <c r="AY26" s="335"/>
      <c r="AZ26" s="331"/>
      <c r="BA26" s="335"/>
      <c r="BB26" s="335"/>
      <c r="BC26" s="335"/>
      <c r="BD26" s="335"/>
      <c r="BE26" s="338"/>
    </row>
    <row r="27" spans="1:57" ht="16.5" customHeight="1">
      <c r="A27" s="299" t="s">
        <v>7</v>
      </c>
      <c r="B27" s="250" t="s">
        <v>145</v>
      </c>
      <c r="C27" s="62">
        <v>1</v>
      </c>
      <c r="D27" s="62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93"/>
      <c r="AK27" s="83">
        <f aca="true" t="shared" si="2" ref="AK27:AK45">COUNTA(F27:AJ27)-COUNTIF(F27:AJ27,"集")-COUNTIF(F27:AJ27,"休")-COUNTIF(F27:AJ27,"外")</f>
        <v>0</v>
      </c>
      <c r="AL27" s="83">
        <f aca="true" t="shared" si="3" ref="AL27:AL46">COUNTIF(F27:AJ27,"集")</f>
        <v>0</v>
      </c>
      <c r="AM27" s="83">
        <f>AK27+'【12月】月集計表'!AM27</f>
        <v>0</v>
      </c>
      <c r="AN27" s="83">
        <f>AL27+'【12月】月集計表'!AN27</f>
        <v>0</v>
      </c>
      <c r="AO27" s="320"/>
      <c r="AP27" s="321"/>
      <c r="AQ27" s="225"/>
      <c r="AR27" s="215">
        <v>5</v>
      </c>
      <c r="AS27" s="209">
        <f>IF(D36="","",D36)</f>
      </c>
      <c r="AT27" s="334">
        <f>IF(E36="","",E36)</f>
      </c>
      <c r="AU27" s="335"/>
      <c r="AV27" s="331">
        <f>IF(AS27="H28",0,IF(90000&lt;=AU27,90000,AU27))</f>
        <v>0</v>
      </c>
      <c r="AW27" s="335"/>
      <c r="AX27" s="331">
        <f>IF(AS27="H28",0,IF(10000&lt;=AW27,10000,AW27))</f>
        <v>0</v>
      </c>
      <c r="AY27" s="335"/>
      <c r="AZ27" s="331">
        <f>IF(AS27="H28",0,IF(20000&lt;=AY27,20000,AY27))</f>
        <v>0</v>
      </c>
      <c r="BA27" s="335"/>
      <c r="BB27" s="335"/>
      <c r="BC27" s="335"/>
      <c r="BD27" s="335"/>
      <c r="BE27" s="338"/>
    </row>
    <row r="28" spans="1:57" ht="16.5" customHeight="1" thickBot="1">
      <c r="A28" s="301"/>
      <c r="B28" s="251"/>
      <c r="C28" s="66">
        <v>2</v>
      </c>
      <c r="D28" s="66"/>
      <c r="E28" s="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90"/>
      <c r="AK28" s="65">
        <f t="shared" si="2"/>
        <v>0</v>
      </c>
      <c r="AL28" s="65">
        <f t="shared" si="3"/>
        <v>0</v>
      </c>
      <c r="AM28" s="65">
        <f>AK28+'【12月】月集計表'!AM28</f>
        <v>0</v>
      </c>
      <c r="AN28" s="65">
        <f>AL28+'【12月】月集計表'!AN28</f>
        <v>0</v>
      </c>
      <c r="AO28" s="320"/>
      <c r="AP28" s="321"/>
      <c r="AQ28" s="226"/>
      <c r="AR28" s="339"/>
      <c r="AS28" s="210"/>
      <c r="AT28" s="340"/>
      <c r="AU28" s="341"/>
      <c r="AV28" s="342"/>
      <c r="AW28" s="344"/>
      <c r="AX28" s="342"/>
      <c r="AY28" s="344"/>
      <c r="AZ28" s="342"/>
      <c r="BA28" s="344"/>
      <c r="BB28" s="344"/>
      <c r="BC28" s="344"/>
      <c r="BD28" s="344"/>
      <c r="BE28" s="345"/>
    </row>
    <row r="29" spans="1:57" ht="16.5" customHeight="1">
      <c r="A29" s="301"/>
      <c r="B29" s="251"/>
      <c r="C29" s="66">
        <v>3</v>
      </c>
      <c r="D29" s="66"/>
      <c r="E29" s="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90"/>
      <c r="AK29" s="65">
        <f t="shared" si="2"/>
        <v>0</v>
      </c>
      <c r="AL29" s="65">
        <f t="shared" si="3"/>
        <v>0</v>
      </c>
      <c r="AM29" s="65">
        <f>AK29+'【12月】月集計表'!AM29</f>
        <v>0</v>
      </c>
      <c r="AN29" s="65">
        <f>AL29+'【12月】月集計表'!AN29</f>
        <v>0</v>
      </c>
      <c r="AQ29" s="224" t="s">
        <v>156</v>
      </c>
      <c r="AR29" s="214">
        <v>1</v>
      </c>
      <c r="AS29" s="207">
        <f>IF(D37="","",D37)</f>
      </c>
      <c r="AT29" s="326">
        <f>IF(E37="","",E37)</f>
      </c>
      <c r="AU29" s="328"/>
      <c r="AV29" s="330">
        <f>IF(AS29="H28",0,IF(90000&lt;=AU29,90000,AU29))</f>
        <v>0</v>
      </c>
      <c r="AW29" s="328"/>
      <c r="AX29" s="330">
        <f>IF(AS29="H28",0,IF(10000&lt;=AW29,10000,AW29))</f>
        <v>0</v>
      </c>
      <c r="AY29" s="332"/>
      <c r="AZ29" s="332"/>
      <c r="BA29" s="332"/>
      <c r="BB29" s="332"/>
      <c r="BC29" s="328"/>
      <c r="BD29" s="328"/>
      <c r="BE29" s="337"/>
    </row>
    <row r="30" spans="1:57" ht="16.5" customHeight="1">
      <c r="A30" s="301"/>
      <c r="B30" s="251"/>
      <c r="C30" s="66">
        <v>4</v>
      </c>
      <c r="D30" s="66"/>
      <c r="E30" s="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90"/>
      <c r="AK30" s="65">
        <f t="shared" si="2"/>
        <v>0</v>
      </c>
      <c r="AL30" s="65">
        <f t="shared" si="3"/>
        <v>0</v>
      </c>
      <c r="AM30" s="65">
        <f>AK30+'【12月】月集計表'!AM30</f>
        <v>0</v>
      </c>
      <c r="AN30" s="65">
        <f>AL30+'【12月】月集計表'!AN30</f>
        <v>0</v>
      </c>
      <c r="AQ30" s="225"/>
      <c r="AR30" s="215"/>
      <c r="AS30" s="208"/>
      <c r="AT30" s="327"/>
      <c r="AU30" s="329"/>
      <c r="AV30" s="331"/>
      <c r="AW30" s="335"/>
      <c r="AX30" s="331"/>
      <c r="AY30" s="333"/>
      <c r="AZ30" s="333"/>
      <c r="BA30" s="333"/>
      <c r="BB30" s="333"/>
      <c r="BC30" s="335"/>
      <c r="BD30" s="335"/>
      <c r="BE30" s="338"/>
    </row>
    <row r="31" spans="1:57" ht="16.5" customHeight="1" thickBot="1">
      <c r="A31" s="301"/>
      <c r="B31" s="252"/>
      <c r="C31" s="63">
        <v>5</v>
      </c>
      <c r="D31" s="63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94"/>
      <c r="AK31" s="68">
        <f t="shared" si="2"/>
        <v>0</v>
      </c>
      <c r="AL31" s="68">
        <f t="shared" si="3"/>
        <v>0</v>
      </c>
      <c r="AM31" s="68">
        <f>AK31+'【12月】月集計表'!AM31</f>
        <v>0</v>
      </c>
      <c r="AN31" s="68">
        <f>AL31+'【12月】月集計表'!AN31</f>
        <v>0</v>
      </c>
      <c r="AQ31" s="225"/>
      <c r="AR31" s="215">
        <v>2</v>
      </c>
      <c r="AS31" s="209">
        <f>IF(D38="","",D38)</f>
      </c>
      <c r="AT31" s="334">
        <f>IF(E38="","",E38)</f>
      </c>
      <c r="AU31" s="335"/>
      <c r="AV31" s="331">
        <f>IF(AS31="H28",0,IF(90000&lt;=AU31,90000,AU31))</f>
        <v>0</v>
      </c>
      <c r="AW31" s="335"/>
      <c r="AX31" s="331">
        <f>IF(AS31="H28",0,IF(10000&lt;=AW31,10000,AW31))</f>
        <v>0</v>
      </c>
      <c r="AY31" s="333"/>
      <c r="AZ31" s="333"/>
      <c r="BA31" s="333"/>
      <c r="BB31" s="333"/>
      <c r="BC31" s="335"/>
      <c r="BD31" s="335"/>
      <c r="BE31" s="338"/>
    </row>
    <row r="32" spans="1:57" ht="16.5" customHeight="1">
      <c r="A32" s="301"/>
      <c r="B32" s="250" t="s">
        <v>146</v>
      </c>
      <c r="C32" s="62">
        <v>1</v>
      </c>
      <c r="D32" s="88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93"/>
      <c r="AK32" s="87">
        <f t="shared" si="2"/>
        <v>0</v>
      </c>
      <c r="AL32" s="83">
        <f t="shared" si="3"/>
        <v>0</v>
      </c>
      <c r="AM32" s="83">
        <f>AK32+'【12月】月集計表'!AM32</f>
        <v>1</v>
      </c>
      <c r="AN32" s="83">
        <f>AL32+'【12月】月集計表'!AN32</f>
        <v>0</v>
      </c>
      <c r="AQ32" s="225"/>
      <c r="AR32" s="215"/>
      <c r="AS32" s="208"/>
      <c r="AT32" s="327"/>
      <c r="AU32" s="329"/>
      <c r="AV32" s="331"/>
      <c r="AW32" s="335"/>
      <c r="AX32" s="331"/>
      <c r="AY32" s="333"/>
      <c r="AZ32" s="333"/>
      <c r="BA32" s="333"/>
      <c r="BB32" s="333"/>
      <c r="BC32" s="335"/>
      <c r="BD32" s="335"/>
      <c r="BE32" s="338"/>
    </row>
    <row r="33" spans="1:57" ht="16.5" customHeight="1">
      <c r="A33" s="301"/>
      <c r="B33" s="251"/>
      <c r="C33" s="66">
        <v>2</v>
      </c>
      <c r="D33" s="89"/>
      <c r="E33" s="9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90"/>
      <c r="AK33" s="64">
        <f t="shared" si="2"/>
        <v>0</v>
      </c>
      <c r="AL33" s="65">
        <f t="shared" si="3"/>
        <v>0</v>
      </c>
      <c r="AM33" s="65">
        <f>AK33+'【12月】月集計表'!AM33</f>
        <v>0</v>
      </c>
      <c r="AN33" s="65">
        <f>AL33+'【12月】月集計表'!AN33</f>
        <v>0</v>
      </c>
      <c r="AQ33" s="225"/>
      <c r="AR33" s="215">
        <v>3</v>
      </c>
      <c r="AS33" s="209">
        <f>IF(D39="","",D39)</f>
      </c>
      <c r="AT33" s="334">
        <f>IF(E39="","",E39)</f>
      </c>
      <c r="AU33" s="335"/>
      <c r="AV33" s="331">
        <f>IF(AS33="H28",0,IF(90000&lt;=AU33,90000,AU33))</f>
        <v>0</v>
      </c>
      <c r="AW33" s="335"/>
      <c r="AX33" s="331">
        <f>IF(AS33="H28",0,IF(10000&lt;=AW33,10000,AW33))</f>
        <v>0</v>
      </c>
      <c r="AY33" s="333"/>
      <c r="AZ33" s="333"/>
      <c r="BA33" s="333"/>
      <c r="BB33" s="333"/>
      <c r="BC33" s="335"/>
      <c r="BD33" s="335"/>
      <c r="BE33" s="338"/>
    </row>
    <row r="34" spans="1:57" ht="16.5" customHeight="1">
      <c r="A34" s="301"/>
      <c r="B34" s="251"/>
      <c r="C34" s="66">
        <v>3</v>
      </c>
      <c r="D34" s="89"/>
      <c r="E34" s="9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90"/>
      <c r="AK34" s="64">
        <f t="shared" si="2"/>
        <v>0</v>
      </c>
      <c r="AL34" s="65">
        <f t="shared" si="3"/>
        <v>0</v>
      </c>
      <c r="AM34" s="65">
        <f>AK34+'【12月】月集計表'!AM34</f>
        <v>0</v>
      </c>
      <c r="AN34" s="65">
        <f>AL34+'【12月】月集計表'!AN34</f>
        <v>0</v>
      </c>
      <c r="AQ34" s="225"/>
      <c r="AR34" s="215"/>
      <c r="AS34" s="208"/>
      <c r="AT34" s="327"/>
      <c r="AU34" s="329"/>
      <c r="AV34" s="331"/>
      <c r="AW34" s="335"/>
      <c r="AX34" s="331"/>
      <c r="AY34" s="333"/>
      <c r="AZ34" s="333"/>
      <c r="BA34" s="333"/>
      <c r="BB34" s="333"/>
      <c r="BC34" s="335"/>
      <c r="BD34" s="335"/>
      <c r="BE34" s="338"/>
    </row>
    <row r="35" spans="1:57" ht="16.5" customHeight="1">
      <c r="A35" s="301"/>
      <c r="B35" s="251"/>
      <c r="C35" s="66">
        <v>4</v>
      </c>
      <c r="D35" s="89"/>
      <c r="E35" s="9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0"/>
      <c r="AK35" s="64">
        <f t="shared" si="2"/>
        <v>0</v>
      </c>
      <c r="AL35" s="65">
        <f t="shared" si="3"/>
        <v>0</v>
      </c>
      <c r="AM35" s="65">
        <f>AK35+'【12月】月集計表'!AM35</f>
        <v>0</v>
      </c>
      <c r="AN35" s="65">
        <f>AL35+'【12月】月集計表'!AN35</f>
        <v>0</v>
      </c>
      <c r="AQ35" s="225"/>
      <c r="AR35" s="215">
        <v>4</v>
      </c>
      <c r="AS35" s="209">
        <f>IF(D40="","",D40)</f>
      </c>
      <c r="AT35" s="334">
        <f>IF(E40="","",E40)</f>
      </c>
      <c r="AU35" s="335"/>
      <c r="AV35" s="331">
        <f>IF(AS35="H28",0,IF(90000&lt;=AU35,90000,AU35))</f>
        <v>0</v>
      </c>
      <c r="AW35" s="335"/>
      <c r="AX35" s="331">
        <f>IF(AS35="H28",0,IF(10000&lt;=AW35,10000,AW35))</f>
        <v>0</v>
      </c>
      <c r="AY35" s="333"/>
      <c r="AZ35" s="333"/>
      <c r="BA35" s="333"/>
      <c r="BB35" s="333"/>
      <c r="BC35" s="335"/>
      <c r="BD35" s="335"/>
      <c r="BE35" s="338"/>
    </row>
    <row r="36" spans="1:57" ht="16.5" customHeight="1" thickBot="1">
      <c r="A36" s="301"/>
      <c r="B36" s="252"/>
      <c r="C36" s="63">
        <v>5</v>
      </c>
      <c r="D36" s="90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194"/>
      <c r="AK36" s="67">
        <f t="shared" si="2"/>
        <v>0</v>
      </c>
      <c r="AL36" s="68">
        <f t="shared" si="3"/>
        <v>0</v>
      </c>
      <c r="AM36" s="68">
        <f>AK36+'【12月】月集計表'!AM36</f>
        <v>0</v>
      </c>
      <c r="AN36" s="68">
        <f>AL36+'【12月】月集計表'!AN36</f>
        <v>0</v>
      </c>
      <c r="AQ36" s="225"/>
      <c r="AR36" s="215"/>
      <c r="AS36" s="208"/>
      <c r="AT36" s="327"/>
      <c r="AU36" s="329"/>
      <c r="AV36" s="331"/>
      <c r="AW36" s="335"/>
      <c r="AX36" s="331"/>
      <c r="AY36" s="333"/>
      <c r="AZ36" s="333"/>
      <c r="BA36" s="333"/>
      <c r="BB36" s="333"/>
      <c r="BC36" s="335"/>
      <c r="BD36" s="335"/>
      <c r="BE36" s="338"/>
    </row>
    <row r="37" spans="1:57" ht="16.5" customHeight="1">
      <c r="A37" s="301"/>
      <c r="B37" s="250" t="s">
        <v>156</v>
      </c>
      <c r="C37" s="62">
        <v>1</v>
      </c>
      <c r="D37" s="8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93"/>
      <c r="AK37" s="87">
        <f t="shared" si="2"/>
        <v>0</v>
      </c>
      <c r="AL37" s="83">
        <f t="shared" si="3"/>
        <v>0</v>
      </c>
      <c r="AM37" s="83">
        <f>AK37+'【12月】月集計表'!AM37</f>
        <v>0</v>
      </c>
      <c r="AN37" s="83">
        <f>AL37+'【12月】月集計表'!AN37</f>
        <v>0</v>
      </c>
      <c r="AQ37" s="225"/>
      <c r="AR37" s="215">
        <v>5</v>
      </c>
      <c r="AS37" s="209">
        <f>IF(D41="","",D41)</f>
      </c>
      <c r="AT37" s="334">
        <f>IF(E41="","",E41)</f>
      </c>
      <c r="AU37" s="335"/>
      <c r="AV37" s="331">
        <f>IF(AS37="H28",0,IF(90000&lt;=AU37,90000,AU37))</f>
        <v>0</v>
      </c>
      <c r="AW37" s="335"/>
      <c r="AX37" s="331">
        <f>IF(AS37="H28",0,IF(10000&lt;=AW37,10000,AW37))</f>
        <v>0</v>
      </c>
      <c r="AY37" s="333"/>
      <c r="AZ37" s="333"/>
      <c r="BA37" s="333"/>
      <c r="BB37" s="333"/>
      <c r="BC37" s="335"/>
      <c r="BD37" s="335"/>
      <c r="BE37" s="338"/>
    </row>
    <row r="38" spans="1:57" ht="16.5" customHeight="1" thickBot="1">
      <c r="A38" s="301"/>
      <c r="B38" s="251"/>
      <c r="C38" s="66">
        <v>2</v>
      </c>
      <c r="D38" s="89"/>
      <c r="E38" s="9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90"/>
      <c r="AK38" s="64">
        <f t="shared" si="2"/>
        <v>0</v>
      </c>
      <c r="AL38" s="65">
        <f t="shared" si="3"/>
        <v>0</v>
      </c>
      <c r="AM38" s="65">
        <f>AK38+'【12月】月集計表'!AM38</f>
        <v>0</v>
      </c>
      <c r="AN38" s="65">
        <f>AL38+'【12月】月集計表'!AN38</f>
        <v>0</v>
      </c>
      <c r="AQ38" s="226"/>
      <c r="AR38" s="339"/>
      <c r="AS38" s="210"/>
      <c r="AT38" s="340"/>
      <c r="AU38" s="341"/>
      <c r="AV38" s="342"/>
      <c r="AW38" s="344"/>
      <c r="AX38" s="342"/>
      <c r="AY38" s="343"/>
      <c r="AZ38" s="343"/>
      <c r="BA38" s="343"/>
      <c r="BB38" s="343"/>
      <c r="BC38" s="344"/>
      <c r="BD38" s="344"/>
      <c r="BE38" s="345"/>
    </row>
    <row r="39" spans="1:57" ht="16.5" customHeight="1">
      <c r="A39" s="301"/>
      <c r="B39" s="251"/>
      <c r="C39" s="66">
        <v>3</v>
      </c>
      <c r="D39" s="89"/>
      <c r="E39" s="9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90"/>
      <c r="AK39" s="64">
        <f t="shared" si="2"/>
        <v>0</v>
      </c>
      <c r="AL39" s="65">
        <f t="shared" si="3"/>
        <v>0</v>
      </c>
      <c r="AM39" s="65">
        <f>AK39+'【12月】月集計表'!AM39</f>
        <v>0</v>
      </c>
      <c r="AN39" s="65">
        <f>AL39+'【12月】月集計表'!AN39</f>
        <v>0</v>
      </c>
      <c r="AQ39" s="224" t="s">
        <v>147</v>
      </c>
      <c r="AR39" s="214">
        <v>1</v>
      </c>
      <c r="AS39" s="207">
        <f>IF(D42="","",D42)</f>
      </c>
      <c r="AT39" s="326">
        <f>IF(E42="","",E42)</f>
      </c>
      <c r="AU39" s="328"/>
      <c r="AV39" s="330">
        <f>IF(AS39="H28",0,IF(90000&lt;=AU39,90000,AU39))</f>
        <v>0</v>
      </c>
      <c r="AW39" s="328"/>
      <c r="AX39" s="330">
        <f>IF(AS39="H28",0,IF(10000&lt;=AW39,10000,AW39))</f>
        <v>0</v>
      </c>
      <c r="AY39" s="332"/>
      <c r="AZ39" s="332"/>
      <c r="BA39" s="332"/>
      <c r="BB39" s="332"/>
      <c r="BC39" s="328"/>
      <c r="BD39" s="328"/>
      <c r="BE39" s="337"/>
    </row>
    <row r="40" spans="1:57" ht="16.5" customHeight="1">
      <c r="A40" s="301"/>
      <c r="B40" s="251"/>
      <c r="C40" s="66">
        <v>4</v>
      </c>
      <c r="D40" s="89"/>
      <c r="E40" s="9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90"/>
      <c r="AK40" s="64">
        <f t="shared" si="2"/>
        <v>0</v>
      </c>
      <c r="AL40" s="65">
        <f t="shared" si="3"/>
        <v>0</v>
      </c>
      <c r="AM40" s="65">
        <f>AK40+'【12月】月集計表'!AM40</f>
        <v>0</v>
      </c>
      <c r="AN40" s="65">
        <f>AL40+'【12月】月集計表'!AN40</f>
        <v>0</v>
      </c>
      <c r="AQ40" s="225"/>
      <c r="AR40" s="215"/>
      <c r="AS40" s="208"/>
      <c r="AT40" s="327"/>
      <c r="AU40" s="329"/>
      <c r="AV40" s="331"/>
      <c r="AW40" s="335"/>
      <c r="AX40" s="331"/>
      <c r="AY40" s="333"/>
      <c r="AZ40" s="333"/>
      <c r="BA40" s="333"/>
      <c r="BB40" s="333"/>
      <c r="BC40" s="335"/>
      <c r="BD40" s="335"/>
      <c r="BE40" s="338"/>
    </row>
    <row r="41" spans="1:57" ht="16.5" customHeight="1" thickBot="1">
      <c r="A41" s="301"/>
      <c r="B41" s="252"/>
      <c r="C41" s="63">
        <v>5</v>
      </c>
      <c r="D41" s="90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194"/>
      <c r="AK41" s="67">
        <f t="shared" si="2"/>
        <v>0</v>
      </c>
      <c r="AL41" s="68">
        <f t="shared" si="3"/>
        <v>0</v>
      </c>
      <c r="AM41" s="68">
        <f>AK41+'【12月】月集計表'!AM41</f>
        <v>0</v>
      </c>
      <c r="AN41" s="68">
        <f>AL41+'【12月】月集計表'!AN41</f>
        <v>0</v>
      </c>
      <c r="AQ41" s="225"/>
      <c r="AR41" s="215">
        <v>2</v>
      </c>
      <c r="AS41" s="209">
        <f>IF(D43="","",D43)</f>
      </c>
      <c r="AT41" s="334">
        <f>IF(E43="","",E43)</f>
      </c>
      <c r="AU41" s="335"/>
      <c r="AV41" s="331">
        <f>IF(AS41="H28",0,IF(90000&lt;=AU41,90000,AU41))</f>
        <v>0</v>
      </c>
      <c r="AW41" s="335"/>
      <c r="AX41" s="331">
        <f>IF(AS41="H28",0,IF(10000&lt;=AW41,10000,AW41))</f>
        <v>0</v>
      </c>
      <c r="AY41" s="333"/>
      <c r="AZ41" s="333"/>
      <c r="BA41" s="333"/>
      <c r="BB41" s="333"/>
      <c r="BC41" s="335"/>
      <c r="BD41" s="335"/>
      <c r="BE41" s="338"/>
    </row>
    <row r="42" spans="1:57" ht="16.5" customHeight="1">
      <c r="A42" s="301"/>
      <c r="B42" s="251" t="s">
        <v>147</v>
      </c>
      <c r="C42" s="80">
        <v>1</v>
      </c>
      <c r="D42" s="91"/>
      <c r="E42" s="9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9"/>
      <c r="AK42" s="81">
        <f t="shared" si="2"/>
        <v>0</v>
      </c>
      <c r="AL42" s="82">
        <f t="shared" si="3"/>
        <v>0</v>
      </c>
      <c r="AM42" s="82">
        <f>AK42+'【12月】月集計表'!AM42</f>
        <v>0</v>
      </c>
      <c r="AN42" s="82">
        <f>AL42+'【12月】月集計表'!AN42</f>
        <v>0</v>
      </c>
      <c r="AQ42" s="225"/>
      <c r="AR42" s="215"/>
      <c r="AS42" s="208"/>
      <c r="AT42" s="327"/>
      <c r="AU42" s="329"/>
      <c r="AV42" s="331"/>
      <c r="AW42" s="335"/>
      <c r="AX42" s="331"/>
      <c r="AY42" s="333"/>
      <c r="AZ42" s="333"/>
      <c r="BA42" s="333"/>
      <c r="BB42" s="333"/>
      <c r="BC42" s="335"/>
      <c r="BD42" s="335"/>
      <c r="BE42" s="338"/>
    </row>
    <row r="43" spans="1:57" ht="16.5" customHeight="1">
      <c r="A43" s="301"/>
      <c r="B43" s="251"/>
      <c r="C43" s="66">
        <v>2</v>
      </c>
      <c r="D43" s="89"/>
      <c r="E43" s="9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90"/>
      <c r="AK43" s="64">
        <f t="shared" si="2"/>
        <v>0</v>
      </c>
      <c r="AL43" s="65">
        <f t="shared" si="3"/>
        <v>0</v>
      </c>
      <c r="AM43" s="65">
        <f>AK43+'【12月】月集計表'!AM43</f>
        <v>0</v>
      </c>
      <c r="AN43" s="65">
        <f>AL43+'【12月】月集計表'!AN43</f>
        <v>0</v>
      </c>
      <c r="AQ43" s="225"/>
      <c r="AR43" s="215">
        <v>3</v>
      </c>
      <c r="AS43" s="209">
        <f>IF(D44="","",D44)</f>
      </c>
      <c r="AT43" s="334">
        <f>IF(E44="","",E44)</f>
      </c>
      <c r="AU43" s="335"/>
      <c r="AV43" s="331">
        <f>IF(AS43="H28",0,IF(90000&lt;=AU43,90000,AU43))</f>
        <v>0</v>
      </c>
      <c r="AW43" s="335"/>
      <c r="AX43" s="331">
        <f>IF(AS43="H28",0,IF(10000&lt;=AW43,10000,AW43))</f>
        <v>0</v>
      </c>
      <c r="AY43" s="333"/>
      <c r="AZ43" s="333"/>
      <c r="BA43" s="333"/>
      <c r="BB43" s="333"/>
      <c r="BC43" s="335"/>
      <c r="BD43" s="335"/>
      <c r="BE43" s="338"/>
    </row>
    <row r="44" spans="1:57" ht="16.5" customHeight="1">
      <c r="A44" s="301"/>
      <c r="B44" s="251"/>
      <c r="C44" s="66">
        <v>3</v>
      </c>
      <c r="D44" s="89"/>
      <c r="E44" s="9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90"/>
      <c r="AK44" s="64">
        <f t="shared" si="2"/>
        <v>0</v>
      </c>
      <c r="AL44" s="65">
        <f t="shared" si="3"/>
        <v>0</v>
      </c>
      <c r="AM44" s="65">
        <f>AK44+'【12月】月集計表'!AM44</f>
        <v>0</v>
      </c>
      <c r="AN44" s="65">
        <f>AL44+'【12月】月集計表'!AN44</f>
        <v>0</v>
      </c>
      <c r="AQ44" s="225"/>
      <c r="AR44" s="215"/>
      <c r="AS44" s="208"/>
      <c r="AT44" s="327"/>
      <c r="AU44" s="329"/>
      <c r="AV44" s="331"/>
      <c r="AW44" s="335"/>
      <c r="AX44" s="331"/>
      <c r="AY44" s="333"/>
      <c r="AZ44" s="333"/>
      <c r="BA44" s="333"/>
      <c r="BB44" s="333"/>
      <c r="BC44" s="335"/>
      <c r="BD44" s="335"/>
      <c r="BE44" s="338"/>
    </row>
    <row r="45" spans="1:57" ht="16.5" customHeight="1">
      <c r="A45" s="301"/>
      <c r="B45" s="251"/>
      <c r="C45" s="66">
        <v>4</v>
      </c>
      <c r="D45" s="89"/>
      <c r="E45" s="9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90"/>
      <c r="AK45" s="64">
        <f t="shared" si="2"/>
        <v>0</v>
      </c>
      <c r="AL45" s="65">
        <f t="shared" si="3"/>
        <v>0</v>
      </c>
      <c r="AM45" s="65">
        <f>AK45+'【12月】月集計表'!AM45</f>
        <v>0</v>
      </c>
      <c r="AN45" s="65">
        <f>AL45+'【12月】月集計表'!AN45</f>
        <v>0</v>
      </c>
      <c r="AQ45" s="225"/>
      <c r="AR45" s="215">
        <v>4</v>
      </c>
      <c r="AS45" s="209">
        <f>IF(D45="","",D45)</f>
      </c>
      <c r="AT45" s="334">
        <f>IF(E45="","",E45)</f>
      </c>
      <c r="AU45" s="335"/>
      <c r="AV45" s="331">
        <f>IF(AS45="H28",0,IF(90000&lt;=AU45,90000,AU45))</f>
        <v>0</v>
      </c>
      <c r="AW45" s="335"/>
      <c r="AX45" s="331">
        <f>IF(AS45="H28",0,IF(10000&lt;=AW45,10000,AW45))</f>
        <v>0</v>
      </c>
      <c r="AY45" s="333"/>
      <c r="AZ45" s="333"/>
      <c r="BA45" s="333"/>
      <c r="BB45" s="333"/>
      <c r="BC45" s="335"/>
      <c r="BD45" s="335"/>
      <c r="BE45" s="338"/>
    </row>
    <row r="46" spans="1:57" ht="16.5" customHeight="1" thickBot="1">
      <c r="A46" s="301"/>
      <c r="B46" s="252"/>
      <c r="C46" s="63">
        <v>5</v>
      </c>
      <c r="D46" s="9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94"/>
      <c r="AK46" s="67">
        <f>COUNTA(F46:AJ46)-COUNTIF(F46:AJ46,"集")-COUNTIF(F46:AJ46,"休")-COUNTIF(F46:AJ46,"外")</f>
        <v>0</v>
      </c>
      <c r="AL46" s="68">
        <f t="shared" si="3"/>
        <v>0</v>
      </c>
      <c r="AM46" s="68">
        <f>AK46+'【12月】月集計表'!AM46</f>
        <v>0</v>
      </c>
      <c r="AN46" s="68">
        <f>AL46+'【12月】月集計表'!AN46</f>
        <v>0</v>
      </c>
      <c r="AQ46" s="225"/>
      <c r="AR46" s="215"/>
      <c r="AS46" s="208"/>
      <c r="AT46" s="327"/>
      <c r="AU46" s="329"/>
      <c r="AV46" s="331"/>
      <c r="AW46" s="335"/>
      <c r="AX46" s="331"/>
      <c r="AY46" s="333"/>
      <c r="AZ46" s="333"/>
      <c r="BA46" s="333"/>
      <c r="BB46" s="333"/>
      <c r="BC46" s="335"/>
      <c r="BD46" s="335"/>
      <c r="BE46" s="338"/>
    </row>
    <row r="47" spans="1:57" ht="16.5" customHeight="1" thickBot="1">
      <c r="A47" s="252"/>
      <c r="B47" s="267" t="s">
        <v>154</v>
      </c>
      <c r="C47" s="249"/>
      <c r="D47" s="249"/>
      <c r="E47" s="268"/>
      <c r="F47" s="69">
        <f>COUNTA(F27:F46)-COUNTIF(F27:F46,"外")-COUNTIF(F27:F46,"休")-COUNTIF(F27:F46,"集")</f>
        <v>0</v>
      </c>
      <c r="G47" s="69">
        <f aca="true" t="shared" si="4" ref="G47:AI47">COUNTA(G27:G46)-COUNTIF(G27:G46,"外")-COUNTIF(G27:G46,"休")-COUNTIF(G27:G46,"集")</f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0</v>
      </c>
      <c r="S47" s="70">
        <f t="shared" si="4"/>
        <v>0</v>
      </c>
      <c r="T47" s="70">
        <f t="shared" si="4"/>
        <v>0</v>
      </c>
      <c r="U47" s="70">
        <f t="shared" si="4"/>
        <v>0</v>
      </c>
      <c r="V47" s="70">
        <f t="shared" si="4"/>
        <v>0</v>
      </c>
      <c r="W47" s="70">
        <f t="shared" si="4"/>
        <v>0</v>
      </c>
      <c r="X47" s="70">
        <f t="shared" si="4"/>
        <v>0</v>
      </c>
      <c r="Y47" s="70">
        <f t="shared" si="4"/>
        <v>0</v>
      </c>
      <c r="Z47" s="70">
        <f t="shared" si="4"/>
        <v>0</v>
      </c>
      <c r="AA47" s="70">
        <f t="shared" si="4"/>
        <v>0</v>
      </c>
      <c r="AB47" s="70">
        <f t="shared" si="4"/>
        <v>0</v>
      </c>
      <c r="AC47" s="70">
        <f t="shared" si="4"/>
        <v>0</v>
      </c>
      <c r="AD47" s="70">
        <f t="shared" si="4"/>
        <v>0</v>
      </c>
      <c r="AE47" s="70">
        <f t="shared" si="4"/>
        <v>0</v>
      </c>
      <c r="AF47" s="70">
        <f t="shared" si="4"/>
        <v>0</v>
      </c>
      <c r="AG47" s="70">
        <f t="shared" si="4"/>
        <v>0</v>
      </c>
      <c r="AH47" s="72">
        <f t="shared" si="4"/>
        <v>0</v>
      </c>
      <c r="AI47" s="72">
        <f t="shared" si="4"/>
        <v>0</v>
      </c>
      <c r="AJ47" s="73">
        <f>COUNTA(AJ27:AJ46)-COUNTIF(AJ27:AJ46,"外")-COUNTIF(AJ27:AJ46,"休")-COUNTIF(AJ27:AJ46,"集")</f>
        <v>0</v>
      </c>
      <c r="AQ47" s="225"/>
      <c r="AR47" s="215">
        <v>5</v>
      </c>
      <c r="AS47" s="209">
        <f>IF(D46="","",D46)</f>
      </c>
      <c r="AT47" s="334">
        <f>IF(E46="","",E46)</f>
      </c>
      <c r="AU47" s="335"/>
      <c r="AV47" s="331">
        <f>IF(AS47="H28",0,IF(90000&lt;=AU47,90000,AU47))</f>
        <v>0</v>
      </c>
      <c r="AW47" s="335"/>
      <c r="AX47" s="331">
        <f>IF(AS47="H28",0,IF(10000&lt;=AW47,10000,AW47))</f>
        <v>0</v>
      </c>
      <c r="AY47" s="333"/>
      <c r="AZ47" s="333"/>
      <c r="BA47" s="333"/>
      <c r="BB47" s="333"/>
      <c r="BC47" s="335"/>
      <c r="BD47" s="335"/>
      <c r="BE47" s="338"/>
    </row>
    <row r="48" spans="1:57" ht="18" customHeight="1" thickBot="1">
      <c r="A48" s="248" t="s">
        <v>153</v>
      </c>
      <c r="B48" s="249"/>
      <c r="C48" s="249"/>
      <c r="D48" s="249"/>
      <c r="E48" s="249"/>
      <c r="F48" s="71">
        <f>IF(AND(F22&gt;=3,F47&gt;=5),1,0)+IF(AND(F22&gt;=2,F47&gt;=3),1,0)+IF(AND(F22&gt;=1,F47&gt;=1),1,0)</f>
        <v>0</v>
      </c>
      <c r="G48" s="71">
        <f aca="true" t="shared" si="5" ref="G48:AI48">IF(AND(G22&gt;=3,G47&gt;=5),1,0)+IF(AND(G22&gt;=2,G47&gt;=3),1,0)++IF(AND(G22&gt;=1,G47&gt;=1),1,0)</f>
        <v>0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>
        <f t="shared" si="5"/>
        <v>0</v>
      </c>
      <c r="M48" s="71">
        <f t="shared" si="5"/>
        <v>0</v>
      </c>
      <c r="N48" s="71">
        <f t="shared" si="5"/>
        <v>0</v>
      </c>
      <c r="O48" s="72">
        <f t="shared" si="5"/>
        <v>0</v>
      </c>
      <c r="P48" s="72">
        <f t="shared" si="5"/>
        <v>0</v>
      </c>
      <c r="Q48" s="72">
        <f t="shared" si="5"/>
        <v>0</v>
      </c>
      <c r="R48" s="72">
        <f t="shared" si="5"/>
        <v>0</v>
      </c>
      <c r="S48" s="72">
        <f t="shared" si="5"/>
        <v>0</v>
      </c>
      <c r="T48" s="72">
        <f t="shared" si="5"/>
        <v>0</v>
      </c>
      <c r="U48" s="72">
        <f t="shared" si="5"/>
        <v>0</v>
      </c>
      <c r="V48" s="72">
        <f t="shared" si="5"/>
        <v>0</v>
      </c>
      <c r="W48" s="72">
        <f t="shared" si="5"/>
        <v>0</v>
      </c>
      <c r="X48" s="72">
        <f t="shared" si="5"/>
        <v>0</v>
      </c>
      <c r="Y48" s="72">
        <f t="shared" si="5"/>
        <v>0</v>
      </c>
      <c r="Z48" s="72">
        <f t="shared" si="5"/>
        <v>0</v>
      </c>
      <c r="AA48" s="72">
        <f t="shared" si="5"/>
        <v>0</v>
      </c>
      <c r="AB48" s="72">
        <f t="shared" si="5"/>
        <v>0</v>
      </c>
      <c r="AC48" s="72">
        <f t="shared" si="5"/>
        <v>0</v>
      </c>
      <c r="AD48" s="72">
        <f t="shared" si="5"/>
        <v>0</v>
      </c>
      <c r="AE48" s="72">
        <f t="shared" si="5"/>
        <v>0</v>
      </c>
      <c r="AF48" s="72">
        <f t="shared" si="5"/>
        <v>0</v>
      </c>
      <c r="AG48" s="72">
        <f t="shared" si="5"/>
        <v>0</v>
      </c>
      <c r="AH48" s="72">
        <f t="shared" si="5"/>
        <v>0</v>
      </c>
      <c r="AI48" s="72">
        <f t="shared" si="5"/>
        <v>0</v>
      </c>
      <c r="AJ48" s="73">
        <f>IF(AND(AJ22&gt;=3,AJ47&gt;=5),1,0)+IF(AND(AJ22&gt;=2,AJ47&gt;=3),1,0)++IF(AND(AJ22&gt;=1,AJ47&gt;=1),1,0)</f>
        <v>0</v>
      </c>
      <c r="AO48" s="57"/>
      <c r="AP48" s="57"/>
      <c r="AQ48" s="226"/>
      <c r="AR48" s="339"/>
      <c r="AS48" s="210"/>
      <c r="AT48" s="340"/>
      <c r="AU48" s="341"/>
      <c r="AV48" s="342"/>
      <c r="AW48" s="344"/>
      <c r="AX48" s="342"/>
      <c r="AY48" s="343"/>
      <c r="AZ48" s="343"/>
      <c r="BA48" s="343"/>
      <c r="BB48" s="343"/>
      <c r="BC48" s="344"/>
      <c r="BD48" s="344"/>
      <c r="BE48" s="345"/>
    </row>
    <row r="49" spans="1:57" ht="16.5" customHeight="1" thickBot="1">
      <c r="A49" s="248" t="s">
        <v>163</v>
      </c>
      <c r="B49" s="249"/>
      <c r="C49" s="249"/>
      <c r="D49" s="249"/>
      <c r="E49" s="249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O49" s="57"/>
      <c r="AP49" s="57"/>
      <c r="AQ49" s="350" t="s">
        <v>55</v>
      </c>
      <c r="AR49" s="351"/>
      <c r="AS49" s="216"/>
      <c r="AT49" s="356"/>
      <c r="AU49" s="346">
        <f aca="true" t="shared" si="6" ref="AU49:BD49">SUM(AU9:AU47)</f>
        <v>0</v>
      </c>
      <c r="AV49" s="346">
        <f t="shared" si="6"/>
        <v>0</v>
      </c>
      <c r="AW49" s="346">
        <f t="shared" si="6"/>
        <v>0</v>
      </c>
      <c r="AX49" s="346">
        <f t="shared" si="6"/>
        <v>0</v>
      </c>
      <c r="AY49" s="346">
        <f t="shared" si="6"/>
        <v>0</v>
      </c>
      <c r="AZ49" s="346">
        <f t="shared" si="6"/>
        <v>0</v>
      </c>
      <c r="BA49" s="346">
        <f t="shared" si="6"/>
        <v>0</v>
      </c>
      <c r="BB49" s="346">
        <f t="shared" si="6"/>
        <v>0</v>
      </c>
      <c r="BC49" s="346">
        <f t="shared" si="6"/>
        <v>0</v>
      </c>
      <c r="BD49" s="346">
        <f t="shared" si="6"/>
        <v>0</v>
      </c>
      <c r="BE49" s="348"/>
    </row>
    <row r="50" spans="40:57" ht="16.5" customHeight="1" thickBot="1">
      <c r="AN50" s="74"/>
      <c r="AO50" s="57"/>
      <c r="AP50" s="57"/>
      <c r="AQ50" s="352"/>
      <c r="AR50" s="353"/>
      <c r="AS50" s="354"/>
      <c r="AT50" s="35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9"/>
    </row>
    <row r="51" spans="1:57" ht="16.5" customHeight="1">
      <c r="A51" s="239" t="s">
        <v>8</v>
      </c>
      <c r="B51" s="240"/>
      <c r="C51" s="240"/>
      <c r="D51" s="241"/>
      <c r="E51" s="120" t="s">
        <v>9</v>
      </c>
      <c r="F51" s="47" t="s">
        <v>10</v>
      </c>
      <c r="G51" s="47" t="s">
        <v>11</v>
      </c>
      <c r="H51" s="47" t="s">
        <v>12</v>
      </c>
      <c r="I51" s="47" t="s">
        <v>13</v>
      </c>
      <c r="J51" s="47" t="s">
        <v>14</v>
      </c>
      <c r="K51" s="47" t="s">
        <v>15</v>
      </c>
      <c r="L51" s="47" t="s">
        <v>16</v>
      </c>
      <c r="M51" s="47" t="s">
        <v>17</v>
      </c>
      <c r="N51" s="47" t="s">
        <v>18</v>
      </c>
      <c r="O51" s="47" t="s">
        <v>66</v>
      </c>
      <c r="P51" s="47" t="s">
        <v>68</v>
      </c>
      <c r="Q51" s="47" t="s">
        <v>105</v>
      </c>
      <c r="R51" s="47" t="s">
        <v>106</v>
      </c>
      <c r="S51" s="47" t="s">
        <v>19</v>
      </c>
      <c r="T51" s="47" t="s">
        <v>20</v>
      </c>
      <c r="U51" s="47" t="s">
        <v>21</v>
      </c>
      <c r="V51" s="282" t="s">
        <v>109</v>
      </c>
      <c r="W51" s="283"/>
      <c r="X51" s="284"/>
      <c r="AN51" s="76"/>
      <c r="AO51" s="57"/>
      <c r="AP51" s="57"/>
      <c r="AQ51" s="311" t="s">
        <v>215</v>
      </c>
      <c r="AR51" s="263"/>
      <c r="AS51" s="263"/>
      <c r="AT51" s="182"/>
      <c r="AU51" s="183">
        <f>SUM(AU9:AU18)</f>
        <v>0</v>
      </c>
      <c r="AV51" s="182">
        <f aca="true" t="shared" si="7" ref="AV51:BD51">SUM(AV9:AV18)</f>
        <v>0</v>
      </c>
      <c r="AW51" s="182">
        <f t="shared" si="7"/>
        <v>0</v>
      </c>
      <c r="AX51" s="182">
        <f t="shared" si="7"/>
        <v>0</v>
      </c>
      <c r="AY51" s="182">
        <f t="shared" si="7"/>
        <v>0</v>
      </c>
      <c r="AZ51" s="182">
        <f t="shared" si="7"/>
        <v>0</v>
      </c>
      <c r="BA51" s="182">
        <f t="shared" si="7"/>
        <v>0</v>
      </c>
      <c r="BB51" s="182">
        <f t="shared" si="7"/>
        <v>0</v>
      </c>
      <c r="BC51" s="182">
        <f t="shared" si="7"/>
        <v>0</v>
      </c>
      <c r="BD51" s="182">
        <f t="shared" si="7"/>
        <v>0</v>
      </c>
      <c r="BE51" s="184"/>
    </row>
    <row r="52" spans="1:57" ht="16.5" customHeight="1">
      <c r="A52" s="242"/>
      <c r="B52" s="243"/>
      <c r="C52" s="243"/>
      <c r="D52" s="244"/>
      <c r="E52" s="120" t="s">
        <v>22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279">
        <f>SUM(F52:R52)</f>
        <v>0</v>
      </c>
      <c r="W52" s="280"/>
      <c r="X52" s="281"/>
      <c r="AN52" s="76"/>
      <c r="AO52" s="57"/>
      <c r="AP52" s="57"/>
      <c r="AQ52" s="355" t="s">
        <v>216</v>
      </c>
      <c r="AR52" s="274"/>
      <c r="AS52" s="274"/>
      <c r="AT52" s="2"/>
      <c r="AU52" s="179">
        <f>SUM(AU19:AU28)</f>
        <v>0</v>
      </c>
      <c r="AV52" s="2">
        <f aca="true" t="shared" si="8" ref="AV52:BD52">SUM(AV19:AV28)</f>
        <v>0</v>
      </c>
      <c r="AW52" s="2">
        <f t="shared" si="8"/>
        <v>0</v>
      </c>
      <c r="AX52" s="2">
        <f t="shared" si="8"/>
        <v>0</v>
      </c>
      <c r="AY52" s="2">
        <f t="shared" si="8"/>
        <v>0</v>
      </c>
      <c r="AZ52" s="2">
        <f t="shared" si="8"/>
        <v>0</v>
      </c>
      <c r="BA52" s="2">
        <f t="shared" si="8"/>
        <v>0</v>
      </c>
      <c r="BB52" s="2">
        <f t="shared" si="8"/>
        <v>0</v>
      </c>
      <c r="BC52" s="2">
        <f t="shared" si="8"/>
        <v>0</v>
      </c>
      <c r="BD52" s="2">
        <f t="shared" si="8"/>
        <v>0</v>
      </c>
      <c r="BE52" s="185"/>
    </row>
    <row r="53" spans="1:57" ht="16.5" customHeight="1">
      <c r="A53" s="242"/>
      <c r="B53" s="243"/>
      <c r="C53" s="243"/>
      <c r="D53" s="244"/>
      <c r="E53" s="120" t="s">
        <v>78</v>
      </c>
      <c r="F53" s="2">
        <f>AK83</f>
        <v>0</v>
      </c>
      <c r="G53" s="2">
        <f>AK84</f>
        <v>0</v>
      </c>
      <c r="H53" s="2">
        <f>AK85</f>
        <v>0</v>
      </c>
      <c r="I53" s="2">
        <f>AK86</f>
        <v>0</v>
      </c>
      <c r="J53" s="2">
        <f>AK87</f>
        <v>0</v>
      </c>
      <c r="K53" s="2">
        <f>AK88</f>
        <v>0</v>
      </c>
      <c r="L53" s="2">
        <f>AK89</f>
        <v>0</v>
      </c>
      <c r="M53" s="2">
        <f>AK90</f>
        <v>0</v>
      </c>
      <c r="N53" s="2">
        <f>AK91</f>
        <v>0</v>
      </c>
      <c r="O53" s="2">
        <f>AK92</f>
        <v>0</v>
      </c>
      <c r="P53" s="2">
        <f>AK93</f>
        <v>0</v>
      </c>
      <c r="Q53" s="2">
        <f>AK94</f>
        <v>0</v>
      </c>
      <c r="R53" s="2">
        <f>AK95</f>
        <v>0</v>
      </c>
      <c r="S53" s="2">
        <f>AK96</f>
        <v>0</v>
      </c>
      <c r="T53" s="2">
        <f>AK97</f>
        <v>0</v>
      </c>
      <c r="U53" s="2">
        <f>AK98</f>
        <v>0</v>
      </c>
      <c r="V53" s="279">
        <f>SUM(F53:R53)</f>
        <v>0</v>
      </c>
      <c r="W53" s="280"/>
      <c r="X53" s="281"/>
      <c r="AN53" s="76"/>
      <c r="AO53" s="57"/>
      <c r="AP53" s="57"/>
      <c r="AQ53" s="355" t="s">
        <v>217</v>
      </c>
      <c r="AR53" s="274"/>
      <c r="AS53" s="274"/>
      <c r="AT53" s="2"/>
      <c r="AU53" s="179">
        <f>SUM(AU29:AU38)</f>
        <v>0</v>
      </c>
      <c r="AV53" s="2">
        <f aca="true" t="shared" si="9" ref="AV53:BD53">SUM(AV29:AV38)</f>
        <v>0</v>
      </c>
      <c r="AW53" s="2">
        <f t="shared" si="9"/>
        <v>0</v>
      </c>
      <c r="AX53" s="2">
        <f t="shared" si="9"/>
        <v>0</v>
      </c>
      <c r="AY53" s="2">
        <f t="shared" si="9"/>
        <v>0</v>
      </c>
      <c r="AZ53" s="2">
        <f t="shared" si="9"/>
        <v>0</v>
      </c>
      <c r="BA53" s="2">
        <f t="shared" si="9"/>
        <v>0</v>
      </c>
      <c r="BB53" s="2">
        <f t="shared" si="9"/>
        <v>0</v>
      </c>
      <c r="BC53" s="2">
        <f t="shared" si="9"/>
        <v>0</v>
      </c>
      <c r="BD53" s="2">
        <f t="shared" si="9"/>
        <v>0</v>
      </c>
      <c r="BE53" s="185"/>
    </row>
    <row r="54" spans="1:57" ht="16.5" customHeight="1" thickBot="1">
      <c r="A54" s="245"/>
      <c r="B54" s="246"/>
      <c r="C54" s="246"/>
      <c r="D54" s="247"/>
      <c r="E54" s="77" t="s">
        <v>77</v>
      </c>
      <c r="F54" s="2">
        <f>F53+'【12月】月集計表'!F54</f>
        <v>1</v>
      </c>
      <c r="G54" s="2">
        <f>G53+'【12月】月集計表'!G54</f>
        <v>0</v>
      </c>
      <c r="H54" s="2">
        <f>H53+'【12月】月集計表'!H54</f>
        <v>0</v>
      </c>
      <c r="I54" s="2">
        <f>I53+'【12月】月集計表'!I54</f>
        <v>0</v>
      </c>
      <c r="J54" s="2">
        <f>J53+'【12月】月集計表'!J54</f>
        <v>0</v>
      </c>
      <c r="K54" s="2">
        <f>K53+'【12月】月集計表'!K54</f>
        <v>0</v>
      </c>
      <c r="L54" s="2">
        <f>L53+'【12月】月集計表'!L54</f>
        <v>0</v>
      </c>
      <c r="M54" s="2">
        <f>M53+'【12月】月集計表'!M54</f>
        <v>0</v>
      </c>
      <c r="N54" s="2">
        <f>N53+'【12月】月集計表'!N54</f>
        <v>0</v>
      </c>
      <c r="O54" s="2">
        <f>O53+'【12月】月集計表'!O54</f>
        <v>0</v>
      </c>
      <c r="P54" s="2">
        <f>P53+'【12月】月集計表'!P54</f>
        <v>0</v>
      </c>
      <c r="Q54" s="2">
        <f>Q53+'【12月】月集計表'!Q54</f>
        <v>0</v>
      </c>
      <c r="R54" s="2">
        <f>R53+'【12月】月集計表'!R54</f>
        <v>0</v>
      </c>
      <c r="S54" s="2">
        <f>S53+'【12月】月集計表'!S54</f>
        <v>0</v>
      </c>
      <c r="T54" s="2">
        <f>T53+'【12月】月集計表'!T54</f>
        <v>0</v>
      </c>
      <c r="U54" s="2">
        <f>U53+'【12月】月集計表'!U54</f>
        <v>0</v>
      </c>
      <c r="V54" s="269">
        <f>SUM(F54:R54)</f>
        <v>1</v>
      </c>
      <c r="W54" s="269"/>
      <c r="X54" s="269"/>
      <c r="Y54" s="36" t="s">
        <v>151</v>
      </c>
      <c r="AN54" s="76"/>
      <c r="AO54" s="57"/>
      <c r="AP54" s="57"/>
      <c r="AQ54" s="312" t="s">
        <v>218</v>
      </c>
      <c r="AR54" s="259"/>
      <c r="AS54" s="259"/>
      <c r="AT54" s="181"/>
      <c r="AU54" s="180">
        <f>SUM(AU39:AU48)</f>
        <v>0</v>
      </c>
      <c r="AV54" s="181">
        <f aca="true" t="shared" si="10" ref="AV54:BD54">SUM(AV39:AV48)</f>
        <v>0</v>
      </c>
      <c r="AW54" s="181">
        <f t="shared" si="10"/>
        <v>0</v>
      </c>
      <c r="AX54" s="181">
        <f t="shared" si="10"/>
        <v>0</v>
      </c>
      <c r="AY54" s="181">
        <f t="shared" si="10"/>
        <v>0</v>
      </c>
      <c r="AZ54" s="181">
        <f t="shared" si="10"/>
        <v>0</v>
      </c>
      <c r="BA54" s="181">
        <f t="shared" si="10"/>
        <v>0</v>
      </c>
      <c r="BB54" s="181">
        <f t="shared" si="10"/>
        <v>0</v>
      </c>
      <c r="BC54" s="181">
        <f t="shared" si="10"/>
        <v>0</v>
      </c>
      <c r="BD54" s="181">
        <f t="shared" si="10"/>
        <v>0</v>
      </c>
      <c r="BE54" s="186"/>
    </row>
    <row r="55" spans="41:42" ht="7.5" customHeight="1">
      <c r="AO55" s="57"/>
      <c r="AP55" s="57"/>
    </row>
    <row r="56" spans="41:42" ht="15" customHeight="1">
      <c r="AO56" s="74"/>
      <c r="AP56" s="74"/>
    </row>
    <row r="57" spans="11:42" ht="15" customHeight="1" hidden="1">
      <c r="K57" s="78" t="s">
        <v>23</v>
      </c>
      <c r="AO57" s="76"/>
      <c r="AP57" s="76"/>
    </row>
    <row r="58" spans="41:42" ht="15" customHeight="1" hidden="1">
      <c r="AO58" s="76"/>
      <c r="AP58" s="76"/>
    </row>
    <row r="59" spans="11:42" ht="15" customHeight="1" hidden="1">
      <c r="K59" s="78" t="s">
        <v>24</v>
      </c>
      <c r="L59" s="78" t="s">
        <v>25</v>
      </c>
      <c r="AO59" s="76"/>
      <c r="AP59" s="76"/>
    </row>
    <row r="60" spans="11:42" ht="13.5" customHeight="1" hidden="1">
      <c r="K60" s="78" t="s">
        <v>26</v>
      </c>
      <c r="L60" s="36" t="s">
        <v>27</v>
      </c>
      <c r="AO60" s="76"/>
      <c r="AP60" s="76"/>
    </row>
    <row r="61" spans="11:12" ht="13.5" customHeight="1" hidden="1">
      <c r="K61" s="78" t="s">
        <v>28</v>
      </c>
      <c r="L61" s="78" t="s">
        <v>29</v>
      </c>
    </row>
    <row r="62" spans="11:12" ht="13.5" customHeight="1" hidden="1">
      <c r="K62" s="78" t="s">
        <v>30</v>
      </c>
      <c r="L62" s="78" t="s">
        <v>31</v>
      </c>
    </row>
    <row r="63" spans="11:12" ht="13.5" customHeight="1" hidden="1">
      <c r="K63" s="78" t="s">
        <v>32</v>
      </c>
      <c r="L63" s="78" t="s">
        <v>33</v>
      </c>
    </row>
    <row r="64" spans="11:12" ht="13.5" customHeight="1" hidden="1">
      <c r="K64" s="78" t="s">
        <v>34</v>
      </c>
      <c r="L64" s="78" t="s">
        <v>35</v>
      </c>
    </row>
    <row r="65" spans="11:12" ht="13.5" customHeight="1" hidden="1">
      <c r="K65" s="78" t="s">
        <v>36</v>
      </c>
      <c r="L65" s="78" t="s">
        <v>37</v>
      </c>
    </row>
    <row r="66" spans="11:12" ht="13.5" customHeight="1" hidden="1">
      <c r="K66" s="78" t="s">
        <v>38</v>
      </c>
      <c r="L66" s="78" t="s">
        <v>39</v>
      </c>
    </row>
    <row r="67" spans="11:12" ht="13.5" customHeight="1" hidden="1">
      <c r="K67" s="78" t="s">
        <v>40</v>
      </c>
      <c r="L67" s="78" t="s">
        <v>41</v>
      </c>
    </row>
    <row r="68" spans="11:12" ht="13.5" customHeight="1" hidden="1">
      <c r="K68" s="78" t="s">
        <v>42</v>
      </c>
      <c r="L68" s="78" t="s">
        <v>43</v>
      </c>
    </row>
    <row r="69" spans="11:22" ht="13.5" customHeight="1" hidden="1">
      <c r="K69" s="78" t="s">
        <v>69</v>
      </c>
      <c r="L69" s="78" t="s">
        <v>67</v>
      </c>
      <c r="U69" s="78"/>
      <c r="V69" s="78"/>
    </row>
    <row r="70" spans="11:22" ht="13.5" customHeight="1" hidden="1">
      <c r="K70" s="78" t="s">
        <v>70</v>
      </c>
      <c r="L70" s="78" t="s">
        <v>71</v>
      </c>
      <c r="U70" s="78"/>
      <c r="V70" s="78"/>
    </row>
    <row r="71" spans="11:22" ht="13.5" customHeight="1" hidden="1">
      <c r="K71" s="78" t="s">
        <v>101</v>
      </c>
      <c r="L71" s="78" t="s">
        <v>103</v>
      </c>
      <c r="U71" s="78"/>
      <c r="V71" s="78"/>
    </row>
    <row r="72" spans="11:12" ht="13.5" customHeight="1" hidden="1">
      <c r="K72" s="78" t="s">
        <v>102</v>
      </c>
      <c r="L72" s="78" t="s">
        <v>104</v>
      </c>
    </row>
    <row r="73" spans="11:12" ht="13.5" customHeight="1" hidden="1">
      <c r="K73" s="36" t="s">
        <v>100</v>
      </c>
      <c r="L73" s="36" t="s">
        <v>45</v>
      </c>
    </row>
    <row r="74" spans="11:12" ht="13.5" customHeight="1" hidden="1">
      <c r="K74" s="36" t="s">
        <v>99</v>
      </c>
      <c r="L74" s="36" t="s">
        <v>46</v>
      </c>
    </row>
    <row r="75" spans="11:12" ht="13.5" customHeight="1" hidden="1">
      <c r="K75" s="78" t="s">
        <v>19</v>
      </c>
      <c r="L75" s="78" t="s">
        <v>44</v>
      </c>
    </row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spans="5:37" ht="13.5" customHeight="1" hidden="1">
      <c r="E82" s="2"/>
      <c r="F82" s="79">
        <v>1</v>
      </c>
      <c r="G82" s="79">
        <v>2</v>
      </c>
      <c r="H82" s="79">
        <v>3</v>
      </c>
      <c r="I82" s="79">
        <v>4</v>
      </c>
      <c r="J82" s="79">
        <v>5</v>
      </c>
      <c r="K82" s="79">
        <v>6</v>
      </c>
      <c r="L82" s="79">
        <v>7</v>
      </c>
      <c r="M82" s="79">
        <v>8</v>
      </c>
      <c r="N82" s="79">
        <v>9</v>
      </c>
      <c r="O82" s="79">
        <v>10</v>
      </c>
      <c r="P82" s="79">
        <v>11</v>
      </c>
      <c r="Q82" s="79">
        <v>12</v>
      </c>
      <c r="R82" s="79">
        <v>13</v>
      </c>
      <c r="S82" s="79">
        <v>14</v>
      </c>
      <c r="T82" s="79">
        <v>15</v>
      </c>
      <c r="U82" s="79">
        <v>16</v>
      </c>
      <c r="V82" s="79">
        <v>17</v>
      </c>
      <c r="W82" s="79">
        <v>18</v>
      </c>
      <c r="X82" s="79">
        <v>19</v>
      </c>
      <c r="Y82" s="79">
        <v>20</v>
      </c>
      <c r="Z82" s="79">
        <v>21</v>
      </c>
      <c r="AA82" s="79">
        <v>22</v>
      </c>
      <c r="AB82" s="79">
        <v>23</v>
      </c>
      <c r="AC82" s="79">
        <v>24</v>
      </c>
      <c r="AD82" s="79">
        <v>25</v>
      </c>
      <c r="AE82" s="79">
        <v>26</v>
      </c>
      <c r="AF82" s="79">
        <v>27</v>
      </c>
      <c r="AG82" s="79">
        <v>28</v>
      </c>
      <c r="AH82" s="79">
        <v>29</v>
      </c>
      <c r="AI82" s="79">
        <v>30</v>
      </c>
      <c r="AJ82" s="79">
        <v>31</v>
      </c>
      <c r="AK82" s="47" t="s">
        <v>5</v>
      </c>
    </row>
    <row r="83" spans="5:37" ht="13.5" customHeight="1" hidden="1">
      <c r="E83" s="47" t="s">
        <v>10</v>
      </c>
      <c r="F83" s="2">
        <f aca="true" t="shared" si="11" ref="F83:U98">IF(COUNTIF(F$27:F$46,$E83)=0,"",COUNTIF(F$27:F$46,$E83)/COUNTIF(F$27:F$46,$E83))</f>
      </c>
      <c r="G83" s="2">
        <f t="shared" si="11"/>
      </c>
      <c r="H83" s="2">
        <f t="shared" si="11"/>
      </c>
      <c r="I83" s="2">
        <f t="shared" si="11"/>
      </c>
      <c r="J83" s="2">
        <f t="shared" si="11"/>
      </c>
      <c r="K83" s="2">
        <f t="shared" si="11"/>
      </c>
      <c r="L83" s="2">
        <f t="shared" si="11"/>
      </c>
      <c r="M83" s="2">
        <f t="shared" si="11"/>
      </c>
      <c r="N83" s="2">
        <f t="shared" si="11"/>
      </c>
      <c r="O83" s="2">
        <f t="shared" si="11"/>
      </c>
      <c r="P83" s="2">
        <f t="shared" si="11"/>
      </c>
      <c r="Q83" s="2">
        <f t="shared" si="11"/>
      </c>
      <c r="R83" s="2">
        <f t="shared" si="11"/>
      </c>
      <c r="S83" s="2">
        <f t="shared" si="11"/>
      </c>
      <c r="T83" s="2">
        <f t="shared" si="11"/>
      </c>
      <c r="U83" s="2">
        <f t="shared" si="11"/>
      </c>
      <c r="V83" s="2">
        <f aca="true" t="shared" si="12" ref="V83:AJ98">IF(COUNTIF(V$27:V$46,$E83)=0,"",COUNTIF(V$27:V$46,$E83)/COUNTIF(V$27:V$46,$E83))</f>
      </c>
      <c r="W83" s="2">
        <f t="shared" si="12"/>
      </c>
      <c r="X83" s="2">
        <f t="shared" si="12"/>
      </c>
      <c r="Y83" s="2">
        <f t="shared" si="12"/>
      </c>
      <c r="Z83" s="2">
        <f t="shared" si="12"/>
      </c>
      <c r="AA83" s="2">
        <f t="shared" si="12"/>
      </c>
      <c r="AB83" s="2">
        <f t="shared" si="12"/>
      </c>
      <c r="AC83" s="2">
        <f t="shared" si="12"/>
      </c>
      <c r="AD83" s="2">
        <f t="shared" si="12"/>
      </c>
      <c r="AE83" s="2">
        <f t="shared" si="12"/>
      </c>
      <c r="AF83" s="2">
        <f t="shared" si="12"/>
      </c>
      <c r="AG83" s="2">
        <f t="shared" si="12"/>
      </c>
      <c r="AH83" s="2">
        <f t="shared" si="12"/>
      </c>
      <c r="AI83" s="2">
        <f t="shared" si="12"/>
      </c>
      <c r="AJ83" s="2">
        <f t="shared" si="12"/>
      </c>
      <c r="AK83" s="2">
        <f>COUNTIF(F83:AJ83,1)</f>
        <v>0</v>
      </c>
    </row>
    <row r="84" spans="5:37" ht="13.5" customHeight="1" hidden="1">
      <c r="E84" s="47" t="s">
        <v>11</v>
      </c>
      <c r="F84" s="2">
        <f t="shared" si="11"/>
      </c>
      <c r="G84" s="2">
        <f t="shared" si="11"/>
      </c>
      <c r="H84" s="2">
        <f t="shared" si="11"/>
      </c>
      <c r="I84" s="2">
        <f t="shared" si="11"/>
      </c>
      <c r="J84" s="2">
        <f t="shared" si="11"/>
      </c>
      <c r="K84" s="2">
        <f t="shared" si="11"/>
      </c>
      <c r="L84" s="2">
        <f t="shared" si="11"/>
      </c>
      <c r="M84" s="2">
        <f t="shared" si="11"/>
      </c>
      <c r="N84" s="2">
        <f t="shared" si="11"/>
      </c>
      <c r="O84" s="2">
        <f t="shared" si="11"/>
      </c>
      <c r="P84" s="2">
        <f t="shared" si="11"/>
      </c>
      <c r="Q84" s="2">
        <f t="shared" si="11"/>
      </c>
      <c r="R84" s="2">
        <f t="shared" si="11"/>
      </c>
      <c r="S84" s="2">
        <f t="shared" si="11"/>
      </c>
      <c r="T84" s="2">
        <f t="shared" si="11"/>
      </c>
      <c r="U84" s="2">
        <f t="shared" si="11"/>
      </c>
      <c r="V84" s="2">
        <f t="shared" si="12"/>
      </c>
      <c r="W84" s="2">
        <f t="shared" si="12"/>
      </c>
      <c r="X84" s="2">
        <f t="shared" si="12"/>
      </c>
      <c r="Y84" s="2">
        <f t="shared" si="12"/>
      </c>
      <c r="Z84" s="2">
        <f t="shared" si="12"/>
      </c>
      <c r="AA84" s="2">
        <f t="shared" si="12"/>
      </c>
      <c r="AB84" s="2">
        <f t="shared" si="12"/>
      </c>
      <c r="AC84" s="2">
        <f t="shared" si="12"/>
      </c>
      <c r="AD84" s="2">
        <f t="shared" si="12"/>
      </c>
      <c r="AE84" s="2">
        <f t="shared" si="12"/>
      </c>
      <c r="AF84" s="2">
        <f t="shared" si="12"/>
      </c>
      <c r="AG84" s="2">
        <f t="shared" si="12"/>
      </c>
      <c r="AH84" s="2">
        <f t="shared" si="12"/>
      </c>
      <c r="AI84" s="2">
        <f t="shared" si="12"/>
      </c>
      <c r="AJ84" s="2">
        <f t="shared" si="12"/>
      </c>
      <c r="AK84" s="2">
        <f aca="true" t="shared" si="13" ref="AK84:AK98">COUNTIF(F84:AJ84,1)</f>
        <v>0</v>
      </c>
    </row>
    <row r="85" spans="5:37" ht="13.5" customHeight="1" hidden="1">
      <c r="E85" s="47" t="s">
        <v>12</v>
      </c>
      <c r="F85" s="2">
        <f t="shared" si="11"/>
      </c>
      <c r="G85" s="2">
        <f t="shared" si="11"/>
      </c>
      <c r="H85" s="2">
        <f t="shared" si="11"/>
      </c>
      <c r="I85" s="2">
        <f t="shared" si="11"/>
      </c>
      <c r="J85" s="2">
        <f t="shared" si="11"/>
      </c>
      <c r="K85" s="2">
        <f t="shared" si="11"/>
      </c>
      <c r="L85" s="2">
        <f t="shared" si="11"/>
      </c>
      <c r="M85" s="2">
        <f t="shared" si="11"/>
      </c>
      <c r="N85" s="2">
        <f t="shared" si="11"/>
      </c>
      <c r="O85" s="2">
        <f t="shared" si="11"/>
      </c>
      <c r="P85" s="2">
        <f t="shared" si="11"/>
      </c>
      <c r="Q85" s="2">
        <f t="shared" si="11"/>
      </c>
      <c r="R85" s="2">
        <f t="shared" si="11"/>
      </c>
      <c r="S85" s="2">
        <f t="shared" si="11"/>
      </c>
      <c r="T85" s="2">
        <f t="shared" si="11"/>
      </c>
      <c r="U85" s="2">
        <f t="shared" si="11"/>
      </c>
      <c r="V85" s="2">
        <f t="shared" si="12"/>
      </c>
      <c r="W85" s="2">
        <f t="shared" si="12"/>
      </c>
      <c r="X85" s="2">
        <f t="shared" si="12"/>
      </c>
      <c r="Y85" s="2">
        <f t="shared" si="12"/>
      </c>
      <c r="Z85" s="2">
        <f t="shared" si="12"/>
      </c>
      <c r="AA85" s="2">
        <f t="shared" si="12"/>
      </c>
      <c r="AB85" s="2">
        <f t="shared" si="12"/>
      </c>
      <c r="AC85" s="2">
        <f t="shared" si="12"/>
      </c>
      <c r="AD85" s="2">
        <f t="shared" si="12"/>
      </c>
      <c r="AE85" s="2">
        <f t="shared" si="12"/>
      </c>
      <c r="AF85" s="2">
        <f t="shared" si="12"/>
      </c>
      <c r="AG85" s="2">
        <f t="shared" si="12"/>
      </c>
      <c r="AH85" s="2">
        <f t="shared" si="12"/>
      </c>
      <c r="AI85" s="2">
        <f t="shared" si="12"/>
      </c>
      <c r="AJ85" s="2">
        <f t="shared" si="12"/>
      </c>
      <c r="AK85" s="2">
        <f t="shared" si="13"/>
        <v>0</v>
      </c>
    </row>
    <row r="86" spans="5:37" ht="13.5" customHeight="1" hidden="1">
      <c r="E86" s="47" t="s">
        <v>13</v>
      </c>
      <c r="F86" s="2">
        <f t="shared" si="11"/>
      </c>
      <c r="G86" s="2">
        <f t="shared" si="11"/>
      </c>
      <c r="H86" s="2">
        <f t="shared" si="11"/>
      </c>
      <c r="I86" s="2">
        <f t="shared" si="11"/>
      </c>
      <c r="J86" s="2">
        <f t="shared" si="11"/>
      </c>
      <c r="K86" s="2">
        <f t="shared" si="11"/>
      </c>
      <c r="L86" s="2">
        <f t="shared" si="11"/>
      </c>
      <c r="M86" s="2">
        <f t="shared" si="11"/>
      </c>
      <c r="N86" s="2">
        <f t="shared" si="11"/>
      </c>
      <c r="O86" s="2">
        <f t="shared" si="11"/>
      </c>
      <c r="P86" s="2">
        <f t="shared" si="11"/>
      </c>
      <c r="Q86" s="2">
        <f t="shared" si="11"/>
      </c>
      <c r="R86" s="2">
        <f t="shared" si="11"/>
      </c>
      <c r="S86" s="2">
        <f t="shared" si="11"/>
      </c>
      <c r="T86" s="2">
        <f t="shared" si="11"/>
      </c>
      <c r="U86" s="2">
        <f t="shared" si="11"/>
      </c>
      <c r="V86" s="2">
        <f t="shared" si="12"/>
      </c>
      <c r="W86" s="2">
        <f t="shared" si="12"/>
      </c>
      <c r="X86" s="2">
        <f t="shared" si="12"/>
      </c>
      <c r="Y86" s="2">
        <f t="shared" si="12"/>
      </c>
      <c r="Z86" s="2">
        <f t="shared" si="12"/>
      </c>
      <c r="AA86" s="2">
        <f t="shared" si="12"/>
      </c>
      <c r="AB86" s="2">
        <f t="shared" si="12"/>
      </c>
      <c r="AC86" s="2">
        <f t="shared" si="12"/>
      </c>
      <c r="AD86" s="2">
        <f t="shared" si="12"/>
      </c>
      <c r="AE86" s="2">
        <f t="shared" si="12"/>
      </c>
      <c r="AF86" s="2">
        <f t="shared" si="12"/>
      </c>
      <c r="AG86" s="2">
        <f t="shared" si="12"/>
      </c>
      <c r="AH86" s="2">
        <f t="shared" si="12"/>
      </c>
      <c r="AI86" s="2">
        <f t="shared" si="12"/>
      </c>
      <c r="AJ86" s="2">
        <f t="shared" si="12"/>
      </c>
      <c r="AK86" s="2">
        <f t="shared" si="13"/>
        <v>0</v>
      </c>
    </row>
    <row r="87" spans="5:37" ht="13.5" customHeight="1" hidden="1">
      <c r="E87" s="47" t="s">
        <v>14</v>
      </c>
      <c r="F87" s="2">
        <f t="shared" si="11"/>
      </c>
      <c r="G87" s="2">
        <f t="shared" si="11"/>
      </c>
      <c r="H87" s="2">
        <f t="shared" si="11"/>
      </c>
      <c r="I87" s="2">
        <f t="shared" si="11"/>
      </c>
      <c r="J87" s="2">
        <f t="shared" si="11"/>
      </c>
      <c r="K87" s="2">
        <f t="shared" si="11"/>
      </c>
      <c r="L87" s="2">
        <f t="shared" si="11"/>
      </c>
      <c r="M87" s="2">
        <f t="shared" si="11"/>
      </c>
      <c r="N87" s="2">
        <f t="shared" si="11"/>
      </c>
      <c r="O87" s="2">
        <f t="shared" si="11"/>
      </c>
      <c r="P87" s="2">
        <f t="shared" si="11"/>
      </c>
      <c r="Q87" s="2">
        <f t="shared" si="11"/>
      </c>
      <c r="R87" s="2">
        <f t="shared" si="11"/>
      </c>
      <c r="S87" s="2">
        <f t="shared" si="11"/>
      </c>
      <c r="T87" s="2">
        <f t="shared" si="11"/>
      </c>
      <c r="U87" s="2">
        <f t="shared" si="11"/>
      </c>
      <c r="V87" s="2">
        <f t="shared" si="12"/>
      </c>
      <c r="W87" s="2">
        <f t="shared" si="12"/>
      </c>
      <c r="X87" s="2">
        <f t="shared" si="12"/>
      </c>
      <c r="Y87" s="2">
        <f t="shared" si="12"/>
      </c>
      <c r="Z87" s="2">
        <f t="shared" si="12"/>
      </c>
      <c r="AA87" s="2">
        <f t="shared" si="12"/>
      </c>
      <c r="AB87" s="2">
        <f t="shared" si="12"/>
      </c>
      <c r="AC87" s="2">
        <f t="shared" si="12"/>
      </c>
      <c r="AD87" s="2">
        <f t="shared" si="12"/>
      </c>
      <c r="AE87" s="2">
        <f t="shared" si="12"/>
      </c>
      <c r="AF87" s="2">
        <f t="shared" si="12"/>
      </c>
      <c r="AG87" s="2">
        <f t="shared" si="12"/>
      </c>
      <c r="AH87" s="2">
        <f t="shared" si="12"/>
      </c>
      <c r="AI87" s="2">
        <f t="shared" si="12"/>
      </c>
      <c r="AJ87" s="2">
        <f t="shared" si="12"/>
      </c>
      <c r="AK87" s="2">
        <f t="shared" si="13"/>
        <v>0</v>
      </c>
    </row>
    <row r="88" spans="5:37" ht="13.5" customHeight="1" hidden="1">
      <c r="E88" s="47" t="s">
        <v>15</v>
      </c>
      <c r="F88" s="2">
        <f t="shared" si="11"/>
      </c>
      <c r="G88" s="2">
        <f t="shared" si="11"/>
      </c>
      <c r="H88" s="2">
        <f t="shared" si="11"/>
      </c>
      <c r="I88" s="2">
        <f t="shared" si="11"/>
      </c>
      <c r="J88" s="2">
        <f t="shared" si="11"/>
      </c>
      <c r="K88" s="2">
        <f t="shared" si="11"/>
      </c>
      <c r="L88" s="2">
        <f t="shared" si="11"/>
      </c>
      <c r="M88" s="2">
        <f t="shared" si="11"/>
      </c>
      <c r="N88" s="2">
        <f t="shared" si="11"/>
      </c>
      <c r="O88" s="2">
        <f t="shared" si="11"/>
      </c>
      <c r="P88" s="2">
        <f t="shared" si="11"/>
      </c>
      <c r="Q88" s="2">
        <f t="shared" si="11"/>
      </c>
      <c r="R88" s="2">
        <f t="shared" si="11"/>
      </c>
      <c r="S88" s="2">
        <f t="shared" si="11"/>
      </c>
      <c r="T88" s="2">
        <f t="shared" si="11"/>
      </c>
      <c r="U88" s="2">
        <f t="shared" si="11"/>
      </c>
      <c r="V88" s="2">
        <f t="shared" si="12"/>
      </c>
      <c r="W88" s="2">
        <f t="shared" si="12"/>
      </c>
      <c r="X88" s="2">
        <f t="shared" si="12"/>
      </c>
      <c r="Y88" s="2">
        <f t="shared" si="12"/>
      </c>
      <c r="Z88" s="2">
        <f t="shared" si="12"/>
      </c>
      <c r="AA88" s="2">
        <f t="shared" si="12"/>
      </c>
      <c r="AB88" s="2">
        <f t="shared" si="12"/>
      </c>
      <c r="AC88" s="2">
        <f t="shared" si="12"/>
      </c>
      <c r="AD88" s="2">
        <f t="shared" si="12"/>
      </c>
      <c r="AE88" s="2">
        <f t="shared" si="12"/>
      </c>
      <c r="AF88" s="2">
        <f t="shared" si="12"/>
      </c>
      <c r="AG88" s="2">
        <f t="shared" si="12"/>
      </c>
      <c r="AH88" s="2">
        <f t="shared" si="12"/>
      </c>
      <c r="AI88" s="2">
        <f t="shared" si="12"/>
      </c>
      <c r="AJ88" s="2">
        <f t="shared" si="12"/>
      </c>
      <c r="AK88" s="2">
        <f t="shared" si="13"/>
        <v>0</v>
      </c>
    </row>
    <row r="89" spans="5:37" ht="13.5" customHeight="1" hidden="1">
      <c r="E89" s="47" t="s">
        <v>16</v>
      </c>
      <c r="F89" s="2">
        <f t="shared" si="11"/>
      </c>
      <c r="G89" s="2">
        <f t="shared" si="11"/>
      </c>
      <c r="H89" s="2">
        <f t="shared" si="11"/>
      </c>
      <c r="I89" s="2">
        <f t="shared" si="11"/>
      </c>
      <c r="J89" s="2">
        <f t="shared" si="11"/>
      </c>
      <c r="K89" s="2">
        <f t="shared" si="11"/>
      </c>
      <c r="L89" s="2">
        <f t="shared" si="11"/>
      </c>
      <c r="M89" s="2">
        <f t="shared" si="11"/>
      </c>
      <c r="N89" s="2">
        <f t="shared" si="11"/>
      </c>
      <c r="O89" s="2">
        <f t="shared" si="11"/>
      </c>
      <c r="P89" s="2">
        <f t="shared" si="11"/>
      </c>
      <c r="Q89" s="2">
        <f t="shared" si="11"/>
      </c>
      <c r="R89" s="2">
        <f t="shared" si="11"/>
      </c>
      <c r="S89" s="2">
        <f t="shared" si="11"/>
      </c>
      <c r="T89" s="2">
        <f t="shared" si="11"/>
      </c>
      <c r="U89" s="2">
        <f t="shared" si="11"/>
      </c>
      <c r="V89" s="2">
        <f t="shared" si="12"/>
      </c>
      <c r="W89" s="2">
        <f t="shared" si="12"/>
      </c>
      <c r="X89" s="2">
        <f t="shared" si="12"/>
      </c>
      <c r="Y89" s="2">
        <f t="shared" si="12"/>
      </c>
      <c r="Z89" s="2">
        <f t="shared" si="12"/>
      </c>
      <c r="AA89" s="2">
        <f t="shared" si="12"/>
      </c>
      <c r="AB89" s="2">
        <f t="shared" si="12"/>
      </c>
      <c r="AC89" s="2">
        <f t="shared" si="12"/>
      </c>
      <c r="AD89" s="2">
        <f t="shared" si="12"/>
      </c>
      <c r="AE89" s="2">
        <f t="shared" si="12"/>
      </c>
      <c r="AF89" s="2">
        <f t="shared" si="12"/>
      </c>
      <c r="AG89" s="2">
        <f t="shared" si="12"/>
      </c>
      <c r="AH89" s="2">
        <f t="shared" si="12"/>
      </c>
      <c r="AI89" s="2">
        <f t="shared" si="12"/>
      </c>
      <c r="AJ89" s="2">
        <f t="shared" si="12"/>
      </c>
      <c r="AK89" s="2">
        <f t="shared" si="13"/>
        <v>0</v>
      </c>
    </row>
    <row r="90" spans="5:37" ht="13.5" customHeight="1" hidden="1">
      <c r="E90" s="47" t="s">
        <v>17</v>
      </c>
      <c r="F90" s="2">
        <f t="shared" si="11"/>
      </c>
      <c r="G90" s="2">
        <f t="shared" si="11"/>
      </c>
      <c r="H90" s="2">
        <f t="shared" si="11"/>
      </c>
      <c r="I90" s="2">
        <f t="shared" si="11"/>
      </c>
      <c r="J90" s="2">
        <f t="shared" si="11"/>
      </c>
      <c r="K90" s="2">
        <f t="shared" si="11"/>
      </c>
      <c r="L90" s="2">
        <f t="shared" si="11"/>
      </c>
      <c r="M90" s="2">
        <f t="shared" si="11"/>
      </c>
      <c r="N90" s="2">
        <f t="shared" si="11"/>
      </c>
      <c r="O90" s="2">
        <f t="shared" si="11"/>
      </c>
      <c r="P90" s="2">
        <f t="shared" si="11"/>
      </c>
      <c r="Q90" s="2">
        <f t="shared" si="11"/>
      </c>
      <c r="R90" s="2">
        <f t="shared" si="11"/>
      </c>
      <c r="S90" s="2">
        <f t="shared" si="11"/>
      </c>
      <c r="T90" s="2">
        <f t="shared" si="11"/>
      </c>
      <c r="U90" s="2">
        <f t="shared" si="11"/>
      </c>
      <c r="V90" s="2">
        <f t="shared" si="12"/>
      </c>
      <c r="W90" s="2">
        <f t="shared" si="12"/>
      </c>
      <c r="X90" s="2">
        <f t="shared" si="12"/>
      </c>
      <c r="Y90" s="2">
        <f t="shared" si="12"/>
      </c>
      <c r="Z90" s="2">
        <f t="shared" si="12"/>
      </c>
      <c r="AA90" s="2">
        <f t="shared" si="12"/>
      </c>
      <c r="AB90" s="2">
        <f t="shared" si="12"/>
      </c>
      <c r="AC90" s="2">
        <f t="shared" si="12"/>
      </c>
      <c r="AD90" s="2">
        <f t="shared" si="12"/>
      </c>
      <c r="AE90" s="2">
        <f t="shared" si="12"/>
      </c>
      <c r="AF90" s="2">
        <f t="shared" si="12"/>
      </c>
      <c r="AG90" s="2">
        <f t="shared" si="12"/>
      </c>
      <c r="AH90" s="2">
        <f t="shared" si="12"/>
      </c>
      <c r="AI90" s="2">
        <f t="shared" si="12"/>
      </c>
      <c r="AJ90" s="2">
        <f t="shared" si="12"/>
      </c>
      <c r="AK90" s="2">
        <f t="shared" si="13"/>
        <v>0</v>
      </c>
    </row>
    <row r="91" spans="5:37" ht="13.5" customHeight="1" hidden="1">
      <c r="E91" s="47" t="s">
        <v>18</v>
      </c>
      <c r="F91" s="2">
        <f t="shared" si="11"/>
      </c>
      <c r="G91" s="2">
        <f t="shared" si="11"/>
      </c>
      <c r="H91" s="2">
        <f t="shared" si="11"/>
      </c>
      <c r="I91" s="2">
        <f t="shared" si="11"/>
      </c>
      <c r="J91" s="2">
        <f t="shared" si="11"/>
      </c>
      <c r="K91" s="2">
        <f t="shared" si="11"/>
      </c>
      <c r="L91" s="2">
        <f t="shared" si="11"/>
      </c>
      <c r="M91" s="2">
        <f t="shared" si="11"/>
      </c>
      <c r="N91" s="2">
        <f t="shared" si="11"/>
      </c>
      <c r="O91" s="2">
        <f t="shared" si="11"/>
      </c>
      <c r="P91" s="2">
        <f t="shared" si="11"/>
      </c>
      <c r="Q91" s="2">
        <f t="shared" si="11"/>
      </c>
      <c r="R91" s="2">
        <f t="shared" si="11"/>
      </c>
      <c r="S91" s="2">
        <f t="shared" si="11"/>
      </c>
      <c r="T91" s="2">
        <f t="shared" si="11"/>
      </c>
      <c r="U91" s="2">
        <f t="shared" si="11"/>
      </c>
      <c r="V91" s="2">
        <f t="shared" si="12"/>
      </c>
      <c r="W91" s="2">
        <f t="shared" si="12"/>
      </c>
      <c r="X91" s="2">
        <f t="shared" si="12"/>
      </c>
      <c r="Y91" s="2">
        <f t="shared" si="12"/>
      </c>
      <c r="Z91" s="2">
        <f t="shared" si="12"/>
      </c>
      <c r="AA91" s="2">
        <f t="shared" si="12"/>
      </c>
      <c r="AB91" s="2">
        <f t="shared" si="12"/>
      </c>
      <c r="AC91" s="2">
        <f t="shared" si="12"/>
      </c>
      <c r="AD91" s="2">
        <f t="shared" si="12"/>
      </c>
      <c r="AE91" s="2">
        <f t="shared" si="12"/>
      </c>
      <c r="AF91" s="2">
        <f t="shared" si="12"/>
      </c>
      <c r="AG91" s="2">
        <f t="shared" si="12"/>
      </c>
      <c r="AH91" s="2">
        <f t="shared" si="12"/>
      </c>
      <c r="AI91" s="2">
        <f t="shared" si="12"/>
      </c>
      <c r="AJ91" s="2">
        <f t="shared" si="12"/>
      </c>
      <c r="AK91" s="2">
        <f>COUNTIF(F91:AJ91,1)</f>
        <v>0</v>
      </c>
    </row>
    <row r="92" spans="5:37" ht="13.5" customHeight="1" hidden="1">
      <c r="E92" s="47" t="s">
        <v>66</v>
      </c>
      <c r="F92" s="2">
        <f t="shared" si="11"/>
      </c>
      <c r="G92" s="2">
        <f t="shared" si="11"/>
      </c>
      <c r="H92" s="2">
        <f t="shared" si="11"/>
      </c>
      <c r="I92" s="2">
        <f t="shared" si="11"/>
      </c>
      <c r="J92" s="2">
        <f t="shared" si="11"/>
      </c>
      <c r="K92" s="2">
        <f t="shared" si="11"/>
      </c>
      <c r="L92" s="2">
        <f t="shared" si="11"/>
      </c>
      <c r="M92" s="2">
        <f t="shared" si="11"/>
      </c>
      <c r="N92" s="2">
        <f t="shared" si="11"/>
      </c>
      <c r="O92" s="2">
        <f t="shared" si="11"/>
      </c>
      <c r="P92" s="2">
        <f t="shared" si="11"/>
      </c>
      <c r="Q92" s="2">
        <f t="shared" si="11"/>
      </c>
      <c r="R92" s="2">
        <f t="shared" si="11"/>
      </c>
      <c r="S92" s="2">
        <f t="shared" si="11"/>
      </c>
      <c r="T92" s="2">
        <f t="shared" si="11"/>
      </c>
      <c r="U92" s="2">
        <f t="shared" si="11"/>
      </c>
      <c r="V92" s="2">
        <f t="shared" si="12"/>
      </c>
      <c r="W92" s="2">
        <f t="shared" si="12"/>
      </c>
      <c r="X92" s="2">
        <f t="shared" si="12"/>
      </c>
      <c r="Y92" s="2">
        <f t="shared" si="12"/>
      </c>
      <c r="Z92" s="2">
        <f t="shared" si="12"/>
      </c>
      <c r="AA92" s="2">
        <f t="shared" si="12"/>
      </c>
      <c r="AB92" s="2">
        <f t="shared" si="12"/>
      </c>
      <c r="AC92" s="2">
        <f t="shared" si="12"/>
      </c>
      <c r="AD92" s="2">
        <f t="shared" si="12"/>
      </c>
      <c r="AE92" s="2">
        <f t="shared" si="12"/>
      </c>
      <c r="AF92" s="2">
        <f t="shared" si="12"/>
      </c>
      <c r="AG92" s="2">
        <f t="shared" si="12"/>
      </c>
      <c r="AH92" s="2">
        <f t="shared" si="12"/>
      </c>
      <c r="AI92" s="2">
        <f t="shared" si="12"/>
      </c>
      <c r="AJ92" s="2">
        <f t="shared" si="12"/>
      </c>
      <c r="AK92" s="2">
        <f>COUNTIF(F92:AJ92,1)</f>
        <v>0</v>
      </c>
    </row>
    <row r="93" spans="5:37" ht="13.5" customHeight="1" hidden="1">
      <c r="E93" s="47" t="s">
        <v>68</v>
      </c>
      <c r="F93" s="2">
        <f t="shared" si="11"/>
      </c>
      <c r="G93" s="2">
        <f t="shared" si="11"/>
      </c>
      <c r="H93" s="2">
        <f t="shared" si="11"/>
      </c>
      <c r="I93" s="2">
        <f t="shared" si="11"/>
      </c>
      <c r="J93" s="2">
        <f t="shared" si="11"/>
      </c>
      <c r="K93" s="2">
        <f t="shared" si="11"/>
      </c>
      <c r="L93" s="2">
        <f t="shared" si="11"/>
      </c>
      <c r="M93" s="2">
        <f t="shared" si="11"/>
      </c>
      <c r="N93" s="2">
        <f t="shared" si="11"/>
      </c>
      <c r="O93" s="2">
        <f t="shared" si="11"/>
      </c>
      <c r="P93" s="2">
        <f t="shared" si="11"/>
      </c>
      <c r="Q93" s="2">
        <f t="shared" si="11"/>
      </c>
      <c r="R93" s="2">
        <f t="shared" si="11"/>
      </c>
      <c r="S93" s="2">
        <f t="shared" si="11"/>
      </c>
      <c r="T93" s="2">
        <f t="shared" si="11"/>
      </c>
      <c r="U93" s="2">
        <f t="shared" si="11"/>
      </c>
      <c r="V93" s="2">
        <f t="shared" si="12"/>
      </c>
      <c r="W93" s="2">
        <f t="shared" si="12"/>
      </c>
      <c r="X93" s="2">
        <f t="shared" si="12"/>
      </c>
      <c r="Y93" s="2">
        <f t="shared" si="12"/>
      </c>
      <c r="Z93" s="2">
        <f t="shared" si="12"/>
      </c>
      <c r="AA93" s="2">
        <f t="shared" si="12"/>
      </c>
      <c r="AB93" s="2">
        <f t="shared" si="12"/>
      </c>
      <c r="AC93" s="2">
        <f t="shared" si="12"/>
      </c>
      <c r="AD93" s="2">
        <f t="shared" si="12"/>
      </c>
      <c r="AE93" s="2">
        <f t="shared" si="12"/>
      </c>
      <c r="AF93" s="2">
        <f t="shared" si="12"/>
      </c>
      <c r="AG93" s="2">
        <f t="shared" si="12"/>
      </c>
      <c r="AH93" s="2">
        <f t="shared" si="12"/>
      </c>
      <c r="AI93" s="2">
        <f t="shared" si="12"/>
      </c>
      <c r="AJ93" s="2">
        <f t="shared" si="12"/>
      </c>
      <c r="AK93" s="2">
        <f>COUNTIF(F93:AJ93,1)</f>
        <v>0</v>
      </c>
    </row>
    <row r="94" spans="5:37" ht="13.5" customHeight="1" hidden="1">
      <c r="E94" s="47" t="s">
        <v>105</v>
      </c>
      <c r="F94" s="2">
        <f t="shared" si="11"/>
      </c>
      <c r="G94" s="2">
        <f t="shared" si="11"/>
      </c>
      <c r="H94" s="2">
        <f t="shared" si="11"/>
      </c>
      <c r="I94" s="2">
        <f t="shared" si="11"/>
      </c>
      <c r="J94" s="2">
        <f t="shared" si="11"/>
      </c>
      <c r="K94" s="2">
        <f t="shared" si="11"/>
      </c>
      <c r="L94" s="2">
        <f t="shared" si="11"/>
      </c>
      <c r="M94" s="2">
        <f t="shared" si="11"/>
      </c>
      <c r="N94" s="2">
        <f t="shared" si="11"/>
      </c>
      <c r="O94" s="2">
        <f t="shared" si="11"/>
      </c>
      <c r="P94" s="2">
        <f t="shared" si="11"/>
      </c>
      <c r="Q94" s="2">
        <f t="shared" si="11"/>
      </c>
      <c r="R94" s="2">
        <f t="shared" si="11"/>
      </c>
      <c r="S94" s="2">
        <f t="shared" si="11"/>
      </c>
      <c r="T94" s="2">
        <f t="shared" si="11"/>
      </c>
      <c r="U94" s="2">
        <f t="shared" si="11"/>
      </c>
      <c r="V94" s="2">
        <f t="shared" si="12"/>
      </c>
      <c r="W94" s="2">
        <f t="shared" si="12"/>
      </c>
      <c r="X94" s="2">
        <f t="shared" si="12"/>
      </c>
      <c r="Y94" s="2">
        <f t="shared" si="12"/>
      </c>
      <c r="Z94" s="2">
        <f t="shared" si="12"/>
      </c>
      <c r="AA94" s="2">
        <f t="shared" si="12"/>
      </c>
      <c r="AB94" s="2">
        <f t="shared" si="12"/>
      </c>
      <c r="AC94" s="2">
        <f t="shared" si="12"/>
      </c>
      <c r="AD94" s="2">
        <f t="shared" si="12"/>
      </c>
      <c r="AE94" s="2">
        <f t="shared" si="12"/>
      </c>
      <c r="AF94" s="2">
        <f t="shared" si="12"/>
      </c>
      <c r="AG94" s="2">
        <f t="shared" si="12"/>
      </c>
      <c r="AH94" s="2">
        <f t="shared" si="12"/>
      </c>
      <c r="AI94" s="2">
        <f t="shared" si="12"/>
      </c>
      <c r="AJ94" s="2">
        <f t="shared" si="12"/>
      </c>
      <c r="AK94" s="2">
        <f>COUNTIF(F94:AJ94,1)</f>
        <v>0</v>
      </c>
    </row>
    <row r="95" spans="5:37" ht="13.5" customHeight="1" hidden="1">
      <c r="E95" s="47" t="s">
        <v>106</v>
      </c>
      <c r="F95" s="2">
        <f t="shared" si="11"/>
      </c>
      <c r="G95" s="2">
        <f t="shared" si="11"/>
      </c>
      <c r="H95" s="2">
        <f t="shared" si="11"/>
      </c>
      <c r="I95" s="2">
        <f t="shared" si="11"/>
      </c>
      <c r="J95" s="2">
        <f t="shared" si="11"/>
      </c>
      <c r="K95" s="2">
        <f t="shared" si="11"/>
      </c>
      <c r="L95" s="2">
        <f t="shared" si="11"/>
      </c>
      <c r="M95" s="2">
        <f t="shared" si="11"/>
      </c>
      <c r="N95" s="2">
        <f t="shared" si="11"/>
      </c>
      <c r="O95" s="2">
        <f t="shared" si="11"/>
      </c>
      <c r="P95" s="2">
        <f t="shared" si="11"/>
      </c>
      <c r="Q95" s="2">
        <f t="shared" si="11"/>
      </c>
      <c r="R95" s="2">
        <f t="shared" si="11"/>
      </c>
      <c r="S95" s="2">
        <f t="shared" si="11"/>
      </c>
      <c r="T95" s="2">
        <f t="shared" si="11"/>
      </c>
      <c r="U95" s="2">
        <f t="shared" si="11"/>
      </c>
      <c r="V95" s="2">
        <f t="shared" si="12"/>
      </c>
      <c r="W95" s="2">
        <f t="shared" si="12"/>
      </c>
      <c r="X95" s="2">
        <f t="shared" si="12"/>
      </c>
      <c r="Y95" s="2">
        <f t="shared" si="12"/>
      </c>
      <c r="Z95" s="2">
        <f t="shared" si="12"/>
      </c>
      <c r="AA95" s="2">
        <f t="shared" si="12"/>
      </c>
      <c r="AB95" s="2">
        <f t="shared" si="12"/>
      </c>
      <c r="AC95" s="2">
        <f t="shared" si="12"/>
      </c>
      <c r="AD95" s="2">
        <f t="shared" si="12"/>
      </c>
      <c r="AE95" s="2">
        <f t="shared" si="12"/>
      </c>
      <c r="AF95" s="2">
        <f t="shared" si="12"/>
      </c>
      <c r="AG95" s="2">
        <f t="shared" si="12"/>
      </c>
      <c r="AH95" s="2">
        <f t="shared" si="12"/>
      </c>
      <c r="AI95" s="2">
        <f t="shared" si="12"/>
      </c>
      <c r="AJ95" s="2">
        <f t="shared" si="12"/>
      </c>
      <c r="AK95" s="2">
        <f>COUNTIF(F95:AJ95,1)</f>
        <v>0</v>
      </c>
    </row>
    <row r="96" spans="5:37" ht="13.5" customHeight="1" hidden="1">
      <c r="E96" s="47" t="s">
        <v>19</v>
      </c>
      <c r="F96" s="2">
        <f t="shared" si="11"/>
      </c>
      <c r="G96" s="2">
        <f t="shared" si="11"/>
      </c>
      <c r="H96" s="2">
        <f t="shared" si="11"/>
      </c>
      <c r="I96" s="2">
        <f t="shared" si="11"/>
      </c>
      <c r="J96" s="2">
        <f t="shared" si="11"/>
      </c>
      <c r="K96" s="2">
        <f t="shared" si="11"/>
      </c>
      <c r="L96" s="2">
        <f t="shared" si="11"/>
      </c>
      <c r="M96" s="2">
        <f t="shared" si="11"/>
      </c>
      <c r="N96" s="2">
        <f t="shared" si="11"/>
      </c>
      <c r="O96" s="2">
        <f t="shared" si="11"/>
      </c>
      <c r="P96" s="2">
        <f t="shared" si="11"/>
      </c>
      <c r="Q96" s="2">
        <f t="shared" si="11"/>
      </c>
      <c r="R96" s="2">
        <f t="shared" si="11"/>
      </c>
      <c r="S96" s="2">
        <f t="shared" si="11"/>
      </c>
      <c r="T96" s="2">
        <f t="shared" si="11"/>
      </c>
      <c r="U96" s="2">
        <f t="shared" si="11"/>
      </c>
      <c r="V96" s="2">
        <f t="shared" si="12"/>
      </c>
      <c r="W96" s="2">
        <f t="shared" si="12"/>
      </c>
      <c r="X96" s="2">
        <f t="shared" si="12"/>
      </c>
      <c r="Y96" s="2">
        <f t="shared" si="12"/>
      </c>
      <c r="Z96" s="2">
        <f t="shared" si="12"/>
      </c>
      <c r="AA96" s="2">
        <f t="shared" si="12"/>
      </c>
      <c r="AB96" s="2">
        <f t="shared" si="12"/>
      </c>
      <c r="AC96" s="2">
        <f t="shared" si="12"/>
      </c>
      <c r="AD96" s="2">
        <f t="shared" si="12"/>
      </c>
      <c r="AE96" s="2">
        <f t="shared" si="12"/>
      </c>
      <c r="AF96" s="2">
        <f t="shared" si="12"/>
      </c>
      <c r="AG96" s="2">
        <f t="shared" si="12"/>
      </c>
      <c r="AH96" s="2">
        <f t="shared" si="12"/>
      </c>
      <c r="AI96" s="2">
        <f t="shared" si="12"/>
      </c>
      <c r="AJ96" s="2">
        <f t="shared" si="12"/>
      </c>
      <c r="AK96" s="2">
        <f t="shared" si="13"/>
        <v>0</v>
      </c>
    </row>
    <row r="97" spans="5:37" ht="13.5" customHeight="1" hidden="1">
      <c r="E97" s="47" t="s">
        <v>20</v>
      </c>
      <c r="F97" s="2">
        <f t="shared" si="11"/>
      </c>
      <c r="G97" s="2">
        <f t="shared" si="11"/>
      </c>
      <c r="H97" s="2">
        <f t="shared" si="11"/>
      </c>
      <c r="I97" s="2">
        <f t="shared" si="11"/>
      </c>
      <c r="J97" s="2">
        <f t="shared" si="11"/>
      </c>
      <c r="K97" s="2">
        <f t="shared" si="11"/>
      </c>
      <c r="L97" s="2">
        <f t="shared" si="11"/>
      </c>
      <c r="M97" s="2">
        <f t="shared" si="11"/>
      </c>
      <c r="N97" s="2">
        <f t="shared" si="11"/>
      </c>
      <c r="O97" s="2">
        <f t="shared" si="11"/>
      </c>
      <c r="P97" s="2">
        <f t="shared" si="11"/>
      </c>
      <c r="Q97" s="2">
        <f t="shared" si="11"/>
      </c>
      <c r="R97" s="2">
        <f t="shared" si="11"/>
      </c>
      <c r="S97" s="2">
        <f t="shared" si="11"/>
      </c>
      <c r="T97" s="2">
        <f t="shared" si="11"/>
      </c>
      <c r="U97" s="2">
        <f t="shared" si="11"/>
      </c>
      <c r="V97" s="2">
        <f t="shared" si="12"/>
      </c>
      <c r="W97" s="2">
        <f t="shared" si="12"/>
      </c>
      <c r="X97" s="2">
        <f t="shared" si="12"/>
      </c>
      <c r="Y97" s="2">
        <f t="shared" si="12"/>
      </c>
      <c r="Z97" s="2">
        <f t="shared" si="12"/>
      </c>
      <c r="AA97" s="2">
        <f t="shared" si="12"/>
      </c>
      <c r="AB97" s="2">
        <f t="shared" si="12"/>
      </c>
      <c r="AC97" s="2">
        <f t="shared" si="12"/>
      </c>
      <c r="AD97" s="2">
        <f t="shared" si="12"/>
      </c>
      <c r="AE97" s="2">
        <f t="shared" si="12"/>
      </c>
      <c r="AF97" s="2">
        <f t="shared" si="12"/>
      </c>
      <c r="AG97" s="2">
        <f t="shared" si="12"/>
      </c>
      <c r="AH97" s="2">
        <f t="shared" si="12"/>
      </c>
      <c r="AI97" s="2">
        <f t="shared" si="12"/>
      </c>
      <c r="AJ97" s="2">
        <f t="shared" si="12"/>
      </c>
      <c r="AK97" s="2">
        <f t="shared" si="13"/>
        <v>0</v>
      </c>
    </row>
    <row r="98" spans="5:37" ht="13.5" customHeight="1" hidden="1">
      <c r="E98" s="47" t="s">
        <v>21</v>
      </c>
      <c r="F98" s="2">
        <f t="shared" si="11"/>
      </c>
      <c r="G98" s="2">
        <f t="shared" si="11"/>
      </c>
      <c r="H98" s="2">
        <f t="shared" si="11"/>
      </c>
      <c r="I98" s="2">
        <f t="shared" si="11"/>
      </c>
      <c r="J98" s="2">
        <f t="shared" si="11"/>
      </c>
      <c r="K98" s="2">
        <f t="shared" si="11"/>
      </c>
      <c r="L98" s="2">
        <f t="shared" si="11"/>
      </c>
      <c r="M98" s="2">
        <f t="shared" si="11"/>
      </c>
      <c r="N98" s="2">
        <f t="shared" si="11"/>
      </c>
      <c r="O98" s="2">
        <f t="shared" si="11"/>
      </c>
      <c r="P98" s="2">
        <f t="shared" si="11"/>
      </c>
      <c r="Q98" s="2">
        <f t="shared" si="11"/>
      </c>
      <c r="R98" s="2">
        <f t="shared" si="11"/>
      </c>
      <c r="S98" s="2">
        <f t="shared" si="11"/>
      </c>
      <c r="T98" s="2">
        <f t="shared" si="11"/>
      </c>
      <c r="U98" s="2">
        <f aca="true" t="shared" si="14" ref="U98:AB98">IF(COUNTIF(U$27:U$46,$E98)=0,"",COUNTIF(U$27:U$46,$E98)/COUNTIF(U$27:U$46,$E98))</f>
      </c>
      <c r="V98" s="2">
        <f t="shared" si="14"/>
      </c>
      <c r="W98" s="2">
        <f t="shared" si="14"/>
      </c>
      <c r="X98" s="2">
        <f t="shared" si="14"/>
      </c>
      <c r="Y98" s="2">
        <f t="shared" si="14"/>
      </c>
      <c r="Z98" s="2">
        <f t="shared" si="14"/>
      </c>
      <c r="AA98" s="2">
        <f t="shared" si="14"/>
      </c>
      <c r="AB98" s="2">
        <f t="shared" si="14"/>
      </c>
      <c r="AC98" s="2">
        <f t="shared" si="12"/>
      </c>
      <c r="AD98" s="2">
        <f t="shared" si="12"/>
      </c>
      <c r="AE98" s="2">
        <f t="shared" si="12"/>
      </c>
      <c r="AF98" s="2">
        <f t="shared" si="12"/>
      </c>
      <c r="AG98" s="2">
        <f t="shared" si="12"/>
      </c>
      <c r="AH98" s="2">
        <f t="shared" si="12"/>
      </c>
      <c r="AI98" s="2">
        <f t="shared" si="12"/>
      </c>
      <c r="AJ98" s="2">
        <f t="shared" si="12"/>
      </c>
      <c r="AK98" s="2">
        <f t="shared" si="13"/>
        <v>0</v>
      </c>
    </row>
  </sheetData>
  <sheetProtection password="FA59" sheet="1"/>
  <mergeCells count="409">
    <mergeCell ref="AQ51:AS51"/>
    <mergeCell ref="AQ52:AS52"/>
    <mergeCell ref="AQ53:AS53"/>
    <mergeCell ref="AQ54:AS54"/>
    <mergeCell ref="BB49:BB50"/>
    <mergeCell ref="BC49:BC50"/>
    <mergeCell ref="AT49:AT50"/>
    <mergeCell ref="AU49:AU50"/>
    <mergeCell ref="AV49:AV50"/>
    <mergeCell ref="AW49:AW50"/>
    <mergeCell ref="BD49:BD50"/>
    <mergeCell ref="BE49:BE50"/>
    <mergeCell ref="BD47:BD48"/>
    <mergeCell ref="BE47:BE48"/>
    <mergeCell ref="BB47:BB48"/>
    <mergeCell ref="BC47:BC48"/>
    <mergeCell ref="AX49:AX50"/>
    <mergeCell ref="AY49:AY50"/>
    <mergeCell ref="AZ49:AZ50"/>
    <mergeCell ref="BA49:BA50"/>
    <mergeCell ref="AX47:AX48"/>
    <mergeCell ref="AY47:AY48"/>
    <mergeCell ref="AZ47:AZ48"/>
    <mergeCell ref="BA47:BA48"/>
    <mergeCell ref="BA45:BA46"/>
    <mergeCell ref="BB45:BB46"/>
    <mergeCell ref="BC45:BC46"/>
    <mergeCell ref="BD45:BD46"/>
    <mergeCell ref="BE45:BE46"/>
    <mergeCell ref="AR47:AR48"/>
    <mergeCell ref="AT47:AT48"/>
    <mergeCell ref="AU47:AU48"/>
    <mergeCell ref="AV47:AV48"/>
    <mergeCell ref="AW47:AW48"/>
    <mergeCell ref="BE43:BE44"/>
    <mergeCell ref="AR45:AR46"/>
    <mergeCell ref="AT45:AT46"/>
    <mergeCell ref="AU45:AU46"/>
    <mergeCell ref="AV45:AV46"/>
    <mergeCell ref="AW45:AW46"/>
    <mergeCell ref="AX45:AX46"/>
    <mergeCell ref="AY45:AY46"/>
    <mergeCell ref="AZ45:AZ46"/>
    <mergeCell ref="AY43:AY44"/>
    <mergeCell ref="AZ43:AZ44"/>
    <mergeCell ref="BA43:BA44"/>
    <mergeCell ref="BB43:BB44"/>
    <mergeCell ref="BC43:BC44"/>
    <mergeCell ref="BD43:BD44"/>
    <mergeCell ref="BC41:BC42"/>
    <mergeCell ref="BD41:BD42"/>
    <mergeCell ref="AZ41:AZ42"/>
    <mergeCell ref="BA41:BA42"/>
    <mergeCell ref="BB41:BB42"/>
    <mergeCell ref="AR43:AR44"/>
    <mergeCell ref="AT43:AT44"/>
    <mergeCell ref="AU43:AU44"/>
    <mergeCell ref="AV43:AV44"/>
    <mergeCell ref="AW43:AW44"/>
    <mergeCell ref="AX43:AX44"/>
    <mergeCell ref="AS43:AS44"/>
    <mergeCell ref="BD39:BD40"/>
    <mergeCell ref="BE39:BE40"/>
    <mergeCell ref="AR41:AR42"/>
    <mergeCell ref="AT41:AT42"/>
    <mergeCell ref="AU41:AU42"/>
    <mergeCell ref="AV41:AV42"/>
    <mergeCell ref="BE41:BE42"/>
    <mergeCell ref="AW41:AW42"/>
    <mergeCell ref="AX41:AX42"/>
    <mergeCell ref="AY41:AY42"/>
    <mergeCell ref="AY39:AY40"/>
    <mergeCell ref="AZ39:AZ40"/>
    <mergeCell ref="AY37:AY38"/>
    <mergeCell ref="BA39:BA40"/>
    <mergeCell ref="BB39:BB40"/>
    <mergeCell ref="BC39:BC40"/>
    <mergeCell ref="BC37:BC38"/>
    <mergeCell ref="AZ37:AZ38"/>
    <mergeCell ref="BA37:BA38"/>
    <mergeCell ref="AR39:AR40"/>
    <mergeCell ref="AT39:AT40"/>
    <mergeCell ref="AU39:AU40"/>
    <mergeCell ref="AV39:AV40"/>
    <mergeCell ref="AW39:AW40"/>
    <mergeCell ref="AX39:AX40"/>
    <mergeCell ref="BB35:BB36"/>
    <mergeCell ref="BC35:BC36"/>
    <mergeCell ref="BD35:BD36"/>
    <mergeCell ref="BE37:BE38"/>
    <mergeCell ref="BE35:BE36"/>
    <mergeCell ref="BB37:BB38"/>
    <mergeCell ref="AT37:AT38"/>
    <mergeCell ref="AU37:AU38"/>
    <mergeCell ref="AV37:AV38"/>
    <mergeCell ref="AW37:AW38"/>
    <mergeCell ref="AX37:AX38"/>
    <mergeCell ref="BD37:BD38"/>
    <mergeCell ref="BE33:BE34"/>
    <mergeCell ref="AR35:AR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Y33:AY34"/>
    <mergeCell ref="AZ33:AZ34"/>
    <mergeCell ref="BA33:BA34"/>
    <mergeCell ref="BB33:BB34"/>
    <mergeCell ref="BC33:BC34"/>
    <mergeCell ref="BD33:BD34"/>
    <mergeCell ref="BB31:BB32"/>
    <mergeCell ref="BC31:BC32"/>
    <mergeCell ref="BD31:BD32"/>
    <mergeCell ref="BE31:BE32"/>
    <mergeCell ref="AR33:AR34"/>
    <mergeCell ref="AT33:AT34"/>
    <mergeCell ref="AU33:AU34"/>
    <mergeCell ref="AV33:AV34"/>
    <mergeCell ref="AW33:AW34"/>
    <mergeCell ref="AX33:AX34"/>
    <mergeCell ref="BE29:BE30"/>
    <mergeCell ref="AR31:AR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Y29:AY30"/>
    <mergeCell ref="AZ29:AZ30"/>
    <mergeCell ref="BA29:BA30"/>
    <mergeCell ref="BB29:BB30"/>
    <mergeCell ref="BC29:BC30"/>
    <mergeCell ref="BD29:BD30"/>
    <mergeCell ref="BB27:BB28"/>
    <mergeCell ref="BC27:BC28"/>
    <mergeCell ref="BD27:BD28"/>
    <mergeCell ref="BE27:BE28"/>
    <mergeCell ref="AR29:AR30"/>
    <mergeCell ref="AT29:AT30"/>
    <mergeCell ref="AU29:AU30"/>
    <mergeCell ref="AV29:AV30"/>
    <mergeCell ref="AW29:AW30"/>
    <mergeCell ref="AX29:AX30"/>
    <mergeCell ref="BE25:BE26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Y25:AY26"/>
    <mergeCell ref="AZ25:AZ26"/>
    <mergeCell ref="BA25:BA26"/>
    <mergeCell ref="BB25:BB26"/>
    <mergeCell ref="BC25:BC26"/>
    <mergeCell ref="BD25:BD26"/>
    <mergeCell ref="BB23:BB24"/>
    <mergeCell ref="BC23:BC24"/>
    <mergeCell ref="BD23:BD24"/>
    <mergeCell ref="BE23:BE24"/>
    <mergeCell ref="AR25:AR26"/>
    <mergeCell ref="AT25:AT26"/>
    <mergeCell ref="AU25:AU26"/>
    <mergeCell ref="AV25:AV26"/>
    <mergeCell ref="AW25:AW26"/>
    <mergeCell ref="AX25:AX26"/>
    <mergeCell ref="BE21:BE22"/>
    <mergeCell ref="AR23:AR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Y21:AY22"/>
    <mergeCell ref="AZ21:AZ22"/>
    <mergeCell ref="BA21:BA22"/>
    <mergeCell ref="BB21:BB22"/>
    <mergeCell ref="BC21:BC22"/>
    <mergeCell ref="BD21:BD22"/>
    <mergeCell ref="BB19:BB20"/>
    <mergeCell ref="BC19:BC20"/>
    <mergeCell ref="BD19:BD20"/>
    <mergeCell ref="BE19:BE20"/>
    <mergeCell ref="AR21:AR22"/>
    <mergeCell ref="AT21:AT22"/>
    <mergeCell ref="AU21:AU22"/>
    <mergeCell ref="AV21:AV22"/>
    <mergeCell ref="AW21:AW22"/>
    <mergeCell ref="AX21:AX22"/>
    <mergeCell ref="BE17:BE18"/>
    <mergeCell ref="AR19:AR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Y17:AY18"/>
    <mergeCell ref="AZ17:AZ18"/>
    <mergeCell ref="BA17:BA18"/>
    <mergeCell ref="BB17:BB18"/>
    <mergeCell ref="BC17:BC18"/>
    <mergeCell ref="BD17:BD18"/>
    <mergeCell ref="BB15:BB16"/>
    <mergeCell ref="BC15:BC16"/>
    <mergeCell ref="BD15:BD16"/>
    <mergeCell ref="BE15:BE16"/>
    <mergeCell ref="AR17:AR18"/>
    <mergeCell ref="AT17:AT18"/>
    <mergeCell ref="AU17:AU18"/>
    <mergeCell ref="AV17:AV18"/>
    <mergeCell ref="AW17:AW18"/>
    <mergeCell ref="AX17:AX18"/>
    <mergeCell ref="BE13:BE14"/>
    <mergeCell ref="AR15:AR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BE11:BE12"/>
    <mergeCell ref="AR13:AR14"/>
    <mergeCell ref="AT13:AT14"/>
    <mergeCell ref="AU13:AU14"/>
    <mergeCell ref="AV13:AV14"/>
    <mergeCell ref="AW13:AW14"/>
    <mergeCell ref="AX13:AX14"/>
    <mergeCell ref="BE9:BE10"/>
    <mergeCell ref="AR11:AR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Y9:AY10"/>
    <mergeCell ref="AZ9:AZ10"/>
    <mergeCell ref="BA9:BA10"/>
    <mergeCell ref="BB9:BB10"/>
    <mergeCell ref="BC9:BC10"/>
    <mergeCell ref="BD9:BD10"/>
    <mergeCell ref="AT9:AT10"/>
    <mergeCell ref="AU9:AU10"/>
    <mergeCell ref="AV9:AV10"/>
    <mergeCell ref="AW9:AW10"/>
    <mergeCell ref="AX9:AX10"/>
    <mergeCell ref="AS9:AS10"/>
    <mergeCell ref="AQ9:AQ18"/>
    <mergeCell ref="AQ19:AQ28"/>
    <mergeCell ref="AQ29:AQ38"/>
    <mergeCell ref="AQ39:AQ48"/>
    <mergeCell ref="B47:E47"/>
    <mergeCell ref="A48:E48"/>
    <mergeCell ref="AJ23:AJ26"/>
    <mergeCell ref="AK23:AK26"/>
    <mergeCell ref="AL23:AL26"/>
    <mergeCell ref="AM23:AM26"/>
    <mergeCell ref="A49:E49"/>
    <mergeCell ref="A51:D54"/>
    <mergeCell ref="V51:X51"/>
    <mergeCell ref="V52:X52"/>
    <mergeCell ref="V53:X53"/>
    <mergeCell ref="V54:X54"/>
    <mergeCell ref="BE7:BE8"/>
    <mergeCell ref="A27:A47"/>
    <mergeCell ref="B27:B31"/>
    <mergeCell ref="B32:B36"/>
    <mergeCell ref="B37:B41"/>
    <mergeCell ref="B42:B46"/>
    <mergeCell ref="AY7:AY8"/>
    <mergeCell ref="AZ7:AZ8"/>
    <mergeCell ref="BA7:BA8"/>
    <mergeCell ref="BB7:BB8"/>
    <mergeCell ref="BC7:BC8"/>
    <mergeCell ref="BD7:BD8"/>
    <mergeCell ref="AQ7:AQ8"/>
    <mergeCell ref="AU7:AU8"/>
    <mergeCell ref="AV7:AV8"/>
    <mergeCell ref="AW7:AW8"/>
    <mergeCell ref="AX7:AX8"/>
    <mergeCell ref="AT7:AT8"/>
    <mergeCell ref="AN23:AN26"/>
    <mergeCell ref="AO25:AP28"/>
    <mergeCell ref="AD23:AD26"/>
    <mergeCell ref="AE23:AE26"/>
    <mergeCell ref="AF23:AF26"/>
    <mergeCell ref="AG23:AG26"/>
    <mergeCell ref="AH23:AH26"/>
    <mergeCell ref="AI23:AI26"/>
    <mergeCell ref="X23:X26"/>
    <mergeCell ref="Y23:Y26"/>
    <mergeCell ref="Z23:Z26"/>
    <mergeCell ref="AA23:AA26"/>
    <mergeCell ref="AB23:AB26"/>
    <mergeCell ref="AC23:AC26"/>
    <mergeCell ref="R23:R26"/>
    <mergeCell ref="S23:S26"/>
    <mergeCell ref="T23:T26"/>
    <mergeCell ref="U23:U26"/>
    <mergeCell ref="V23:V26"/>
    <mergeCell ref="W23:W26"/>
    <mergeCell ref="L23:L26"/>
    <mergeCell ref="M23:M26"/>
    <mergeCell ref="N23:N26"/>
    <mergeCell ref="O23:O26"/>
    <mergeCell ref="P23:P26"/>
    <mergeCell ref="Q23:Q26"/>
    <mergeCell ref="F23:F26"/>
    <mergeCell ref="G23:G26"/>
    <mergeCell ref="H23:H26"/>
    <mergeCell ref="I23:I26"/>
    <mergeCell ref="J23:J26"/>
    <mergeCell ref="K23:K26"/>
    <mergeCell ref="C20:D20"/>
    <mergeCell ref="C21:D21"/>
    <mergeCell ref="C22:E22"/>
    <mergeCell ref="A23:B26"/>
    <mergeCell ref="C23:C26"/>
    <mergeCell ref="D23:D26"/>
    <mergeCell ref="E23:E26"/>
    <mergeCell ref="AM14:AM16"/>
    <mergeCell ref="C15:D15"/>
    <mergeCell ref="C16:D16"/>
    <mergeCell ref="C17:D17"/>
    <mergeCell ref="AL17:AL19"/>
    <mergeCell ref="AM17:AM19"/>
    <mergeCell ref="C18:D18"/>
    <mergeCell ref="C19:D19"/>
    <mergeCell ref="AM8:AM10"/>
    <mergeCell ref="A9:B22"/>
    <mergeCell ref="C9:D9"/>
    <mergeCell ref="C10:D10"/>
    <mergeCell ref="C11:D11"/>
    <mergeCell ref="AL11:AL13"/>
    <mergeCell ref="AM11:AM13"/>
    <mergeCell ref="C12:D12"/>
    <mergeCell ref="C13:D13"/>
    <mergeCell ref="C14:D14"/>
    <mergeCell ref="A7:B8"/>
    <mergeCell ref="C7:D8"/>
    <mergeCell ref="E7:E8"/>
    <mergeCell ref="F7:AJ7"/>
    <mergeCell ref="AK8:AK19"/>
    <mergeCell ref="AL8:AL10"/>
    <mergeCell ref="AL14:AL16"/>
    <mergeCell ref="AV3:BA5"/>
    <mergeCell ref="BD3:BE3"/>
    <mergeCell ref="AB5:AD5"/>
    <mergeCell ref="AE5:AJ5"/>
    <mergeCell ref="AL5:AP5"/>
    <mergeCell ref="BD5:BE5"/>
    <mergeCell ref="A1:E1"/>
    <mergeCell ref="AO1:AP1"/>
    <mergeCell ref="AO2:AP3"/>
    <mergeCell ref="A3:G5"/>
    <mergeCell ref="H3:Z5"/>
    <mergeCell ref="AR3:AU5"/>
    <mergeCell ref="AS11:AS12"/>
    <mergeCell ref="AS13:AS14"/>
    <mergeCell ref="AS15:AS16"/>
    <mergeCell ref="AS17:AS18"/>
    <mergeCell ref="AR7:AR8"/>
    <mergeCell ref="AS7:AS8"/>
    <mergeCell ref="AR9:AR10"/>
    <mergeCell ref="AS19:AS20"/>
    <mergeCell ref="AS21:AS22"/>
    <mergeCell ref="AS23:AS24"/>
    <mergeCell ref="AS25:AS26"/>
    <mergeCell ref="AS27:AS28"/>
    <mergeCell ref="AS29:AS30"/>
    <mergeCell ref="AS45:AS46"/>
    <mergeCell ref="AS47:AS48"/>
    <mergeCell ref="AQ49:AS50"/>
    <mergeCell ref="AS31:AS32"/>
    <mergeCell ref="AS33:AS34"/>
    <mergeCell ref="AS35:AS36"/>
    <mergeCell ref="AS37:AS38"/>
    <mergeCell ref="AS39:AS40"/>
    <mergeCell ref="AS41:AS42"/>
    <mergeCell ref="AR37:AR38"/>
  </mergeCells>
  <conditionalFormatting sqref="E9:AJ21 E27:AJ46">
    <cfRule type="expression" priority="39" dxfId="0" stopIfTrue="1">
      <formula>$E9=""</formula>
    </cfRule>
  </conditionalFormatting>
  <conditionalFormatting sqref="D27:D31">
    <cfRule type="containsBlanks" priority="38" dxfId="14" stopIfTrue="1">
      <formula>LEN(TRIM(D27))=0</formula>
    </cfRule>
  </conditionalFormatting>
  <conditionalFormatting sqref="F49:AJ49">
    <cfRule type="containsBlanks" priority="35" dxfId="0" stopIfTrue="1">
      <formula>LEN(TRIM(F49))=0</formula>
    </cfRule>
  </conditionalFormatting>
  <conditionalFormatting sqref="F52:U52">
    <cfRule type="containsBlanks" priority="34" dxfId="0" stopIfTrue="1">
      <formula>LEN(TRIM(F52))=0</formula>
    </cfRule>
  </conditionalFormatting>
  <conditionalFormatting sqref="F8:AJ8 F23:AJ26">
    <cfRule type="expression" priority="30" dxfId="92" stopIfTrue="1">
      <formula>OR(F8=43101,F8=43108)</formula>
    </cfRule>
    <cfRule type="expression" priority="32" dxfId="92" stopIfTrue="1">
      <formula>WEEKDAY(F8,1)=1</formula>
    </cfRule>
    <cfRule type="expression" priority="33" dxfId="93" stopIfTrue="1">
      <formula>WEEKDAY(F8,1)=7</formula>
    </cfRule>
  </conditionalFormatting>
  <conditionalFormatting sqref="AE5:AJ5 AL5:AP5">
    <cfRule type="containsBlanks" priority="6" dxfId="0" stopIfTrue="1">
      <formula>LEN(TRIM(AE5))=0</formula>
    </cfRule>
  </conditionalFormatting>
  <conditionalFormatting sqref="BD3:BE3 BD5:BE5">
    <cfRule type="containsBlanks" priority="5" dxfId="6" stopIfTrue="1">
      <formula>LEN(TRIM(BD3))=0</formula>
    </cfRule>
  </conditionalFormatting>
  <conditionalFormatting sqref="AS19:AT48 AT9:AT18">
    <cfRule type="containsBlanks" priority="2" dxfId="6" stopIfTrue="1">
      <formula>LEN(TRIM(AS9))=0</formula>
    </cfRule>
  </conditionalFormatting>
  <conditionalFormatting sqref="AU9:AU48 AW19:AW48 AY9:AY28 BA9:BA28 BB19:BD28 BC29:BD48 BE9:BE48">
    <cfRule type="containsBlanks" priority="1" dxfId="0" stopIfTrue="1">
      <formula>LEN(TRIM(AU9))=0</formula>
    </cfRule>
  </conditionalFormatting>
  <dataValidations count="5">
    <dataValidation type="list" allowBlank="1" showInputMessage="1" showErrorMessage="1" sqref="F49:AJ49">
      <formula1>"○,無"</formula1>
    </dataValidation>
    <dataValidation type="list" allowBlank="1" showInputMessage="1" showErrorMessage="1" sqref="D27:D46">
      <formula1>"H28,H29"</formula1>
    </dataValidation>
    <dataValidation type="list" allowBlank="1" showInputMessage="1" showErrorMessage="1" sqref="F27:AJ31">
      <formula1>INDIRECT("$K$60:$K$74")</formula1>
    </dataValidation>
    <dataValidation type="list" allowBlank="1" showInputMessage="1" showErrorMessage="1" sqref="F32:AJ46">
      <formula1>INDIRECT("$K$60:$K$75")</formula1>
    </dataValidation>
    <dataValidation type="list" allowBlank="1" showInputMessage="1" showErrorMessage="1" sqref="F9:AJ21">
      <formula1>"出"</formula1>
    </dataValidation>
  </dataValidations>
  <printOptions horizontalCentered="1" verticalCentered="1"/>
  <pageMargins left="0.1968503937007874" right="0.1968503937007874" top="0.3937007874015748" bottom="0" header="0" footer="0.1968503937007874"/>
  <pageSetup horizontalDpi="600" verticalDpi="600" orientation="landscape" paperSize="9" scale="63" r:id="rId1"/>
  <colBreaks count="1" manualBreakCount="1">
    <brk id="4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="70" zoomScaleNormal="25" zoomScaleSheetLayoutView="70" zoomScalePageLayoutView="0" workbookViewId="0" topLeftCell="A16">
      <selection activeCell="D36" sqref="D36"/>
    </sheetView>
  </sheetViews>
  <sheetFormatPr defaultColWidth="5.57421875" defaultRowHeight="15" customHeight="1"/>
  <cols>
    <col min="1" max="1" width="8.421875" style="30" customWidth="1"/>
    <col min="2" max="2" width="24.57421875" style="30" customWidth="1"/>
    <col min="3" max="14" width="12.421875" style="30" customWidth="1"/>
    <col min="15" max="16" width="13.57421875" style="30" customWidth="1"/>
    <col min="17" max="20" width="13.7109375" style="30" customWidth="1"/>
    <col min="21" max="33" width="5.421875" style="30" customWidth="1"/>
    <col min="34" max="34" width="6.421875" style="30" customWidth="1"/>
    <col min="35" max="16384" width="5.421875" style="30" customWidth="1"/>
  </cols>
  <sheetData>
    <row r="1" spans="1:20" ht="23.25" customHeight="1">
      <c r="A1" s="388" t="s">
        <v>180</v>
      </c>
      <c r="B1" s="389"/>
      <c r="C1" s="29" t="s">
        <v>150</v>
      </c>
      <c r="T1" s="31" t="s">
        <v>224</v>
      </c>
    </row>
    <row r="2" spans="1:20" ht="23.25" customHeight="1">
      <c r="A2" s="32"/>
      <c r="B2" s="33"/>
      <c r="D2" s="402" t="s">
        <v>195</v>
      </c>
      <c r="E2" s="402"/>
      <c r="F2" s="402"/>
      <c r="G2" s="402"/>
      <c r="H2" s="402"/>
      <c r="I2" s="403"/>
      <c r="J2" s="403"/>
      <c r="K2" s="403"/>
      <c r="L2" s="403"/>
      <c r="M2" s="403"/>
      <c r="N2" s="403"/>
      <c r="O2" s="403"/>
      <c r="P2" s="403"/>
      <c r="T2" s="400"/>
    </row>
    <row r="3" spans="1:20" ht="23.25" customHeight="1">
      <c r="A3" s="32"/>
      <c r="B3" s="3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T3" s="401"/>
    </row>
    <row r="4" ht="8.25" customHeight="1">
      <c r="I4" s="34"/>
    </row>
    <row r="5" spans="1:31" ht="23.25" customHeight="1">
      <c r="A5" s="36"/>
      <c r="B5" s="47" t="s">
        <v>214</v>
      </c>
      <c r="C5" s="121"/>
      <c r="D5" s="36"/>
      <c r="E5" s="36"/>
      <c r="F5" s="36"/>
      <c r="G5" s="32"/>
      <c r="H5" s="32"/>
      <c r="I5" s="34"/>
      <c r="J5" s="398" t="s">
        <v>48</v>
      </c>
      <c r="K5" s="398"/>
      <c r="L5" s="398"/>
      <c r="M5" s="386"/>
      <c r="N5" s="387"/>
      <c r="O5" s="387"/>
      <c r="P5" s="388" t="s">
        <v>49</v>
      </c>
      <c r="Q5" s="389"/>
      <c r="R5" s="397"/>
      <c r="S5" s="397"/>
      <c r="T5" s="397"/>
      <c r="AE5" s="6"/>
    </row>
    <row r="6" spans="1:31" ht="23.25" customHeight="1">
      <c r="A6" s="36"/>
      <c r="C6" s="36"/>
      <c r="D6" s="36"/>
      <c r="E6" s="36"/>
      <c r="F6" s="36"/>
      <c r="G6" s="32"/>
      <c r="H6" s="32"/>
      <c r="I6" s="34"/>
      <c r="J6" s="158"/>
      <c r="K6" s="158"/>
      <c r="L6" s="158"/>
      <c r="M6" s="6"/>
      <c r="N6" s="6"/>
      <c r="O6" s="6"/>
      <c r="P6" s="158"/>
      <c r="Q6" s="158"/>
      <c r="R6" s="6"/>
      <c r="S6" s="6"/>
      <c r="T6" s="6"/>
      <c r="AE6" s="6"/>
    </row>
    <row r="7" spans="1:31" ht="23.25" customHeight="1">
      <c r="A7" s="36"/>
      <c r="B7" s="47" t="s">
        <v>213</v>
      </c>
      <c r="C7" s="47" t="s">
        <v>83</v>
      </c>
      <c r="D7" s="47" t="s">
        <v>95</v>
      </c>
      <c r="E7" s="160" t="s">
        <v>84</v>
      </c>
      <c r="F7" s="187" t="s">
        <v>219</v>
      </c>
      <c r="G7" s="158"/>
      <c r="H7" s="158"/>
      <c r="I7" s="158"/>
      <c r="J7" s="158"/>
      <c r="K7" s="158"/>
      <c r="L7" s="158"/>
      <c r="M7" s="6"/>
      <c r="N7" s="6"/>
      <c r="O7" s="6"/>
      <c r="P7" s="158"/>
      <c r="Q7" s="158"/>
      <c r="R7" s="6"/>
      <c r="S7" s="6"/>
      <c r="T7" s="6"/>
      <c r="AE7" s="6"/>
    </row>
    <row r="8" spans="1:33" ht="23.25" customHeight="1">
      <c r="A8" s="36"/>
      <c r="B8" s="47" t="s">
        <v>205</v>
      </c>
      <c r="C8" s="121"/>
      <c r="D8" s="159"/>
      <c r="E8" s="159"/>
      <c r="F8" s="158"/>
      <c r="G8" s="158"/>
      <c r="H8" s="158"/>
      <c r="I8" s="158"/>
      <c r="J8" s="158"/>
      <c r="AG8" s="33"/>
    </row>
    <row r="9" spans="1:33" ht="23.25" customHeight="1">
      <c r="A9" s="36"/>
      <c r="B9" s="47" t="s">
        <v>202</v>
      </c>
      <c r="C9" s="121"/>
      <c r="D9" s="121"/>
      <c r="E9" s="121"/>
      <c r="F9" s="158"/>
      <c r="G9" s="158"/>
      <c r="H9" s="158"/>
      <c r="I9" s="158"/>
      <c r="J9" s="158"/>
      <c r="AG9" s="33"/>
    </row>
    <row r="10" spans="1:33" ht="23.25" customHeight="1">
      <c r="A10" s="36"/>
      <c r="B10" s="47" t="s">
        <v>203</v>
      </c>
      <c r="C10" s="159"/>
      <c r="D10" s="159"/>
      <c r="E10" s="121"/>
      <c r="AG10" s="33"/>
    </row>
    <row r="11" spans="1:33" ht="23.25" customHeight="1">
      <c r="A11" s="36"/>
      <c r="B11" s="47" t="s">
        <v>204</v>
      </c>
      <c r="C11" s="159"/>
      <c r="D11" s="159"/>
      <c r="E11" s="121"/>
      <c r="F11" s="32"/>
      <c r="G11" s="36"/>
      <c r="H11" s="36"/>
      <c r="AG11" s="33"/>
    </row>
    <row r="12" spans="1:33" s="153" customFormat="1" ht="23.25" customHeight="1" thickBot="1">
      <c r="A12" s="36"/>
      <c r="B12" s="36"/>
      <c r="C12" s="36"/>
      <c r="AG12" s="154"/>
    </row>
    <row r="13" spans="1:20" ht="26.25" customHeight="1" thickBot="1">
      <c r="A13" s="393" t="s">
        <v>50</v>
      </c>
      <c r="B13" s="37" t="s">
        <v>51</v>
      </c>
      <c r="C13" s="384"/>
      <c r="D13" s="385"/>
      <c r="E13" s="384"/>
      <c r="F13" s="404"/>
      <c r="G13" s="384"/>
      <c r="H13" s="385"/>
      <c r="I13" s="373" t="s">
        <v>87</v>
      </c>
      <c r="J13" s="374"/>
      <c r="K13" s="373" t="s">
        <v>88</v>
      </c>
      <c r="L13" s="374"/>
      <c r="M13" s="373" t="s">
        <v>89</v>
      </c>
      <c r="N13" s="374"/>
      <c r="O13" s="373" t="s">
        <v>90</v>
      </c>
      <c r="P13" s="374"/>
      <c r="Q13" s="273" t="s">
        <v>193</v>
      </c>
      <c r="R13" s="273"/>
      <c r="S13" s="370" t="s">
        <v>206</v>
      </c>
      <c r="T13" s="370"/>
    </row>
    <row r="14" spans="1:20" ht="26.25" customHeight="1" thickBot="1">
      <c r="A14" s="394"/>
      <c r="B14" s="37" t="s">
        <v>52</v>
      </c>
      <c r="C14" s="144"/>
      <c r="D14" s="144"/>
      <c r="E14" s="144"/>
      <c r="F14" s="145"/>
      <c r="G14" s="144"/>
      <c r="H14" s="144"/>
      <c r="I14" s="37" t="s">
        <v>110</v>
      </c>
      <c r="J14" s="37" t="s">
        <v>191</v>
      </c>
      <c r="K14" s="37" t="s">
        <v>110</v>
      </c>
      <c r="L14" s="37" t="s">
        <v>191</v>
      </c>
      <c r="M14" s="37" t="s">
        <v>110</v>
      </c>
      <c r="N14" s="37" t="s">
        <v>191</v>
      </c>
      <c r="O14" s="37" t="s">
        <v>110</v>
      </c>
      <c r="P14" s="37" t="s">
        <v>191</v>
      </c>
      <c r="Q14" s="37" t="s">
        <v>65</v>
      </c>
      <c r="R14" s="37" t="s">
        <v>53</v>
      </c>
      <c r="S14" s="161" t="s">
        <v>65</v>
      </c>
      <c r="T14" s="161" t="s">
        <v>53</v>
      </c>
    </row>
    <row r="15" spans="1:20" ht="26.25" customHeight="1">
      <c r="A15" s="390" t="s">
        <v>54</v>
      </c>
      <c r="B15" s="134" t="s">
        <v>175</v>
      </c>
      <c r="C15" s="146"/>
      <c r="D15" s="146"/>
      <c r="E15" s="146"/>
      <c r="F15" s="146"/>
      <c r="G15" s="146"/>
      <c r="H15" s="146"/>
      <c r="I15" s="135">
        <f>'【6月】月集計表'!$AM$8</f>
        <v>0</v>
      </c>
      <c r="J15" s="135">
        <f>I15*5000</f>
        <v>0</v>
      </c>
      <c r="K15" s="135">
        <f>'【7月】月集計表'!$AM$8</f>
        <v>0</v>
      </c>
      <c r="L15" s="135">
        <f>K15*5000</f>
        <v>0</v>
      </c>
      <c r="M15" s="135">
        <f>'【8月】月集計表'!$AM$8</f>
        <v>0</v>
      </c>
      <c r="N15" s="135">
        <f>M15*5000</f>
        <v>0</v>
      </c>
      <c r="O15" s="135">
        <f>'【9月】月集計表'!$AM$8</f>
        <v>0</v>
      </c>
      <c r="P15" s="135">
        <f>O15*5000</f>
        <v>0</v>
      </c>
      <c r="Q15" s="135">
        <f>I15+K15+M15+O15</f>
        <v>0</v>
      </c>
      <c r="R15" s="143">
        <f aca="true" t="shared" si="0" ref="Q15:R18">J15+L15+N15+P15</f>
        <v>0</v>
      </c>
      <c r="S15" s="198">
        <f>IF(SUM(Q15)&gt;140,140,SUM(Q15))</f>
        <v>0</v>
      </c>
      <c r="T15" s="195">
        <f>S15*5000</f>
        <v>0</v>
      </c>
    </row>
    <row r="16" spans="1:20" ht="26.25" customHeight="1">
      <c r="A16" s="391"/>
      <c r="B16" s="137" t="s">
        <v>176</v>
      </c>
      <c r="C16" s="147"/>
      <c r="D16" s="147"/>
      <c r="E16" s="147"/>
      <c r="F16" s="147"/>
      <c r="G16" s="147"/>
      <c r="H16" s="147"/>
      <c r="I16" s="11">
        <f>'【6月】月集計表'!$AM$11</f>
        <v>0</v>
      </c>
      <c r="J16" s="11">
        <f>I16*5000</f>
        <v>0</v>
      </c>
      <c r="K16" s="11">
        <f>'【7月】月集計表'!$AM$11</f>
        <v>0</v>
      </c>
      <c r="L16" s="11">
        <f>K16*5000</f>
        <v>0</v>
      </c>
      <c r="M16" s="11">
        <f>'【8月】月集計表'!$AM$11</f>
        <v>0</v>
      </c>
      <c r="N16" s="11">
        <f>M16*5000</f>
        <v>0</v>
      </c>
      <c r="O16" s="11">
        <f>'【9月】月集計表'!$AM$11</f>
        <v>0</v>
      </c>
      <c r="P16" s="11">
        <f>O16*5000</f>
        <v>0</v>
      </c>
      <c r="Q16" s="11">
        <f t="shared" si="0"/>
        <v>0</v>
      </c>
      <c r="R16" s="10">
        <f t="shared" si="0"/>
        <v>0</v>
      </c>
      <c r="S16" s="199">
        <f>IF(SUM(Q16)&gt;140,140,SUM(Q16))</f>
        <v>0</v>
      </c>
      <c r="T16" s="196">
        <f>S16*5000</f>
        <v>0</v>
      </c>
    </row>
    <row r="17" spans="1:20" ht="26.25" customHeight="1" thickBot="1">
      <c r="A17" s="391"/>
      <c r="B17" s="137" t="s">
        <v>177</v>
      </c>
      <c r="C17" s="147"/>
      <c r="D17" s="147"/>
      <c r="E17" s="147"/>
      <c r="F17" s="147"/>
      <c r="G17" s="147"/>
      <c r="H17" s="147"/>
      <c r="I17" s="11">
        <f>'【6月】月集計表'!$AM$14</f>
        <v>0</v>
      </c>
      <c r="J17" s="11">
        <f>I17*5000</f>
        <v>0</v>
      </c>
      <c r="K17" s="11">
        <f>'【7月】月集計表'!$AM$14</f>
        <v>0</v>
      </c>
      <c r="L17" s="11">
        <f>K17*5000</f>
        <v>0</v>
      </c>
      <c r="M17" s="11">
        <f>'【8月】月集計表'!$AM$14</f>
        <v>0</v>
      </c>
      <c r="N17" s="11">
        <f>M17*5000</f>
        <v>0</v>
      </c>
      <c r="O17" s="11">
        <f>'【9月】月集計表'!$AM$14</f>
        <v>0</v>
      </c>
      <c r="P17" s="11">
        <f>O17*5000</f>
        <v>0</v>
      </c>
      <c r="Q17" s="11">
        <f t="shared" si="0"/>
        <v>0</v>
      </c>
      <c r="R17" s="10">
        <f t="shared" si="0"/>
        <v>0</v>
      </c>
      <c r="S17" s="200">
        <f>IF(SUM(Q17)&gt;140,140,SUM(Q17))</f>
        <v>0</v>
      </c>
      <c r="T17" s="196">
        <f>S17*5000</f>
        <v>0</v>
      </c>
    </row>
    <row r="18" spans="1:20" ht="26.25" customHeight="1" thickBot="1">
      <c r="A18" s="392"/>
      <c r="B18" s="139" t="s">
        <v>55</v>
      </c>
      <c r="C18" s="148"/>
      <c r="D18" s="149"/>
      <c r="E18" s="148"/>
      <c r="F18" s="149"/>
      <c r="G18" s="149"/>
      <c r="H18" s="149"/>
      <c r="I18" s="140">
        <f aca="true" t="shared" si="1" ref="I18:P18">SUM(I15:I17)</f>
        <v>0</v>
      </c>
      <c r="J18" s="141">
        <f t="shared" si="1"/>
        <v>0</v>
      </c>
      <c r="K18" s="140">
        <f t="shared" si="1"/>
        <v>0</v>
      </c>
      <c r="L18" s="141">
        <f t="shared" si="1"/>
        <v>0</v>
      </c>
      <c r="M18" s="140">
        <f t="shared" si="1"/>
        <v>0</v>
      </c>
      <c r="N18" s="141">
        <f t="shared" si="1"/>
        <v>0</v>
      </c>
      <c r="O18" s="140">
        <f t="shared" si="1"/>
        <v>0</v>
      </c>
      <c r="P18" s="141">
        <f t="shared" si="1"/>
        <v>0</v>
      </c>
      <c r="Q18" s="141">
        <f t="shared" si="0"/>
        <v>0</v>
      </c>
      <c r="R18" s="142">
        <f t="shared" si="0"/>
        <v>0</v>
      </c>
      <c r="S18" s="197">
        <f>SUM(S15:S17)</f>
        <v>0</v>
      </c>
      <c r="T18" s="165">
        <f>SUM(T15:T17)</f>
        <v>0</v>
      </c>
    </row>
    <row r="19" spans="1:20" ht="26.25" customHeight="1" thickBot="1">
      <c r="A19" s="395" t="s">
        <v>56</v>
      </c>
      <c r="B19" s="38" t="s">
        <v>57</v>
      </c>
      <c r="C19" s="381"/>
      <c r="D19" s="150"/>
      <c r="E19" s="381"/>
      <c r="F19" s="151"/>
      <c r="G19" s="381"/>
      <c r="H19" s="150"/>
      <c r="I19" s="363"/>
      <c r="J19" s="103">
        <f>'【6月】月集計表'!$AV$49</f>
        <v>0</v>
      </c>
      <c r="K19" s="363"/>
      <c r="L19" s="103">
        <f>'【7月】月集計表'!$AV$49</f>
        <v>0</v>
      </c>
      <c r="M19" s="363"/>
      <c r="N19" s="103">
        <f>'【8月】月集計表'!$AV$49</f>
        <v>0</v>
      </c>
      <c r="O19" s="363"/>
      <c r="P19" s="103">
        <f>'【9月】月集計表'!$AV$49</f>
        <v>0</v>
      </c>
      <c r="Q19" s="364"/>
      <c r="R19" s="103">
        <f>SUM(J19,L19,N19,P19)</f>
        <v>0</v>
      </c>
      <c r="S19" s="371"/>
      <c r="T19" s="166">
        <f>R19</f>
        <v>0</v>
      </c>
    </row>
    <row r="20" spans="1:20" ht="26.25" customHeight="1" thickBot="1">
      <c r="A20" s="395"/>
      <c r="B20" s="39" t="s">
        <v>58</v>
      </c>
      <c r="C20" s="381"/>
      <c r="D20" s="147"/>
      <c r="E20" s="381"/>
      <c r="F20" s="152"/>
      <c r="G20" s="381"/>
      <c r="H20" s="147"/>
      <c r="I20" s="363"/>
      <c r="J20" s="11">
        <f>ROUNDDOWN(J19*0.06,0)</f>
        <v>0</v>
      </c>
      <c r="K20" s="363"/>
      <c r="L20" s="11">
        <f>ROUNDDOWN(L19*0.06,0)</f>
        <v>0</v>
      </c>
      <c r="M20" s="363"/>
      <c r="N20" s="11">
        <f>ROUNDDOWN(N19*0.06,0)</f>
        <v>0</v>
      </c>
      <c r="O20" s="363"/>
      <c r="P20" s="11">
        <f>ROUNDDOWN(P19*0.06,0)</f>
        <v>0</v>
      </c>
      <c r="Q20" s="405"/>
      <c r="R20" s="11">
        <f aca="true" t="shared" si="2" ref="R20:R28">SUM(J20,L20,N20,P20)</f>
        <v>0</v>
      </c>
      <c r="S20" s="372"/>
      <c r="T20" s="167">
        <f>R20</f>
        <v>0</v>
      </c>
    </row>
    <row r="21" spans="1:20" ht="26.25" customHeight="1" thickBot="1">
      <c r="A21" s="395"/>
      <c r="B21" s="39" t="s">
        <v>81</v>
      </c>
      <c r="C21" s="381"/>
      <c r="D21" s="147"/>
      <c r="E21" s="381"/>
      <c r="F21" s="152"/>
      <c r="G21" s="381"/>
      <c r="H21" s="147"/>
      <c r="I21" s="363"/>
      <c r="J21" s="11">
        <f>'【6月】月集計表'!$AX$49</f>
        <v>0</v>
      </c>
      <c r="K21" s="363"/>
      <c r="L21" s="11">
        <f>'【7月】月集計表'!$AX$49</f>
        <v>0</v>
      </c>
      <c r="M21" s="363"/>
      <c r="N21" s="11">
        <f>'【8月】月集計表'!$AX$49</f>
        <v>0</v>
      </c>
      <c r="O21" s="363"/>
      <c r="P21" s="11">
        <f>'【9月】月集計表'!$AX$49</f>
        <v>0</v>
      </c>
      <c r="Q21" s="405"/>
      <c r="R21" s="11">
        <f t="shared" si="2"/>
        <v>0</v>
      </c>
      <c r="S21" s="372"/>
      <c r="T21" s="167">
        <f>R21</f>
        <v>0</v>
      </c>
    </row>
    <row r="22" spans="1:20" ht="26.25" customHeight="1" thickBot="1">
      <c r="A22" s="396"/>
      <c r="B22" s="39" t="s">
        <v>59</v>
      </c>
      <c r="C22" s="381"/>
      <c r="D22" s="147"/>
      <c r="E22" s="381"/>
      <c r="F22" s="152"/>
      <c r="G22" s="381"/>
      <c r="H22" s="147"/>
      <c r="I22" s="363"/>
      <c r="J22" s="11">
        <f>'【6月】月集計表'!$AZ$49</f>
        <v>0</v>
      </c>
      <c r="K22" s="363"/>
      <c r="L22" s="11">
        <f>'【7月】月集計表'!$AZ$49</f>
        <v>0</v>
      </c>
      <c r="M22" s="363"/>
      <c r="N22" s="11">
        <f>'【8月】月集計表'!$AZ$49</f>
        <v>0</v>
      </c>
      <c r="O22" s="363"/>
      <c r="P22" s="11">
        <f>'【9月】月集計表'!$AZ$49</f>
        <v>0</v>
      </c>
      <c r="Q22" s="405"/>
      <c r="R22" s="11">
        <f t="shared" si="2"/>
        <v>0</v>
      </c>
      <c r="S22" s="372"/>
      <c r="T22" s="167">
        <f>R22</f>
        <v>0</v>
      </c>
    </row>
    <row r="23" spans="1:20" ht="26.25" customHeight="1" thickBot="1">
      <c r="A23" s="294" t="s">
        <v>94</v>
      </c>
      <c r="B23" s="40" t="s">
        <v>93</v>
      </c>
      <c r="C23" s="381"/>
      <c r="D23" s="147"/>
      <c r="E23" s="381"/>
      <c r="F23" s="152"/>
      <c r="G23" s="381"/>
      <c r="H23" s="147"/>
      <c r="I23" s="363"/>
      <c r="J23" s="11">
        <f>IF(J19&gt;0,20000,0)</f>
        <v>0</v>
      </c>
      <c r="K23" s="363"/>
      <c r="L23" s="11">
        <f>IF(L19&gt;0,20000,0)</f>
        <v>0</v>
      </c>
      <c r="M23" s="363"/>
      <c r="N23" s="11">
        <f>IF(N19&gt;0,20000,0)</f>
        <v>0</v>
      </c>
      <c r="O23" s="363"/>
      <c r="P23" s="11">
        <f>IF(P19&gt;0,20000,0)</f>
        <v>0</v>
      </c>
      <c r="Q23" s="405"/>
      <c r="R23" s="11">
        <f t="shared" si="2"/>
        <v>0</v>
      </c>
      <c r="S23" s="372"/>
      <c r="T23" s="167">
        <f>R23</f>
        <v>0</v>
      </c>
    </row>
    <row r="24" spans="1:20" ht="26.25" customHeight="1" thickBot="1">
      <c r="A24" s="294"/>
      <c r="B24" s="40" t="s">
        <v>60</v>
      </c>
      <c r="C24" s="381"/>
      <c r="D24" s="147"/>
      <c r="E24" s="381"/>
      <c r="F24" s="152"/>
      <c r="G24" s="381"/>
      <c r="H24" s="147"/>
      <c r="I24" s="363"/>
      <c r="J24" s="11">
        <f>'【6月】月集計表'!$BA$49</f>
        <v>0</v>
      </c>
      <c r="K24" s="363"/>
      <c r="L24" s="11">
        <f>'【7月】月集計表'!$BA$49</f>
        <v>0</v>
      </c>
      <c r="M24" s="363"/>
      <c r="N24" s="11">
        <f>'【8月】月集計表'!$BA$49</f>
        <v>0</v>
      </c>
      <c r="O24" s="363"/>
      <c r="P24" s="11">
        <f>'【9月】月集計表'!$BA$49</f>
        <v>0</v>
      </c>
      <c r="Q24" s="405"/>
      <c r="R24" s="11">
        <f t="shared" si="2"/>
        <v>0</v>
      </c>
      <c r="S24" s="372"/>
      <c r="T24" s="167">
        <f>IF(R24&gt;40000*SUM($C$8:$C$9),40000*SUM($C$8:$C$9),R24)</f>
        <v>0</v>
      </c>
    </row>
    <row r="25" spans="1:20" ht="26.25" customHeight="1" thickBot="1">
      <c r="A25" s="294"/>
      <c r="B25" s="40" t="s">
        <v>95</v>
      </c>
      <c r="C25" s="381"/>
      <c r="D25" s="147"/>
      <c r="E25" s="381"/>
      <c r="F25" s="152"/>
      <c r="G25" s="381"/>
      <c r="H25" s="147"/>
      <c r="I25" s="363"/>
      <c r="J25" s="11">
        <f>'【6月】月集計表'!$BB$49</f>
        <v>0</v>
      </c>
      <c r="K25" s="363"/>
      <c r="L25" s="11">
        <f>'【7月】月集計表'!$BB$49</f>
        <v>0</v>
      </c>
      <c r="M25" s="363"/>
      <c r="N25" s="11">
        <f>'【8月】月集計表'!$BB$49</f>
        <v>0</v>
      </c>
      <c r="O25" s="363"/>
      <c r="P25" s="11">
        <f>'【9月】月集計表'!$BB$49</f>
        <v>0</v>
      </c>
      <c r="Q25" s="405"/>
      <c r="R25" s="11">
        <f t="shared" si="2"/>
        <v>0</v>
      </c>
      <c r="S25" s="372"/>
      <c r="T25" s="167">
        <f>IF(R25&gt;100000*SUM($D$9),100000*SUM($D$9),R25)</f>
        <v>0</v>
      </c>
    </row>
    <row r="26" spans="1:20" ht="26.25" customHeight="1" thickBot="1">
      <c r="A26" s="294"/>
      <c r="B26" s="40" t="s">
        <v>96</v>
      </c>
      <c r="C26" s="381"/>
      <c r="D26" s="147"/>
      <c r="E26" s="381"/>
      <c r="F26" s="152"/>
      <c r="G26" s="381"/>
      <c r="H26" s="147"/>
      <c r="I26" s="363"/>
      <c r="J26" s="11">
        <f>'【6月】月集計表'!$BC$49</f>
        <v>0</v>
      </c>
      <c r="K26" s="363"/>
      <c r="L26" s="11">
        <f>'【7月】月集計表'!$BC$49</f>
        <v>0</v>
      </c>
      <c r="M26" s="363"/>
      <c r="N26" s="11">
        <f>'【8月】月集計表'!$BC$49</f>
        <v>0</v>
      </c>
      <c r="O26" s="363"/>
      <c r="P26" s="11">
        <f>'【9月】月集計表'!$BC$49</f>
        <v>0</v>
      </c>
      <c r="Q26" s="405"/>
      <c r="R26" s="11">
        <f t="shared" si="2"/>
        <v>0</v>
      </c>
      <c r="S26" s="372"/>
      <c r="T26" s="167">
        <f>IF(R26&gt;50000*SUM($E$9:$E$11),50000*SUM($E$9:$E$11),R26)</f>
        <v>0</v>
      </c>
    </row>
    <row r="27" spans="1:20" ht="26.25" customHeight="1" thickBot="1">
      <c r="A27" s="294"/>
      <c r="B27" s="40" t="s">
        <v>113</v>
      </c>
      <c r="C27" s="381"/>
      <c r="D27" s="147"/>
      <c r="E27" s="381"/>
      <c r="F27" s="152"/>
      <c r="G27" s="381"/>
      <c r="H27" s="147"/>
      <c r="I27" s="363"/>
      <c r="J27" s="11">
        <f>'【6月】月集計表'!$BD$49</f>
        <v>0</v>
      </c>
      <c r="K27" s="363"/>
      <c r="L27" s="11">
        <f>'【7月】月集計表'!$BD$49</f>
        <v>0</v>
      </c>
      <c r="M27" s="363"/>
      <c r="N27" s="11">
        <f>'【8月】月集計表'!$BD$49</f>
        <v>0</v>
      </c>
      <c r="O27" s="363"/>
      <c r="P27" s="11">
        <f>'【9月】月集計表'!$BD$49</f>
        <v>0</v>
      </c>
      <c r="Q27" s="405"/>
      <c r="R27" s="11">
        <f t="shared" si="2"/>
        <v>0</v>
      </c>
      <c r="S27" s="372"/>
      <c r="T27" s="167">
        <f>IF(R27&gt;20000*SUM($C$5)*4,20000*SUM($C$5)*4,R27)</f>
        <v>0</v>
      </c>
    </row>
    <row r="28" spans="1:20" ht="26.25" customHeight="1" thickBot="1">
      <c r="A28" s="273" t="s">
        <v>61</v>
      </c>
      <c r="B28" s="273"/>
      <c r="C28" s="382"/>
      <c r="D28" s="147"/>
      <c r="E28" s="382"/>
      <c r="F28" s="152"/>
      <c r="G28" s="382"/>
      <c r="H28" s="147"/>
      <c r="I28" s="364"/>
      <c r="J28" s="11">
        <f>SUM(J18:J27)</f>
        <v>0</v>
      </c>
      <c r="K28" s="364"/>
      <c r="L28" s="11">
        <f>SUM(L18:L27)</f>
        <v>0</v>
      </c>
      <c r="M28" s="364"/>
      <c r="N28" s="11">
        <f>SUM(N18:N27)</f>
        <v>0</v>
      </c>
      <c r="O28" s="364"/>
      <c r="P28" s="11">
        <f>SUM(P18:P27)</f>
        <v>0</v>
      </c>
      <c r="Q28" s="405"/>
      <c r="R28" s="11">
        <f t="shared" si="2"/>
        <v>0</v>
      </c>
      <c r="S28" s="372"/>
      <c r="T28" s="168">
        <f>SUM(T18:T27)</f>
        <v>0</v>
      </c>
    </row>
    <row r="29" spans="1:34" s="154" customFormat="1" ht="26.25" customHeight="1" thickBot="1">
      <c r="A29" s="155"/>
      <c r="B29" s="155"/>
      <c r="C29" s="153"/>
      <c r="D29" s="156"/>
      <c r="E29" s="153"/>
      <c r="F29" s="156"/>
      <c r="G29" s="153"/>
      <c r="H29" s="156"/>
      <c r="I29" s="153"/>
      <c r="J29" s="156"/>
      <c r="K29" s="156"/>
      <c r="L29" s="156"/>
      <c r="M29" s="156"/>
      <c r="N29" s="156"/>
      <c r="O29" s="156"/>
      <c r="P29" s="156"/>
      <c r="Q29" s="156"/>
      <c r="R29" s="15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20" ht="26.25" customHeight="1" thickBot="1">
      <c r="A30" s="393" t="s">
        <v>50</v>
      </c>
      <c r="B30" s="37" t="s">
        <v>51</v>
      </c>
      <c r="C30" s="373" t="s">
        <v>63</v>
      </c>
      <c r="D30" s="374"/>
      <c r="E30" s="373" t="s">
        <v>91</v>
      </c>
      <c r="F30" s="374"/>
      <c r="G30" s="373" t="s">
        <v>92</v>
      </c>
      <c r="H30" s="374"/>
      <c r="I30" s="373" t="s">
        <v>64</v>
      </c>
      <c r="J30" s="374"/>
      <c r="K30" s="384"/>
      <c r="L30" s="385"/>
      <c r="M30" s="273" t="s">
        <v>194</v>
      </c>
      <c r="N30" s="399"/>
      <c r="O30" s="383" t="s">
        <v>192</v>
      </c>
      <c r="P30" s="383"/>
      <c r="Q30" s="375" t="s">
        <v>62</v>
      </c>
      <c r="R30" s="376"/>
      <c r="S30" s="376"/>
      <c r="T30" s="377"/>
    </row>
    <row r="31" spans="1:20" ht="26.25" customHeight="1" thickBot="1">
      <c r="A31" s="394"/>
      <c r="B31" s="37" t="s">
        <v>52</v>
      </c>
      <c r="C31" s="37" t="s">
        <v>110</v>
      </c>
      <c r="D31" s="37" t="s">
        <v>191</v>
      </c>
      <c r="E31" s="37" t="s">
        <v>110</v>
      </c>
      <c r="F31" s="37" t="s">
        <v>191</v>
      </c>
      <c r="G31" s="37" t="s">
        <v>110</v>
      </c>
      <c r="H31" s="37" t="s">
        <v>191</v>
      </c>
      <c r="I31" s="37" t="s">
        <v>110</v>
      </c>
      <c r="J31" s="37" t="s">
        <v>191</v>
      </c>
      <c r="K31" s="144"/>
      <c r="L31" s="144"/>
      <c r="M31" s="37" t="s">
        <v>65</v>
      </c>
      <c r="N31" s="117" t="s">
        <v>53</v>
      </c>
      <c r="O31" s="169" t="s">
        <v>65</v>
      </c>
      <c r="P31" s="169" t="s">
        <v>53</v>
      </c>
      <c r="Q31" s="378"/>
      <c r="R31" s="379"/>
      <c r="S31" s="379"/>
      <c r="T31" s="380"/>
    </row>
    <row r="32" spans="1:20" ht="26.25" customHeight="1">
      <c r="A32" s="390" t="s">
        <v>54</v>
      </c>
      <c r="B32" s="134" t="s">
        <v>175</v>
      </c>
      <c r="C32" s="135">
        <f>'【10月】月集計表'!$AM$8</f>
        <v>0</v>
      </c>
      <c r="D32" s="135">
        <f>C32*5000</f>
        <v>0</v>
      </c>
      <c r="E32" s="135">
        <f>'【11月】月集計表'!$AM$8</f>
        <v>0</v>
      </c>
      <c r="F32" s="135">
        <f>E32*5000</f>
        <v>0</v>
      </c>
      <c r="G32" s="135">
        <f>'【12月】月集計表'!$AM$8</f>
        <v>0</v>
      </c>
      <c r="H32" s="135">
        <f>G32*5000</f>
        <v>0</v>
      </c>
      <c r="I32" s="135">
        <f>'【1月】月集計表'!$AM$8</f>
        <v>0</v>
      </c>
      <c r="J32" s="135">
        <f>I32*5000</f>
        <v>0</v>
      </c>
      <c r="K32" s="146"/>
      <c r="L32" s="146"/>
      <c r="M32" s="135">
        <f aca="true" t="shared" si="3" ref="M32:N34">SUM(C32,E32,G32,I32)</f>
        <v>0</v>
      </c>
      <c r="N32" s="143">
        <f t="shared" si="3"/>
        <v>0</v>
      </c>
      <c r="O32" s="204">
        <f>IF(SUM(Q15,M32)&gt;140,140,SUM(Q15,M32))</f>
        <v>0</v>
      </c>
      <c r="P32" s="201">
        <f>O32*5000</f>
        <v>0</v>
      </c>
      <c r="Q32" s="367"/>
      <c r="R32" s="368"/>
      <c r="S32" s="368"/>
      <c r="T32" s="369"/>
    </row>
    <row r="33" spans="1:20" ht="26.25" customHeight="1">
      <c r="A33" s="391"/>
      <c r="B33" s="137" t="s">
        <v>176</v>
      </c>
      <c r="C33" s="11">
        <f>'【10月】月集計表'!$AM$11</f>
        <v>0</v>
      </c>
      <c r="D33" s="11">
        <f>C33*5000</f>
        <v>0</v>
      </c>
      <c r="E33" s="11">
        <f>'【11月】月集計表'!$AM$11</f>
        <v>0</v>
      </c>
      <c r="F33" s="11">
        <f>E33*5000</f>
        <v>0</v>
      </c>
      <c r="G33" s="11">
        <f>'【12月】月集計表'!$AM$11</f>
        <v>0</v>
      </c>
      <c r="H33" s="11">
        <f>G33*5000</f>
        <v>0</v>
      </c>
      <c r="I33" s="11">
        <f>'【1月】月集計表'!$AM$11</f>
        <v>0</v>
      </c>
      <c r="J33" s="11">
        <f>I33*5000</f>
        <v>0</v>
      </c>
      <c r="K33" s="147"/>
      <c r="L33" s="147"/>
      <c r="M33" s="11">
        <f t="shared" si="3"/>
        <v>0</v>
      </c>
      <c r="N33" s="10">
        <f t="shared" si="3"/>
        <v>0</v>
      </c>
      <c r="O33" s="205">
        <f>IF(SUM(Q16,M33)&gt;140,140,SUM(Q16,M33))</f>
        <v>0</v>
      </c>
      <c r="P33" s="202">
        <f>O33*5000</f>
        <v>0</v>
      </c>
      <c r="Q33" s="367"/>
      <c r="R33" s="368"/>
      <c r="S33" s="368"/>
      <c r="T33" s="369"/>
    </row>
    <row r="34" spans="1:20" ht="26.25" customHeight="1" thickBot="1">
      <c r="A34" s="391"/>
      <c r="B34" s="137" t="s">
        <v>177</v>
      </c>
      <c r="C34" s="11">
        <f>'【10月】月集計表'!$AM$14</f>
        <v>0</v>
      </c>
      <c r="D34" s="11">
        <f>C34*5000</f>
        <v>0</v>
      </c>
      <c r="E34" s="11">
        <f>'【11月】月集計表'!$AM$14</f>
        <v>0</v>
      </c>
      <c r="F34" s="11">
        <f>E34*5000</f>
        <v>0</v>
      </c>
      <c r="G34" s="11">
        <f>'【12月】月集計表'!$AM$14</f>
        <v>0</v>
      </c>
      <c r="H34" s="11">
        <f>G34*5000</f>
        <v>0</v>
      </c>
      <c r="I34" s="11">
        <f>'【1月】月集計表'!$AM$14</f>
        <v>0</v>
      </c>
      <c r="J34" s="11">
        <f>I34*5000</f>
        <v>0</v>
      </c>
      <c r="K34" s="147"/>
      <c r="L34" s="147"/>
      <c r="M34" s="11">
        <f t="shared" si="3"/>
        <v>0</v>
      </c>
      <c r="N34" s="10">
        <f t="shared" si="3"/>
        <v>0</v>
      </c>
      <c r="O34" s="206">
        <f>IF(SUM(Q17,M34)&gt;140,140,SUM(Q17,M34))</f>
        <v>0</v>
      </c>
      <c r="P34" s="202">
        <f>O34*5000</f>
        <v>0</v>
      </c>
      <c r="Q34" s="367"/>
      <c r="R34" s="368"/>
      <c r="S34" s="368"/>
      <c r="T34" s="369"/>
    </row>
    <row r="35" spans="1:20" ht="26.25" customHeight="1" thickBot="1">
      <c r="A35" s="392"/>
      <c r="B35" s="139" t="s">
        <v>55</v>
      </c>
      <c r="C35" s="140">
        <f aca="true" t="shared" si="4" ref="C35:J35">SUM(C32:C34)</f>
        <v>0</v>
      </c>
      <c r="D35" s="141">
        <f t="shared" si="4"/>
        <v>0</v>
      </c>
      <c r="E35" s="140">
        <f t="shared" si="4"/>
        <v>0</v>
      </c>
      <c r="F35" s="141">
        <f t="shared" si="4"/>
        <v>0</v>
      </c>
      <c r="G35" s="140">
        <f t="shared" si="4"/>
        <v>0</v>
      </c>
      <c r="H35" s="141">
        <f t="shared" si="4"/>
        <v>0</v>
      </c>
      <c r="I35" s="140">
        <f t="shared" si="4"/>
        <v>0</v>
      </c>
      <c r="J35" s="141">
        <f t="shared" si="4"/>
        <v>0</v>
      </c>
      <c r="K35" s="148"/>
      <c r="L35" s="149"/>
      <c r="M35" s="140">
        <f>SUM(M32:M34)</f>
        <v>0</v>
      </c>
      <c r="N35" s="140">
        <f>SUM(N32:N34)</f>
        <v>0</v>
      </c>
      <c r="O35" s="203">
        <f>SUM(O32:O34)</f>
        <v>0</v>
      </c>
      <c r="P35" s="175">
        <f>SUM(P32:P34)</f>
        <v>0</v>
      </c>
      <c r="Q35" s="367"/>
      <c r="R35" s="368"/>
      <c r="S35" s="368"/>
      <c r="T35" s="369"/>
    </row>
    <row r="36" spans="1:20" ht="26.25" customHeight="1" thickBot="1">
      <c r="A36" s="395" t="s">
        <v>56</v>
      </c>
      <c r="B36" s="38" t="s">
        <v>57</v>
      </c>
      <c r="C36" s="363"/>
      <c r="D36" s="103">
        <f>'【10月】月集計表'!$AV$49</f>
        <v>0</v>
      </c>
      <c r="E36" s="363"/>
      <c r="F36" s="103">
        <f>'【11月】月集計表'!$AV$49</f>
        <v>0</v>
      </c>
      <c r="G36" s="363"/>
      <c r="H36" s="103">
        <f>'【12月】月集計表'!$AV$49</f>
        <v>0</v>
      </c>
      <c r="I36" s="363"/>
      <c r="J36" s="103">
        <f>'【1月】月集計表'!$AV$49</f>
        <v>0</v>
      </c>
      <c r="K36" s="381"/>
      <c r="L36" s="150"/>
      <c r="M36" s="363"/>
      <c r="N36" s="118">
        <f>SUM(D36,F36,H36,J36)</f>
        <v>0</v>
      </c>
      <c r="O36" s="365"/>
      <c r="P36" s="176">
        <f>N36+R19</f>
        <v>0</v>
      </c>
      <c r="Q36" s="367"/>
      <c r="R36" s="368"/>
      <c r="S36" s="368"/>
      <c r="T36" s="369"/>
    </row>
    <row r="37" spans="1:20" ht="26.25" customHeight="1" thickBot="1">
      <c r="A37" s="395"/>
      <c r="B37" s="39" t="s">
        <v>58</v>
      </c>
      <c r="C37" s="363"/>
      <c r="D37" s="11">
        <f>ROUNDDOWN(D36*0.06,0)</f>
        <v>0</v>
      </c>
      <c r="E37" s="363"/>
      <c r="F37" s="11">
        <f>ROUNDDOWN(F36*0.06,0)</f>
        <v>0</v>
      </c>
      <c r="G37" s="363"/>
      <c r="H37" s="11">
        <f>ROUNDDOWN(H36*0.06,0)</f>
        <v>0</v>
      </c>
      <c r="I37" s="363"/>
      <c r="J37" s="11">
        <f>ROUNDDOWN(J36*0.06,0)</f>
        <v>0</v>
      </c>
      <c r="K37" s="381"/>
      <c r="L37" s="147"/>
      <c r="M37" s="363"/>
      <c r="N37" s="10">
        <f aca="true" t="shared" si="5" ref="N37:N45">SUM(D37,F37,H37,J37)</f>
        <v>0</v>
      </c>
      <c r="O37" s="366"/>
      <c r="P37" s="177">
        <f>N37+R20</f>
        <v>0</v>
      </c>
      <c r="Q37" s="367"/>
      <c r="R37" s="368"/>
      <c r="S37" s="368"/>
      <c r="T37" s="369"/>
    </row>
    <row r="38" spans="1:20" ht="26.25" customHeight="1" thickBot="1">
      <c r="A38" s="395"/>
      <c r="B38" s="39" t="s">
        <v>81</v>
      </c>
      <c r="C38" s="363"/>
      <c r="D38" s="11">
        <f>'【10月】月集計表'!$AX$49</f>
        <v>0</v>
      </c>
      <c r="E38" s="363"/>
      <c r="F38" s="11">
        <f>'【11月】月集計表'!$AX$49</f>
        <v>0</v>
      </c>
      <c r="G38" s="363"/>
      <c r="H38" s="11">
        <f>'【12月】月集計表'!$AX$49</f>
        <v>0</v>
      </c>
      <c r="I38" s="363"/>
      <c r="J38" s="11">
        <f>'【1月】月集計表'!$AX$49</f>
        <v>0</v>
      </c>
      <c r="K38" s="381"/>
      <c r="L38" s="147"/>
      <c r="M38" s="363"/>
      <c r="N38" s="10">
        <f t="shared" si="5"/>
        <v>0</v>
      </c>
      <c r="O38" s="366"/>
      <c r="P38" s="177">
        <f>N38+R21</f>
        <v>0</v>
      </c>
      <c r="Q38" s="367"/>
      <c r="R38" s="368"/>
      <c r="S38" s="368"/>
      <c r="T38" s="369"/>
    </row>
    <row r="39" spans="1:20" ht="26.25" customHeight="1" thickBot="1">
      <c r="A39" s="396"/>
      <c r="B39" s="39" t="s">
        <v>59</v>
      </c>
      <c r="C39" s="363"/>
      <c r="D39" s="11">
        <f>'【10月】月集計表'!$AZ$49</f>
        <v>0</v>
      </c>
      <c r="E39" s="363"/>
      <c r="F39" s="11">
        <f>'【11月】月集計表'!$AZ$49</f>
        <v>0</v>
      </c>
      <c r="G39" s="363"/>
      <c r="H39" s="11">
        <f>'【12月】月集計表'!$AZ$49</f>
        <v>0</v>
      </c>
      <c r="I39" s="363"/>
      <c r="J39" s="11">
        <f>'【1月】月集計表'!$AZ$49</f>
        <v>0</v>
      </c>
      <c r="K39" s="381"/>
      <c r="L39" s="147"/>
      <c r="M39" s="363"/>
      <c r="N39" s="10">
        <f t="shared" si="5"/>
        <v>0</v>
      </c>
      <c r="O39" s="366"/>
      <c r="P39" s="177">
        <f>N39+R22</f>
        <v>0</v>
      </c>
      <c r="Q39" s="367"/>
      <c r="R39" s="368"/>
      <c r="S39" s="368"/>
      <c r="T39" s="369"/>
    </row>
    <row r="40" spans="1:20" ht="26.25" customHeight="1" thickBot="1">
      <c r="A40" s="294" t="s">
        <v>94</v>
      </c>
      <c r="B40" s="40" t="s">
        <v>93</v>
      </c>
      <c r="C40" s="363"/>
      <c r="D40" s="11">
        <f>IF(D36&gt;0,20000,0)</f>
        <v>0</v>
      </c>
      <c r="E40" s="363"/>
      <c r="F40" s="11">
        <f>IF(F36&gt;0,20000,0)</f>
        <v>0</v>
      </c>
      <c r="G40" s="363"/>
      <c r="H40" s="11">
        <f>IF(H36&gt;0,20000,0)</f>
        <v>0</v>
      </c>
      <c r="I40" s="363"/>
      <c r="J40" s="11">
        <f>IF(J36&gt;0,20000,0)</f>
        <v>0</v>
      </c>
      <c r="K40" s="381"/>
      <c r="L40" s="147"/>
      <c r="M40" s="363"/>
      <c r="N40" s="10">
        <f t="shared" si="5"/>
        <v>0</v>
      </c>
      <c r="O40" s="366"/>
      <c r="P40" s="177">
        <f>N40+R23</f>
        <v>0</v>
      </c>
      <c r="Q40" s="367"/>
      <c r="R40" s="368"/>
      <c r="S40" s="368"/>
      <c r="T40" s="369"/>
    </row>
    <row r="41" spans="1:20" ht="26.25" customHeight="1" thickBot="1">
      <c r="A41" s="294"/>
      <c r="B41" s="40" t="s">
        <v>60</v>
      </c>
      <c r="C41" s="363"/>
      <c r="D41" s="11">
        <f>'【10月】月集計表'!$BA$49</f>
        <v>0</v>
      </c>
      <c r="E41" s="363"/>
      <c r="F41" s="11">
        <f>'【11月】月集計表'!$BA$49</f>
        <v>0</v>
      </c>
      <c r="G41" s="363"/>
      <c r="H41" s="11">
        <f>'【12月】月集計表'!$BA$49</f>
        <v>0</v>
      </c>
      <c r="I41" s="363"/>
      <c r="J41" s="11">
        <f>'【1月】月集計表'!$BA$49</f>
        <v>0</v>
      </c>
      <c r="K41" s="381"/>
      <c r="L41" s="147"/>
      <c r="M41" s="363"/>
      <c r="N41" s="10">
        <f t="shared" si="5"/>
        <v>0</v>
      </c>
      <c r="O41" s="366"/>
      <c r="P41" s="177">
        <f>IF(N41+R24&gt;40000*SUM($C$8:$C$9),40000*SUM($C$8:$C$9),N41+R24)</f>
        <v>0</v>
      </c>
      <c r="Q41" s="367"/>
      <c r="R41" s="368"/>
      <c r="S41" s="368"/>
      <c r="T41" s="369"/>
    </row>
    <row r="42" spans="1:20" ht="26.25" customHeight="1" thickBot="1">
      <c r="A42" s="294"/>
      <c r="B42" s="40" t="s">
        <v>95</v>
      </c>
      <c r="C42" s="363"/>
      <c r="D42" s="11">
        <f>'【10月】月集計表'!$BB$49</f>
        <v>0</v>
      </c>
      <c r="E42" s="363"/>
      <c r="F42" s="11">
        <f>'【11月】月集計表'!$BB$49</f>
        <v>0</v>
      </c>
      <c r="G42" s="363"/>
      <c r="H42" s="11">
        <f>'【12月】月集計表'!$BB$49</f>
        <v>0</v>
      </c>
      <c r="I42" s="363"/>
      <c r="J42" s="11">
        <f>'【1月】月集計表'!$BB$49</f>
        <v>0</v>
      </c>
      <c r="K42" s="381"/>
      <c r="L42" s="147"/>
      <c r="M42" s="363"/>
      <c r="N42" s="10">
        <f t="shared" si="5"/>
        <v>0</v>
      </c>
      <c r="O42" s="366"/>
      <c r="P42" s="177">
        <f>IF(N42+R25&gt;100000*SUM($D$9),100000*SUM($D$9),N42+R25)</f>
        <v>0</v>
      </c>
      <c r="Q42" s="367"/>
      <c r="R42" s="368"/>
      <c r="S42" s="368"/>
      <c r="T42" s="369"/>
    </row>
    <row r="43" spans="1:20" ht="26.25" customHeight="1" thickBot="1">
      <c r="A43" s="294"/>
      <c r="B43" s="40" t="s">
        <v>96</v>
      </c>
      <c r="C43" s="363"/>
      <c r="D43" s="11">
        <f>'【10月】月集計表'!$BC$49</f>
        <v>0</v>
      </c>
      <c r="E43" s="363"/>
      <c r="F43" s="11">
        <f>'【11月】月集計表'!$BC$49</f>
        <v>0</v>
      </c>
      <c r="G43" s="363"/>
      <c r="H43" s="11">
        <f>'【12月】月集計表'!$BC$49</f>
        <v>0</v>
      </c>
      <c r="I43" s="363"/>
      <c r="J43" s="11">
        <f>'【1月】月集計表'!$BC$49</f>
        <v>0</v>
      </c>
      <c r="K43" s="381"/>
      <c r="L43" s="147"/>
      <c r="M43" s="363"/>
      <c r="N43" s="10">
        <f t="shared" si="5"/>
        <v>0</v>
      </c>
      <c r="O43" s="366"/>
      <c r="P43" s="177">
        <f>IF(N43+R26&gt;50000*SUM($E$9:$E$11),50000*SUM($E$9:$E$11),N43+R26)</f>
        <v>0</v>
      </c>
      <c r="Q43" s="367"/>
      <c r="R43" s="368"/>
      <c r="S43" s="368"/>
      <c r="T43" s="369"/>
    </row>
    <row r="44" spans="1:20" ht="26.25" customHeight="1" thickBot="1">
      <c r="A44" s="294"/>
      <c r="B44" s="40" t="s">
        <v>113</v>
      </c>
      <c r="C44" s="363"/>
      <c r="D44" s="11">
        <f>'【10月】月集計表'!$BD$49</f>
        <v>0</v>
      </c>
      <c r="E44" s="363"/>
      <c r="F44" s="11">
        <f>'【11月】月集計表'!$BD$49</f>
        <v>0</v>
      </c>
      <c r="G44" s="363"/>
      <c r="H44" s="11">
        <f>'【12月】月集計表'!$BD$49</f>
        <v>0</v>
      </c>
      <c r="I44" s="363"/>
      <c r="J44" s="11">
        <f>'【1月】月集計表'!$BD$49</f>
        <v>0</v>
      </c>
      <c r="K44" s="381"/>
      <c r="L44" s="147"/>
      <c r="M44" s="363"/>
      <c r="N44" s="10">
        <f t="shared" si="5"/>
        <v>0</v>
      </c>
      <c r="O44" s="366"/>
      <c r="P44" s="177">
        <f>IF(N44+R27&gt;20000*SUM($C$5)*8,20000*SUM($C$5)*8,N44+R27)</f>
        <v>0</v>
      </c>
      <c r="Q44" s="367"/>
      <c r="R44" s="368"/>
      <c r="S44" s="368"/>
      <c r="T44" s="369"/>
    </row>
    <row r="45" spans="1:20" ht="26.25" customHeight="1" thickBot="1">
      <c r="A45" s="273" t="s">
        <v>61</v>
      </c>
      <c r="B45" s="273"/>
      <c r="C45" s="364"/>
      <c r="D45" s="11">
        <f>SUM(D35:D44)</f>
        <v>0</v>
      </c>
      <c r="E45" s="364"/>
      <c r="F45" s="11">
        <f>SUM(F35:F44)</f>
        <v>0</v>
      </c>
      <c r="G45" s="364"/>
      <c r="H45" s="11">
        <f>SUM(H35:H44)</f>
        <v>0</v>
      </c>
      <c r="I45" s="364"/>
      <c r="J45" s="11">
        <f>SUM(J35:J44)</f>
        <v>0</v>
      </c>
      <c r="K45" s="382"/>
      <c r="L45" s="147"/>
      <c r="M45" s="364"/>
      <c r="N45" s="10">
        <f t="shared" si="5"/>
        <v>0</v>
      </c>
      <c r="O45" s="366"/>
      <c r="P45" s="178">
        <f>SUM(P35:P44)</f>
        <v>0</v>
      </c>
      <c r="Q45" s="367"/>
      <c r="R45" s="368"/>
      <c r="S45" s="368"/>
      <c r="T45" s="369"/>
    </row>
  </sheetData>
  <sheetProtection password="FA59" sheet="1"/>
  <mergeCells count="64">
    <mergeCell ref="G36:G45"/>
    <mergeCell ref="O19:O28"/>
    <mergeCell ref="Q19:Q28"/>
    <mergeCell ref="M36:M45"/>
    <mergeCell ref="K36:K45"/>
    <mergeCell ref="Q32:T32"/>
    <mergeCell ref="Q33:T33"/>
    <mergeCell ref="Q34:T34"/>
    <mergeCell ref="Q35:T35"/>
    <mergeCell ref="Q41:T41"/>
    <mergeCell ref="O13:P13"/>
    <mergeCell ref="R5:T5"/>
    <mergeCell ref="J5:L5"/>
    <mergeCell ref="M30:N30"/>
    <mergeCell ref="T2:T3"/>
    <mergeCell ref="D2:P3"/>
    <mergeCell ref="K13:L13"/>
    <mergeCell ref="E13:F13"/>
    <mergeCell ref="Q13:R13"/>
    <mergeCell ref="G13:H13"/>
    <mergeCell ref="P5:Q5"/>
    <mergeCell ref="M13:N13"/>
    <mergeCell ref="C36:C45"/>
    <mergeCell ref="C30:D30"/>
    <mergeCell ref="A45:B45"/>
    <mergeCell ref="A36:A39"/>
    <mergeCell ref="A13:A14"/>
    <mergeCell ref="C19:C28"/>
    <mergeCell ref="A15:A18"/>
    <mergeCell ref="A28:B28"/>
    <mergeCell ref="A1:B1"/>
    <mergeCell ref="A23:A27"/>
    <mergeCell ref="A40:A44"/>
    <mergeCell ref="A32:A35"/>
    <mergeCell ref="A30:A31"/>
    <mergeCell ref="A19:A22"/>
    <mergeCell ref="C13:D13"/>
    <mergeCell ref="M5:O5"/>
    <mergeCell ref="I13:J13"/>
    <mergeCell ref="Q44:T44"/>
    <mergeCell ref="Q40:T40"/>
    <mergeCell ref="Q43:T43"/>
    <mergeCell ref="Q38:T38"/>
    <mergeCell ref="Q42:T42"/>
    <mergeCell ref="K30:L30"/>
    <mergeCell ref="Q39:T39"/>
    <mergeCell ref="G30:H30"/>
    <mergeCell ref="Q30:T31"/>
    <mergeCell ref="E19:E28"/>
    <mergeCell ref="G19:G28"/>
    <mergeCell ref="I19:I28"/>
    <mergeCell ref="K19:K28"/>
    <mergeCell ref="M19:M28"/>
    <mergeCell ref="O30:P30"/>
    <mergeCell ref="E36:E45"/>
    <mergeCell ref="I36:I45"/>
    <mergeCell ref="O36:O45"/>
    <mergeCell ref="Q45:T45"/>
    <mergeCell ref="S13:T13"/>
    <mergeCell ref="S19:S28"/>
    <mergeCell ref="E30:F30"/>
    <mergeCell ref="I30:J30"/>
    <mergeCell ref="Q37:T37"/>
    <mergeCell ref="Q36:T36"/>
  </mergeCells>
  <conditionalFormatting sqref="C5 C8:C9 D9 E9:E11 M5 R5 Q32:T45">
    <cfRule type="containsBlanks" priority="1" dxfId="0" stopIfTrue="1">
      <formula>LEN(TRIM(C5))=0</formula>
    </cfRule>
  </conditionalFormatting>
  <printOptions horizontalCentered="1" verticalCentered="1"/>
  <pageMargins left="0" right="0" top="0.5905511811023623" bottom="0.1968503937007874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ninaite03</dc:creator>
  <cp:keywords/>
  <dc:description/>
  <cp:lastModifiedBy>全森　担い手01(加藤)</cp:lastModifiedBy>
  <cp:lastPrinted>2017-05-11T02:12:11Z</cp:lastPrinted>
  <dcterms:created xsi:type="dcterms:W3CDTF">2011-09-12T02:39:03Z</dcterms:created>
  <dcterms:modified xsi:type="dcterms:W3CDTF">2017-08-02T00:23:28Z</dcterms:modified>
  <cp:category/>
  <cp:version/>
  <cp:contentType/>
  <cp:contentStatus/>
</cp:coreProperties>
</file>