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xml" ContentType="application/vnd.openxmlformats-officedocument.drawing+xml"/>
  <Override PartName="/xl/worksheets/sheet2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45" windowWidth="20610" windowHeight="9405" tabRatio="881" firstSheet="1" activeTab="1"/>
  </bookViews>
  <sheets>
    <sheet name="リスト" sheetId="1" state="hidden" r:id="rId1"/>
    <sheet name="2-1(表紙)" sheetId="2" r:id="rId2"/>
    <sheet name="2-2(基本)" sheetId="3" r:id="rId3"/>
    <sheet name="2-2(補足)" sheetId="4" r:id="rId4"/>
    <sheet name="2-3(詳細)" sheetId="5" r:id="rId5"/>
    <sheet name="2-4(技術習得費)" sheetId="6" r:id="rId6"/>
    <sheet name="2-5(社保等)" sheetId="7" r:id="rId7"/>
    <sheet name="2-6(住宅・環境費)" sheetId="8" r:id="rId8"/>
    <sheet name="2-7(TR・FW1資材費)" sheetId="9" r:id="rId9"/>
    <sheet name="2-8(FW1研修準備費)" sheetId="10" r:id="rId10"/>
    <sheet name="2-9(FW安全装備)" sheetId="11" r:id="rId11"/>
    <sheet name="2-10(指導員)" sheetId="12" r:id="rId12"/>
    <sheet name="2-11(研修内容)" sheetId="13" r:id="rId13"/>
    <sheet name="2-12(積算表)" sheetId="14" r:id="rId14"/>
    <sheet name="2-13(上期請求書)" sheetId="15" r:id="rId15"/>
    <sheet name="2-14(年間請求書)" sheetId="16" r:id="rId16"/>
    <sheet name="離脱届" sheetId="17" r:id="rId17"/>
    <sheet name="中止届" sheetId="18" r:id="rId18"/>
    <sheet name="理由書" sheetId="19" r:id="rId19"/>
    <sheet name="事業体情報" sheetId="20" state="hidden" r:id="rId20"/>
    <sheet name="TR情報" sheetId="21" state="hidden" r:id="rId21"/>
  </sheets>
  <definedNames>
    <definedName name="_xlfn.COUNTIFS" hidden="1">#NAME?</definedName>
    <definedName name="_xlnm.Print_Area" localSheetId="11">'2-10(指導員)'!$A$1:$P$60</definedName>
    <definedName name="_xlnm.Print_Area" localSheetId="12">'2-11(研修内容)'!$A$1:$R$34</definedName>
    <definedName name="_xlnm.Print_Area" localSheetId="2">'2-2(基本)'!$A$1:$AA$95</definedName>
    <definedName name="_xlnm.Print_Area" localSheetId="3">'2-2(補足)'!$A$1:$Y$25</definedName>
    <definedName name="_xlnm.Print_Area" localSheetId="4">'2-3(詳細)'!$A$1:$AE$96</definedName>
    <definedName name="_xlnm.Print_Area" localSheetId="5">'2-4(技術習得費)'!$A$1:$Y$108</definedName>
    <definedName name="_xlnm.Print_Area" localSheetId="6">'2-5(社保等)'!$A$1:$Z$110</definedName>
    <definedName name="_xlnm.Print_Area" localSheetId="7">'2-6(住宅・環境費)'!$A$1:$Y$102</definedName>
    <definedName name="_xlnm.Print_Area" localSheetId="10">'2-9(FW安全装備)'!$A$1:$Q$96</definedName>
    <definedName name="_xlnm.Print_Area" localSheetId="17">'中止届'!$A$1:$I$25,'中止届'!$M$3:$M$4</definedName>
    <definedName name="_xlnm.Print_Area" localSheetId="18">'理由書'!$A$1:$J$32</definedName>
    <definedName name="_xlnm.Print_Area" localSheetId="16">'離脱届'!$A$1:$I$28,'離脱届'!$L$3:$L$4</definedName>
    <definedName name="オレゴン防護ズボン">'リスト'!$AI$56</definedName>
    <definedName name="オレゴン防護ブーツ">'リスト'!$AI$74:$AI$76</definedName>
    <definedName name="シッププロテクション防護ズボン">'リスト'!$AI$34:$AI$35</definedName>
    <definedName name="シッププロテクション防護ブーツ">'リスト'!$AI$67</definedName>
    <definedName name="スチール防護ズボン">'リスト'!$AI$24:$AI$29</definedName>
    <definedName name="スチール防護ブーツ">'リスト'!$AI$64:$AI$66</definedName>
    <definedName name="トーヨ防護ズボン">'リスト'!$AI$47:$AI$50</definedName>
    <definedName name="ハスクバーナゼノア防護ズボン">'リスト'!$AI$36:$AI$44</definedName>
    <definedName name="ハスクバーナゼノア防護ブーツ">'リスト'!$AI$68:$AI$71</definedName>
    <definedName name="ファナージャパン防護ズボン">'リスト'!$AI$52:$AI$53</definedName>
    <definedName name="ファナージャパン防護ブーツ">'リスト'!$AI$73</definedName>
    <definedName name="マックス防護ズボン">'リスト'!$AI$57:$AI$61</definedName>
    <definedName name="モンベル防護ズボン">'リスト'!$AI$51</definedName>
    <definedName name="やまびこ_Kioritz_Shindaiwa防護ズボン">'リスト'!$AI$30:$AI$33</definedName>
    <definedName name="光和防護ズボン">'リスト'!$AI$54:$AI$55</definedName>
    <definedName name="八戸市森林組合防護ズボン">'リスト'!$AI$22:$AI$23</definedName>
    <definedName name="八戸市森林組合防護ブーツ">'リスト'!$AI$62:$AI$63</definedName>
    <definedName name="和光商事_杣_SOMA防護ズボン">'リスト'!$AI$45:$AI$46</definedName>
    <definedName name="和光商事_杣_SOMA防護ブーツ">'リスト'!$AI$45:$AI$46</definedName>
  </definedNames>
  <calcPr fullCalcOnLoad="1"/>
</workbook>
</file>

<file path=xl/sharedStrings.xml><?xml version="1.0" encoding="utf-8"?>
<sst xmlns="http://schemas.openxmlformats.org/spreadsheetml/2006/main" count="1944" uniqueCount="940">
  <si>
    <t>研修生番号</t>
  </si>
  <si>
    <t>氏名</t>
  </si>
  <si>
    <t>生年月日</t>
  </si>
  <si>
    <t>年齢</t>
  </si>
  <si>
    <t>性別</t>
  </si>
  <si>
    <t>採用手段</t>
  </si>
  <si>
    <t>備考</t>
  </si>
  <si>
    <t>雇用管理</t>
  </si>
  <si>
    <t>研修管理</t>
  </si>
  <si>
    <t>様式</t>
  </si>
  <si>
    <t>実施年度</t>
  </si>
  <si>
    <t>都道府県</t>
  </si>
  <si>
    <t>取りまとめ機関</t>
  </si>
  <si>
    <t>受付番号</t>
  </si>
  <si>
    <t>事業体管理</t>
  </si>
  <si>
    <t>提出区分：</t>
  </si>
  <si>
    <t>発信番号：</t>
  </si>
  <si>
    <t>発信日付：</t>
  </si>
  <si>
    <t>全国森林組合連合会　代表理事会長　殿</t>
  </si>
  <si>
    <t>（地方取りまとめ機関経由）</t>
  </si>
  <si>
    <t>事業体名</t>
  </si>
  <si>
    <t>整理番号：</t>
  </si>
  <si>
    <t>役職</t>
  </si>
  <si>
    <t>代表者名</t>
  </si>
  <si>
    <t>下記のとおり提出します。</t>
  </si>
  <si>
    <t>記</t>
  </si>
  <si>
    <t>No</t>
  </si>
  <si>
    <t>リスト</t>
  </si>
  <si>
    <t>No</t>
  </si>
  <si>
    <t>01</t>
  </si>
  <si>
    <t>北海道</t>
  </si>
  <si>
    <t>労確センター</t>
  </si>
  <si>
    <t>○</t>
  </si>
  <si>
    <t>実施計画書</t>
  </si>
  <si>
    <t>02</t>
  </si>
  <si>
    <t>青森県</t>
  </si>
  <si>
    <t>森林組合連合会</t>
  </si>
  <si>
    <t>03</t>
  </si>
  <si>
    <t>岩手県</t>
  </si>
  <si>
    <t>03</t>
  </si>
  <si>
    <t>整備協同組合</t>
  </si>
  <si>
    <t>04</t>
  </si>
  <si>
    <t>宮城県</t>
  </si>
  <si>
    <t>04</t>
  </si>
  <si>
    <t>林業協同組合</t>
  </si>
  <si>
    <t>05</t>
  </si>
  <si>
    <t>秋田県</t>
  </si>
  <si>
    <t>森林施業協会</t>
  </si>
  <si>
    <t>05</t>
  </si>
  <si>
    <t>06</t>
  </si>
  <si>
    <t>山形県</t>
  </si>
  <si>
    <t>木材業協同組合連合会</t>
  </si>
  <si>
    <t>06</t>
  </si>
  <si>
    <t>07</t>
  </si>
  <si>
    <t>福島県</t>
  </si>
  <si>
    <t>林産業協同組合</t>
  </si>
  <si>
    <t>07</t>
  </si>
  <si>
    <t>08</t>
  </si>
  <si>
    <t>茨城県</t>
  </si>
  <si>
    <t>素生協連合会</t>
  </si>
  <si>
    <t>08</t>
  </si>
  <si>
    <t>09</t>
  </si>
  <si>
    <t>栃木県</t>
  </si>
  <si>
    <t>その他</t>
  </si>
  <si>
    <t>09</t>
  </si>
  <si>
    <t>10</t>
  </si>
  <si>
    <t>群馬県</t>
  </si>
  <si>
    <t>11</t>
  </si>
  <si>
    <t>埼玉県</t>
  </si>
  <si>
    <t>12</t>
  </si>
  <si>
    <t>千葉県</t>
  </si>
  <si>
    <t>13</t>
  </si>
  <si>
    <t>東京都</t>
  </si>
  <si>
    <t>14</t>
  </si>
  <si>
    <t>神奈川県</t>
  </si>
  <si>
    <t>15</t>
  </si>
  <si>
    <t>新潟県</t>
  </si>
  <si>
    <t>16</t>
  </si>
  <si>
    <t>富山県</t>
  </si>
  <si>
    <t>17</t>
  </si>
  <si>
    <t>石川県</t>
  </si>
  <si>
    <t>18</t>
  </si>
  <si>
    <t>福井県</t>
  </si>
  <si>
    <t>19</t>
  </si>
  <si>
    <t>山梨県</t>
  </si>
  <si>
    <t>20</t>
  </si>
  <si>
    <t>長野県</t>
  </si>
  <si>
    <t>21</t>
  </si>
  <si>
    <t>岐阜県</t>
  </si>
  <si>
    <t>22</t>
  </si>
  <si>
    <t>静岡県</t>
  </si>
  <si>
    <t>23</t>
  </si>
  <si>
    <t>愛知県</t>
  </si>
  <si>
    <t>24</t>
  </si>
  <si>
    <t>三重県</t>
  </si>
  <si>
    <t>25</t>
  </si>
  <si>
    <t>滋賀県</t>
  </si>
  <si>
    <t>26</t>
  </si>
  <si>
    <t>京都府</t>
  </si>
  <si>
    <t>27</t>
  </si>
  <si>
    <t>大阪府</t>
  </si>
  <si>
    <t>28</t>
  </si>
  <si>
    <t>兵庫県</t>
  </si>
  <si>
    <t>29</t>
  </si>
  <si>
    <t>奈良県</t>
  </si>
  <si>
    <t>30</t>
  </si>
  <si>
    <t>和歌山県</t>
  </si>
  <si>
    <t>31</t>
  </si>
  <si>
    <t>鳥取県</t>
  </si>
  <si>
    <t>32</t>
  </si>
  <si>
    <t>島根県</t>
  </si>
  <si>
    <t>33</t>
  </si>
  <si>
    <t>岡山県</t>
  </si>
  <si>
    <t>34</t>
  </si>
  <si>
    <t>広島県</t>
  </si>
  <si>
    <t>35</t>
  </si>
  <si>
    <t>山口県</t>
  </si>
  <si>
    <t>36</t>
  </si>
  <si>
    <t>徳島県</t>
  </si>
  <si>
    <t>37</t>
  </si>
  <si>
    <t>香川県</t>
  </si>
  <si>
    <t>38</t>
  </si>
  <si>
    <t>愛媛県</t>
  </si>
  <si>
    <t>39</t>
  </si>
  <si>
    <t>高知県</t>
  </si>
  <si>
    <t>40</t>
  </si>
  <si>
    <t>福岡県</t>
  </si>
  <si>
    <t>41</t>
  </si>
  <si>
    <t>佐賀県</t>
  </si>
  <si>
    <t>42</t>
  </si>
  <si>
    <t>長崎県</t>
  </si>
  <si>
    <t>43</t>
  </si>
  <si>
    <t>熊本県</t>
  </si>
  <si>
    <t>44</t>
  </si>
  <si>
    <t>大分県</t>
  </si>
  <si>
    <t>45</t>
  </si>
  <si>
    <t>宮崎県</t>
  </si>
  <si>
    <t>46</t>
  </si>
  <si>
    <t>鹿児島県</t>
  </si>
  <si>
    <t>47</t>
  </si>
  <si>
    <t>沖縄県</t>
  </si>
  <si>
    <t>労災保険</t>
  </si>
  <si>
    <t>雇用保険</t>
  </si>
  <si>
    <t>厚生年金</t>
  </si>
  <si>
    <t>健康保険</t>
  </si>
  <si>
    <t>退職金共済</t>
  </si>
  <si>
    <t>社会保険等</t>
  </si>
  <si>
    <t>研修生氏名等</t>
  </si>
  <si>
    <t>採用
年月日</t>
  </si>
  <si>
    <t>研修修了の確認</t>
  </si>
  <si>
    <t>安全講習等</t>
  </si>
  <si>
    <t>FW1</t>
  </si>
  <si>
    <t>普通救命講習</t>
  </si>
  <si>
    <t>玉掛技能講習</t>
  </si>
  <si>
    <t>研修開始
年月日</t>
  </si>
  <si>
    <t>刈払機取扱作業者
安全衛生教育</t>
  </si>
  <si>
    <t>小型移動式クレーン
運転技能講習</t>
  </si>
  <si>
    <t>車両系建設機械
（3t以上）技能講習</t>
  </si>
  <si>
    <t>不整地運搬車
運転技能講習</t>
  </si>
  <si>
    <t>荷役運搬機械等による
はい作業従事者に
対する安全教育</t>
  </si>
  <si>
    <t>ショベルローダー等
運転の特別教育</t>
  </si>
  <si>
    <t>機械集材装置の運転
業務に係る特別教育</t>
  </si>
  <si>
    <t>備考
（離脱理由等）</t>
  </si>
  <si>
    <t>技術習得推進費明細</t>
  </si>
  <si>
    <t>合計</t>
  </si>
  <si>
    <t>10月</t>
  </si>
  <si>
    <t>11月</t>
  </si>
  <si>
    <t>12月</t>
  </si>
  <si>
    <t>1月</t>
  </si>
  <si>
    <t>助成月数</t>
  </si>
  <si>
    <t>備考</t>
  </si>
  <si>
    <t>雇用促進支援費明細</t>
  </si>
  <si>
    <t>日付</t>
  </si>
  <si>
    <t>品名</t>
  </si>
  <si>
    <t>数量</t>
  </si>
  <si>
    <t>金額（税込）</t>
  </si>
  <si>
    <t>金額（税抜）</t>
  </si>
  <si>
    <t>指導員番号</t>
  </si>
  <si>
    <t>氏名</t>
  </si>
  <si>
    <t>林業就業経験（年）</t>
  </si>
  <si>
    <t>刈払機取扱作業者
安全衛生教育</t>
  </si>
  <si>
    <t>伐木等の業務に係る
特別教育</t>
  </si>
  <si>
    <t>備考
（その他特記事項）</t>
  </si>
  <si>
    <t>安全衛生教育等の
修了年月日</t>
  </si>
  <si>
    <t>①資材・設備管理</t>
  </si>
  <si>
    <t>②森林調査</t>
  </si>
  <si>
    <t>③造林</t>
  </si>
  <si>
    <t>④育林</t>
  </si>
  <si>
    <t>⑤伐倒（素材生産）</t>
  </si>
  <si>
    <t>⑥造材（素材生産）</t>
  </si>
  <si>
    <t>⑦集材（素材生産）</t>
  </si>
  <si>
    <t>⑧土場管理</t>
  </si>
  <si>
    <t>⑨輸送作業</t>
  </si>
  <si>
    <t>⑩森林作業道等維持管理</t>
  </si>
  <si>
    <t>⑪除染・漂流物等処理</t>
  </si>
  <si>
    <t>合計</t>
  </si>
  <si>
    <t>作業種別
研修日数</t>
  </si>
  <si>
    <t>H23</t>
  </si>
  <si>
    <t>H24</t>
  </si>
  <si>
    <t>都道府県番号リスト</t>
  </si>
  <si>
    <t>取りまとめ機関番号リスト</t>
  </si>
  <si>
    <t>選択リスト</t>
  </si>
  <si>
    <t>年齢の算出基準</t>
  </si>
  <si>
    <t>●</t>
  </si>
  <si>
    <t>性別選択リスト</t>
  </si>
  <si>
    <t>男</t>
  </si>
  <si>
    <t>女</t>
  </si>
  <si>
    <t>雇用区分リスト</t>
  </si>
  <si>
    <t>採用手段リスト</t>
  </si>
  <si>
    <t>賃金支払形態リスト</t>
  </si>
  <si>
    <t>高性能林業機械リスト</t>
  </si>
  <si>
    <t>機械（研修準備費）リスト</t>
  </si>
  <si>
    <t xml:space="preserve">トラクタ（スキッダ） </t>
  </si>
  <si>
    <t>フォワーダ</t>
  </si>
  <si>
    <t>ハーベスタ</t>
  </si>
  <si>
    <t>タワーヤーダ</t>
  </si>
  <si>
    <t>スイングヤーダ</t>
  </si>
  <si>
    <t>プロセッサ</t>
  </si>
  <si>
    <t>クレーン付トラック</t>
  </si>
  <si>
    <t>グラップル付トラック</t>
  </si>
  <si>
    <t>バックホー</t>
  </si>
  <si>
    <t>クローラローダ</t>
  </si>
  <si>
    <t>ホイールローダ</t>
  </si>
  <si>
    <t>林内作業車</t>
  </si>
  <si>
    <t>人員輸送車</t>
  </si>
  <si>
    <t>所有区分リスト（育成研修フィールド）</t>
  </si>
  <si>
    <t>国有林</t>
  </si>
  <si>
    <t>都道府県有林</t>
  </si>
  <si>
    <t>市町村有林</t>
  </si>
  <si>
    <t>財産区</t>
  </si>
  <si>
    <t>分収林</t>
  </si>
  <si>
    <t>旧慣共有林</t>
  </si>
  <si>
    <t>人工林</t>
  </si>
  <si>
    <t>天然林</t>
  </si>
  <si>
    <t>ハローワーク</t>
  </si>
  <si>
    <t>労確センター</t>
  </si>
  <si>
    <t>学校</t>
  </si>
  <si>
    <t>縁故関係</t>
  </si>
  <si>
    <t>知人の紹介</t>
  </si>
  <si>
    <t>本人の意志</t>
  </si>
  <si>
    <t>その他</t>
  </si>
  <si>
    <t>月給</t>
  </si>
  <si>
    <t>日給</t>
  </si>
  <si>
    <t>日給月給</t>
  </si>
  <si>
    <t>出来高</t>
  </si>
  <si>
    <t>月給＋出来高</t>
  </si>
  <si>
    <t>日給＋出来高</t>
  </si>
  <si>
    <t>常用(季節・通年以外)</t>
  </si>
  <si>
    <t>臨時雇用</t>
  </si>
  <si>
    <t>常用（通年雇用）</t>
  </si>
  <si>
    <t>常用（季節雇用）</t>
  </si>
  <si>
    <t>森林組合連合会</t>
  </si>
  <si>
    <t>森林組合</t>
  </si>
  <si>
    <t>株式会社</t>
  </si>
  <si>
    <t>有限会社</t>
  </si>
  <si>
    <t>合資会社</t>
  </si>
  <si>
    <t>合同会社</t>
  </si>
  <si>
    <t>合名会社</t>
  </si>
  <si>
    <t>事業協同組合</t>
  </si>
  <si>
    <t>協業組合</t>
  </si>
  <si>
    <t>企業組合</t>
  </si>
  <si>
    <t>財団法人</t>
  </si>
  <si>
    <t>公益財団法人</t>
  </si>
  <si>
    <t>一般財団法人</t>
  </si>
  <si>
    <t>社団法人</t>
  </si>
  <si>
    <t>公益社団法人</t>
  </si>
  <si>
    <t>一般社団法人</t>
  </si>
  <si>
    <t>個人</t>
  </si>
  <si>
    <t>その他</t>
  </si>
  <si>
    <t>事業体区分リスト</t>
  </si>
  <si>
    <t>下記のとおり請求します。</t>
  </si>
  <si>
    <t>１．承認計画</t>
  </si>
  <si>
    <t>承認日</t>
  </si>
  <si>
    <t>承認番号</t>
  </si>
  <si>
    <t>平成</t>
  </si>
  <si>
    <t>年</t>
  </si>
  <si>
    <t>月</t>
  </si>
  <si>
    <t>日</t>
  </si>
  <si>
    <t>ＦＷ研修（１年目）</t>
  </si>
  <si>
    <t>３．送金先口座</t>
  </si>
  <si>
    <t>金融機関名</t>
  </si>
  <si>
    <t>支店名</t>
  </si>
  <si>
    <t>預金種目</t>
  </si>
  <si>
    <t>口座番号</t>
  </si>
  <si>
    <t>フリガナ</t>
  </si>
  <si>
    <t>口座名義</t>
  </si>
  <si>
    <t>号</t>
  </si>
  <si>
    <t>事業体名</t>
  </si>
  <si>
    <t>役職</t>
  </si>
  <si>
    <t>代表者名</t>
  </si>
  <si>
    <t>年間実績額</t>
  </si>
  <si>
    <t>既受領額</t>
  </si>
  <si>
    <t>今回請求額</t>
  </si>
  <si>
    <t>都道府県名</t>
  </si>
  <si>
    <t>事業体名</t>
  </si>
  <si>
    <t>取りまとめ機関</t>
  </si>
  <si>
    <t>印</t>
  </si>
  <si>
    <t>円</t>
  </si>
  <si>
    <t>印</t>
  </si>
  <si>
    <t>実績報告書（上期）</t>
  </si>
  <si>
    <t>実績報告書（年間）</t>
  </si>
  <si>
    <t>※様式の入力については、入力方法解説を参照の上、記載すること。</t>
  </si>
  <si>
    <t>都道府県名</t>
  </si>
  <si>
    <t>都道府県名</t>
  </si>
  <si>
    <t>事業体名</t>
  </si>
  <si>
    <t>取りまとめ機関</t>
  </si>
  <si>
    <t>都道府県名</t>
  </si>
  <si>
    <t>事業体名</t>
  </si>
  <si>
    <t>取りまとめ機関</t>
  </si>
  <si>
    <t>４．実績額内訳</t>
  </si>
  <si>
    <t>　実績報告書のとおり</t>
  </si>
  <si>
    <t>以上</t>
  </si>
  <si>
    <t>チェーンソー・新品購入</t>
  </si>
  <si>
    <t>刈払機・新品購入</t>
  </si>
  <si>
    <t>管理番号</t>
  </si>
  <si>
    <t>管理番号</t>
  </si>
  <si>
    <t>管理番号</t>
  </si>
  <si>
    <t>以上</t>
  </si>
  <si>
    <t>人天区分リスト（育成研修フィールド）</t>
  </si>
  <si>
    <t>預金区分リスト（送金先口座）</t>
  </si>
  <si>
    <t>No</t>
  </si>
  <si>
    <t>リスト</t>
  </si>
  <si>
    <t>普通</t>
  </si>
  <si>
    <t>当座</t>
  </si>
  <si>
    <t>FW2</t>
  </si>
  <si>
    <t>森林整備法人所有林等</t>
  </si>
  <si>
    <t>地方公共団体との協定林</t>
  </si>
  <si>
    <t>（円）</t>
  </si>
  <si>
    <t>H23</t>
  </si>
  <si>
    <t>H24補正</t>
  </si>
  <si>
    <t>H26</t>
  </si>
  <si>
    <t>伐木等の業務に係る
特別教育（大径木）</t>
  </si>
  <si>
    <t>走行集材機械特別教育</t>
  </si>
  <si>
    <t>H25</t>
  </si>
  <si>
    <t>H25</t>
  </si>
  <si>
    <t>TR受講年度選択リスト</t>
  </si>
  <si>
    <t>メーカーリスト（安全向上対策費）</t>
  </si>
  <si>
    <t>商品リスト（安全向上対策費）</t>
  </si>
  <si>
    <t>防護ブーツ</t>
  </si>
  <si>
    <t>防護ズボン</t>
  </si>
  <si>
    <t>商品リスト詳細（安全向上対策費）</t>
  </si>
  <si>
    <t>指導者（養成）研修</t>
  </si>
  <si>
    <t>⑫森林保護対策</t>
  </si>
  <si>
    <t>⑬森林作業道開設</t>
  </si>
  <si>
    <t>チェーンソー・オーバーホール</t>
  </si>
  <si>
    <t>刈払機・オーバーホール</t>
  </si>
  <si>
    <t>合計</t>
  </si>
  <si>
    <t>27緑</t>
  </si>
  <si>
    <t>H26補正</t>
  </si>
  <si>
    <t>H27</t>
  </si>
  <si>
    <t>26補正</t>
  </si>
  <si>
    <t>事業区分：</t>
  </si>
  <si>
    <t>事業区分リスト</t>
  </si>
  <si>
    <t>合計</t>
  </si>
  <si>
    <t>助成
月数</t>
  </si>
  <si>
    <t>研修環境整備費明細</t>
  </si>
  <si>
    <t>28緑分</t>
  </si>
  <si>
    <t>27補正</t>
  </si>
  <si>
    <t>28緑</t>
  </si>
  <si>
    <r>
      <t>H</t>
    </r>
    <r>
      <rPr>
        <sz val="11"/>
        <color theme="1"/>
        <rFont val="Calibri"/>
        <family val="3"/>
      </rPr>
      <t>27補正</t>
    </r>
  </si>
  <si>
    <t>H28</t>
  </si>
  <si>
    <t>簡易架線集材装置等
特別教育</t>
  </si>
  <si>
    <t>伐木等機械特別教育</t>
  </si>
  <si>
    <t>FW3</t>
  </si>
  <si>
    <t>7月</t>
  </si>
  <si>
    <t>6月</t>
  </si>
  <si>
    <t>網猟・わな猟</t>
  </si>
  <si>
    <t>発信日付</t>
  </si>
  <si>
    <t>研修月数リスト</t>
  </si>
  <si>
    <t>研修日数リスト</t>
  </si>
  <si>
    <t>発信日付</t>
  </si>
  <si>
    <t>No</t>
  </si>
  <si>
    <t>リスト</t>
  </si>
  <si>
    <t>No</t>
  </si>
  <si>
    <t>リスト</t>
  </si>
  <si>
    <t>開始日</t>
  </si>
  <si>
    <t>開始日</t>
  </si>
  <si>
    <t>終了日</t>
  </si>
  <si>
    <t>終了日</t>
  </si>
  <si>
    <t>資材購入日付</t>
  </si>
  <si>
    <t>研修期間（開始～終了）</t>
  </si>
  <si>
    <t>②研修準備費は、チェーンソーおよび刈払機の新品購入費・オーバーホール代とし、リストから選択する。</t>
  </si>
  <si>
    <t>H27</t>
  </si>
  <si>
    <t>H26</t>
  </si>
  <si>
    <t>8月</t>
  </si>
  <si>
    <t>9月</t>
  </si>
  <si>
    <t>6月</t>
  </si>
  <si>
    <t>7月</t>
  </si>
  <si>
    <t>H25補正</t>
  </si>
  <si>
    <t>FW1</t>
  </si>
  <si>
    <t>FW2</t>
  </si>
  <si>
    <t>FW3</t>
  </si>
  <si>
    <t>TR</t>
  </si>
  <si>
    <t>研修生区分</t>
  </si>
  <si>
    <t>林業就業経験月(年)数</t>
  </si>
  <si>
    <t>TR</t>
  </si>
  <si>
    <t>受講年度</t>
  </si>
  <si>
    <t>（後期研修）</t>
  </si>
  <si>
    <t>取りまとめ機関</t>
  </si>
  <si>
    <t>研修生リスト（詳細情報）</t>
  </si>
  <si>
    <t>就業環境整備費明細</t>
  </si>
  <si>
    <t>備考</t>
  </si>
  <si>
    <t>安全向上対策費明細</t>
  </si>
  <si>
    <t>年次</t>
  </si>
  <si>
    <t>日付</t>
  </si>
  <si>
    <r>
      <t xml:space="preserve">メーカー
</t>
    </r>
    <r>
      <rPr>
        <sz val="8"/>
        <color indexed="8"/>
        <rFont val="ＭＳ Ｐゴシック"/>
        <family val="3"/>
      </rPr>
      <t>（リストから選択または任意入力）</t>
    </r>
  </si>
  <si>
    <r>
      <t xml:space="preserve">種別
</t>
    </r>
    <r>
      <rPr>
        <sz val="8"/>
        <color indexed="8"/>
        <rFont val="ＭＳ Ｐゴシック"/>
        <family val="3"/>
      </rPr>
      <t>（選択）</t>
    </r>
  </si>
  <si>
    <r>
      <t xml:space="preserve">品名
</t>
    </r>
    <r>
      <rPr>
        <sz val="8"/>
        <color indexed="8"/>
        <rFont val="ＭＳ Ｐゴシック"/>
        <family val="3"/>
      </rPr>
      <t>（リストから選択または任意入力）</t>
    </r>
  </si>
  <si>
    <t>数量</t>
  </si>
  <si>
    <t>金額（税込）</t>
  </si>
  <si>
    <t>金額（税抜）</t>
  </si>
  <si>
    <t>【防護レベル】
（チェンスピード）
●class１相当
　16＜回転数≦20m/s
●class２相当
　20＜回転数≦24m/s
●class３相当
　24＜回転数≦28m/s</t>
  </si>
  <si>
    <t>研修区分</t>
  </si>
  <si>
    <t>フォレストワーカー研修
（１年目）</t>
  </si>
  <si>
    <t>フォレストワーカー研修
（２年目）</t>
  </si>
  <si>
    <t>フォレストワーカー研修
（３年目）</t>
  </si>
  <si>
    <t>研修体制</t>
  </si>
  <si>
    <t>計</t>
  </si>
  <si>
    <t>合計</t>
  </si>
  <si>
    <t>ＦＷ１</t>
  </si>
  <si>
    <t>ＦＷ２</t>
  </si>
  <si>
    <t>ＦＷ３</t>
  </si>
  <si>
    <t>科目</t>
  </si>
  <si>
    <t>日数
（月数）</t>
  </si>
  <si>
    <t>助成額</t>
  </si>
  <si>
    <t>研修生</t>
  </si>
  <si>
    <t>技術習得推進費（月）</t>
  </si>
  <si>
    <t>労災保険料
（技術習得推進費×６％）</t>
  </si>
  <si>
    <t>就業環境整備費</t>
  </si>
  <si>
    <t>雇用促進支援費</t>
  </si>
  <si>
    <t>研修業務管理費（月）</t>
  </si>
  <si>
    <t>資材費</t>
  </si>
  <si>
    <t>研修準備費</t>
  </si>
  <si>
    <t>安全向上対策費</t>
  </si>
  <si>
    <t>ＦＷ研修（２年目）</t>
  </si>
  <si>
    <t>ＦＷ研修（３年目）</t>
  </si>
  <si>
    <t>実地研修の内容</t>
  </si>
  <si>
    <t>指導日数計</t>
  </si>
  <si>
    <t>指導管理費</t>
  </si>
  <si>
    <t>TR研修</t>
  </si>
  <si>
    <t>ＦＷ研修（２年目）</t>
  </si>
  <si>
    <t>ＦＷ研修（３年目）</t>
  </si>
  <si>
    <t>TR研修　研修生（人）</t>
  </si>
  <si>
    <t>29緑</t>
  </si>
  <si>
    <r>
      <t>H</t>
    </r>
    <r>
      <rPr>
        <sz val="11"/>
        <color theme="1"/>
        <rFont val="Calibri"/>
        <family val="3"/>
      </rPr>
      <t>28</t>
    </r>
  </si>
  <si>
    <r>
      <t>2</t>
    </r>
    <r>
      <rPr>
        <sz val="11"/>
        <color theme="1"/>
        <rFont val="Calibri"/>
        <family val="3"/>
      </rPr>
      <t>9緑</t>
    </r>
  </si>
  <si>
    <r>
      <t>H</t>
    </r>
    <r>
      <rPr>
        <sz val="11"/>
        <color theme="1"/>
        <rFont val="Calibri"/>
        <family val="3"/>
      </rPr>
      <t>29</t>
    </r>
  </si>
  <si>
    <t>研修生リスト（基本情報）</t>
  </si>
  <si>
    <t>技術習得推進費明細</t>
  </si>
  <si>
    <t>2-1</t>
  </si>
  <si>
    <t>2-2</t>
  </si>
  <si>
    <t>2-3</t>
  </si>
  <si>
    <t>2-4</t>
  </si>
  <si>
    <t>2-5</t>
  </si>
  <si>
    <t>2-6</t>
  </si>
  <si>
    <t>2-7</t>
  </si>
  <si>
    <t>2-8</t>
  </si>
  <si>
    <t>2-9</t>
  </si>
  <si>
    <t>2-10</t>
  </si>
  <si>
    <t>2-11</t>
  </si>
  <si>
    <t>2-12</t>
  </si>
  <si>
    <t>2-13</t>
  </si>
  <si>
    <t>2-14</t>
  </si>
  <si>
    <t>就業環境整備費明細（社会保険等助成）</t>
  </si>
  <si>
    <t>雇用促進支援費・研修環境整備費明細（住宅手当助成）</t>
  </si>
  <si>
    <t>資材費明細</t>
  </si>
  <si>
    <t>研修準備費明細</t>
  </si>
  <si>
    <t>指導員リスト</t>
  </si>
  <si>
    <t>実地研修の内容</t>
  </si>
  <si>
    <t>助成額積算表</t>
  </si>
  <si>
    <t>助成金請求書（上期）</t>
  </si>
  <si>
    <t>助成金請求書（年間）</t>
  </si>
  <si>
    <t>様式２－１</t>
  </si>
  <si>
    <t>様式２－７</t>
  </si>
  <si>
    <t>様式２－６</t>
  </si>
  <si>
    <t>様式２－５</t>
  </si>
  <si>
    <t>様式２－２</t>
  </si>
  <si>
    <t>様式２－３</t>
  </si>
  <si>
    <t>様式２－４</t>
  </si>
  <si>
    <t>様式２－１１</t>
  </si>
  <si>
    <t>様式２－１３</t>
  </si>
  <si>
    <t>様式２－１４</t>
  </si>
  <si>
    <t>拡大</t>
  </si>
  <si>
    <t>様式２－８</t>
  </si>
  <si>
    <t>様式２－９</t>
  </si>
  <si>
    <t>様式２－１０</t>
  </si>
  <si>
    <t>拡大研修生</t>
  </si>
  <si>
    <t>指導費（１人分）</t>
  </si>
  <si>
    <t>指導費（２人分）</t>
  </si>
  <si>
    <t>指導費（３人分）</t>
  </si>
  <si>
    <t>H27補正</t>
  </si>
  <si>
    <t>FW1受講年度選択リスト</t>
  </si>
  <si>
    <t>H28</t>
  </si>
  <si>
    <t>FW2受講年度選択リスト</t>
  </si>
  <si>
    <t>ﾌﾘｶﾞﾅ</t>
  </si>
  <si>
    <t>総数</t>
  </si>
  <si>
    <t>TR</t>
  </si>
  <si>
    <t>FW3</t>
  </si>
  <si>
    <t>研修生リスト（基本情報）①</t>
  </si>
  <si>
    <t>研修生リスト（基本情報）②</t>
  </si>
  <si>
    <t>研修生リスト（詳細情報）①</t>
  </si>
  <si>
    <t>研修生リスト（詳細情報）②</t>
  </si>
  <si>
    <t>後期研修</t>
  </si>
  <si>
    <t>技術習得推進費明細①</t>
  </si>
  <si>
    <t>研修生総数（人）</t>
  </si>
  <si>
    <t>技術習得推進費明細②</t>
  </si>
  <si>
    <t>社会保険等加入状況</t>
  </si>
  <si>
    <t>簡易トイレ・簡易休憩所</t>
  </si>
  <si>
    <t>雇用促進支援費（住宅手当助成）①
研修環境整備費</t>
  </si>
  <si>
    <t>FW1</t>
  </si>
  <si>
    <t>FW2</t>
  </si>
  <si>
    <t>FW3</t>
  </si>
  <si>
    <t>研修
区分</t>
  </si>
  <si>
    <t>女性
研修生数</t>
  </si>
  <si>
    <t>29緑分</t>
  </si>
  <si>
    <t>品名</t>
  </si>
  <si>
    <t>助成金額</t>
  </si>
  <si>
    <t>助成金合計額　（上限：４万円（税抜）／人）</t>
  </si>
  <si>
    <t>TR</t>
  </si>
  <si>
    <t>FW1</t>
  </si>
  <si>
    <t>単価</t>
  </si>
  <si>
    <t>税区分</t>
  </si>
  <si>
    <t>資材費明細①</t>
  </si>
  <si>
    <t>6</t>
  </si>
  <si>
    <t>調整額</t>
  </si>
  <si>
    <t>フォレストワーカー研修
安全向上対策費明細（最先端安全装備等助成）①</t>
  </si>
  <si>
    <t>FW１</t>
  </si>
  <si>
    <t>ＦＷ２</t>
  </si>
  <si>
    <t>ＦＷ３</t>
  </si>
  <si>
    <t>仕入れ先</t>
  </si>
  <si>
    <t>種別</t>
  </si>
  <si>
    <t>※安全向上対策費の対象は
　防護レベルが「class１」相当以上の
ズボン・ブーツに限る
　（チャップス・手袋は不可）</t>
  </si>
  <si>
    <t>ＦＷ1　助成金額　（上限：５万円（税抜）／人）</t>
  </si>
  <si>
    <t>ＦＷ２　助成金額　（上限：５万円（税抜）／人）</t>
  </si>
  <si>
    <t>ＦＷ３　助成金額　（上限：５万円（税抜）／人）</t>
  </si>
  <si>
    <t>助成金額　（上限：１０万円（税抜）／人）</t>
  </si>
  <si>
    <t>助成金額　（上限：４万円（税抜）／人）</t>
  </si>
  <si>
    <t>TRで資材費受領済</t>
  </si>
  <si>
    <t>資材費助成対象判定</t>
  </si>
  <si>
    <t>後期研修</t>
  </si>
  <si>
    <t>TR</t>
  </si>
  <si>
    <t>研修生リスト（詳細情報）③</t>
  </si>
  <si>
    <t>研修生リスト（基本情報）③</t>
  </si>
  <si>
    <t>技術習得推進費明細③</t>
  </si>
  <si>
    <t>NO.</t>
  </si>
  <si>
    <t>整理番号</t>
  </si>
  <si>
    <t>事業体名</t>
  </si>
  <si>
    <t>FW1</t>
  </si>
  <si>
    <t>研修生数（途中離脱も含む）</t>
  </si>
  <si>
    <t>FW2</t>
  </si>
  <si>
    <t>FW3</t>
  </si>
  <si>
    <t>TR</t>
  </si>
  <si>
    <t>事業所名</t>
  </si>
  <si>
    <t>FW1</t>
  </si>
  <si>
    <t>TR</t>
  </si>
  <si>
    <t>FW2</t>
  </si>
  <si>
    <t>FW3</t>
  </si>
  <si>
    <t>セルにロックがかかっている（事業所名にコピペしないための仕掛け）</t>
  </si>
  <si>
    <t>（指導員4人分）</t>
  </si>
  <si>
    <t>フォレストワーカー研修
安全向上対策費明細（最先端安全装備等助成）②</t>
  </si>
  <si>
    <t>雇用促進支援費（住宅手当助成）②
研修環境整備費</t>
  </si>
  <si>
    <t>雇用促進支援費（住宅手当助成）③
研修環境整備費</t>
  </si>
  <si>
    <t>オペレーター研修
（初級研修を除く）</t>
  </si>
  <si>
    <t>様式２－１２</t>
  </si>
  <si>
    <t>助成額積算表</t>
  </si>
  <si>
    <t>トライアル研修</t>
  </si>
  <si>
    <t>研修環境整備費</t>
  </si>
  <si>
    <t>指導管理費</t>
  </si>
  <si>
    <t>単価</t>
  </si>
  <si>
    <t>助成額</t>
  </si>
  <si>
    <t>助成金合計</t>
  </si>
  <si>
    <t>指導費（４人分）</t>
  </si>
  <si>
    <t>指導員リスト①</t>
  </si>
  <si>
    <t>指導員リスト②</t>
  </si>
  <si>
    <t>研修生数</t>
  </si>
  <si>
    <t>離脱年月日
※TRは
研修終了日</t>
  </si>
  <si>
    <t>No</t>
  </si>
  <si>
    <t>リスト</t>
  </si>
  <si>
    <t>本社</t>
  </si>
  <si>
    <t>就業環境整備費明細
（社会保険等助成）①</t>
  </si>
  <si>
    <t>H29後期</t>
  </si>
  <si>
    <t>備考</t>
  </si>
  <si>
    <t>助成対象</t>
  </si>
  <si>
    <t>実地研修日数</t>
  </si>
  <si>
    <t>研修月数</t>
  </si>
  <si>
    <t>（研修生1～2人/指導員1人以上）</t>
  </si>
  <si>
    <t>（研修生3～4人/指導員2人以上）</t>
  </si>
  <si>
    <t>（研修生5人～/指導員3人以上）</t>
  </si>
  <si>
    <t>本所</t>
  </si>
  <si>
    <t>研修中止判定</t>
  </si>
  <si>
    <t>税区分</t>
  </si>
  <si>
    <t>H22</t>
  </si>
  <si>
    <t>税区分</t>
  </si>
  <si>
    <t>FW1</t>
  </si>
  <si>
    <t>FW2</t>
  </si>
  <si>
    <t>研修生氏名等</t>
  </si>
  <si>
    <t>ﾌﾘｶﾞﾅ</t>
  </si>
  <si>
    <t>TR</t>
  </si>
  <si>
    <t>FW1</t>
  </si>
  <si>
    <t>FW2</t>
  </si>
  <si>
    <t>FW3</t>
  </si>
  <si>
    <t>TR</t>
  </si>
  <si>
    <t>合計</t>
  </si>
  <si>
    <t>6月</t>
  </si>
  <si>
    <t>7月</t>
  </si>
  <si>
    <t>2-2(基本)</t>
  </si>
  <si>
    <t>2-3(詳細)</t>
  </si>
  <si>
    <t>就業環境整備費明細</t>
  </si>
  <si>
    <t>2-4(技術習得費)</t>
  </si>
  <si>
    <t>2-5(社保等)</t>
  </si>
  <si>
    <t>管理番号</t>
  </si>
  <si>
    <t>2-6(住宅・環境費)</t>
  </si>
  <si>
    <t>TR</t>
  </si>
  <si>
    <t>助成額</t>
  </si>
  <si>
    <t>TR</t>
  </si>
  <si>
    <t>FW1</t>
  </si>
  <si>
    <t>FW2</t>
  </si>
  <si>
    <t>FW3</t>
  </si>
  <si>
    <t>指導管理費</t>
  </si>
  <si>
    <t>FW-2(別紙)シートへの出力用隠しセル</t>
  </si>
  <si>
    <t>計画処理用に使用</t>
  </si>
  <si>
    <t>実績処理用に使用</t>
  </si>
  <si>
    <t>助成対象経費</t>
  </si>
  <si>
    <t>上期受領額</t>
  </si>
  <si>
    <t>今回申請額</t>
  </si>
  <si>
    <t>口座名義</t>
  </si>
  <si>
    <t>代表者名</t>
  </si>
  <si>
    <t>処理区分</t>
  </si>
  <si>
    <t>登録日付</t>
  </si>
  <si>
    <t>承認日</t>
  </si>
  <si>
    <t>提出区分</t>
  </si>
  <si>
    <t>フォレストワーカー研修（１年目）</t>
  </si>
  <si>
    <t>助成額　合計</t>
  </si>
  <si>
    <t>指導費</t>
  </si>
  <si>
    <t>研修生</t>
  </si>
  <si>
    <t>その他経費</t>
  </si>
  <si>
    <t>機械等経費</t>
  </si>
  <si>
    <t>ＦＷ１合計</t>
  </si>
  <si>
    <t>育成研修</t>
  </si>
  <si>
    <t>実践研修</t>
  </si>
  <si>
    <t>技術習得
推進費</t>
  </si>
  <si>
    <t>労災
保険料</t>
  </si>
  <si>
    <t>就業環境
整備費</t>
  </si>
  <si>
    <t>雇用促進
支援費</t>
  </si>
  <si>
    <t>研修業務
管理費</t>
  </si>
  <si>
    <t>資材費</t>
  </si>
  <si>
    <t>研修準備費</t>
  </si>
  <si>
    <t>安全向上
対策費</t>
  </si>
  <si>
    <t>研修環境
整備費</t>
  </si>
  <si>
    <t>FW-2</t>
  </si>
  <si>
    <t>FW-7</t>
  </si>
  <si>
    <t>事業所名（支所等）</t>
  </si>
  <si>
    <t>H22実施</t>
  </si>
  <si>
    <t>H23～H25実施</t>
  </si>
  <si>
    <t>H26～実施</t>
  </si>
  <si>
    <t>②</t>
  </si>
  <si>
    <t>①</t>
  </si>
  <si>
    <t>就業環境整備費の助成要件は労災保険・雇用保険・厚生年金・健康保険・退職金共済の全てに加入することです。</t>
  </si>
  <si>
    <t>研修準備費明細</t>
  </si>
  <si>
    <t>H22～H25実施</t>
  </si>
  <si>
    <t>拡大研修生</t>
  </si>
  <si>
    <r>
      <t>H</t>
    </r>
    <r>
      <rPr>
        <sz val="11"/>
        <color theme="1"/>
        <rFont val="Calibri"/>
        <family val="3"/>
      </rPr>
      <t>29</t>
    </r>
  </si>
  <si>
    <t>H29</t>
  </si>
  <si>
    <r>
      <t>H</t>
    </r>
    <r>
      <rPr>
        <sz val="11"/>
        <color theme="1"/>
        <rFont val="Calibri"/>
        <family val="3"/>
      </rPr>
      <t>29</t>
    </r>
  </si>
  <si>
    <r>
      <t>30緑</t>
    </r>
  </si>
  <si>
    <r>
      <t>H</t>
    </r>
    <r>
      <rPr>
        <sz val="11"/>
        <color theme="1"/>
        <rFont val="Calibri"/>
        <family val="3"/>
      </rPr>
      <t>30</t>
    </r>
  </si>
  <si>
    <t>30緑</t>
  </si>
  <si>
    <t>FLFM 提出区分リスト</t>
  </si>
  <si>
    <t>TRFW 提出区分リスト</t>
  </si>
  <si>
    <r>
      <t>H</t>
    </r>
    <r>
      <rPr>
        <sz val="11"/>
        <color theme="1"/>
        <rFont val="Calibri"/>
        <family val="3"/>
      </rPr>
      <t>18</t>
    </r>
  </si>
  <si>
    <r>
      <t>H</t>
    </r>
    <r>
      <rPr>
        <sz val="11"/>
        <color theme="1"/>
        <rFont val="Calibri"/>
        <family val="3"/>
      </rPr>
      <t>19</t>
    </r>
  </si>
  <si>
    <r>
      <t>H</t>
    </r>
    <r>
      <rPr>
        <sz val="11"/>
        <color theme="1"/>
        <rFont val="Calibri"/>
        <family val="3"/>
      </rPr>
      <t>20</t>
    </r>
  </si>
  <si>
    <r>
      <t>H</t>
    </r>
    <r>
      <rPr>
        <sz val="11"/>
        <color theme="1"/>
        <rFont val="Calibri"/>
        <family val="3"/>
      </rPr>
      <t>21</t>
    </r>
  </si>
  <si>
    <r>
      <t>H</t>
    </r>
    <r>
      <rPr>
        <sz val="11"/>
        <color theme="1"/>
        <rFont val="Calibri"/>
        <family val="3"/>
      </rPr>
      <t>22</t>
    </r>
  </si>
  <si>
    <r>
      <t>H</t>
    </r>
    <r>
      <rPr>
        <sz val="11"/>
        <color theme="1"/>
        <rFont val="Calibri"/>
        <family val="3"/>
      </rPr>
      <t>23</t>
    </r>
  </si>
  <si>
    <r>
      <t>H</t>
    </r>
    <r>
      <rPr>
        <sz val="11"/>
        <color theme="1"/>
        <rFont val="Calibri"/>
        <family val="3"/>
      </rPr>
      <t>24</t>
    </r>
  </si>
  <si>
    <r>
      <t>H</t>
    </r>
    <r>
      <rPr>
        <sz val="11"/>
        <color theme="1"/>
        <rFont val="Calibri"/>
        <family val="3"/>
      </rPr>
      <t>25</t>
    </r>
  </si>
  <si>
    <r>
      <t>H</t>
    </r>
    <r>
      <rPr>
        <sz val="11"/>
        <color theme="1"/>
        <rFont val="Calibri"/>
        <family val="3"/>
      </rPr>
      <t>26</t>
    </r>
  </si>
  <si>
    <r>
      <t>H</t>
    </r>
    <r>
      <rPr>
        <sz val="11"/>
        <color theme="1"/>
        <rFont val="Calibri"/>
        <family val="3"/>
      </rPr>
      <t>27</t>
    </r>
  </si>
  <si>
    <r>
      <t>H</t>
    </r>
    <r>
      <rPr>
        <sz val="11"/>
        <color theme="1"/>
        <rFont val="Calibri"/>
        <family val="3"/>
      </rPr>
      <t>28</t>
    </r>
  </si>
  <si>
    <t>FL</t>
  </si>
  <si>
    <t>FM</t>
  </si>
  <si>
    <t>林業就業経験年数</t>
  </si>
  <si>
    <t>2018/4/1</t>
  </si>
  <si>
    <t>H30後期</t>
  </si>
  <si>
    <t>4/1は固定</t>
  </si>
  <si>
    <t>採用年月日期限</t>
  </si>
  <si>
    <t>終了日（後期研修）</t>
  </si>
  <si>
    <t>就業環境整備費明細
（社会保険等助成）②</t>
  </si>
  <si>
    <t>就業環境整備費明細
（社会保険等助成）③</t>
  </si>
  <si>
    <t>本請求は、上期実績報告時に請求。実施事業体は地方取りまとめ機関に請求書を提出すること。</t>
  </si>
  <si>
    <t>本請求は、年間実績報告時に請求。実施事業体は地方取りまとめ機関に請求書を提出すること。</t>
  </si>
  <si>
    <t>研修開始年月日</t>
  </si>
  <si>
    <t>林業就業経験
月(年)数</t>
  </si>
  <si>
    <t>FLFM 既FW受講年度選択リスト</t>
  </si>
  <si>
    <t>FLFM、指導員研修受講年度選択リスト</t>
  </si>
  <si>
    <t>FLFMのみ</t>
  </si>
  <si>
    <t>FLFM、指導</t>
  </si>
  <si>
    <t>森林作業道作設
オペレーター育成対策の修了者</t>
  </si>
  <si>
    <r>
      <t xml:space="preserve">フォローアップ研修
</t>
    </r>
    <r>
      <rPr>
        <sz val="8"/>
        <color indexed="8"/>
        <rFont val="ＭＳ Ｐゴシック"/>
        <family val="3"/>
      </rPr>
      <t>（都道府県単事業等による
　同等以上の研修も可）</t>
    </r>
  </si>
  <si>
    <t>指導実施</t>
  </si>
  <si>
    <t>指導員業務実施リスト</t>
  </si>
  <si>
    <t>１日も実施せず</t>
  </si>
  <si>
    <t>備考
（所属支所名等）</t>
  </si>
  <si>
    <t>研修生数（合計）</t>
  </si>
  <si>
    <t>指導員数</t>
  </si>
  <si>
    <t>実施年度</t>
  </si>
  <si>
    <t>都道府県</t>
  </si>
  <si>
    <t>受付番号</t>
  </si>
  <si>
    <t>承認日</t>
  </si>
  <si>
    <t>印</t>
  </si>
  <si>
    <t>記</t>
  </si>
  <si>
    <t>①</t>
  </si>
  <si>
    <t xml:space="preserve">② </t>
  </si>
  <si>
    <t>●●●●●●●●●●●●●●●●●●●●●●●●●●●●●●●●</t>
  </si>
  <si>
    <t>以　上</t>
  </si>
  <si>
    <t>研修
区分</t>
  </si>
  <si>
    <t>上期</t>
  </si>
  <si>
    <t>下期</t>
  </si>
  <si>
    <t>平成30年度「緑の雇用」新規就業者育成推進事業</t>
  </si>
  <si>
    <t>平成30年度 現場技能者キャリアアップ対策</t>
  </si>
  <si>
    <t>氏名</t>
  </si>
  <si>
    <t>理由</t>
  </si>
  <si>
    <t>行_空除</t>
  </si>
  <si>
    <t>氏名_空除</t>
  </si>
  <si>
    <t>研修</t>
  </si>
  <si>
    <t>研修_空除</t>
  </si>
  <si>
    <t>中止届へ人数出力</t>
  </si>
  <si>
    <t>離脱届の対象者選択</t>
  </si>
  <si>
    <t>研修生を選択して下さい</t>
  </si>
  <si>
    <t>②</t>
  </si>
  <si>
    <t>中止の理由（経緯を具体的に記載すること）</t>
  </si>
  <si>
    <t>離脱の理由（経緯を具体的に記載すること）</t>
  </si>
  <si>
    <t>岩手県</t>
  </si>
  <si>
    <t>岩手県林業技術センター（研修名「いわて林業アカデミー」）</t>
  </si>
  <si>
    <t>様式２－２（補足）</t>
  </si>
  <si>
    <t>秋田県</t>
  </si>
  <si>
    <t>山形県</t>
  </si>
  <si>
    <t>群馬県</t>
  </si>
  <si>
    <t>新潟県</t>
  </si>
  <si>
    <t>石川県</t>
  </si>
  <si>
    <t>福井県</t>
  </si>
  <si>
    <t>長野県</t>
  </si>
  <si>
    <t>岐阜県</t>
  </si>
  <si>
    <t>静岡県</t>
  </si>
  <si>
    <t>京都府</t>
  </si>
  <si>
    <t>兵庫県</t>
  </si>
  <si>
    <t>和歌山県</t>
  </si>
  <si>
    <t>島根県</t>
  </si>
  <si>
    <t>徳島県</t>
  </si>
  <si>
    <t>高知県</t>
  </si>
  <si>
    <t>熊本県</t>
  </si>
  <si>
    <t>大分県</t>
  </si>
  <si>
    <t>宮崎県</t>
  </si>
  <si>
    <t>秋田県林業研究研修センター(通称「秋田林業大学校」）</t>
  </si>
  <si>
    <t>山形県立農林大学校</t>
  </si>
  <si>
    <t>群馬県立農林大学校</t>
  </si>
  <si>
    <t>日本自然環境専門学校</t>
  </si>
  <si>
    <t>石川県農林総合研究センター林業試験場</t>
  </si>
  <si>
    <t>ふくい林業カレッジ</t>
  </si>
  <si>
    <t>長野県林業大学校</t>
  </si>
  <si>
    <t>岐阜県立森林文化アカデミー</t>
  </si>
  <si>
    <t>静岡県立農林大学校</t>
  </si>
  <si>
    <t>京都府立林業大学校</t>
  </si>
  <si>
    <t>兵庫県立森林大学校</t>
  </si>
  <si>
    <t>和歌山県農林大学校</t>
  </si>
  <si>
    <t>島根県立農林大学校</t>
  </si>
  <si>
    <t>とくしま林業アカデミー</t>
  </si>
  <si>
    <t>高知県立林業学校</t>
  </si>
  <si>
    <t>（公財）森林ネットおおいた（研修名「おおいた林業アカデミー」）</t>
  </si>
  <si>
    <t>宮崎県林業技術センター（研修名「みやざき林業青年アカデミー」）</t>
  </si>
  <si>
    <t>林業大学校等一覧</t>
  </si>
  <si>
    <t>（公財）熊本県林業従事者育成基金</t>
  </si>
  <si>
    <t>様式１１</t>
  </si>
  <si>
    <t>様式１３</t>
  </si>
  <si>
    <t>ＦＷ研修生離脱届</t>
  </si>
  <si>
    <t>ＦＬ研修の修了年度</t>
  </si>
  <si>
    <t>ＦＭ研修の修了年度</t>
  </si>
  <si>
    <r>
      <t xml:space="preserve">指導員の実施状況
</t>
    </r>
    <r>
      <rPr>
        <sz val="11"/>
        <color indexed="10"/>
        <rFont val="ＭＳ Ｐゴシック"/>
        <family val="3"/>
      </rPr>
      <t>（実績時のみ選択）</t>
    </r>
  </si>
  <si>
    <t>変更実施計画書</t>
  </si>
  <si>
    <t>実績報告書（助成金請求書を含む。）【上期】</t>
  </si>
  <si>
    <t>実績報告書（助成金請求書を含む。）【年間】</t>
  </si>
  <si>
    <t>トライアル雇用研修・ＦＷ研修　助成金請求書【上期】</t>
  </si>
  <si>
    <t>トライアル雇用研修・ＦＷ研修　助成金請求書【年間】</t>
  </si>
  <si>
    <t>様式１４</t>
  </si>
  <si>
    <t>研修実施日数減少理由書</t>
  </si>
  <si>
    <t>全国森林組合連合会　代表理事会長　殿
（地方取りまとめ機関経由）</t>
  </si>
  <si>
    <t>全国森林組合連合会　代表理事会長　殿
（地方取りまとめ機関経由）</t>
  </si>
  <si>
    <t>全国森林組合連合会　代表理事会長　殿
（地方取りまとめ機関経由）</t>
  </si>
  <si>
    <t>研修生</t>
  </si>
  <si>
    <t>研修生区分</t>
  </si>
  <si>
    <t>氏名</t>
  </si>
  <si>
    <t>集合研修</t>
  </si>
  <si>
    <t>計画日数（Ａ）</t>
  </si>
  <si>
    <t>ＦＷ研修（１年目）　助成対象研修生（人）</t>
  </si>
  <si>
    <t>○</t>
  </si>
  <si>
    <t>修了/未修了</t>
  </si>
  <si>
    <t>（Ｂ）/（Ａ）％</t>
  </si>
  <si>
    <t>　離脱の内容（※複数の研修生が対象となる場合は、それぞれ分かるように記載すること。）</t>
  </si>
  <si>
    <t>八戸市森林組合</t>
  </si>
  <si>
    <t>和光商事_杣_SOMA</t>
  </si>
  <si>
    <t>純正チェンソー用防護パンツ(新ダイワ)</t>
  </si>
  <si>
    <t>純正防護パンツ【モンベル製】（共立）</t>
  </si>
  <si>
    <t>純正防護パンツ【モンベル製】（新ダイワ）</t>
  </si>
  <si>
    <t>ダブルAIRイノベーションチェーンソー防護ズボン</t>
  </si>
  <si>
    <t>杣(ＳＯＭＡ)チェンソー防護用　エコノミカル</t>
  </si>
  <si>
    <t>ハイブリッド型暑熱対策チェーンソー防護ズボン</t>
  </si>
  <si>
    <t>ハイブリッド型夏用チェーンソー防護ズボン</t>
  </si>
  <si>
    <t>ストロング＆ストレッチ型スタンダードチェーンソー防護ズボン</t>
  </si>
  <si>
    <t>ハイブリッド型CC暑熱対策チェーンソー防護ズボン</t>
  </si>
  <si>
    <t>防護ズボン　ワイポア</t>
  </si>
  <si>
    <t>シンタロウ防護ズボン</t>
  </si>
  <si>
    <t>マッククール防護ズボン</t>
  </si>
  <si>
    <t>Mr.FOREST防護ズボン</t>
  </si>
  <si>
    <t>Miss.FOREST防護ズボン</t>
  </si>
  <si>
    <t>リンタロウ防護ズボン</t>
  </si>
  <si>
    <t>チェンソー作業用ラバーブーツ</t>
  </si>
  <si>
    <t>革製チェンソーブーツファンクション</t>
  </si>
  <si>
    <t>スーパーフォレスト本革チェーンソーブーツ</t>
  </si>
  <si>
    <t>杣(ＳＯＭＡ)チェンソー防護用プロテクトブーツ</t>
  </si>
  <si>
    <t>オレゴンチェンソー作業用ラバーブーツ</t>
  </si>
  <si>
    <t>防護ズボン</t>
  </si>
  <si>
    <t>防護ブーツ</t>
  </si>
  <si>
    <t>アスリーター</t>
  </si>
  <si>
    <t>フリーフィールド</t>
  </si>
  <si>
    <t>スチール</t>
  </si>
  <si>
    <t>やまびこ_Kioritz_Shindaiwa</t>
  </si>
  <si>
    <t>シッププロテクション</t>
  </si>
  <si>
    <t>ハスクバーナゼノア</t>
  </si>
  <si>
    <t>トーヨ</t>
  </si>
  <si>
    <t>モンベル</t>
  </si>
  <si>
    <t>ファナージャパン</t>
  </si>
  <si>
    <t>光和</t>
  </si>
  <si>
    <t>オレゴン</t>
  </si>
  <si>
    <t>マックス</t>
  </si>
  <si>
    <t>ダイナミックベントズボン</t>
  </si>
  <si>
    <t>ファンクションエルゴズボン</t>
  </si>
  <si>
    <t>アドバンスX-ライトズボン</t>
  </si>
  <si>
    <t>アドバンスX-フレックスズボン</t>
  </si>
  <si>
    <t>ダイナミックズボン</t>
  </si>
  <si>
    <t>ファンクションユニバーサルズボン</t>
  </si>
  <si>
    <t>純正チェンソー用防護パンツ(共立)</t>
  </si>
  <si>
    <t>イノベーションチェーンソー防護ズボン</t>
  </si>
  <si>
    <t>プロテクティブズボンテクニカルⅡ</t>
  </si>
  <si>
    <t>プロテクティブズボンテクニカルⅡJP</t>
  </si>
  <si>
    <t>プロテクティブズボンファンクショナルⅡ</t>
  </si>
  <si>
    <t>プロテクティブズボンファンクショナルⅡ２４</t>
  </si>
  <si>
    <t>プロテクティブズボンクラシックⅡ</t>
  </si>
  <si>
    <t>プロテクティブズボンクラシックⅡJP</t>
  </si>
  <si>
    <t>プロテクティブズボンテクニカルエクストリームⅡ</t>
  </si>
  <si>
    <t>プロテクティブズボンテクニカルⅡツリー７</t>
  </si>
  <si>
    <t>プロテクティブズボンテクニカルⅡロバスト</t>
  </si>
  <si>
    <t>杣(ＳＯＭＡ)防護ズボン　スタンダード</t>
  </si>
  <si>
    <t>バリスティックウルトラロガーパンツ</t>
  </si>
  <si>
    <t>チェンソープロテクションベンチレーションパンツ</t>
  </si>
  <si>
    <t>チェンソープロテクションアーボリストパンツ</t>
  </si>
  <si>
    <t>チェーンソープロテクターネクストワン</t>
  </si>
  <si>
    <t>チェーンソープロテクターパンツタイプ</t>
  </si>
  <si>
    <t>エルニド</t>
  </si>
  <si>
    <t>HAIXプロテクターライト</t>
  </si>
  <si>
    <t>ダイナミックGTX</t>
  </si>
  <si>
    <t>ファンクショナルブーツライト２４</t>
  </si>
  <si>
    <t>プロテクティブレザーブーツクラシック２０</t>
  </si>
  <si>
    <t>プロテクティブレザーブーツテクニカル２４</t>
  </si>
  <si>
    <t>プロテクティブブーツライト２０</t>
  </si>
  <si>
    <t>チェンソープロテクションツェルマット</t>
  </si>
  <si>
    <t>プレミアムチェンソーブーツ</t>
  </si>
  <si>
    <t>ハードワーキングチェンソーブーツ</t>
  </si>
  <si>
    <t>○</t>
  </si>
  <si>
    <t>修了年度</t>
  </si>
  <si>
    <t>社会保険等
加入状況</t>
  </si>
  <si>
    <t xml:space="preserve">
</t>
  </si>
  <si>
    <t>①</t>
  </si>
  <si>
    <t>②</t>
  </si>
  <si>
    <t>実地研修日数</t>
  </si>
  <si>
    <t>③</t>
  </si>
  <si>
    <t>1ページ</t>
  </si>
  <si>
    <t>2ページ</t>
  </si>
  <si>
    <t>3ページ</t>
  </si>
  <si>
    <t>林大等修了生の
集合研修不参加</t>
  </si>
  <si>
    <r>
      <t>【林大等修了生の集合研修不参加】は、各県の林業大学校等（様式2-2補足を参照）修了生の内、ＦＷ１集合研修に</t>
    </r>
    <r>
      <rPr>
        <sz val="11"/>
        <color indexed="10"/>
        <rFont val="ＭＳ Ｐゴシック"/>
        <family val="3"/>
      </rPr>
      <t>参加しない</t>
    </r>
    <r>
      <rPr>
        <sz val="11"/>
        <rFont val="ＭＳ Ｐゴシック"/>
        <family val="3"/>
      </rPr>
      <t>場合、”○”を選択します。</t>
    </r>
  </si>
  <si>
    <t>（後期研修）</t>
  </si>
  <si>
    <r>
      <t>研修修了の確認</t>
    </r>
    <r>
      <rPr>
        <sz val="11"/>
        <color indexed="10"/>
        <rFont val="ＭＳ Ｐゴシック"/>
        <family val="3"/>
      </rPr>
      <t>（</t>
    </r>
    <r>
      <rPr>
        <sz val="11"/>
        <color indexed="10"/>
        <rFont val="ＭＳ Ｐゴシック"/>
        <family val="3"/>
      </rPr>
      <t>実績時）</t>
    </r>
  </si>
  <si>
    <t>離脱年月日</t>
  </si>
  <si>
    <t>②</t>
  </si>
  <si>
    <t>実地研修の計画日数が、140日未満の場合、その理由を備考欄に記載下さい。</t>
  </si>
  <si>
    <t>③</t>
  </si>
  <si>
    <t>9万円未満の場合、理由を備考欄に記載下さい。</t>
  </si>
  <si>
    <t>（TR実施者、H29後期研修生は除く）</t>
  </si>
  <si>
    <t>（H29後期研修生は除く）</t>
  </si>
  <si>
    <t>（H29後期研修生は除く）</t>
  </si>
  <si>
    <t>指導員能力向上研修の
修了年度</t>
  </si>
  <si>
    <t>①</t>
  </si>
  <si>
    <t>研修生数</t>
  </si>
  <si>
    <t>　中止の内容</t>
  </si>
  <si>
    <t>理由</t>
  </si>
  <si>
    <t>理由詳細</t>
  </si>
  <si>
    <t>実績／変更計画日数（Ｂ）</t>
  </si>
  <si>
    <t>計画時の指導員数
（氏名数とする）</t>
  </si>
  <si>
    <t>”研修の減”を除いた研修生数</t>
  </si>
  <si>
    <t>(研修の減は除く)</t>
  </si>
  <si>
    <t>(実績報告に限り、指導員の未実施者は除く）</t>
  </si>
  <si>
    <t>○</t>
  </si>
  <si>
    <r>
      <rPr>
        <sz val="11"/>
        <color theme="1"/>
        <rFont val="Calibri"/>
        <family val="3"/>
      </rPr>
      <t>備考</t>
    </r>
    <r>
      <rPr>
        <sz val="10"/>
        <color indexed="8"/>
        <rFont val="ＭＳ Ｐゴシック"/>
        <family val="3"/>
      </rPr>
      <t xml:space="preserve">
（実地研修日数の計画理由等）</t>
    </r>
  </si>
  <si>
    <t>ＦＬ、ＦＭ研修または指導員能力向上研修修了をもって、指導員資格を有します。研修開始日に遡って指導費の助成は出来ませんのでご注意下さい（ただし、新規参入事業体は除く）</t>
  </si>
  <si>
    <t>離脱区分を選択して下さい</t>
  </si>
  <si>
    <t>いずれかを選択して下さい</t>
  </si>
  <si>
    <t>●●●●●●●●●●●●●●●●●●●●●●●●●●●●●●●●</t>
  </si>
  <si>
    <t>研修実施日数減少理由リスト</t>
  </si>
  <si>
    <t>未使用</t>
  </si>
  <si>
    <t>対象研修生</t>
  </si>
  <si>
    <t>●●●●●●●●●●●●●●●●●●●●●●●●●●●●●●●●</t>
  </si>
  <si>
    <t>●●●●●●●●●●●●●●●●●●●●●●●●●●●●●●●●</t>
  </si>
  <si>
    <t>提出年月日</t>
  </si>
  <si>
    <t>TR</t>
  </si>
  <si>
    <t>離脱区分を選択して下さい</t>
  </si>
  <si>
    <t>離脱者情報（氏名、離脱区分（※）、研修から離脱した年月日）</t>
  </si>
  <si>
    <t>（研修の減）</t>
  </si>
  <si>
    <t>※”研修からの離脱”とは、研修生が研修期間の途中で退職等を理由に研修を取り止めること</t>
  </si>
  <si>
    <t>※”研修生の減”とは、研修生が研修実施計画書承認日に遡って取り止めること</t>
  </si>
  <si>
    <t>森林作業道作設、FL研修生、FM研修生の確認</t>
  </si>
  <si>
    <t>実績時の指導員数
（内、実施状況は”指導実施”）</t>
  </si>
  <si>
    <t>（研修からの離脱）</t>
  </si>
  <si>
    <t>今後における研修日数確保のための対策</t>
  </si>
  <si>
    <r>
      <t>研修生の減（計画承認に遡っての取りやめ）の研修生：　研修開始年月日、研修月数、実地研修日数は空欄にして下さい。また、備考欄に”</t>
    </r>
    <r>
      <rPr>
        <sz val="12"/>
        <color indexed="10"/>
        <rFont val="ＭＳ Ｐゴシック"/>
        <family val="3"/>
      </rPr>
      <t>研修生の減</t>
    </r>
    <r>
      <rPr>
        <sz val="12"/>
        <color indexed="8"/>
        <rFont val="ＭＳ Ｐゴシック"/>
        <family val="3"/>
      </rPr>
      <t>”と記載下さい。（以降、その研修生に係る金額は全て除いて下さい。）</t>
    </r>
  </si>
  <si>
    <t>承認日付</t>
  </si>
  <si>
    <t>１．研修生本人の都合として　傷病等による休業</t>
  </si>
  <si>
    <t>１．研修生本人の都合として　労働災害による休業</t>
  </si>
  <si>
    <t>１．研修生本人の都合として　家族の病気、家業従事等による休業</t>
  </si>
  <si>
    <t>２．地震等自然災害として　助成対象作業が実施不可能となった</t>
  </si>
  <si>
    <t>２．地震等自然災害として　指導員不在、また、配置できず</t>
  </si>
  <si>
    <t>２．地震等自然災害として　その他（詳細参照）</t>
  </si>
  <si>
    <t>３．事業体の事業実施上の都合として　助成対象作業種以外の業務に従事</t>
  </si>
  <si>
    <t>３．事業体の事業実施上の都合として　助成対象作業種の事業地が確保できず</t>
  </si>
  <si>
    <t>３．事業体の事業実施上の都合として　退職等による指導員の不在</t>
  </si>
  <si>
    <t>３．事業体の事業実施上の都合として　業務過多等により指導員を配置できず</t>
  </si>
  <si>
    <t>トライアル雇用研修中止届</t>
  </si>
  <si>
    <t>ＦＷ研修中止届</t>
  </si>
  <si>
    <t>研修生を選択して下さい</t>
  </si>
  <si>
    <t>様式１８</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</si>
</sst>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Red]\-0\ "/>
    <numFmt numFmtId="179" formatCode="#,##0.0;[Red]\-#,##0.0"/>
    <numFmt numFmtId="180" formatCode="[$-411]ge\.m\.d;@"/>
    <numFmt numFmtId="181" formatCode="mmm\-yyyy"/>
    <numFmt numFmtId="182" formatCode="&quot;¥&quot;#,##0_);[Red]\(&quot;¥&quot;#,##0\)"/>
    <numFmt numFmtId="183" formatCode="#,##0_);[Red]\(#,##0\)"/>
    <numFmt numFmtId="184" formatCode="0_);[Red]\(0\)"/>
    <numFmt numFmtId="185" formatCode="0.E+00"/>
    <numFmt numFmtId="186" formatCode="#,##0_ "/>
    <numFmt numFmtId="187" formatCode="yyyy&quot;年&quot;m&quot;月&quot;d&quot;日&quot;;@"/>
    <numFmt numFmtId="188" formatCode="#,##0.0_ ;[Red]\-#,##0.0\ "/>
    <numFmt numFmtId="189" formatCode="\(0\)"/>
    <numFmt numFmtId="190" formatCode="000000000000"/>
    <numFmt numFmtId="191" formatCode="yyyy/m/d;@"/>
    <numFmt numFmtId="192" formatCode="[$-F800]dddd\,\ mmmm\ dd\,\ yyyy"/>
    <numFmt numFmtId="193" formatCode="0.0%"/>
  </numFmts>
  <fonts count="107">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sz val="11"/>
      <name val="ＭＳ Ｐゴシック"/>
      <family val="3"/>
    </font>
    <font>
      <b/>
      <sz val="12"/>
      <name val="ＭＳ Ｐゴシック"/>
      <family val="3"/>
    </font>
    <font>
      <b/>
      <sz val="11"/>
      <color indexed="56"/>
      <name val="ＭＳ Ｐゴシック"/>
      <family val="3"/>
    </font>
    <font>
      <b/>
      <sz val="12"/>
      <color indexed="10"/>
      <name val="ＭＳ Ｐゴシック"/>
      <family val="3"/>
    </font>
    <font>
      <sz val="8"/>
      <color indexed="8"/>
      <name val="ＭＳ Ｐゴシック"/>
      <family val="3"/>
    </font>
    <font>
      <sz val="12"/>
      <name val="ＭＳ Ｐ明朝"/>
      <family val="1"/>
    </font>
    <font>
      <b/>
      <sz val="14"/>
      <name val="ＭＳ Ｐ明朝"/>
      <family val="1"/>
    </font>
    <font>
      <sz val="10"/>
      <name val="ＭＳ Ｐ明朝"/>
      <family val="1"/>
    </font>
    <font>
      <sz val="14"/>
      <name val="ＭＳ Ｐ明朝"/>
      <family val="1"/>
    </font>
    <font>
      <sz val="10"/>
      <color indexed="8"/>
      <name val="ＭＳ Ｐゴシック"/>
      <family val="3"/>
    </font>
    <font>
      <sz val="12"/>
      <color indexed="8"/>
      <name val="ＭＳ Ｐゴシック"/>
      <family val="3"/>
    </font>
    <font>
      <sz val="12"/>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i/>
      <sz val="11"/>
      <color indexed="8"/>
      <name val="ＭＳ Ｐゴシック"/>
      <family val="3"/>
    </font>
    <font>
      <b/>
      <sz val="11"/>
      <color indexed="10"/>
      <name val="ＭＳ Ｐゴシック"/>
      <family val="3"/>
    </font>
    <font>
      <sz val="9"/>
      <color indexed="10"/>
      <name val="ＭＳ Ｐゴシック"/>
      <family val="3"/>
    </font>
    <font>
      <sz val="9"/>
      <color indexed="8"/>
      <name val="ＭＳ Ｐゴシック"/>
      <family val="3"/>
    </font>
    <font>
      <sz val="9"/>
      <name val="ＭＳ Ｐゴシック"/>
      <family val="3"/>
    </font>
    <font>
      <sz val="14"/>
      <color indexed="8"/>
      <name val="ＭＳ Ｐゴシック"/>
      <family val="3"/>
    </font>
    <font>
      <b/>
      <sz val="14"/>
      <color indexed="8"/>
      <name val="ＭＳ Ｐゴシック"/>
      <family val="3"/>
    </font>
    <font>
      <b/>
      <sz val="18"/>
      <color indexed="8"/>
      <name val="ＭＳ Ｐゴシック"/>
      <family val="3"/>
    </font>
    <font>
      <b/>
      <sz val="16"/>
      <color indexed="8"/>
      <name val="ＭＳ Ｐゴシック"/>
      <family val="3"/>
    </font>
    <font>
      <sz val="26"/>
      <color indexed="8"/>
      <name val="ＭＳ Ｐゴシック"/>
      <family val="3"/>
    </font>
    <font>
      <sz val="16"/>
      <color indexed="8"/>
      <name val="ＭＳ Ｐゴシック"/>
      <family val="3"/>
    </font>
    <font>
      <sz val="12"/>
      <name val="ＭＳ Ｐゴシック"/>
      <family val="3"/>
    </font>
    <font>
      <sz val="11"/>
      <color indexed="23"/>
      <name val="ＭＳ Ｐゴシック"/>
      <family val="3"/>
    </font>
    <font>
      <sz val="12"/>
      <color indexed="8"/>
      <name val="ＭＳ Ｐ明朝"/>
      <family val="1"/>
    </font>
    <font>
      <sz val="10"/>
      <color indexed="8"/>
      <name val="ＭＳ Ｐ明朝"/>
      <family val="1"/>
    </font>
    <font>
      <sz val="14"/>
      <color indexed="8"/>
      <name val="ＭＳ Ｐ明朝"/>
      <family val="1"/>
    </font>
    <font>
      <sz val="9"/>
      <color indexed="23"/>
      <name val="ＭＳ Ｐゴシック"/>
      <family val="3"/>
    </font>
    <font>
      <sz val="11"/>
      <color indexed="55"/>
      <name val="ＭＳ Ｐゴシック"/>
      <family val="3"/>
    </font>
    <font>
      <sz val="8"/>
      <color indexed="8"/>
      <name val="ＭＳ Ｐ明朝"/>
      <family val="1"/>
    </font>
    <font>
      <b/>
      <sz val="12"/>
      <color indexed="8"/>
      <name val="ＭＳ Ｐ明朝"/>
      <family val="1"/>
    </font>
    <font>
      <b/>
      <sz val="12"/>
      <color indexed="8"/>
      <name val="ＭＳ Ｐゴシック"/>
      <family val="3"/>
    </font>
    <font>
      <sz val="20"/>
      <color indexed="8"/>
      <name val="ＭＳ Ｐゴシック"/>
      <family val="3"/>
    </font>
    <font>
      <b/>
      <sz val="14"/>
      <name val="ＭＳ Ｐゴシック"/>
      <family val="3"/>
    </font>
    <font>
      <sz val="11"/>
      <color indexed="8"/>
      <name val="ＭＳ Ｐ明朝"/>
      <family val="1"/>
    </font>
    <font>
      <sz val="9"/>
      <name val="MS UI Gothic"/>
      <family val="3"/>
    </font>
    <font>
      <sz val="11"/>
      <color indexed="9"/>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2"/>
      <color rgb="FFFF0000"/>
      <name val="ＭＳ Ｐゴシック"/>
      <family val="3"/>
    </font>
    <font>
      <sz val="12"/>
      <color theme="1"/>
      <name val="Calibri"/>
      <family val="3"/>
    </font>
    <font>
      <i/>
      <sz val="11"/>
      <color theme="1"/>
      <name val="Calibri"/>
      <family val="3"/>
    </font>
    <font>
      <b/>
      <sz val="12"/>
      <color rgb="FFFF0000"/>
      <name val="Calibri"/>
      <family val="3"/>
    </font>
    <font>
      <sz val="10"/>
      <color theme="1"/>
      <name val="Calibri"/>
      <family val="3"/>
    </font>
    <font>
      <b/>
      <sz val="11"/>
      <color rgb="FFFF0000"/>
      <name val="Calibri"/>
      <family val="3"/>
    </font>
    <font>
      <sz val="9"/>
      <color rgb="FFFF0000"/>
      <name val="Calibri"/>
      <family val="3"/>
    </font>
    <font>
      <sz val="9"/>
      <color theme="1"/>
      <name val="Calibri"/>
      <family val="3"/>
    </font>
    <font>
      <sz val="9"/>
      <name val="Calibri"/>
      <family val="3"/>
    </font>
    <font>
      <sz val="11"/>
      <name val="Calibri"/>
      <family val="3"/>
    </font>
    <font>
      <sz val="11"/>
      <color rgb="FFFF0000"/>
      <name val="ＭＳ Ｐゴシック"/>
      <family val="3"/>
    </font>
    <font>
      <sz val="14"/>
      <color theme="1"/>
      <name val="Calibri"/>
      <family val="3"/>
    </font>
    <font>
      <b/>
      <sz val="14"/>
      <color theme="1"/>
      <name val="Calibri"/>
      <family val="3"/>
    </font>
    <font>
      <sz val="8"/>
      <color theme="1"/>
      <name val="Calibri"/>
      <family val="3"/>
    </font>
    <font>
      <b/>
      <sz val="18"/>
      <color theme="1"/>
      <name val="Calibri"/>
      <family val="3"/>
    </font>
    <font>
      <b/>
      <sz val="16"/>
      <color theme="1"/>
      <name val="Calibri"/>
      <family val="3"/>
    </font>
    <font>
      <sz val="26"/>
      <color theme="1"/>
      <name val="Calibri"/>
      <family val="3"/>
    </font>
    <font>
      <sz val="16"/>
      <color theme="1"/>
      <name val="Calibri"/>
      <family val="3"/>
    </font>
    <font>
      <sz val="12"/>
      <name val="Calibri"/>
      <family val="3"/>
    </font>
    <font>
      <sz val="11"/>
      <color theme="0" tint="-0.4999699890613556"/>
      <name val="Calibri"/>
      <family val="3"/>
    </font>
    <font>
      <sz val="12"/>
      <color theme="1"/>
      <name val="ＭＳ Ｐ明朝"/>
      <family val="1"/>
    </font>
    <font>
      <sz val="10"/>
      <color theme="1"/>
      <name val="ＭＳ Ｐ明朝"/>
      <family val="1"/>
    </font>
    <font>
      <sz val="14"/>
      <color theme="1"/>
      <name val="ＭＳ Ｐ明朝"/>
      <family val="1"/>
    </font>
    <font>
      <sz val="9"/>
      <color theme="0" tint="-0.4999699890613556"/>
      <name val="Calibri"/>
      <family val="3"/>
    </font>
    <font>
      <sz val="11"/>
      <color theme="0" tint="-0.24997000396251678"/>
      <name val="Calibri"/>
      <family val="3"/>
    </font>
    <font>
      <sz val="8"/>
      <color theme="1"/>
      <name val="ＭＳ Ｐ明朝"/>
      <family val="1"/>
    </font>
    <font>
      <b/>
      <sz val="12"/>
      <color theme="1"/>
      <name val="ＭＳ Ｐ明朝"/>
      <family val="1"/>
    </font>
    <font>
      <b/>
      <sz val="12"/>
      <color theme="1"/>
      <name val="Calibri"/>
      <family val="3"/>
    </font>
    <font>
      <sz val="20"/>
      <color theme="1"/>
      <name val="Calibri"/>
      <family val="3"/>
    </font>
    <font>
      <b/>
      <sz val="14"/>
      <name val="Calibri"/>
      <family val="3"/>
    </font>
    <font>
      <sz val="11"/>
      <color theme="1"/>
      <name val="ＭＳ Ｐ明朝"/>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theme="0" tint="-0.4999699890613556"/>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theme="3"/>
        <bgColor indexed="64"/>
      </patternFill>
    </fill>
    <fill>
      <patternFill patternType="solid">
        <fgColor theme="0"/>
        <bgColor indexed="64"/>
      </patternFill>
    </fill>
    <fill>
      <patternFill patternType="solid">
        <fgColor rgb="FFCCFFFF"/>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double"/>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style="double"/>
      <bottom style="thin"/>
    </border>
    <border>
      <left style="thin"/>
      <right>
        <color indexed="63"/>
      </right>
      <top>
        <color indexed="63"/>
      </top>
      <bottom style="thin"/>
    </border>
    <border>
      <left style="thin"/>
      <right style="thin"/>
      <top style="dotted"/>
      <bottom style="dotted"/>
    </border>
    <border>
      <left style="thin"/>
      <right style="thin"/>
      <top style="thin"/>
      <bottom style="dotted"/>
    </border>
    <border>
      <left style="thin"/>
      <right style="thin"/>
      <top style="dotted"/>
      <bottom style="thin"/>
    </border>
    <border>
      <left style="thin"/>
      <right style="thin"/>
      <top style="dotted"/>
      <bottom>
        <color indexed="63"/>
      </bottom>
    </border>
    <border>
      <left style="thin"/>
      <right style="dotted"/>
      <top style="thin"/>
      <bottom style="thin"/>
    </border>
    <border>
      <left style="dotted"/>
      <right style="thin"/>
      <top style="thin"/>
      <bottom style="thin"/>
    </border>
    <border>
      <left style="thin"/>
      <right style="medium"/>
      <top style="thin"/>
      <bottom style="thin"/>
    </border>
    <border>
      <left style="thin"/>
      <right style="medium"/>
      <top style="thin"/>
      <bottom style="medium"/>
    </border>
    <border>
      <left style="thin"/>
      <right style="thin"/>
      <top style="medium"/>
      <bottom style="medium"/>
    </border>
    <border>
      <left style="thin"/>
      <right style="medium"/>
      <top style="medium"/>
      <bottom style="medium"/>
    </border>
    <border>
      <left style="medium"/>
      <right style="thin"/>
      <top>
        <color indexed="63"/>
      </top>
      <bottom>
        <color indexed="63"/>
      </bottom>
    </border>
    <border>
      <left style="thin"/>
      <right style="thin"/>
      <top style="medium"/>
      <bottom style="hair"/>
    </border>
    <border>
      <left style="thin"/>
      <right style="thin"/>
      <top style="hair"/>
      <bottom style="hair"/>
    </border>
    <border>
      <left style="thin"/>
      <right style="thin"/>
      <top style="hair"/>
      <bottom style="thin"/>
    </border>
    <border>
      <left style="thin"/>
      <right style="thin"/>
      <top style="thin"/>
      <bottom style="medium"/>
    </border>
    <border>
      <left style="thin"/>
      <right style="dotted"/>
      <top style="medium"/>
      <bottom style="medium"/>
    </border>
    <border>
      <left style="dotted"/>
      <right style="thin"/>
      <top style="medium"/>
      <bottom style="medium"/>
    </border>
    <border>
      <left style="thin"/>
      <right style="dotted"/>
      <top>
        <color indexed="63"/>
      </top>
      <bottom style="thin"/>
    </border>
    <border>
      <left style="dotted"/>
      <right style="thin"/>
      <top>
        <color indexed="63"/>
      </top>
      <bottom style="thin"/>
    </border>
    <border>
      <left style="thin"/>
      <right style="medium"/>
      <top style="medium"/>
      <bottom style="hair"/>
    </border>
    <border>
      <left style="thin"/>
      <right style="medium"/>
      <top style="hair"/>
      <bottom style="hair"/>
    </border>
    <border>
      <left style="thin"/>
      <right style="medium"/>
      <top style="hair"/>
      <bottom style="thin"/>
    </border>
    <border>
      <left style="thin"/>
      <right style="medium"/>
      <top>
        <color indexed="63"/>
      </top>
      <bottom style="thin"/>
    </border>
    <border>
      <left style="thin"/>
      <right style="dotted"/>
      <top style="thin"/>
      <bottom style="medium"/>
    </border>
    <border>
      <left style="dotted"/>
      <right style="thin"/>
      <top style="thin"/>
      <bottom style="medium"/>
    </border>
    <border>
      <left style="thin"/>
      <right style="thin"/>
      <top>
        <color indexed="63"/>
      </top>
      <bottom>
        <color indexed="63"/>
      </bottom>
    </border>
    <border>
      <left style="thin"/>
      <right>
        <color indexed="63"/>
      </right>
      <top style="thin"/>
      <bottom>
        <color indexed="63"/>
      </bottom>
    </border>
    <border>
      <left style="thin"/>
      <right>
        <color indexed="63"/>
      </right>
      <top style="double"/>
      <bottom style="thin"/>
    </border>
    <border>
      <left style="thin"/>
      <right>
        <color indexed="63"/>
      </right>
      <top style="thin"/>
      <bottom style="double"/>
    </border>
    <border>
      <left>
        <color indexed="63"/>
      </left>
      <right style="thin"/>
      <top>
        <color indexed="63"/>
      </top>
      <bottom style="thin"/>
    </border>
    <border>
      <left>
        <color indexed="63"/>
      </left>
      <right style="thin"/>
      <top style="thin"/>
      <bottom>
        <color indexed="63"/>
      </bottom>
    </border>
    <border>
      <left>
        <color indexed="63"/>
      </left>
      <right style="thin"/>
      <top style="hair"/>
      <bottom style="hair"/>
    </border>
    <border>
      <left>
        <color indexed="63"/>
      </left>
      <right style="thin"/>
      <top style="hair"/>
      <bottom style="thin"/>
    </border>
    <border>
      <left>
        <color indexed="63"/>
      </left>
      <right style="thin"/>
      <top style="medium"/>
      <bottom style="hair"/>
    </border>
    <border>
      <left style="thin"/>
      <right style="double"/>
      <top style="thin"/>
      <bottom style="thin"/>
    </border>
    <border>
      <left style="thin"/>
      <right style="thin"/>
      <top>
        <color indexed="63"/>
      </top>
      <bottom style="dotted"/>
    </border>
    <border>
      <left>
        <color indexed="63"/>
      </left>
      <right style="thin"/>
      <top>
        <color indexed="63"/>
      </top>
      <bottom style="hair"/>
    </border>
    <border>
      <left style="thin"/>
      <right style="thin"/>
      <top>
        <color indexed="63"/>
      </top>
      <bottom style="hair"/>
    </border>
    <border>
      <left style="medium"/>
      <right style="thin"/>
      <top style="medium"/>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style="double"/>
    </border>
    <border>
      <left style="hair"/>
      <right style="hair"/>
      <top style="thin"/>
      <bottom style="double"/>
    </border>
    <border>
      <left style="hair"/>
      <right style="thin"/>
      <top style="thin"/>
      <bottom style="double"/>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thin"/>
      <right style="hair"/>
      <top style="hair"/>
      <bottom style="double"/>
    </border>
    <border>
      <left style="hair"/>
      <right style="thin"/>
      <top style="hair"/>
      <bottom style="double"/>
    </border>
    <border>
      <left style="medium"/>
      <right style="thin"/>
      <top style="medium"/>
      <bottom style="medium"/>
    </border>
    <border>
      <left style="thin"/>
      <right style="thin"/>
      <top>
        <color indexed="63"/>
      </top>
      <bottom style="double"/>
    </border>
    <border>
      <left>
        <color indexed="63"/>
      </left>
      <right style="double"/>
      <top style="thin"/>
      <bottom style="thin"/>
    </border>
    <border>
      <left style="thin"/>
      <right style="thin"/>
      <top style="thin"/>
      <bottom style="hair"/>
    </border>
    <border>
      <left style="thin"/>
      <right style="medium"/>
      <top>
        <color indexed="63"/>
      </top>
      <bottom style="hair"/>
    </border>
    <border>
      <left style="thin"/>
      <right style="double"/>
      <top>
        <color indexed="63"/>
      </top>
      <bottom style="thin"/>
    </border>
    <border>
      <left style="double"/>
      <right>
        <color indexed="63"/>
      </right>
      <top style="thin"/>
      <bottom style="thin"/>
    </border>
    <border>
      <left style="double"/>
      <right style="double"/>
      <top style="double"/>
      <bottom style="thin"/>
    </border>
    <border>
      <left style="double"/>
      <right style="thin"/>
      <top style="double"/>
      <bottom style="double"/>
    </border>
    <border>
      <left style="thin"/>
      <right style="thin"/>
      <top style="double"/>
      <bottom style="double"/>
    </border>
    <border>
      <left style="thin"/>
      <right>
        <color indexed="63"/>
      </right>
      <top style="double"/>
      <bottom style="double"/>
    </border>
    <border>
      <left style="thin"/>
      <right style="double"/>
      <top style="double"/>
      <bottom style="double"/>
    </border>
    <border>
      <left style="double"/>
      <right style="double"/>
      <top style="thin"/>
      <bottom style="thin"/>
    </border>
    <border>
      <left style="double"/>
      <right style="double"/>
      <top style="thin"/>
      <bottom style="double"/>
    </border>
    <border>
      <left style="medium"/>
      <right style="medium"/>
      <top style="medium"/>
      <bottom style="medium"/>
    </border>
    <border>
      <left>
        <color indexed="63"/>
      </left>
      <right style="medium"/>
      <top style="medium"/>
      <bottom style="medium"/>
    </border>
    <border>
      <left style="medium"/>
      <right style="medium"/>
      <top style="thin"/>
      <bottom style="thin"/>
    </border>
    <border>
      <left style="medium"/>
      <right style="thin"/>
      <top style="thin"/>
      <bottom style="thin"/>
    </border>
    <border>
      <left style="medium"/>
      <right style="medium"/>
      <top>
        <color indexed="63"/>
      </top>
      <bottom style="thin"/>
    </border>
    <border>
      <left style="medium"/>
      <right style="thin"/>
      <top>
        <color indexed="63"/>
      </top>
      <bottom style="thin"/>
    </border>
    <border>
      <left>
        <color indexed="63"/>
      </left>
      <right style="thin"/>
      <top>
        <color indexed="63"/>
      </top>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double"/>
    </border>
    <border>
      <left style="thin"/>
      <right style="hair"/>
      <top style="thin"/>
      <bottom style="hair"/>
    </border>
    <border>
      <left style="hair"/>
      <right style="hair"/>
      <top style="thin"/>
      <bottom style="hair"/>
    </border>
    <border>
      <left style="hair"/>
      <right style="thin"/>
      <top style="thin"/>
      <bottom style="hair"/>
    </border>
    <border>
      <left>
        <color indexed="63"/>
      </left>
      <right>
        <color indexed="63"/>
      </right>
      <top style="double"/>
      <bottom style="thin"/>
    </border>
    <border>
      <left>
        <color indexed="63"/>
      </left>
      <right style="thin"/>
      <top style="double"/>
      <bottom style="thin"/>
    </border>
    <border>
      <left style="thin"/>
      <right>
        <color indexed="63"/>
      </right>
      <top style="double"/>
      <bottom>
        <color indexed="63"/>
      </bottom>
    </border>
    <border>
      <left>
        <color indexed="63"/>
      </left>
      <right style="thin"/>
      <top style="thin"/>
      <bottom style="double"/>
    </border>
    <border>
      <left style="thin"/>
      <right style="thin"/>
      <top style="double"/>
      <bottom>
        <color indexed="63"/>
      </bottom>
    </border>
    <border>
      <left>
        <color indexed="63"/>
      </left>
      <right>
        <color indexed="63"/>
      </right>
      <top style="thin"/>
      <bottom style="double"/>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style="thin"/>
      <top>
        <color indexed="63"/>
      </top>
      <bottom style="medium"/>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color indexed="63"/>
      </right>
      <top style="medium"/>
      <bottom style="hair"/>
    </border>
    <border>
      <left>
        <color indexed="63"/>
      </left>
      <right>
        <color indexed="63"/>
      </right>
      <top style="medium"/>
      <bottom style="hair"/>
    </border>
    <border>
      <left style="thin"/>
      <right>
        <color indexed="63"/>
      </right>
      <top>
        <color indexed="63"/>
      </top>
      <bottom style="hair"/>
    </border>
    <border>
      <left>
        <color indexed="63"/>
      </left>
      <right>
        <color indexed="63"/>
      </right>
      <top>
        <color indexed="63"/>
      </top>
      <bottom style="hair"/>
    </border>
    <border>
      <left style="thin"/>
      <right style="hair"/>
      <top style="thin"/>
      <bottom>
        <color indexed="63"/>
      </bottom>
    </border>
    <border>
      <left style="thin"/>
      <right style="hair"/>
      <top>
        <color indexed="63"/>
      </top>
      <bottom>
        <color indexed="63"/>
      </bottom>
    </border>
    <border>
      <left style="hair"/>
      <right style="thin"/>
      <top style="thin"/>
      <bottom>
        <color indexed="63"/>
      </bottom>
    </border>
    <border>
      <left style="hair"/>
      <right style="thin"/>
      <top>
        <color indexed="63"/>
      </top>
      <bottom>
        <color indexed="63"/>
      </bottom>
    </border>
    <border>
      <left style="hair"/>
      <right style="hair"/>
      <top style="thin"/>
      <bottom>
        <color indexed="63"/>
      </bottom>
    </border>
    <border>
      <left style="hair"/>
      <right style="hair"/>
      <top>
        <color indexed="63"/>
      </top>
      <bottom>
        <color indexed="63"/>
      </bottom>
    </border>
    <border>
      <left style="thin"/>
      <right style="double"/>
      <top style="thin"/>
      <bottom>
        <color indexed="63"/>
      </bottom>
    </border>
    <border>
      <left style="medium">
        <color rgb="FFFF0000"/>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4" fillId="0" borderId="0">
      <alignment/>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vertical="center"/>
      <protection/>
    </xf>
    <xf numFmtId="0" fontId="74" fillId="0" borderId="0" applyNumberFormat="0" applyFill="0" applyBorder="0" applyAlignment="0" applyProtection="0"/>
    <xf numFmtId="0" fontId="75" fillId="32" borderId="0" applyNumberFormat="0" applyBorder="0" applyAlignment="0" applyProtection="0"/>
  </cellStyleXfs>
  <cellXfs count="1266">
    <xf numFmtId="0" fontId="0" fillId="0" borderId="0" xfId="0" applyFont="1" applyAlignment="1">
      <alignment vertical="center"/>
    </xf>
    <xf numFmtId="0" fontId="0" fillId="0" borderId="10" xfId="0" applyBorder="1" applyAlignment="1">
      <alignment vertical="center"/>
    </xf>
    <xf numFmtId="49" fontId="4" fillId="0" borderId="10" xfId="62" applyNumberFormat="1" applyFont="1" applyBorder="1" applyAlignment="1">
      <alignment vertical="center"/>
      <protection/>
    </xf>
    <xf numFmtId="49" fontId="4" fillId="0" borderId="10" xfId="62" applyNumberFormat="1" applyFont="1" applyBorder="1" applyAlignment="1">
      <alignment horizontal="center" vertical="center"/>
      <protection/>
    </xf>
    <xf numFmtId="49" fontId="4" fillId="0" borderId="0" xfId="61" applyNumberFormat="1" applyAlignment="1">
      <alignment vertical="center"/>
      <protection/>
    </xf>
    <xf numFmtId="49" fontId="5" fillId="0" borderId="0" xfId="61" applyNumberFormat="1" applyFont="1" applyFill="1" applyBorder="1" applyAlignment="1">
      <alignment vertical="center"/>
      <protection/>
    </xf>
    <xf numFmtId="49" fontId="0" fillId="0" borderId="0" xfId="0" applyNumberFormat="1" applyAlignment="1">
      <alignment vertical="center"/>
    </xf>
    <xf numFmtId="49" fontId="4" fillId="33" borderId="10" xfId="61" applyNumberFormat="1" applyFill="1" applyBorder="1" applyAlignment="1">
      <alignment horizontal="center" vertical="center"/>
      <protection/>
    </xf>
    <xf numFmtId="49" fontId="4" fillId="33" borderId="10" xfId="65" applyNumberFormat="1" applyFill="1" applyBorder="1" applyAlignment="1">
      <alignment horizontal="center" vertical="center"/>
      <protection/>
    </xf>
    <xf numFmtId="49" fontId="4" fillId="0" borderId="10" xfId="61" applyNumberFormat="1" applyFill="1" applyBorder="1" applyAlignment="1">
      <alignment vertical="center"/>
      <protection/>
    </xf>
    <xf numFmtId="49" fontId="4" fillId="0" borderId="10" xfId="61" applyNumberFormat="1" applyBorder="1" applyAlignment="1">
      <alignment vertical="center"/>
      <protection/>
    </xf>
    <xf numFmtId="49" fontId="4" fillId="0" borderId="10" xfId="65" applyNumberFormat="1" applyFill="1" applyBorder="1" applyAlignment="1">
      <alignment vertical="center"/>
      <protection/>
    </xf>
    <xf numFmtId="49" fontId="4" fillId="0" borderId="10" xfId="65" applyNumberFormat="1" applyBorder="1" applyAlignment="1">
      <alignment vertical="center"/>
      <protection/>
    </xf>
    <xf numFmtId="49" fontId="4" fillId="0" borderId="10" xfId="65" applyNumberFormat="1" applyFill="1" applyBorder="1" applyAlignment="1">
      <alignment horizontal="center" vertical="center"/>
      <protection/>
    </xf>
    <xf numFmtId="49" fontId="4" fillId="0" borderId="10" xfId="65" applyNumberFormat="1" applyFont="1" applyBorder="1" applyAlignment="1">
      <alignment vertical="center"/>
      <protection/>
    </xf>
    <xf numFmtId="49" fontId="4" fillId="0" borderId="10" xfId="65" applyNumberFormat="1" applyBorder="1" applyAlignment="1">
      <alignment horizontal="center" vertical="center"/>
      <protection/>
    </xf>
    <xf numFmtId="49" fontId="4" fillId="0" borderId="0" xfId="61" applyNumberFormat="1" applyBorder="1" applyAlignment="1">
      <alignment vertical="center"/>
      <protection/>
    </xf>
    <xf numFmtId="49" fontId="0" fillId="0" borderId="10" xfId="0" applyNumberFormat="1" applyBorder="1" applyAlignment="1">
      <alignment vertical="center"/>
    </xf>
    <xf numFmtId="49" fontId="4" fillId="0" borderId="10" xfId="61" applyNumberFormat="1" applyBorder="1" applyAlignment="1">
      <alignment horizontal="center" vertical="center"/>
      <protection/>
    </xf>
    <xf numFmtId="49" fontId="4" fillId="0" borderId="0" xfId="65" applyNumberFormat="1" applyFill="1" applyBorder="1" applyAlignment="1">
      <alignment horizontal="center" vertical="center"/>
      <protection/>
    </xf>
    <xf numFmtId="49" fontId="3" fillId="0" borderId="0" xfId="61" applyNumberFormat="1" applyFont="1" applyAlignment="1">
      <alignment vertical="center"/>
      <protection/>
    </xf>
    <xf numFmtId="49" fontId="4" fillId="0" borderId="0" xfId="65" applyNumberFormat="1" applyBorder="1" applyAlignment="1">
      <alignment horizontal="center" vertical="center"/>
      <protection/>
    </xf>
    <xf numFmtId="49" fontId="4" fillId="0" borderId="0" xfId="61" applyNumberFormat="1" applyFill="1" applyBorder="1" applyAlignment="1">
      <alignment horizontal="center" vertical="center"/>
      <protection/>
    </xf>
    <xf numFmtId="49" fontId="4" fillId="0" borderId="0" xfId="61" applyNumberFormat="1" applyFill="1" applyBorder="1" applyAlignment="1">
      <alignment vertical="center"/>
      <protection/>
    </xf>
    <xf numFmtId="49" fontId="0" fillId="0" borderId="0" xfId="0" applyNumberFormat="1" applyFill="1" applyBorder="1" applyAlignment="1">
      <alignment vertical="center"/>
    </xf>
    <xf numFmtId="49" fontId="0" fillId="0" borderId="0" xfId="0" applyNumberFormat="1" applyFill="1" applyAlignment="1">
      <alignment vertical="center"/>
    </xf>
    <xf numFmtId="49" fontId="5" fillId="0" borderId="0" xfId="61" applyNumberFormat="1" applyFont="1" applyFill="1" applyBorder="1" applyAlignment="1">
      <alignment horizontal="left" vertical="center"/>
      <protection/>
    </xf>
    <xf numFmtId="49" fontId="4" fillId="0" borderId="0" xfId="65" applyNumberFormat="1" applyAlignment="1">
      <alignment vertical="center"/>
      <protection/>
    </xf>
    <xf numFmtId="0" fontId="4" fillId="0" borderId="10" xfId="61" applyNumberFormat="1" applyBorder="1" applyAlignment="1">
      <alignment vertical="center"/>
      <protection/>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49" fontId="0" fillId="0" borderId="10" xfId="61" applyNumberFormat="1" applyFont="1" applyBorder="1" applyAlignment="1">
      <alignment vertical="center"/>
      <protection/>
    </xf>
    <xf numFmtId="49" fontId="5" fillId="0" borderId="12" xfId="61" applyNumberFormat="1" applyFont="1" applyFill="1" applyBorder="1" applyAlignment="1">
      <alignment vertical="center"/>
      <protection/>
    </xf>
    <xf numFmtId="49" fontId="76" fillId="0" borderId="12" xfId="61" applyNumberFormat="1" applyFont="1" applyFill="1" applyBorder="1" applyAlignment="1">
      <alignment vertical="center"/>
      <protection/>
    </xf>
    <xf numFmtId="49" fontId="0" fillId="0" borderId="10" xfId="61" applyNumberFormat="1" applyFont="1" applyBorder="1" applyAlignment="1">
      <alignment vertical="center"/>
      <protection/>
    </xf>
    <xf numFmtId="49" fontId="0" fillId="0" borderId="10" xfId="61" applyNumberFormat="1" applyFont="1" applyBorder="1" applyAlignment="1">
      <alignment vertical="center"/>
      <protection/>
    </xf>
    <xf numFmtId="49" fontId="0" fillId="0" borderId="0" xfId="61" applyNumberFormat="1" applyFont="1" applyBorder="1" applyAlignment="1">
      <alignment vertical="center"/>
      <protection/>
    </xf>
    <xf numFmtId="49" fontId="0" fillId="0" borderId="10" xfId="61" applyNumberFormat="1" applyFont="1" applyBorder="1" applyAlignment="1">
      <alignment vertical="center"/>
      <protection/>
    </xf>
    <xf numFmtId="180" fontId="77" fillId="0" borderId="10" xfId="0" applyNumberFormat="1" applyFont="1" applyBorder="1" applyAlignment="1" applyProtection="1">
      <alignment horizontal="center" vertical="center"/>
      <protection locked="0"/>
    </xf>
    <xf numFmtId="49" fontId="0" fillId="0" borderId="10" xfId="61" applyNumberFormat="1" applyFont="1" applyBorder="1" applyAlignment="1">
      <alignment vertical="center"/>
      <protection/>
    </xf>
    <xf numFmtId="49" fontId="0" fillId="0" borderId="10" xfId="61" applyNumberFormat="1" applyFont="1" applyBorder="1" applyAlignment="1">
      <alignment vertical="center"/>
      <protection/>
    </xf>
    <xf numFmtId="49" fontId="0" fillId="0" borderId="10" xfId="61" applyNumberFormat="1" applyFont="1" applyBorder="1" applyAlignment="1">
      <alignment vertical="center"/>
      <protection/>
    </xf>
    <xf numFmtId="0" fontId="0" fillId="0" borderId="0" xfId="0" applyAlignment="1" applyProtection="1">
      <alignment vertical="center"/>
      <protection/>
    </xf>
    <xf numFmtId="0" fontId="4" fillId="0" borderId="0" xfId="63" applyNumberFormat="1" applyFont="1" applyFill="1" applyBorder="1" applyAlignment="1" applyProtection="1">
      <alignment horizontal="right" vertical="center" shrinkToFit="1"/>
      <protection/>
    </xf>
    <xf numFmtId="184" fontId="0" fillId="0" borderId="10" xfId="0" applyNumberFormat="1" applyFill="1" applyBorder="1" applyAlignment="1" applyProtection="1">
      <alignment vertical="center" wrapText="1"/>
      <protection/>
    </xf>
    <xf numFmtId="0" fontId="0" fillId="0" borderId="0" xfId="0" applyBorder="1" applyAlignment="1" applyProtection="1">
      <alignment vertical="center"/>
      <protection/>
    </xf>
    <xf numFmtId="49" fontId="0" fillId="0" borderId="10" xfId="61" applyNumberFormat="1" applyFont="1" applyBorder="1" applyAlignment="1">
      <alignment vertical="center"/>
      <protection/>
    </xf>
    <xf numFmtId="49" fontId="0" fillId="0" borderId="10" xfId="61" applyNumberFormat="1" applyFont="1" applyBorder="1" applyAlignment="1">
      <alignment vertical="center"/>
      <protection/>
    </xf>
    <xf numFmtId="49" fontId="78" fillId="0" borderId="0" xfId="0" applyNumberFormat="1" applyFont="1" applyAlignment="1">
      <alignment vertical="center"/>
    </xf>
    <xf numFmtId="49" fontId="0" fillId="0" borderId="10" xfId="61" applyNumberFormat="1" applyFont="1" applyBorder="1" applyAlignment="1">
      <alignment vertical="center"/>
      <protection/>
    </xf>
    <xf numFmtId="49" fontId="76" fillId="0" borderId="0" xfId="61" applyNumberFormat="1" applyFont="1" applyBorder="1" applyAlignment="1">
      <alignment vertical="center"/>
      <protection/>
    </xf>
    <xf numFmtId="49" fontId="79" fillId="0" borderId="0" xfId="0" applyNumberFormat="1" applyFont="1" applyAlignment="1">
      <alignment vertical="center"/>
    </xf>
    <xf numFmtId="187" fontId="4" fillId="0" borderId="10" xfId="61" applyNumberFormat="1" applyFill="1" applyBorder="1" applyAlignment="1">
      <alignment vertical="center"/>
      <protection/>
    </xf>
    <xf numFmtId="187" fontId="0" fillId="0" borderId="10" xfId="61" applyNumberFormat="1" applyFont="1" applyBorder="1" applyAlignment="1">
      <alignment vertical="center"/>
      <protection/>
    </xf>
    <xf numFmtId="0" fontId="4" fillId="0" borderId="10" xfId="61" applyNumberFormat="1" applyFill="1" applyBorder="1" applyAlignment="1">
      <alignment vertical="center"/>
      <protection/>
    </xf>
    <xf numFmtId="187" fontId="4" fillId="0" borderId="10" xfId="61" applyNumberFormat="1" applyFont="1" applyFill="1" applyBorder="1" applyAlignment="1">
      <alignment vertical="center"/>
      <protection/>
    </xf>
    <xf numFmtId="49" fontId="0" fillId="0" borderId="10" xfId="61" applyNumberFormat="1" applyFont="1" applyBorder="1" applyAlignment="1">
      <alignment vertical="center"/>
      <protection/>
    </xf>
    <xf numFmtId="49" fontId="0" fillId="0" borderId="10" xfId="61" applyNumberFormat="1" applyFont="1" applyBorder="1" applyAlignment="1">
      <alignment vertical="center"/>
      <protection/>
    </xf>
    <xf numFmtId="49" fontId="0" fillId="0" borderId="10" xfId="61" applyNumberFormat="1" applyFont="1" applyBorder="1" applyAlignment="1">
      <alignment vertical="center"/>
      <protection/>
    </xf>
    <xf numFmtId="3" fontId="80" fillId="0" borderId="13" xfId="0" applyNumberFormat="1" applyFont="1" applyFill="1" applyBorder="1" applyAlignment="1" applyProtection="1">
      <alignment vertical="center"/>
      <protection/>
    </xf>
    <xf numFmtId="3" fontId="80" fillId="0" borderId="0" xfId="0" applyNumberFormat="1" applyFont="1" applyFill="1" applyBorder="1" applyAlignment="1" applyProtection="1">
      <alignment vertical="center"/>
      <protection/>
    </xf>
    <xf numFmtId="180" fontId="81" fillId="0" borderId="0" xfId="0" applyNumberFormat="1" applyFont="1" applyFill="1" applyBorder="1" applyAlignment="1" applyProtection="1">
      <alignment vertical="center" wrapText="1"/>
      <protection/>
    </xf>
    <xf numFmtId="0" fontId="82" fillId="0" borderId="0" xfId="0" applyFont="1" applyFill="1" applyBorder="1" applyAlignment="1" applyProtection="1">
      <alignment horizontal="center" vertical="center" shrinkToFit="1"/>
      <protection/>
    </xf>
    <xf numFmtId="3" fontId="83" fillId="0" borderId="0" xfId="0" applyNumberFormat="1" applyFont="1" applyFill="1" applyBorder="1" applyAlignment="1" applyProtection="1">
      <alignment horizontal="center" vertical="center"/>
      <protection/>
    </xf>
    <xf numFmtId="49" fontId="83" fillId="0" borderId="0" xfId="0" applyNumberFormat="1" applyFont="1" applyFill="1" applyBorder="1" applyAlignment="1" applyProtection="1">
      <alignment vertical="center" shrinkToFit="1"/>
      <protection/>
    </xf>
    <xf numFmtId="3" fontId="80" fillId="0" borderId="0" xfId="0" applyNumberFormat="1" applyFont="1" applyFill="1" applyBorder="1" applyAlignment="1" applyProtection="1">
      <alignment vertical="center"/>
      <protection/>
    </xf>
    <xf numFmtId="0" fontId="84" fillId="0" borderId="0" xfId="0" applyFont="1" applyFill="1" applyBorder="1" applyAlignment="1" applyProtection="1">
      <alignment vertical="center" shrinkToFit="1"/>
      <protection/>
    </xf>
    <xf numFmtId="0" fontId="83" fillId="0" borderId="0" xfId="0" applyFont="1" applyFill="1" applyBorder="1" applyAlignment="1" applyProtection="1">
      <alignment vertical="center"/>
      <protection/>
    </xf>
    <xf numFmtId="0" fontId="83" fillId="0" borderId="0" xfId="0" applyFont="1" applyFill="1" applyBorder="1" applyAlignment="1" applyProtection="1">
      <alignment vertical="center" wrapText="1"/>
      <protection/>
    </xf>
    <xf numFmtId="38" fontId="83" fillId="0" borderId="0" xfId="0" applyNumberFormat="1" applyFont="1" applyFill="1" applyBorder="1" applyAlignment="1" applyProtection="1">
      <alignment vertical="center"/>
      <protection/>
    </xf>
    <xf numFmtId="177" fontId="83" fillId="0" borderId="0" xfId="0" applyNumberFormat="1" applyFont="1" applyFill="1" applyBorder="1" applyAlignment="1" applyProtection="1">
      <alignment vertical="center"/>
      <protection/>
    </xf>
    <xf numFmtId="184" fontId="77" fillId="0" borderId="0" xfId="0" applyNumberFormat="1" applyFont="1" applyFill="1" applyBorder="1" applyAlignment="1" applyProtection="1">
      <alignment vertical="center"/>
      <protection/>
    </xf>
    <xf numFmtId="0" fontId="0" fillId="0" borderId="14" xfId="0" applyFont="1" applyFill="1" applyBorder="1" applyAlignment="1" applyProtection="1">
      <alignment horizontal="center" vertical="center" wrapText="1"/>
      <protection/>
    </xf>
    <xf numFmtId="49" fontId="0" fillId="0" borderId="10" xfId="61" applyNumberFormat="1" applyFont="1" applyBorder="1" applyAlignment="1">
      <alignment vertical="center"/>
      <protection/>
    </xf>
    <xf numFmtId="0" fontId="0" fillId="34" borderId="15" xfId="0" applyFill="1" applyBorder="1" applyAlignment="1" applyProtection="1">
      <alignment horizontal="center" vertical="center" shrinkToFit="1"/>
      <protection/>
    </xf>
    <xf numFmtId="179" fontId="0" fillId="34" borderId="15" xfId="0" applyNumberFormat="1" applyFill="1" applyBorder="1" applyAlignment="1" applyProtection="1">
      <alignment vertical="center" shrinkToFit="1"/>
      <protection/>
    </xf>
    <xf numFmtId="0" fontId="0" fillId="34" borderId="14" xfId="0" applyFill="1" applyBorder="1" applyAlignment="1" applyProtection="1">
      <alignment horizontal="center" vertical="center" shrinkToFit="1"/>
      <protection/>
    </xf>
    <xf numFmtId="179" fontId="0" fillId="34" borderId="14" xfId="0" applyNumberFormat="1" applyFill="1" applyBorder="1" applyAlignment="1" applyProtection="1">
      <alignment vertical="center" shrinkToFit="1"/>
      <protection/>
    </xf>
    <xf numFmtId="179" fontId="0" fillId="34" borderId="10" xfId="0" applyNumberFormat="1" applyFill="1" applyBorder="1" applyAlignment="1" applyProtection="1">
      <alignment vertical="center" shrinkToFit="1"/>
      <protection/>
    </xf>
    <xf numFmtId="0" fontId="0" fillId="0" borderId="10" xfId="0" applyBorder="1" applyAlignment="1" applyProtection="1">
      <alignment horizontal="center" vertical="center" shrinkToFit="1"/>
      <protection/>
    </xf>
    <xf numFmtId="0" fontId="0" fillId="0" borderId="0" xfId="0" applyAlignment="1" applyProtection="1">
      <alignment horizontal="right" vertical="center"/>
      <protection/>
    </xf>
    <xf numFmtId="49" fontId="0" fillId="0" borderId="10" xfId="0" applyNumberFormat="1" applyBorder="1" applyAlignment="1" applyProtection="1">
      <alignment horizontal="center" vertical="center" shrinkToFit="1"/>
      <protection locked="0"/>
    </xf>
    <xf numFmtId="0" fontId="0" fillId="0" borderId="10" xfId="0" applyBorder="1" applyAlignment="1" applyProtection="1">
      <alignment horizontal="center" vertical="center"/>
      <protection/>
    </xf>
    <xf numFmtId="0" fontId="0" fillId="0" borderId="0" xfId="0" applyBorder="1" applyAlignment="1">
      <alignment horizontal="center" vertical="center"/>
    </xf>
    <xf numFmtId="0" fontId="0" fillId="0" borderId="16" xfId="0" applyBorder="1" applyAlignment="1" applyProtection="1">
      <alignment vertical="center"/>
      <protection/>
    </xf>
    <xf numFmtId="0" fontId="0" fillId="0" borderId="0" xfId="0" applyAlignment="1" applyProtection="1">
      <alignment vertical="center"/>
      <protection/>
    </xf>
    <xf numFmtId="0" fontId="0" fillId="0" borderId="0" xfId="0" applyBorder="1" applyAlignment="1" applyProtection="1">
      <alignment horizontal="center" vertical="center"/>
      <protection/>
    </xf>
    <xf numFmtId="0" fontId="0" fillId="0" borderId="0" xfId="0" applyBorder="1" applyAlignment="1" applyProtection="1">
      <alignment horizontal="left" vertical="center"/>
      <protection/>
    </xf>
    <xf numFmtId="0" fontId="0" fillId="0" borderId="0" xfId="0" applyAlignment="1" applyProtection="1">
      <alignment horizontal="left" vertical="center"/>
      <protection/>
    </xf>
    <xf numFmtId="0" fontId="58" fillId="0" borderId="0" xfId="0" applyFont="1" applyAlignment="1" applyProtection="1">
      <alignment horizontal="right" vertical="center"/>
      <protection/>
    </xf>
    <xf numFmtId="49" fontId="85" fillId="0" borderId="0" xfId="0" applyNumberFormat="1" applyFont="1" applyAlignment="1" applyProtection="1">
      <alignment vertical="center" wrapText="1"/>
      <protection/>
    </xf>
    <xf numFmtId="0" fontId="80" fillId="0" borderId="10" xfId="0" applyFont="1" applyBorder="1" applyAlignment="1" applyProtection="1">
      <alignment horizontal="center" vertical="center"/>
      <protection/>
    </xf>
    <xf numFmtId="0" fontId="0" fillId="0" borderId="10" xfId="0" applyNumberFormat="1" applyBorder="1" applyAlignment="1" applyProtection="1">
      <alignment horizontal="center" vertical="center"/>
      <protection/>
    </xf>
    <xf numFmtId="0" fontId="70" fillId="0" borderId="17" xfId="0" applyFont="1" applyBorder="1" applyAlignment="1" applyProtection="1">
      <alignment vertical="center"/>
      <protection/>
    </xf>
    <xf numFmtId="49" fontId="70" fillId="0" borderId="11" xfId="0" applyNumberFormat="1" applyFont="1" applyBorder="1" applyAlignment="1" applyProtection="1">
      <alignment vertical="center"/>
      <protection/>
    </xf>
    <xf numFmtId="49" fontId="0" fillId="0" borderId="0" xfId="0" applyNumberFormat="1" applyAlignment="1" applyProtection="1">
      <alignment vertical="center"/>
      <protection/>
    </xf>
    <xf numFmtId="0" fontId="0" fillId="0" borderId="0" xfId="0" applyAlignment="1" applyProtection="1">
      <alignment horizontal="right" vertical="center" shrinkToFit="1"/>
      <protection/>
    </xf>
    <xf numFmtId="0" fontId="0" fillId="0" borderId="0" xfId="0" applyAlignment="1" applyProtection="1">
      <alignment vertical="center" shrinkToFit="1"/>
      <protection/>
    </xf>
    <xf numFmtId="0" fontId="83" fillId="0" borderId="10" xfId="0" applyFont="1" applyFill="1" applyBorder="1" applyAlignment="1" applyProtection="1">
      <alignment vertical="center"/>
      <protection/>
    </xf>
    <xf numFmtId="0" fontId="0" fillId="0" borderId="0" xfId="0" applyBorder="1" applyAlignment="1" applyProtection="1">
      <alignment horizontal="center" vertical="center" shrinkToFit="1"/>
      <protection/>
    </xf>
    <xf numFmtId="0" fontId="0" fillId="0" borderId="18" xfId="0" applyBorder="1" applyAlignment="1" applyProtection="1">
      <alignment vertical="center"/>
      <protection/>
    </xf>
    <xf numFmtId="0" fontId="0" fillId="0" borderId="0" xfId="0" applyBorder="1" applyAlignment="1" applyProtection="1">
      <alignment vertical="center"/>
      <protection/>
    </xf>
    <xf numFmtId="0" fontId="4" fillId="0" borderId="0" xfId="63" applyNumberFormat="1" applyFont="1" applyFill="1" applyBorder="1" applyAlignment="1" applyProtection="1">
      <alignment vertical="center" shrinkToFit="1"/>
      <protection/>
    </xf>
    <xf numFmtId="0" fontId="0" fillId="0" borderId="15" xfId="0" applyBorder="1" applyAlignment="1" applyProtection="1">
      <alignment vertical="center"/>
      <protection/>
    </xf>
    <xf numFmtId="0" fontId="0" fillId="0" borderId="15" xfId="0" applyBorder="1" applyAlignment="1" applyProtection="1">
      <alignment horizontal="center" vertical="center" shrinkToFit="1"/>
      <protection/>
    </xf>
    <xf numFmtId="0" fontId="0" fillId="0" borderId="15" xfId="0" applyFill="1" applyBorder="1" applyAlignment="1" applyProtection="1">
      <alignment horizontal="center" vertical="center" shrinkToFit="1"/>
      <protection/>
    </xf>
    <xf numFmtId="49" fontId="0" fillId="0" borderId="0" xfId="0" applyNumberFormat="1" applyBorder="1" applyAlignment="1" applyProtection="1">
      <alignment vertical="center" shrinkToFit="1"/>
      <protection/>
    </xf>
    <xf numFmtId="0" fontId="0" fillId="0" borderId="14" xfId="0" applyBorder="1" applyAlignment="1" applyProtection="1">
      <alignment vertical="center"/>
      <protection/>
    </xf>
    <xf numFmtId="0" fontId="0" fillId="0" borderId="14" xfId="0" applyBorder="1" applyAlignment="1" applyProtection="1">
      <alignment horizontal="center" vertical="center" shrinkToFit="1"/>
      <protection/>
    </xf>
    <xf numFmtId="0" fontId="0" fillId="0" borderId="14" xfId="0" applyFill="1" applyBorder="1" applyAlignment="1" applyProtection="1">
      <alignment horizontal="center" vertical="center" shrinkToFit="1"/>
      <protection/>
    </xf>
    <xf numFmtId="0" fontId="0" fillId="0" borderId="10" xfId="0" applyBorder="1" applyAlignment="1" applyProtection="1">
      <alignment vertical="center"/>
      <protection/>
    </xf>
    <xf numFmtId="0" fontId="0" fillId="0" borderId="10" xfId="0" applyFill="1" applyBorder="1" applyAlignment="1" applyProtection="1">
      <alignment horizontal="center" vertical="center" shrinkToFit="1"/>
      <protection/>
    </xf>
    <xf numFmtId="180" fontId="0" fillId="0" borderId="0" xfId="0" applyNumberFormat="1" applyFill="1" applyBorder="1" applyAlignment="1" applyProtection="1">
      <alignment horizontal="center" vertical="center" shrinkToFit="1"/>
      <protection/>
    </xf>
    <xf numFmtId="0" fontId="0" fillId="0" borderId="0" xfId="0" applyFill="1" applyBorder="1" applyAlignment="1" applyProtection="1">
      <alignment horizontal="center" vertical="center" shrinkToFit="1"/>
      <protection/>
    </xf>
    <xf numFmtId="184" fontId="0" fillId="0" borderId="0" xfId="0" applyNumberFormat="1" applyFill="1" applyBorder="1" applyAlignment="1" applyProtection="1">
      <alignment horizontal="center" vertical="center" shrinkToFit="1"/>
      <protection/>
    </xf>
    <xf numFmtId="179" fontId="0" fillId="0" borderId="0" xfId="0" applyNumberFormat="1" applyFill="1" applyBorder="1" applyAlignment="1" applyProtection="1">
      <alignment vertical="center" shrinkToFit="1"/>
      <protection/>
    </xf>
    <xf numFmtId="49" fontId="0" fillId="0" borderId="0" xfId="0" applyNumberFormat="1" applyFill="1" applyBorder="1" applyAlignment="1" applyProtection="1">
      <alignment horizontal="center" vertical="center" shrinkToFit="1"/>
      <protection/>
    </xf>
    <xf numFmtId="49" fontId="0" fillId="0" borderId="0" xfId="0" applyNumberFormat="1" applyBorder="1" applyAlignment="1" applyProtection="1">
      <alignment vertical="center"/>
      <protection/>
    </xf>
    <xf numFmtId="0" fontId="66" fillId="0" borderId="0" xfId="0" applyNumberFormat="1" applyFont="1" applyAlignment="1" applyProtection="1">
      <alignment vertical="center"/>
      <protection/>
    </xf>
    <xf numFmtId="0" fontId="66" fillId="0" borderId="0" xfId="0" applyNumberFormat="1" applyFont="1" applyBorder="1" applyAlignment="1" applyProtection="1">
      <alignment vertical="center"/>
      <protection/>
    </xf>
    <xf numFmtId="0" fontId="86" fillId="0" borderId="0" xfId="63" applyNumberFormat="1" applyFont="1" applyFill="1" applyBorder="1" applyAlignment="1" applyProtection="1">
      <alignment vertical="center"/>
      <protection/>
    </xf>
    <xf numFmtId="180" fontId="0" fillId="0" borderId="0" xfId="0" applyNumberForma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184" fontId="0" fillId="0" borderId="0" xfId="0" applyNumberFormat="1" applyFill="1" applyBorder="1" applyAlignment="1" applyProtection="1">
      <alignment horizontal="center" vertical="center"/>
      <protection/>
    </xf>
    <xf numFmtId="179" fontId="0" fillId="0" borderId="0" xfId="0" applyNumberFormat="1" applyFill="1" applyBorder="1" applyAlignment="1" applyProtection="1">
      <alignment vertical="center"/>
      <protection/>
    </xf>
    <xf numFmtId="49" fontId="0" fillId="0" borderId="0" xfId="0" applyNumberFormat="1" applyFill="1" applyBorder="1" applyAlignment="1" applyProtection="1">
      <alignment horizontal="center" vertical="center"/>
      <protection/>
    </xf>
    <xf numFmtId="0" fontId="0" fillId="0" borderId="15" xfId="0" applyFill="1" applyBorder="1" applyAlignment="1" applyProtection="1">
      <alignment horizontal="center" vertical="center" shrinkToFit="1"/>
      <protection locked="0"/>
    </xf>
    <xf numFmtId="0" fontId="0" fillId="0" borderId="10" xfId="0" applyFill="1" applyBorder="1" applyAlignment="1" applyProtection="1">
      <alignment horizontal="center" vertical="center" shrinkToFit="1"/>
      <protection locked="0"/>
    </xf>
    <xf numFmtId="0" fontId="0" fillId="0" borderId="14" xfId="0" applyFill="1" applyBorder="1" applyAlignment="1" applyProtection="1">
      <alignment horizontal="center" vertical="center" shrinkToFit="1"/>
      <protection locked="0"/>
    </xf>
    <xf numFmtId="0" fontId="0" fillId="0" borderId="15" xfId="0" applyFill="1" applyBorder="1" applyAlignment="1" applyProtection="1">
      <alignment vertical="center" shrinkToFit="1"/>
      <protection locked="0"/>
    </xf>
    <xf numFmtId="180" fontId="0" fillId="0" borderId="15" xfId="0" applyNumberFormat="1" applyFill="1" applyBorder="1" applyAlignment="1" applyProtection="1">
      <alignment horizontal="center" vertical="center" shrinkToFit="1"/>
      <protection locked="0"/>
    </xf>
    <xf numFmtId="0" fontId="0" fillId="0" borderId="14" xfId="0" applyFill="1" applyBorder="1" applyAlignment="1" applyProtection="1">
      <alignment vertical="center" shrinkToFit="1"/>
      <protection locked="0"/>
    </xf>
    <xf numFmtId="180" fontId="0" fillId="0" borderId="14" xfId="0" applyNumberFormat="1" applyFill="1" applyBorder="1" applyAlignment="1" applyProtection="1">
      <alignment horizontal="center" vertical="center" shrinkToFit="1"/>
      <protection locked="0"/>
    </xf>
    <xf numFmtId="0" fontId="0" fillId="0" borderId="10" xfId="0" applyFill="1" applyBorder="1" applyAlignment="1" applyProtection="1">
      <alignment vertical="center" shrinkToFit="1"/>
      <protection locked="0"/>
    </xf>
    <xf numFmtId="180" fontId="0" fillId="0" borderId="10" xfId="0" applyNumberFormat="1" applyFill="1" applyBorder="1" applyAlignment="1" applyProtection="1">
      <alignment horizontal="center" vertical="center" shrinkToFit="1"/>
      <protection locked="0"/>
    </xf>
    <xf numFmtId="184" fontId="0" fillId="0" borderId="15" xfId="0" applyNumberFormat="1" applyFill="1" applyBorder="1" applyAlignment="1" applyProtection="1">
      <alignment horizontal="center" vertical="center" shrinkToFit="1"/>
      <protection locked="0"/>
    </xf>
    <xf numFmtId="184" fontId="0" fillId="0" borderId="14" xfId="0" applyNumberFormat="1" applyFill="1" applyBorder="1" applyAlignment="1" applyProtection="1">
      <alignment horizontal="center" vertical="center" shrinkToFit="1"/>
      <protection locked="0"/>
    </xf>
    <xf numFmtId="184" fontId="0" fillId="0" borderId="10" xfId="0" applyNumberFormat="1" applyFill="1" applyBorder="1" applyAlignment="1" applyProtection="1">
      <alignment horizontal="center" vertical="center" shrinkToFit="1"/>
      <protection locked="0"/>
    </xf>
    <xf numFmtId="179" fontId="0" fillId="0" borderId="15" xfId="0" applyNumberFormat="1" applyFill="1" applyBorder="1" applyAlignment="1" applyProtection="1">
      <alignment vertical="center" shrinkToFit="1"/>
      <protection locked="0"/>
    </xf>
    <xf numFmtId="179" fontId="0" fillId="0" borderId="10" xfId="0" applyNumberFormat="1" applyFill="1" applyBorder="1" applyAlignment="1" applyProtection="1">
      <alignment vertical="center" shrinkToFit="1"/>
      <protection locked="0"/>
    </xf>
    <xf numFmtId="179" fontId="0" fillId="0" borderId="14" xfId="0" applyNumberFormat="1" applyFill="1" applyBorder="1" applyAlignment="1" applyProtection="1">
      <alignment vertical="center" shrinkToFit="1"/>
      <protection locked="0"/>
    </xf>
    <xf numFmtId="49" fontId="0" fillId="0" borderId="10" xfId="61" applyNumberFormat="1" applyFont="1" applyBorder="1" applyAlignment="1">
      <alignment vertical="center"/>
      <protection/>
    </xf>
    <xf numFmtId="0" fontId="0" fillId="0" borderId="15"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83" fillId="34" borderId="10" xfId="0" applyFont="1" applyFill="1" applyBorder="1" applyAlignment="1" applyProtection="1">
      <alignment vertical="center"/>
      <protection/>
    </xf>
    <xf numFmtId="183" fontId="0" fillId="0" borderId="15" xfId="0" applyNumberFormat="1" applyFill="1" applyBorder="1" applyAlignment="1" applyProtection="1">
      <alignment horizontal="center" vertical="center" shrinkToFit="1"/>
      <protection locked="0"/>
    </xf>
    <xf numFmtId="183" fontId="0" fillId="0" borderId="14" xfId="0" applyNumberFormat="1" applyFill="1" applyBorder="1" applyAlignment="1" applyProtection="1">
      <alignment horizontal="center" vertical="center" shrinkToFit="1"/>
      <protection locked="0"/>
    </xf>
    <xf numFmtId="183" fontId="0" fillId="0" borderId="10" xfId="0" applyNumberFormat="1" applyFill="1" applyBorder="1" applyAlignment="1" applyProtection="1">
      <alignment horizontal="center" vertical="center" shrinkToFit="1"/>
      <protection locked="0"/>
    </xf>
    <xf numFmtId="0" fontId="0" fillId="0" borderId="15" xfId="0" applyNumberFormat="1" applyFill="1" applyBorder="1" applyAlignment="1" applyProtection="1">
      <alignment horizontal="center" vertical="center"/>
      <protection/>
    </xf>
    <xf numFmtId="0" fontId="0" fillId="0" borderId="15" xfId="0" applyNumberFormat="1" applyFill="1" applyBorder="1" applyAlignment="1" applyProtection="1">
      <alignment vertical="center" shrinkToFit="1"/>
      <protection/>
    </xf>
    <xf numFmtId="0" fontId="0" fillId="0" borderId="14" xfId="0" applyNumberFormat="1" applyFill="1" applyBorder="1" applyAlignment="1" applyProtection="1">
      <alignment horizontal="center" vertical="center"/>
      <protection/>
    </xf>
    <xf numFmtId="0" fontId="0" fillId="0" borderId="14" xfId="0" applyNumberFormat="1" applyFill="1" applyBorder="1" applyAlignment="1" applyProtection="1">
      <alignment vertical="center" shrinkToFit="1"/>
      <protection/>
    </xf>
    <xf numFmtId="0" fontId="0" fillId="0" borderId="10" xfId="0" applyNumberFormat="1" applyFill="1" applyBorder="1" applyAlignment="1" applyProtection="1">
      <alignment horizontal="center" vertical="center"/>
      <protection/>
    </xf>
    <xf numFmtId="0" fontId="0" fillId="0" borderId="10" xfId="0" applyNumberFormat="1" applyFill="1" applyBorder="1" applyAlignment="1" applyProtection="1">
      <alignment vertical="center" shrinkToFit="1"/>
      <protection/>
    </xf>
    <xf numFmtId="0" fontId="4" fillId="0" borderId="12" xfId="63" applyNumberFormat="1" applyFont="1" applyFill="1" applyBorder="1" applyAlignment="1" applyProtection="1">
      <alignment horizontal="right" vertical="center" shrinkToFit="1"/>
      <protection/>
    </xf>
    <xf numFmtId="38" fontId="0" fillId="0" borderId="15" xfId="0" applyNumberFormat="1" applyFont="1" applyFill="1" applyBorder="1" applyAlignment="1" applyProtection="1">
      <alignment vertical="center" shrinkToFit="1"/>
      <protection/>
    </xf>
    <xf numFmtId="38" fontId="0" fillId="0" borderId="10" xfId="0" applyNumberFormat="1" applyFont="1" applyFill="1" applyBorder="1" applyAlignment="1" applyProtection="1">
      <alignment vertical="center" shrinkToFit="1"/>
      <protection/>
    </xf>
    <xf numFmtId="0" fontId="4" fillId="0" borderId="11" xfId="63" applyNumberFormat="1" applyFont="1" applyFill="1" applyBorder="1" applyAlignment="1" applyProtection="1">
      <alignment vertical="center" shrinkToFit="1"/>
      <protection/>
    </xf>
    <xf numFmtId="0" fontId="4" fillId="0" borderId="11" xfId="63" applyNumberFormat="1" applyFont="1" applyFill="1" applyBorder="1" applyAlignment="1" applyProtection="1">
      <alignment horizontal="right" vertical="center" shrinkToFit="1"/>
      <protection/>
    </xf>
    <xf numFmtId="0" fontId="0" fillId="0" borderId="0" xfId="0" applyFill="1" applyAlignment="1" applyProtection="1">
      <alignment vertical="center"/>
      <protection/>
    </xf>
    <xf numFmtId="0" fontId="0" fillId="0" borderId="0" xfId="0" applyFill="1" applyAlignment="1" applyProtection="1">
      <alignment vertical="center"/>
      <protection/>
    </xf>
    <xf numFmtId="0" fontId="0" fillId="0" borderId="0" xfId="0"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10" xfId="0" applyFont="1" applyFill="1" applyBorder="1" applyAlignment="1" applyProtection="1">
      <alignment vertical="center" shrinkToFit="1"/>
      <protection/>
    </xf>
    <xf numFmtId="0" fontId="0" fillId="0" borderId="14" xfId="0" applyFont="1" applyFill="1" applyBorder="1" applyAlignment="1" applyProtection="1">
      <alignment vertical="center"/>
      <protection/>
    </xf>
    <xf numFmtId="0" fontId="0" fillId="0" borderId="14" xfId="0" applyFont="1" applyFill="1" applyBorder="1" applyAlignment="1" applyProtection="1">
      <alignment vertical="center" shrinkToFit="1"/>
      <protection/>
    </xf>
    <xf numFmtId="38" fontId="0" fillId="0" borderId="14" xfId="0" applyNumberFormat="1" applyFont="1" applyFill="1" applyBorder="1" applyAlignment="1" applyProtection="1">
      <alignment vertical="center" shrinkToFit="1"/>
      <protection/>
    </xf>
    <xf numFmtId="3" fontId="0" fillId="0" borderId="14" xfId="0" applyNumberFormat="1" applyFont="1" applyFill="1" applyBorder="1" applyAlignment="1" applyProtection="1">
      <alignment vertical="center"/>
      <protection/>
    </xf>
    <xf numFmtId="38" fontId="0" fillId="0" borderId="19" xfId="0" applyNumberFormat="1" applyFont="1" applyFill="1" applyBorder="1" applyAlignment="1" applyProtection="1">
      <alignment vertical="center" shrinkToFit="1"/>
      <protection/>
    </xf>
    <xf numFmtId="0" fontId="0" fillId="0" borderId="15" xfId="0" applyFont="1" applyFill="1" applyBorder="1" applyAlignment="1" applyProtection="1">
      <alignment vertical="center"/>
      <protection/>
    </xf>
    <xf numFmtId="0" fontId="0" fillId="0" borderId="15" xfId="0" applyFont="1" applyFill="1" applyBorder="1" applyAlignment="1" applyProtection="1">
      <alignment vertical="center" shrinkToFit="1"/>
      <protection/>
    </xf>
    <xf numFmtId="3" fontId="0" fillId="0" borderId="15" xfId="0" applyNumberFormat="1" applyFont="1" applyFill="1" applyBorder="1" applyAlignment="1" applyProtection="1">
      <alignment vertical="center"/>
      <protection/>
    </xf>
    <xf numFmtId="3" fontId="0" fillId="0" borderId="10" xfId="0" applyNumberFormat="1" applyFont="1" applyFill="1" applyBorder="1" applyAlignment="1" applyProtection="1">
      <alignment vertical="center"/>
      <protection/>
    </xf>
    <xf numFmtId="0" fontId="0" fillId="0" borderId="0" xfId="0" applyFill="1" applyAlignment="1" applyProtection="1">
      <alignment horizontal="center" vertical="center"/>
      <protection/>
    </xf>
    <xf numFmtId="38" fontId="0" fillId="0" borderId="10" xfId="0" applyNumberFormat="1" applyFont="1" applyFill="1" applyBorder="1" applyAlignment="1" applyProtection="1">
      <alignment vertical="center" shrinkToFit="1"/>
      <protection locked="0"/>
    </xf>
    <xf numFmtId="38" fontId="0" fillId="0" borderId="14" xfId="0" applyNumberFormat="1" applyFont="1" applyFill="1" applyBorder="1" applyAlignment="1" applyProtection="1">
      <alignment vertical="center" shrinkToFit="1"/>
      <protection locked="0"/>
    </xf>
    <xf numFmtId="38" fontId="0" fillId="0" borderId="15" xfId="0" applyNumberFormat="1" applyFont="1" applyFill="1" applyBorder="1" applyAlignment="1" applyProtection="1">
      <alignment vertical="center" shrinkToFit="1"/>
      <protection locked="0"/>
    </xf>
    <xf numFmtId="0" fontId="4" fillId="0" borderId="12" xfId="63" applyNumberFormat="1" applyFont="1" applyFill="1" applyBorder="1" applyAlignment="1" applyProtection="1">
      <alignment vertical="center" shrinkToFit="1"/>
      <protection/>
    </xf>
    <xf numFmtId="0" fontId="0" fillId="0" borderId="20" xfId="0" applyFont="1" applyFill="1" applyBorder="1" applyAlignment="1" applyProtection="1">
      <alignment vertical="center" shrinkToFit="1"/>
      <protection/>
    </xf>
    <xf numFmtId="0" fontId="0" fillId="0" borderId="20" xfId="0" applyFont="1" applyFill="1" applyBorder="1" applyAlignment="1" applyProtection="1">
      <alignment vertical="center"/>
      <protection/>
    </xf>
    <xf numFmtId="38" fontId="0" fillId="0" borderId="20" xfId="0" applyNumberFormat="1" applyFont="1" applyFill="1" applyBorder="1" applyAlignment="1" applyProtection="1">
      <alignment vertical="center" shrinkToFit="1"/>
      <protection/>
    </xf>
    <xf numFmtId="3" fontId="0" fillId="0" borderId="20" xfId="0" applyNumberFormat="1" applyFont="1" applyFill="1" applyBorder="1" applyAlignment="1" applyProtection="1">
      <alignment vertical="center"/>
      <protection/>
    </xf>
    <xf numFmtId="0" fontId="83" fillId="0" borderId="0" xfId="0" applyFont="1" applyFill="1" applyAlignment="1" applyProtection="1">
      <alignment vertical="center"/>
      <protection/>
    </xf>
    <xf numFmtId="0" fontId="83" fillId="0" borderId="0" xfId="0" applyFont="1" applyFill="1" applyBorder="1" applyAlignment="1" applyProtection="1">
      <alignment vertical="center"/>
      <protection/>
    </xf>
    <xf numFmtId="0" fontId="80" fillId="0" borderId="16" xfId="0" applyFont="1" applyFill="1" applyBorder="1" applyAlignment="1" applyProtection="1">
      <alignment vertical="center"/>
      <protection/>
    </xf>
    <xf numFmtId="0" fontId="80" fillId="0" borderId="0" xfId="0" applyFont="1" applyFill="1" applyBorder="1" applyAlignment="1" applyProtection="1">
      <alignment vertical="center"/>
      <protection/>
    </xf>
    <xf numFmtId="0" fontId="83" fillId="0" borderId="16" xfId="0" applyFont="1" applyFill="1" applyBorder="1" applyAlignment="1" applyProtection="1">
      <alignment horizontal="center" vertical="center" wrapText="1"/>
      <protection/>
    </xf>
    <xf numFmtId="0" fontId="83" fillId="0" borderId="16" xfId="0" applyFont="1" applyFill="1" applyBorder="1" applyAlignment="1" applyProtection="1">
      <alignment horizontal="center" vertical="center"/>
      <protection/>
    </xf>
    <xf numFmtId="0" fontId="83" fillId="0" borderId="0" xfId="0" applyFont="1" applyFill="1" applyBorder="1" applyAlignment="1" applyProtection="1">
      <alignment horizontal="center" vertical="center" wrapText="1"/>
      <protection/>
    </xf>
    <xf numFmtId="38" fontId="80" fillId="0" borderId="16" xfId="0" applyNumberFormat="1" applyFont="1" applyFill="1" applyBorder="1" applyAlignment="1" applyProtection="1">
      <alignment vertical="center"/>
      <protection/>
    </xf>
    <xf numFmtId="38" fontId="80" fillId="0" borderId="0" xfId="0" applyNumberFormat="1" applyFont="1" applyFill="1" applyBorder="1" applyAlignment="1" applyProtection="1">
      <alignment vertical="center"/>
      <protection/>
    </xf>
    <xf numFmtId="38" fontId="80" fillId="0" borderId="0" xfId="0" applyNumberFormat="1" applyFont="1" applyFill="1" applyBorder="1" applyAlignment="1" applyProtection="1">
      <alignment vertical="center"/>
      <protection/>
    </xf>
    <xf numFmtId="38" fontId="80" fillId="0" borderId="16" xfId="0" applyNumberFormat="1" applyFont="1" applyFill="1" applyBorder="1" applyAlignment="1" applyProtection="1">
      <alignment vertical="center"/>
      <protection/>
    </xf>
    <xf numFmtId="38" fontId="80" fillId="0" borderId="0" xfId="0" applyNumberFormat="1" applyFont="1" applyFill="1" applyBorder="1" applyAlignment="1" applyProtection="1">
      <alignment vertical="center" wrapText="1"/>
      <protection/>
    </xf>
    <xf numFmtId="178" fontId="0" fillId="0" borderId="0" xfId="0" applyNumberFormat="1" applyFill="1" applyBorder="1" applyAlignment="1" applyProtection="1">
      <alignment horizontal="center" vertical="center"/>
      <protection/>
    </xf>
    <xf numFmtId="183" fontId="0" fillId="0" borderId="0" xfId="49" applyNumberFormat="1" applyFont="1" applyFill="1" applyBorder="1" applyAlignment="1" applyProtection="1">
      <alignment vertical="center"/>
      <protection/>
    </xf>
    <xf numFmtId="38" fontId="77" fillId="0" borderId="0" xfId="0" applyNumberFormat="1" applyFont="1" applyFill="1" applyBorder="1" applyAlignment="1" applyProtection="1">
      <alignment vertical="center"/>
      <protection/>
    </xf>
    <xf numFmtId="0" fontId="0" fillId="0" borderId="0" xfId="0" applyAlignment="1" applyProtection="1">
      <alignment horizontal="right" vertical="center"/>
      <protection/>
    </xf>
    <xf numFmtId="0" fontId="0" fillId="0" borderId="10" xfId="0" applyFill="1" applyBorder="1" applyAlignment="1" applyProtection="1">
      <alignment vertical="center"/>
      <protection/>
    </xf>
    <xf numFmtId="0" fontId="0" fillId="0" borderId="17" xfId="0" applyBorder="1" applyAlignment="1" applyProtection="1">
      <alignment horizontal="right" vertical="center"/>
      <protection/>
    </xf>
    <xf numFmtId="0" fontId="83" fillId="0" borderId="10" xfId="0" applyFont="1" applyFill="1" applyBorder="1" applyAlignment="1" applyProtection="1">
      <alignment horizontal="center" vertical="center"/>
      <protection/>
    </xf>
    <xf numFmtId="0" fontId="66" fillId="0" borderId="0" xfId="0" applyFont="1" applyFill="1" applyAlignment="1" applyProtection="1">
      <alignment vertical="center"/>
      <protection/>
    </xf>
    <xf numFmtId="38" fontId="66" fillId="0" borderId="0" xfId="0" applyNumberFormat="1" applyFont="1" applyFill="1" applyAlignment="1" applyProtection="1">
      <alignment vertical="center"/>
      <protection/>
    </xf>
    <xf numFmtId="0" fontId="0" fillId="0" borderId="11" xfId="0" applyFont="1" applyFill="1" applyBorder="1" applyAlignment="1" applyProtection="1">
      <alignment vertical="center"/>
      <protection/>
    </xf>
    <xf numFmtId="177" fontId="0" fillId="0" borderId="17" xfId="0" applyNumberFormat="1" applyFont="1" applyFill="1" applyBorder="1" applyAlignment="1" applyProtection="1">
      <alignment vertical="center"/>
      <protection/>
    </xf>
    <xf numFmtId="3" fontId="0" fillId="0" borderId="10" xfId="0" applyNumberFormat="1" applyFont="1" applyFill="1" applyBorder="1" applyAlignment="1" applyProtection="1">
      <alignment vertical="center"/>
      <protection locked="0"/>
    </xf>
    <xf numFmtId="3" fontId="0" fillId="0" borderId="20" xfId="0" applyNumberFormat="1" applyFont="1" applyFill="1" applyBorder="1" applyAlignment="1" applyProtection="1">
      <alignment vertical="center"/>
      <protection locked="0"/>
    </xf>
    <xf numFmtId="3" fontId="0" fillId="0" borderId="21" xfId="0" applyNumberFormat="1" applyFont="1" applyFill="1" applyBorder="1" applyAlignment="1" applyProtection="1">
      <alignment vertical="center"/>
      <protection/>
    </xf>
    <xf numFmtId="38" fontId="0" fillId="0" borderId="17" xfId="49" applyFont="1" applyFill="1" applyBorder="1" applyAlignment="1" applyProtection="1">
      <alignment vertical="center"/>
      <protection/>
    </xf>
    <xf numFmtId="177" fontId="0" fillId="0" borderId="22" xfId="0" applyNumberFormat="1"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Alignment="1" applyProtection="1">
      <alignment vertical="center"/>
      <protection/>
    </xf>
    <xf numFmtId="49" fontId="0" fillId="0" borderId="0" xfId="0" applyNumberFormat="1" applyFont="1" applyFill="1" applyBorder="1" applyAlignment="1" applyProtection="1">
      <alignment vertical="center" shrinkToFit="1"/>
      <protection/>
    </xf>
    <xf numFmtId="0" fontId="0" fillId="0" borderId="13" xfId="0" applyFont="1" applyFill="1" applyBorder="1" applyAlignment="1" applyProtection="1">
      <alignment horizontal="center" vertical="center"/>
      <protection/>
    </xf>
    <xf numFmtId="0" fontId="0" fillId="0" borderId="13" xfId="0" applyFont="1" applyFill="1" applyBorder="1" applyAlignment="1" applyProtection="1">
      <alignment vertical="center" shrinkToFit="1"/>
      <protection/>
    </xf>
    <xf numFmtId="3" fontId="0" fillId="0" borderId="13" xfId="0" applyNumberFormat="1" applyFont="1" applyFill="1" applyBorder="1" applyAlignment="1" applyProtection="1">
      <alignment vertical="center"/>
      <protection/>
    </xf>
    <xf numFmtId="49" fontId="0" fillId="0" borderId="13" xfId="0" applyNumberFormat="1" applyFont="1" applyFill="1" applyBorder="1" applyAlignment="1" applyProtection="1">
      <alignment vertical="center" shrinkToFit="1"/>
      <protection/>
    </xf>
    <xf numFmtId="0" fontId="0" fillId="0" borderId="13" xfId="0" applyFill="1" applyBorder="1" applyAlignment="1" applyProtection="1">
      <alignment vertical="center"/>
      <protection/>
    </xf>
    <xf numFmtId="0" fontId="0" fillId="0" borderId="0" xfId="0" applyFont="1" applyFill="1" applyBorder="1" applyAlignment="1" applyProtection="1">
      <alignment vertical="center" shrinkToFit="1"/>
      <protection/>
    </xf>
    <xf numFmtId="0" fontId="0" fillId="0" borderId="0" xfId="0" applyFont="1" applyFill="1" applyBorder="1" applyAlignment="1" applyProtection="1">
      <alignment horizontal="center" vertical="center"/>
      <protection/>
    </xf>
    <xf numFmtId="3" fontId="0" fillId="0" borderId="0" xfId="0" applyNumberFormat="1" applyFont="1" applyFill="1" applyBorder="1" applyAlignment="1" applyProtection="1">
      <alignment vertical="center"/>
      <protection/>
    </xf>
    <xf numFmtId="0" fontId="0" fillId="0" borderId="0" xfId="0" applyFont="1" applyFill="1" applyAlignment="1" applyProtection="1">
      <alignment horizontal="center" vertical="center"/>
      <protection/>
    </xf>
    <xf numFmtId="38" fontId="0" fillId="0" borderId="17" xfId="49" applyFont="1" applyFill="1" applyBorder="1" applyAlignment="1" applyProtection="1">
      <alignment vertical="center"/>
      <protection locked="0"/>
    </xf>
    <xf numFmtId="0" fontId="85" fillId="0" borderId="0" xfId="0" applyFont="1" applyFill="1" applyAlignment="1" applyProtection="1">
      <alignment vertical="center"/>
      <protection/>
    </xf>
    <xf numFmtId="0" fontId="77" fillId="0" borderId="0" xfId="0" applyFont="1" applyFill="1" applyBorder="1" applyAlignment="1" applyProtection="1">
      <alignment vertical="center"/>
      <protection/>
    </xf>
    <xf numFmtId="3" fontId="0" fillId="0" borderId="23" xfId="0" applyNumberFormat="1" applyFill="1" applyBorder="1" applyAlignment="1" applyProtection="1">
      <alignment vertical="center"/>
      <protection/>
    </xf>
    <xf numFmtId="3" fontId="0" fillId="0" borderId="24" xfId="0" applyNumberFormat="1" applyFill="1" applyBorder="1" applyAlignment="1" applyProtection="1">
      <alignment vertical="center"/>
      <protection/>
    </xf>
    <xf numFmtId="3" fontId="0" fillId="0" borderId="25" xfId="0" applyNumberFormat="1" applyFill="1" applyBorder="1" applyAlignment="1" applyProtection="1">
      <alignment vertical="center"/>
      <protection/>
    </xf>
    <xf numFmtId="180" fontId="0" fillId="0" borderId="10" xfId="0" applyNumberFormat="1" applyFill="1" applyBorder="1" applyAlignment="1" applyProtection="1">
      <alignment horizontal="center" vertical="center"/>
      <protection locked="0"/>
    </xf>
    <xf numFmtId="0" fontId="87" fillId="0" borderId="0" xfId="0" applyFont="1" applyFill="1" applyAlignment="1" applyProtection="1">
      <alignment vertical="center"/>
      <protection/>
    </xf>
    <xf numFmtId="3" fontId="0" fillId="0" borderId="26" xfId="0" applyNumberFormat="1" applyFill="1" applyBorder="1" applyAlignment="1" applyProtection="1">
      <alignment vertical="center"/>
      <protection/>
    </xf>
    <xf numFmtId="3" fontId="0" fillId="0" borderId="10" xfId="0" applyNumberFormat="1" applyFill="1" applyBorder="1" applyAlignment="1" applyProtection="1">
      <alignment vertical="center"/>
      <protection/>
    </xf>
    <xf numFmtId="0" fontId="79" fillId="0" borderId="0" xfId="0" applyFont="1" applyFill="1" applyBorder="1" applyAlignment="1" applyProtection="1">
      <alignment vertical="center" shrinkToFit="1"/>
      <protection/>
    </xf>
    <xf numFmtId="0" fontId="4" fillId="0" borderId="13" xfId="63" applyNumberFormat="1" applyFont="1" applyFill="1" applyBorder="1" applyAlignment="1" applyProtection="1">
      <alignment vertical="center" shrinkToFit="1"/>
      <protection/>
    </xf>
    <xf numFmtId="0" fontId="83" fillId="34" borderId="10" xfId="0" applyNumberFormat="1" applyFont="1" applyFill="1" applyBorder="1" applyAlignment="1" applyProtection="1">
      <alignment vertical="center"/>
      <protection/>
    </xf>
    <xf numFmtId="0" fontId="83" fillId="0" borderId="10" xfId="0" applyNumberFormat="1" applyFont="1" applyFill="1" applyBorder="1" applyAlignment="1" applyProtection="1">
      <alignment vertical="center"/>
      <protection/>
    </xf>
    <xf numFmtId="177" fontId="0" fillId="0" borderId="10" xfId="0" applyNumberFormat="1" applyFill="1" applyBorder="1" applyAlignment="1" applyProtection="1">
      <alignment horizontal="center" vertical="center"/>
      <protection locked="0"/>
    </xf>
    <xf numFmtId="49" fontId="0" fillId="0" borderId="10" xfId="61" applyNumberFormat="1" applyFont="1" applyBorder="1" applyAlignment="1">
      <alignment vertical="center"/>
      <protection/>
    </xf>
    <xf numFmtId="178" fontId="0" fillId="0" borderId="10" xfId="0" applyNumberFormat="1" applyFill="1" applyBorder="1" applyAlignment="1" applyProtection="1">
      <alignment vertical="center"/>
      <protection locked="0"/>
    </xf>
    <xf numFmtId="0" fontId="80" fillId="0" borderId="0" xfId="0" applyFont="1" applyFill="1" applyAlignment="1" applyProtection="1">
      <alignment vertical="center"/>
      <protection/>
    </xf>
    <xf numFmtId="0" fontId="88" fillId="0" borderId="0" xfId="0" applyFont="1" applyFill="1" applyBorder="1" applyAlignment="1" applyProtection="1">
      <alignment vertical="center" wrapText="1"/>
      <protection/>
    </xf>
    <xf numFmtId="0" fontId="83" fillId="0" borderId="17" xfId="0" applyFont="1" applyFill="1" applyBorder="1" applyAlignment="1" applyProtection="1">
      <alignment horizontal="center" vertical="center" wrapText="1"/>
      <protection/>
    </xf>
    <xf numFmtId="0" fontId="80" fillId="0" borderId="0" xfId="0" applyFont="1" applyFill="1" applyBorder="1" applyAlignment="1" applyProtection="1">
      <alignment horizontal="center" vertical="center"/>
      <protection/>
    </xf>
    <xf numFmtId="180" fontId="83" fillId="0" borderId="10" xfId="0" applyNumberFormat="1" applyFont="1" applyFill="1" applyBorder="1" applyAlignment="1" applyProtection="1">
      <alignment horizontal="center" vertical="center"/>
      <protection locked="0"/>
    </xf>
    <xf numFmtId="49" fontId="83" fillId="0" borderId="27" xfId="0" applyNumberFormat="1" applyFont="1" applyFill="1" applyBorder="1" applyAlignment="1" applyProtection="1">
      <alignment vertical="center" shrinkToFit="1"/>
      <protection locked="0"/>
    </xf>
    <xf numFmtId="49" fontId="83" fillId="0" borderId="28" xfId="0" applyNumberFormat="1" applyFont="1" applyFill="1" applyBorder="1" applyAlignment="1" applyProtection="1">
      <alignment horizontal="center" vertical="center" shrinkToFit="1"/>
      <protection locked="0"/>
    </xf>
    <xf numFmtId="49" fontId="83" fillId="0" borderId="10" xfId="0" applyNumberFormat="1" applyFont="1" applyFill="1" applyBorder="1" applyAlignment="1" applyProtection="1">
      <alignment vertical="center" shrinkToFit="1"/>
      <protection locked="0"/>
    </xf>
    <xf numFmtId="3" fontId="83" fillId="0" borderId="10" xfId="0" applyNumberFormat="1" applyFont="1" applyFill="1" applyBorder="1" applyAlignment="1" applyProtection="1">
      <alignment vertical="center"/>
      <protection locked="0"/>
    </xf>
    <xf numFmtId="49" fontId="83" fillId="0" borderId="29" xfId="0" applyNumberFormat="1" applyFont="1" applyFill="1" applyBorder="1" applyAlignment="1" applyProtection="1">
      <alignment vertical="center" shrinkToFit="1"/>
      <protection locked="0"/>
    </xf>
    <xf numFmtId="0" fontId="89" fillId="0" borderId="0" xfId="0" applyFont="1" applyFill="1" applyBorder="1" applyAlignment="1" applyProtection="1">
      <alignment vertical="center" wrapText="1"/>
      <protection/>
    </xf>
    <xf numFmtId="180" fontId="83" fillId="0" borderId="15" xfId="0" applyNumberFormat="1" applyFont="1" applyFill="1" applyBorder="1" applyAlignment="1" applyProtection="1">
      <alignment horizontal="center" vertical="center"/>
      <protection locked="0"/>
    </xf>
    <xf numFmtId="49" fontId="83" fillId="0" borderId="15" xfId="0" applyNumberFormat="1" applyFont="1" applyFill="1" applyBorder="1" applyAlignment="1" applyProtection="1">
      <alignment vertical="center" shrinkToFit="1"/>
      <protection locked="0"/>
    </xf>
    <xf numFmtId="49" fontId="83" fillId="0" borderId="30" xfId="0" applyNumberFormat="1" applyFont="1" applyFill="1" applyBorder="1" applyAlignment="1" applyProtection="1">
      <alignment vertical="center" shrinkToFit="1"/>
      <protection locked="0"/>
    </xf>
    <xf numFmtId="0" fontId="83" fillId="0" borderId="31" xfId="0" applyFont="1" applyFill="1" applyBorder="1" applyAlignment="1" applyProtection="1">
      <alignment horizontal="center" vertical="center"/>
      <protection/>
    </xf>
    <xf numFmtId="0" fontId="83" fillId="0" borderId="32" xfId="0" applyFont="1" applyFill="1" applyBorder="1" applyAlignment="1" applyProtection="1">
      <alignment horizontal="center" vertical="center"/>
      <protection/>
    </xf>
    <xf numFmtId="3" fontId="83" fillId="0" borderId="10" xfId="0" applyNumberFormat="1" applyFont="1" applyFill="1" applyBorder="1" applyAlignment="1" applyProtection="1">
      <alignment vertical="center"/>
      <protection/>
    </xf>
    <xf numFmtId="49" fontId="80" fillId="0" borderId="0" xfId="0" applyNumberFormat="1" applyFont="1" applyFill="1" applyBorder="1" applyAlignment="1" applyProtection="1">
      <alignment vertical="center" shrinkToFit="1"/>
      <protection/>
    </xf>
    <xf numFmtId="186" fontId="80" fillId="0" borderId="0" xfId="0" applyNumberFormat="1" applyFont="1" applyFill="1" applyBorder="1" applyAlignment="1" applyProtection="1">
      <alignment vertical="center"/>
      <protection/>
    </xf>
    <xf numFmtId="0" fontId="89" fillId="0" borderId="0" xfId="0" applyFont="1" applyFill="1" applyAlignment="1" applyProtection="1">
      <alignment vertical="top" wrapText="1"/>
      <protection/>
    </xf>
    <xf numFmtId="0" fontId="83" fillId="0" borderId="33" xfId="0" applyFont="1" applyFill="1" applyBorder="1" applyAlignment="1" applyProtection="1">
      <alignment horizontal="center" vertical="center"/>
      <protection/>
    </xf>
    <xf numFmtId="3" fontId="83" fillId="0" borderId="15" xfId="0" applyNumberFormat="1" applyFont="1" applyFill="1" applyBorder="1" applyAlignment="1" applyProtection="1">
      <alignment vertical="center"/>
      <protection/>
    </xf>
    <xf numFmtId="3" fontId="83" fillId="0" borderId="34" xfId="0" applyNumberFormat="1" applyFont="1" applyFill="1" applyBorder="1" applyAlignment="1" applyProtection="1">
      <alignment vertical="center"/>
      <protection/>
    </xf>
    <xf numFmtId="3" fontId="83" fillId="0" borderId="35" xfId="0" applyNumberFormat="1" applyFont="1" applyFill="1" applyBorder="1" applyAlignment="1" applyProtection="1">
      <alignment vertical="center"/>
      <protection/>
    </xf>
    <xf numFmtId="3" fontId="83" fillId="0" borderId="36" xfId="0" applyNumberFormat="1" applyFont="1" applyFill="1" applyBorder="1" applyAlignment="1" applyProtection="1">
      <alignment vertical="center"/>
      <protection/>
    </xf>
    <xf numFmtId="3" fontId="83" fillId="0" borderId="37" xfId="0" applyNumberFormat="1" applyFont="1" applyFill="1" applyBorder="1" applyAlignment="1" applyProtection="1">
      <alignment vertical="center"/>
      <protection/>
    </xf>
    <xf numFmtId="0" fontId="83" fillId="0" borderId="38" xfId="0" applyFont="1" applyFill="1" applyBorder="1" applyAlignment="1" applyProtection="1">
      <alignment horizontal="center" vertical="center" wrapText="1"/>
      <protection/>
    </xf>
    <xf numFmtId="0" fontId="83" fillId="0" borderId="39" xfId="0" applyFont="1" applyFill="1" applyBorder="1" applyAlignment="1" applyProtection="1">
      <alignment horizontal="center" vertical="center" wrapText="1"/>
      <protection/>
    </xf>
    <xf numFmtId="0" fontId="83" fillId="0" borderId="31" xfId="0" applyFont="1" applyFill="1" applyBorder="1" applyAlignment="1" applyProtection="1">
      <alignment horizontal="center" vertical="center" wrapText="1"/>
      <protection/>
    </xf>
    <xf numFmtId="184" fontId="0" fillId="0" borderId="0" xfId="0" applyNumberFormat="1" applyFont="1" applyBorder="1" applyAlignment="1" applyProtection="1">
      <alignment vertical="center"/>
      <protection/>
    </xf>
    <xf numFmtId="0" fontId="0" fillId="0" borderId="0" xfId="0" applyFont="1" applyBorder="1" applyAlignment="1" applyProtection="1">
      <alignment vertical="center"/>
      <protection/>
    </xf>
    <xf numFmtId="184" fontId="0" fillId="0" borderId="0"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protection/>
    </xf>
    <xf numFmtId="49" fontId="83" fillId="0" borderId="40" xfId="0" applyNumberFormat="1" applyFont="1" applyFill="1" applyBorder="1" applyAlignment="1" applyProtection="1">
      <alignment vertical="center" shrinkToFit="1"/>
      <protection locked="0"/>
    </xf>
    <xf numFmtId="49" fontId="83" fillId="0" borderId="41" xfId="0" applyNumberFormat="1" applyFont="1" applyFill="1" applyBorder="1" applyAlignment="1" applyProtection="1">
      <alignment horizontal="center" vertical="center" shrinkToFit="1"/>
      <protection locked="0"/>
    </xf>
    <xf numFmtId="3" fontId="83" fillId="0" borderId="15" xfId="0" applyNumberFormat="1" applyFont="1" applyFill="1" applyBorder="1" applyAlignment="1" applyProtection="1">
      <alignment vertical="center"/>
      <protection locked="0"/>
    </xf>
    <xf numFmtId="0" fontId="83" fillId="0" borderId="42" xfId="0" applyFont="1" applyFill="1" applyBorder="1" applyAlignment="1" applyProtection="1">
      <alignment vertical="center"/>
      <protection locked="0"/>
    </xf>
    <xf numFmtId="0" fontId="83" fillId="0" borderId="43" xfId="0" applyFont="1" applyFill="1" applyBorder="1" applyAlignment="1" applyProtection="1">
      <alignment vertical="center"/>
      <protection locked="0"/>
    </xf>
    <xf numFmtId="0" fontId="83" fillId="0" borderId="44" xfId="0" applyFont="1" applyFill="1" applyBorder="1" applyAlignment="1" applyProtection="1">
      <alignment vertical="center"/>
      <protection locked="0"/>
    </xf>
    <xf numFmtId="49" fontId="83" fillId="0" borderId="45" xfId="0" applyNumberFormat="1" applyFont="1" applyFill="1" applyBorder="1" applyAlignment="1" applyProtection="1">
      <alignment vertical="center" shrinkToFit="1"/>
      <protection locked="0"/>
    </xf>
    <xf numFmtId="180" fontId="83" fillId="0" borderId="37" xfId="0" applyNumberFormat="1" applyFont="1" applyFill="1" applyBorder="1" applyAlignment="1" applyProtection="1">
      <alignment horizontal="center" vertical="center"/>
      <protection locked="0"/>
    </xf>
    <xf numFmtId="49" fontId="83" fillId="0" borderId="46" xfId="0" applyNumberFormat="1" applyFont="1" applyFill="1" applyBorder="1" applyAlignment="1" applyProtection="1">
      <alignment vertical="center" shrinkToFit="1"/>
      <protection locked="0"/>
    </xf>
    <xf numFmtId="49" fontId="83" fillId="0" borderId="47" xfId="0" applyNumberFormat="1" applyFont="1" applyFill="1" applyBorder="1" applyAlignment="1" applyProtection="1">
      <alignment horizontal="center" vertical="center" shrinkToFit="1"/>
      <protection locked="0"/>
    </xf>
    <xf numFmtId="49" fontId="83" fillId="0" borderId="37" xfId="0" applyNumberFormat="1" applyFont="1" applyFill="1" applyBorder="1" applyAlignment="1" applyProtection="1">
      <alignment vertical="center" shrinkToFit="1"/>
      <protection locked="0"/>
    </xf>
    <xf numFmtId="3" fontId="83" fillId="0" borderId="37" xfId="0" applyNumberFormat="1" applyFont="1" applyFill="1" applyBorder="1" applyAlignment="1" applyProtection="1">
      <alignment vertical="center"/>
      <protection locked="0"/>
    </xf>
    <xf numFmtId="0" fontId="85" fillId="0" borderId="11" xfId="0" applyFont="1" applyBorder="1" applyAlignment="1" applyProtection="1">
      <alignment horizontal="center" vertical="center"/>
      <protection locked="0"/>
    </xf>
    <xf numFmtId="0" fontId="85" fillId="0" borderId="0" xfId="0" applyFont="1" applyFill="1" applyAlignment="1" applyProtection="1">
      <alignment vertical="center"/>
      <protection/>
    </xf>
    <xf numFmtId="0" fontId="58" fillId="0" borderId="0" xfId="0" applyFont="1" applyBorder="1" applyAlignment="1" applyProtection="1">
      <alignment horizontal="center" vertical="center"/>
      <protection/>
    </xf>
    <xf numFmtId="0" fontId="0" fillId="0" borderId="11" xfId="0" applyBorder="1" applyAlignment="1" applyProtection="1">
      <alignment vertical="center"/>
      <protection/>
    </xf>
    <xf numFmtId="0" fontId="0" fillId="0" borderId="19" xfId="0" applyBorder="1" applyAlignment="1" applyProtection="1">
      <alignment vertical="center"/>
      <protection/>
    </xf>
    <xf numFmtId="0" fontId="0" fillId="0" borderId="19" xfId="0" applyNumberFormat="1" applyBorder="1" applyAlignment="1" applyProtection="1">
      <alignment vertical="center"/>
      <protection/>
    </xf>
    <xf numFmtId="0" fontId="85" fillId="0" borderId="0" xfId="0" applyFont="1" applyAlignment="1" applyProtection="1">
      <alignment vertical="center"/>
      <protection/>
    </xf>
    <xf numFmtId="0" fontId="85" fillId="0" borderId="0" xfId="0" applyFont="1" applyAlignment="1" applyProtection="1">
      <alignment horizontal="right" vertical="center"/>
      <protection/>
    </xf>
    <xf numFmtId="0" fontId="85" fillId="0" borderId="0" xfId="0" applyFont="1" applyAlignment="1" applyProtection="1">
      <alignment horizontal="center" vertical="center"/>
      <protection/>
    </xf>
    <xf numFmtId="0" fontId="85" fillId="0" borderId="0" xfId="0" applyFont="1" applyBorder="1" applyAlignment="1" applyProtection="1">
      <alignment horizontal="center" vertical="center"/>
      <protection/>
    </xf>
    <xf numFmtId="0" fontId="85" fillId="0" borderId="17" xfId="0" applyFont="1" applyBorder="1" applyAlignment="1" applyProtection="1">
      <alignment horizontal="right" vertical="center"/>
      <protection/>
    </xf>
    <xf numFmtId="0" fontId="85" fillId="0" borderId="11" xfId="0" applyFont="1" applyBorder="1" applyAlignment="1" applyProtection="1">
      <alignment vertical="center"/>
      <protection/>
    </xf>
    <xf numFmtId="0" fontId="85" fillId="0" borderId="19" xfId="0" applyFont="1" applyBorder="1" applyAlignment="1" applyProtection="1">
      <alignment vertical="center"/>
      <protection/>
    </xf>
    <xf numFmtId="184" fontId="0" fillId="0" borderId="15" xfId="0" applyNumberFormat="1" applyFill="1" applyBorder="1" applyAlignment="1" applyProtection="1">
      <alignment horizontal="center" vertical="center" shrinkToFit="1"/>
      <protection/>
    </xf>
    <xf numFmtId="184" fontId="0" fillId="0" borderId="14" xfId="0" applyNumberFormat="1" applyFill="1" applyBorder="1" applyAlignment="1" applyProtection="1">
      <alignment horizontal="center" vertical="center" shrinkToFit="1"/>
      <protection/>
    </xf>
    <xf numFmtId="184" fontId="0" fillId="0" borderId="10" xfId="0" applyNumberFormat="1" applyFill="1" applyBorder="1" applyAlignment="1" applyProtection="1">
      <alignment horizontal="center" vertical="center" shrinkToFit="1"/>
      <protection/>
    </xf>
    <xf numFmtId="0" fontId="0" fillId="34" borderId="10" xfId="0" applyFill="1" applyBorder="1" applyAlignment="1" applyProtection="1">
      <alignment horizontal="center" vertical="center" shrinkToFit="1"/>
      <protection/>
    </xf>
    <xf numFmtId="38" fontId="0" fillId="0" borderId="20" xfId="0" applyNumberFormat="1" applyFont="1" applyFill="1" applyBorder="1" applyAlignment="1" applyProtection="1">
      <alignment vertical="center" shrinkToFit="1"/>
      <protection locked="0"/>
    </xf>
    <xf numFmtId="0" fontId="0" fillId="0" borderId="10" xfId="0" applyFont="1" applyFill="1" applyBorder="1" applyAlignment="1" applyProtection="1">
      <alignment vertical="center"/>
      <protection/>
    </xf>
    <xf numFmtId="0" fontId="0" fillId="0" borderId="11" xfId="0"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19" xfId="0" applyFont="1" applyFill="1" applyBorder="1" applyAlignment="1" applyProtection="1">
      <alignment vertical="center"/>
      <protection/>
    </xf>
    <xf numFmtId="38" fontId="0" fillId="0" borderId="0" xfId="0" applyNumberFormat="1" applyAlignment="1">
      <alignment vertical="center"/>
    </xf>
    <xf numFmtId="0" fontId="0" fillId="0" borderId="15" xfId="0" applyNumberFormat="1" applyFont="1" applyFill="1" applyBorder="1" applyAlignment="1" applyProtection="1">
      <alignment vertical="center" shrinkToFit="1"/>
      <protection/>
    </xf>
    <xf numFmtId="0" fontId="90" fillId="0" borderId="0" xfId="0" applyFont="1" applyBorder="1" applyAlignment="1" applyProtection="1">
      <alignment vertical="center"/>
      <protection/>
    </xf>
    <xf numFmtId="0" fontId="0" fillId="0" borderId="13" xfId="0" applyBorder="1" applyAlignment="1" applyProtection="1">
      <alignment vertical="center"/>
      <protection/>
    </xf>
    <xf numFmtId="0" fontId="0" fillId="0" borderId="10" xfId="0" applyNumberFormat="1" applyFont="1" applyBorder="1" applyAlignment="1" applyProtection="1">
      <alignment vertical="center"/>
      <protection/>
    </xf>
    <xf numFmtId="0" fontId="0" fillId="0" borderId="17" xfId="0" applyNumberFormat="1" applyFont="1" applyBorder="1" applyAlignment="1" applyProtection="1">
      <alignment vertical="center"/>
      <protection/>
    </xf>
    <xf numFmtId="0" fontId="0" fillId="0" borderId="17" xfId="0" applyNumberFormat="1" applyFont="1" applyFill="1" applyBorder="1" applyAlignment="1" applyProtection="1">
      <alignment vertical="center"/>
      <protection/>
    </xf>
    <xf numFmtId="0" fontId="0" fillId="0" borderId="0" xfId="0" applyFont="1" applyAlignment="1" applyProtection="1">
      <alignment vertical="center"/>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0" fillId="0" borderId="10" xfId="0" applyFont="1" applyBorder="1" applyAlignment="1" applyProtection="1">
      <alignment vertical="center"/>
      <protection/>
    </xf>
    <xf numFmtId="0" fontId="80" fillId="0" borderId="0" xfId="0" applyFont="1" applyAlignment="1" applyProtection="1">
      <alignment horizontal="right" vertical="center"/>
      <protection/>
    </xf>
    <xf numFmtId="0" fontId="80" fillId="0" borderId="0" xfId="0" applyFont="1" applyAlignment="1" applyProtection="1">
      <alignment vertical="center"/>
      <protection/>
    </xf>
    <xf numFmtId="38" fontId="0" fillId="0" borderId="21" xfId="0" applyNumberFormat="1" applyFont="1" applyFill="1" applyBorder="1" applyAlignment="1" applyProtection="1">
      <alignment vertical="center" shrinkToFit="1"/>
      <protection/>
    </xf>
    <xf numFmtId="3" fontId="0" fillId="0" borderId="14" xfId="0" applyNumberFormat="1" applyFont="1" applyFill="1" applyBorder="1" applyAlignment="1" applyProtection="1">
      <alignment vertical="center"/>
      <protection locked="0"/>
    </xf>
    <xf numFmtId="0" fontId="4" fillId="0" borderId="13" xfId="63" applyNumberFormat="1" applyFont="1" applyFill="1" applyBorder="1" applyAlignment="1" applyProtection="1">
      <alignment horizontal="right" vertical="center" shrinkToFit="1"/>
      <protection/>
    </xf>
    <xf numFmtId="49" fontId="0" fillId="0" borderId="19" xfId="0" applyNumberFormat="1"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0" xfId="0" applyAlignment="1" applyProtection="1">
      <alignment horizontal="right" vertical="center"/>
      <protection/>
    </xf>
    <xf numFmtId="0" fontId="0" fillId="0" borderId="17" xfId="0" applyBorder="1" applyAlignment="1" applyProtection="1">
      <alignment horizontal="center" vertical="center" shrinkToFit="1"/>
      <protection/>
    </xf>
    <xf numFmtId="0" fontId="0" fillId="0" borderId="19" xfId="0" applyBorder="1" applyAlignment="1" applyProtection="1">
      <alignment horizontal="center" vertical="center" shrinkToFit="1"/>
      <protection/>
    </xf>
    <xf numFmtId="0" fontId="0" fillId="0" borderId="14" xfId="0" applyBorder="1" applyAlignment="1" applyProtection="1">
      <alignment horizontal="center" vertical="center"/>
      <protection/>
    </xf>
    <xf numFmtId="0" fontId="0" fillId="0" borderId="15" xfId="0" applyBorder="1" applyAlignment="1" applyProtection="1">
      <alignment horizontal="center" vertical="center"/>
      <protection/>
    </xf>
    <xf numFmtId="0" fontId="90" fillId="0" borderId="0" xfId="0" applyFont="1" applyAlignment="1" applyProtection="1">
      <alignment vertical="center"/>
      <protection/>
    </xf>
    <xf numFmtId="0" fontId="0" fillId="0" borderId="48"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shrinkToFit="1"/>
      <protection/>
    </xf>
    <xf numFmtId="0" fontId="0" fillId="0" borderId="2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66" fillId="0" borderId="12" xfId="0" applyFont="1" applyFill="1" applyBorder="1" applyAlignment="1" applyProtection="1">
      <alignment vertical="center"/>
      <protection/>
    </xf>
    <xf numFmtId="0" fontId="0" fillId="0" borderId="10"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91" fillId="0" borderId="0" xfId="0" applyFont="1" applyFill="1" applyAlignment="1" applyProtection="1">
      <alignment vertical="center"/>
      <protection/>
    </xf>
    <xf numFmtId="0" fontId="0" fillId="0" borderId="15" xfId="0" applyFont="1" applyFill="1" applyBorder="1" applyAlignment="1" applyProtection="1">
      <alignment horizontal="center" vertical="center"/>
      <protection/>
    </xf>
    <xf numFmtId="0" fontId="0" fillId="0" borderId="0" xfId="0" applyFill="1" applyAlignment="1" applyProtection="1">
      <alignment horizontal="right" vertical="center"/>
      <protection/>
    </xf>
    <xf numFmtId="0" fontId="0" fillId="0" borderId="10" xfId="0" applyFont="1" applyFill="1" applyBorder="1" applyAlignment="1" applyProtection="1">
      <alignment horizontal="center" vertical="center" wrapText="1"/>
      <protection/>
    </xf>
    <xf numFmtId="0" fontId="83" fillId="0" borderId="0" xfId="0" applyFont="1" applyFill="1" applyBorder="1" applyAlignment="1" applyProtection="1">
      <alignment horizontal="center" vertical="center"/>
      <protection/>
    </xf>
    <xf numFmtId="0" fontId="0" fillId="0" borderId="0" xfId="0" applyFont="1" applyFill="1" applyAlignment="1" applyProtection="1">
      <alignment horizontal="right" vertical="center"/>
      <protection/>
    </xf>
    <xf numFmtId="0" fontId="0" fillId="0" borderId="17" xfId="0" applyFont="1" applyBorder="1" applyAlignment="1" applyProtection="1">
      <alignment horizontal="center" vertical="center"/>
      <protection/>
    </xf>
    <xf numFmtId="0" fontId="0" fillId="0" borderId="10" xfId="0" applyFont="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0" fillId="0" borderId="17" xfId="0" applyFont="1" applyFill="1" applyBorder="1" applyAlignment="1" applyProtection="1">
      <alignment horizontal="center" vertical="center" wrapText="1"/>
      <protection/>
    </xf>
    <xf numFmtId="0" fontId="90" fillId="0" borderId="0" xfId="0" applyFont="1" applyFill="1" applyAlignment="1" applyProtection="1">
      <alignment vertical="center"/>
      <protection/>
    </xf>
    <xf numFmtId="0" fontId="0" fillId="0" borderId="0" xfId="0" applyBorder="1" applyAlignment="1" applyProtection="1">
      <alignment vertical="center" shrinkToFit="1"/>
      <protection/>
    </xf>
    <xf numFmtId="49" fontId="83" fillId="0" borderId="0" xfId="0" applyNumberFormat="1" applyFont="1" applyFill="1" applyBorder="1" applyAlignment="1" applyProtection="1">
      <alignment vertical="center"/>
      <protection/>
    </xf>
    <xf numFmtId="0" fontId="0" fillId="0" borderId="12" xfId="0" applyBorder="1" applyAlignment="1" applyProtection="1">
      <alignment vertical="center"/>
      <protection/>
    </xf>
    <xf numFmtId="0" fontId="0" fillId="0" borderId="10" xfId="0" applyFont="1" applyBorder="1" applyAlignment="1" applyProtection="1">
      <alignment horizontal="center" vertical="center"/>
      <protection/>
    </xf>
    <xf numFmtId="38" fontId="0" fillId="0" borderId="49" xfId="49" applyFont="1" applyFill="1" applyBorder="1" applyAlignment="1" applyProtection="1">
      <alignment vertical="center"/>
      <protection/>
    </xf>
    <xf numFmtId="38" fontId="0" fillId="0" borderId="49" xfId="49" applyFont="1" applyFill="1" applyBorder="1" applyAlignment="1" applyProtection="1">
      <alignment vertical="center"/>
      <protection locked="0"/>
    </xf>
    <xf numFmtId="177" fontId="0" fillId="0" borderId="49" xfId="0" applyNumberFormat="1" applyFont="1" applyFill="1" applyBorder="1" applyAlignment="1" applyProtection="1">
      <alignment vertical="center"/>
      <protection/>
    </xf>
    <xf numFmtId="38" fontId="0" fillId="0" borderId="50" xfId="49" applyFont="1" applyFill="1" applyBorder="1" applyAlignment="1" applyProtection="1">
      <alignment vertical="center"/>
      <protection/>
    </xf>
    <xf numFmtId="177" fontId="0" fillId="0" borderId="50" xfId="0" applyNumberFormat="1" applyFont="1" applyFill="1" applyBorder="1" applyAlignment="1" applyProtection="1">
      <alignment vertical="center"/>
      <protection/>
    </xf>
    <xf numFmtId="38" fontId="0" fillId="0" borderId="51" xfId="49" applyFont="1" applyFill="1" applyBorder="1" applyAlignment="1" applyProtection="1">
      <alignment vertical="center"/>
      <protection/>
    </xf>
    <xf numFmtId="38" fontId="0" fillId="0" borderId="51" xfId="49" applyFont="1" applyFill="1" applyBorder="1" applyAlignment="1" applyProtection="1">
      <alignment vertical="center"/>
      <protection locked="0"/>
    </xf>
    <xf numFmtId="177" fontId="0" fillId="0" borderId="51" xfId="0" applyNumberFormat="1" applyFont="1" applyFill="1" applyBorder="1" applyAlignment="1" applyProtection="1">
      <alignment vertical="center"/>
      <protection/>
    </xf>
    <xf numFmtId="38" fontId="0" fillId="0" borderId="52" xfId="0" applyNumberFormat="1" applyFont="1" applyFill="1" applyBorder="1" applyAlignment="1" applyProtection="1">
      <alignment vertical="center" shrinkToFit="1"/>
      <protection/>
    </xf>
    <xf numFmtId="38" fontId="0" fillId="0" borderId="10" xfId="49" applyFont="1" applyFill="1" applyBorder="1" applyAlignment="1" applyProtection="1">
      <alignment vertical="center" wrapText="1"/>
      <protection/>
    </xf>
    <xf numFmtId="38" fontId="92" fillId="0" borderId="0" xfId="49" applyFont="1" applyFill="1" applyBorder="1" applyAlignment="1" applyProtection="1">
      <alignment vertical="center"/>
      <protection/>
    </xf>
    <xf numFmtId="38" fontId="0" fillId="0" borderId="51" xfId="49" applyFont="1" applyFill="1" applyBorder="1" applyAlignment="1" applyProtection="1">
      <alignment horizontal="center" vertical="center"/>
      <protection/>
    </xf>
    <xf numFmtId="38" fontId="0" fillId="0" borderId="10" xfId="49" applyFont="1" applyFill="1" applyBorder="1" applyAlignment="1" applyProtection="1">
      <alignment horizontal="center" vertical="center"/>
      <protection/>
    </xf>
    <xf numFmtId="38" fontId="0" fillId="0" borderId="10" xfId="49" applyFont="1" applyFill="1" applyBorder="1" applyAlignment="1" applyProtection="1">
      <alignment vertical="center"/>
      <protection/>
    </xf>
    <xf numFmtId="38" fontId="0" fillId="0" borderId="10" xfId="49" applyFont="1" applyFill="1" applyBorder="1" applyAlignment="1" applyProtection="1">
      <alignment horizontal="center" vertical="center" wrapText="1"/>
      <protection/>
    </xf>
    <xf numFmtId="38" fontId="0" fillId="0" borderId="10" xfId="49" applyFont="1" applyFill="1" applyBorder="1" applyAlignment="1" applyProtection="1">
      <alignment horizontal="right" vertical="center"/>
      <protection/>
    </xf>
    <xf numFmtId="38" fontId="0" fillId="0" borderId="20" xfId="49" applyFont="1" applyFill="1" applyBorder="1" applyAlignment="1" applyProtection="1">
      <alignment horizontal="center" vertical="center"/>
      <protection/>
    </xf>
    <xf numFmtId="38" fontId="0" fillId="0" borderId="20" xfId="49" applyFont="1" applyFill="1" applyBorder="1" applyAlignment="1" applyProtection="1">
      <alignment horizontal="right" vertical="center"/>
      <protection/>
    </xf>
    <xf numFmtId="38" fontId="0" fillId="0" borderId="21" xfId="49" applyFont="1" applyFill="1" applyBorder="1" applyAlignment="1" applyProtection="1">
      <alignment horizontal="center" vertical="center"/>
      <protection/>
    </xf>
    <xf numFmtId="38" fontId="0" fillId="0" borderId="21" xfId="49" applyFont="1" applyFill="1" applyBorder="1" applyAlignment="1" applyProtection="1">
      <alignment horizontal="right" vertical="center"/>
      <protection/>
    </xf>
    <xf numFmtId="38" fontId="0" fillId="0" borderId="13" xfId="49" applyFont="1" applyFill="1" applyBorder="1" applyAlignment="1" applyProtection="1">
      <alignment horizontal="center" vertical="center" textRotation="255"/>
      <protection/>
    </xf>
    <xf numFmtId="38" fontId="0" fillId="0" borderId="13" xfId="49" applyFont="1" applyFill="1" applyBorder="1" applyAlignment="1" applyProtection="1">
      <alignment horizontal="center" vertical="center"/>
      <protection/>
    </xf>
    <xf numFmtId="38" fontId="0" fillId="0" borderId="13" xfId="49" applyFont="1" applyFill="1" applyBorder="1" applyAlignment="1" applyProtection="1">
      <alignment vertical="center"/>
      <protection/>
    </xf>
    <xf numFmtId="38" fontId="77" fillId="0" borderId="13" xfId="49" applyFont="1" applyFill="1" applyBorder="1" applyAlignment="1" applyProtection="1">
      <alignment vertical="center"/>
      <protection/>
    </xf>
    <xf numFmtId="38" fontId="0" fillId="0" borderId="10" xfId="49" applyFont="1" applyFill="1" applyBorder="1" applyAlignment="1" applyProtection="1">
      <alignment vertical="center"/>
      <protection/>
    </xf>
    <xf numFmtId="38" fontId="0" fillId="0" borderId="0" xfId="49" applyFont="1" applyFill="1" applyBorder="1" applyAlignment="1" applyProtection="1">
      <alignment horizontal="center" vertical="center"/>
      <protection/>
    </xf>
    <xf numFmtId="38" fontId="83" fillId="0" borderId="10" xfId="49"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0" fillId="0" borderId="0" xfId="0" applyFill="1" applyAlignment="1" applyProtection="1">
      <alignment horizontal="right" vertical="center" shrinkToFit="1"/>
      <protection/>
    </xf>
    <xf numFmtId="0" fontId="0" fillId="0" borderId="0" xfId="0" applyNumberFormat="1" applyBorder="1" applyAlignment="1" applyProtection="1">
      <alignment vertical="center"/>
      <protection/>
    </xf>
    <xf numFmtId="0" fontId="0" fillId="0" borderId="15" xfId="0" applyFill="1" applyBorder="1" applyAlignment="1" applyProtection="1">
      <alignment vertical="center"/>
      <protection/>
    </xf>
    <xf numFmtId="0" fontId="0" fillId="0" borderId="10" xfId="0" applyFill="1" applyBorder="1" applyAlignment="1" applyProtection="1">
      <alignment vertical="center"/>
      <protection/>
    </xf>
    <xf numFmtId="0" fontId="0" fillId="0" borderId="14" xfId="0" applyFill="1" applyBorder="1" applyAlignment="1" applyProtection="1">
      <alignment vertical="center"/>
      <protection/>
    </xf>
    <xf numFmtId="0" fontId="77" fillId="0" borderId="0" xfId="0" applyFont="1" applyFill="1" applyBorder="1" applyAlignment="1" applyProtection="1">
      <alignment vertical="center"/>
      <protection/>
    </xf>
    <xf numFmtId="0" fontId="0" fillId="0" borderId="49" xfId="0" applyFont="1" applyBorder="1" applyAlignment="1" applyProtection="1">
      <alignment horizontal="center" vertical="center"/>
      <protection/>
    </xf>
    <xf numFmtId="0" fontId="0" fillId="0" borderId="53" xfId="0" applyFont="1" applyBorder="1" applyAlignment="1" applyProtection="1">
      <alignment horizontal="center" vertical="center"/>
      <protection/>
    </xf>
    <xf numFmtId="0" fontId="0" fillId="0" borderId="22" xfId="0" applyFont="1" applyBorder="1" applyAlignment="1" applyProtection="1">
      <alignment vertical="center"/>
      <protection/>
    </xf>
    <xf numFmtId="0" fontId="0" fillId="0" borderId="52" xfId="0" applyFont="1" applyBorder="1" applyAlignment="1" applyProtection="1">
      <alignment vertical="center"/>
      <protection/>
    </xf>
    <xf numFmtId="0" fontId="0" fillId="0" borderId="17" xfId="0" applyFont="1" applyFill="1" applyBorder="1" applyAlignment="1" applyProtection="1">
      <alignment horizontal="center" vertical="center"/>
      <protection/>
    </xf>
    <xf numFmtId="49" fontId="0" fillId="0" borderId="19" xfId="0" applyNumberFormat="1" applyFill="1" applyBorder="1" applyAlignment="1" applyProtection="1">
      <alignment horizontal="center" vertical="center" shrinkToFit="1"/>
      <protection/>
    </xf>
    <xf numFmtId="0" fontId="0" fillId="0" borderId="10" xfId="0" applyFill="1" applyBorder="1" applyAlignment="1" applyProtection="1">
      <alignment vertical="center" shrinkToFit="1"/>
      <protection/>
    </xf>
    <xf numFmtId="0" fontId="83" fillId="0" borderId="10" xfId="0" applyFont="1" applyFill="1" applyBorder="1" applyAlignment="1" applyProtection="1">
      <alignment horizontal="center" vertical="center" shrinkToFit="1"/>
      <protection/>
    </xf>
    <xf numFmtId="38" fontId="0" fillId="0" borderId="22" xfId="49" applyFont="1" applyFill="1" applyBorder="1" applyAlignment="1" applyProtection="1">
      <alignment vertical="center"/>
      <protection/>
    </xf>
    <xf numFmtId="38" fontId="0" fillId="0" borderId="17" xfId="49" applyFont="1" applyFill="1" applyBorder="1" applyAlignment="1" applyProtection="1">
      <alignment vertical="center"/>
      <protection/>
    </xf>
    <xf numFmtId="0" fontId="0" fillId="0" borderId="15" xfId="0" applyFont="1" applyFill="1" applyBorder="1" applyAlignment="1" applyProtection="1">
      <alignment horizontal="center" vertical="center" shrinkToFit="1"/>
      <protection/>
    </xf>
    <xf numFmtId="0" fontId="0" fillId="0" borderId="10"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shrinkToFit="1"/>
      <protection/>
    </xf>
    <xf numFmtId="0" fontId="85" fillId="0" borderId="0" xfId="0" applyFont="1" applyAlignment="1" applyProtection="1">
      <alignment horizontal="right" vertical="center"/>
      <protection/>
    </xf>
    <xf numFmtId="0" fontId="0" fillId="0" borderId="10" xfId="0" applyFont="1" applyFill="1" applyBorder="1" applyAlignment="1" applyProtection="1">
      <alignment vertical="center"/>
      <protection/>
    </xf>
    <xf numFmtId="0" fontId="0" fillId="0" borderId="14" xfId="0" applyFont="1" applyFill="1" applyBorder="1" applyAlignment="1" applyProtection="1">
      <alignment horizontal="center" vertical="center" shrinkToFit="1"/>
      <protection/>
    </xf>
    <xf numFmtId="0" fontId="0" fillId="0" borderId="20" xfId="0" applyFont="1" applyFill="1" applyBorder="1" applyAlignment="1" applyProtection="1">
      <alignment vertical="center"/>
      <protection/>
    </xf>
    <xf numFmtId="0" fontId="0" fillId="0" borderId="15" xfId="0" applyFill="1" applyBorder="1" applyAlignment="1" applyProtection="1">
      <alignment horizontal="center" vertical="center" shrinkToFit="1"/>
      <protection/>
    </xf>
    <xf numFmtId="0" fontId="66" fillId="0" borderId="12" xfId="0" applyFont="1" applyFill="1" applyBorder="1" applyAlignment="1" applyProtection="1">
      <alignment vertical="center"/>
      <protection/>
    </xf>
    <xf numFmtId="0" fontId="0" fillId="0" borderId="10" xfId="0" applyFill="1" applyBorder="1" applyAlignment="1" applyProtection="1">
      <alignment horizontal="center" vertical="center"/>
      <protection/>
    </xf>
    <xf numFmtId="0" fontId="91" fillId="0" borderId="0" xfId="0" applyFont="1" applyFill="1" applyAlignment="1" applyProtection="1">
      <alignment vertical="center" shrinkToFit="1"/>
      <protection/>
    </xf>
    <xf numFmtId="0" fontId="91" fillId="0" borderId="0" xfId="0" applyFont="1" applyFill="1" applyAlignment="1" applyProtection="1">
      <alignment vertical="center" wrapText="1"/>
      <protection/>
    </xf>
    <xf numFmtId="0" fontId="0" fillId="34" borderId="10" xfId="0" applyNumberFormat="1" applyFill="1" applyBorder="1" applyAlignment="1" applyProtection="1">
      <alignment vertical="center"/>
      <protection/>
    </xf>
    <xf numFmtId="38" fontId="83" fillId="0" borderId="10" xfId="49" applyFont="1" applyBorder="1" applyAlignment="1" applyProtection="1">
      <alignment vertical="center"/>
      <protection/>
    </xf>
    <xf numFmtId="38" fontId="83" fillId="0" borderId="10" xfId="0" applyNumberFormat="1" applyFont="1" applyFill="1" applyBorder="1" applyAlignment="1" applyProtection="1">
      <alignment vertical="center"/>
      <protection/>
    </xf>
    <xf numFmtId="0" fontId="91" fillId="0" borderId="0" xfId="0" applyFont="1" applyFill="1" applyAlignment="1" applyProtection="1">
      <alignment vertical="center"/>
      <protection/>
    </xf>
    <xf numFmtId="0" fontId="83" fillId="0" borderId="54" xfId="0" applyFont="1" applyFill="1" applyBorder="1" applyAlignment="1" applyProtection="1">
      <alignment horizontal="center" vertical="center"/>
      <protection/>
    </xf>
    <xf numFmtId="0" fontId="83" fillId="0" borderId="55" xfId="0" applyFont="1" applyFill="1" applyBorder="1" applyAlignment="1" applyProtection="1">
      <alignment horizontal="center" vertical="center"/>
      <protection/>
    </xf>
    <xf numFmtId="0" fontId="83" fillId="0" borderId="56" xfId="0" applyFont="1" applyFill="1" applyBorder="1" applyAlignment="1" applyProtection="1">
      <alignment horizontal="center" vertical="center"/>
      <protection/>
    </xf>
    <xf numFmtId="38" fontId="0" fillId="0" borderId="20" xfId="49" applyFont="1" applyFill="1" applyBorder="1" applyAlignment="1" applyProtection="1">
      <alignment horizontal="center" vertical="center"/>
      <protection/>
    </xf>
    <xf numFmtId="178" fontId="0" fillId="0" borderId="10" xfId="0" applyNumberFormat="1" applyFill="1" applyBorder="1" applyAlignment="1" applyProtection="1">
      <alignment horizontal="center" vertical="center"/>
      <protection locked="0"/>
    </xf>
    <xf numFmtId="3" fontId="83" fillId="0" borderId="15" xfId="0" applyNumberFormat="1" applyFont="1" applyFill="1" applyBorder="1" applyAlignment="1" applyProtection="1">
      <alignment horizontal="center" vertical="center"/>
      <protection locked="0"/>
    </xf>
    <xf numFmtId="3" fontId="83" fillId="0" borderId="10" xfId="0" applyNumberFormat="1" applyFont="1" applyFill="1" applyBorder="1" applyAlignment="1" applyProtection="1">
      <alignment horizontal="center" vertical="center"/>
      <protection locked="0"/>
    </xf>
    <xf numFmtId="3" fontId="83" fillId="0" borderId="37" xfId="0" applyNumberFormat="1" applyFont="1" applyFill="1" applyBorder="1" applyAlignment="1" applyProtection="1">
      <alignment horizontal="center" vertical="center"/>
      <protection locked="0"/>
    </xf>
    <xf numFmtId="0" fontId="66" fillId="0" borderId="0" xfId="0" applyFont="1" applyFill="1" applyBorder="1" applyAlignment="1" applyProtection="1">
      <alignment vertical="center"/>
      <protection/>
    </xf>
    <xf numFmtId="0" fontId="0" fillId="35" borderId="0" xfId="0" applyFill="1" applyAlignment="1">
      <alignment vertical="center"/>
    </xf>
    <xf numFmtId="0" fontId="0" fillId="36" borderId="0" xfId="0" applyFill="1" applyAlignment="1">
      <alignment vertical="center"/>
    </xf>
    <xf numFmtId="0" fontId="83" fillId="0" borderId="10" xfId="0" applyFont="1" applyBorder="1" applyAlignment="1" applyProtection="1">
      <alignment horizontal="center" vertical="center"/>
      <protection/>
    </xf>
    <xf numFmtId="0" fontId="83" fillId="0" borderId="10" xfId="0" applyNumberFormat="1" applyFont="1" applyBorder="1" applyAlignment="1" applyProtection="1">
      <alignment horizontal="center" vertical="center" shrinkToFit="1"/>
      <protection/>
    </xf>
    <xf numFmtId="49" fontId="0" fillId="0" borderId="0" xfId="0" applyNumberFormat="1" applyAlignment="1">
      <alignment vertical="center"/>
    </xf>
    <xf numFmtId="0" fontId="0" fillId="0" borderId="19" xfId="0" applyNumberFormat="1" applyFont="1" applyFill="1" applyBorder="1" applyAlignment="1" applyProtection="1">
      <alignment vertical="center"/>
      <protection/>
    </xf>
    <xf numFmtId="0" fontId="0" fillId="0" borderId="57" xfId="0" applyNumberFormat="1" applyFont="1" applyFill="1" applyBorder="1" applyAlignment="1" applyProtection="1">
      <alignment vertical="center"/>
      <protection/>
    </xf>
    <xf numFmtId="0" fontId="0" fillId="0" borderId="57" xfId="0" applyFont="1" applyFill="1" applyBorder="1" applyAlignment="1" applyProtection="1">
      <alignment vertical="center"/>
      <protection/>
    </xf>
    <xf numFmtId="49" fontId="0" fillId="0" borderId="19" xfId="0" applyNumberFormat="1" applyFill="1" applyBorder="1" applyAlignment="1" applyProtection="1">
      <alignment horizontal="right" vertical="center" shrinkToFit="1"/>
      <protection/>
    </xf>
    <xf numFmtId="0" fontId="83" fillId="0" borderId="19" xfId="0" applyFont="1" applyFill="1" applyBorder="1" applyAlignment="1" applyProtection="1">
      <alignment horizontal="right" vertical="center" shrinkToFit="1"/>
      <protection/>
    </xf>
    <xf numFmtId="0" fontId="0" fillId="0" borderId="0" xfId="0" applyFill="1" applyAlignment="1" applyProtection="1">
      <alignment horizontal="right" vertical="center"/>
      <protection/>
    </xf>
    <xf numFmtId="0" fontId="0" fillId="0" borderId="19" xfId="0" applyBorder="1" applyAlignment="1" applyProtection="1">
      <alignment horizontal="right" vertical="center" shrinkToFit="1"/>
      <protection/>
    </xf>
    <xf numFmtId="38" fontId="0" fillId="0" borderId="10" xfId="49" applyFont="1" applyFill="1" applyBorder="1" applyAlignment="1" applyProtection="1">
      <alignment vertical="center"/>
      <protection locked="0"/>
    </xf>
    <xf numFmtId="0" fontId="0" fillId="0" borderId="0" xfId="0" applyAlignment="1" applyProtection="1">
      <alignment horizontal="center" vertical="center"/>
      <protection/>
    </xf>
    <xf numFmtId="49" fontId="0" fillId="0" borderId="19" xfId="0" applyNumberFormat="1" applyFill="1" applyBorder="1" applyAlignment="1" applyProtection="1">
      <alignment horizontal="right" vertical="center"/>
      <protection/>
    </xf>
    <xf numFmtId="0" fontId="90" fillId="0" borderId="0" xfId="0" applyFont="1" applyFill="1" applyAlignment="1" applyProtection="1">
      <alignment vertical="center"/>
      <protection/>
    </xf>
    <xf numFmtId="49" fontId="0" fillId="0" borderId="10" xfId="61" applyNumberFormat="1" applyFont="1" applyBorder="1" applyAlignment="1">
      <alignment vertical="center"/>
      <protection/>
    </xf>
    <xf numFmtId="0" fontId="4" fillId="0" borderId="10" xfId="61" applyNumberFormat="1" applyFill="1" applyBorder="1" applyAlignment="1">
      <alignment vertical="center" shrinkToFit="1"/>
      <protection/>
    </xf>
    <xf numFmtId="182" fontId="4" fillId="0" borderId="10" xfId="61" applyNumberFormat="1" applyBorder="1" applyAlignment="1">
      <alignment vertical="center"/>
      <protection/>
    </xf>
    <xf numFmtId="182" fontId="0" fillId="0" borderId="10" xfId="0" applyNumberFormat="1" applyBorder="1" applyAlignment="1">
      <alignment vertical="center"/>
    </xf>
    <xf numFmtId="0" fontId="5" fillId="0" borderId="0" xfId="65" applyFont="1" applyFill="1" applyBorder="1" applyAlignment="1">
      <alignment vertical="center"/>
      <protection/>
    </xf>
    <xf numFmtId="0" fontId="4" fillId="0" borderId="0" xfId="65" applyAlignment="1">
      <alignment vertical="center"/>
      <protection/>
    </xf>
    <xf numFmtId="0" fontId="4" fillId="33" borderId="10" xfId="65" applyFill="1" applyBorder="1" applyAlignment="1">
      <alignment horizontal="center" vertical="center"/>
      <protection/>
    </xf>
    <xf numFmtId="49" fontId="4" fillId="33" borderId="10" xfId="65" applyNumberFormat="1" applyFont="1" applyFill="1" applyBorder="1" applyAlignment="1">
      <alignment horizontal="center" vertical="center"/>
      <protection/>
    </xf>
    <xf numFmtId="0" fontId="4" fillId="0" borderId="10" xfId="65" applyFill="1" applyBorder="1" applyAlignment="1">
      <alignment vertical="center"/>
      <protection/>
    </xf>
    <xf numFmtId="0" fontId="4" fillId="0" borderId="10" xfId="65" applyBorder="1" applyAlignment="1">
      <alignment vertical="center"/>
      <protection/>
    </xf>
    <xf numFmtId="0" fontId="4" fillId="0" borderId="10" xfId="61" applyBorder="1">
      <alignment/>
      <protection/>
    </xf>
    <xf numFmtId="0" fontId="4" fillId="0" borderId="0" xfId="61">
      <alignment/>
      <protection/>
    </xf>
    <xf numFmtId="184" fontId="0" fillId="37" borderId="15" xfId="0" applyNumberFormat="1" applyFill="1" applyBorder="1" applyAlignment="1" applyProtection="1">
      <alignment horizontal="center" vertical="center" shrinkToFit="1"/>
      <protection locked="0"/>
    </xf>
    <xf numFmtId="184" fontId="0" fillId="37" borderId="10" xfId="0" applyNumberFormat="1" applyFill="1" applyBorder="1" applyAlignment="1" applyProtection="1">
      <alignment horizontal="center" vertical="center" shrinkToFit="1"/>
      <protection locked="0"/>
    </xf>
    <xf numFmtId="184" fontId="0" fillId="37" borderId="14" xfId="0" applyNumberFormat="1" applyFill="1" applyBorder="1" applyAlignment="1" applyProtection="1">
      <alignment horizontal="center" vertical="center" shrinkToFit="1"/>
      <protection locked="0"/>
    </xf>
    <xf numFmtId="38" fontId="0" fillId="37" borderId="10" xfId="49" applyFont="1" applyFill="1" applyBorder="1" applyAlignment="1" applyProtection="1">
      <alignment vertical="center" wrapText="1"/>
      <protection/>
    </xf>
    <xf numFmtId="49" fontId="0" fillId="0" borderId="10" xfId="0" applyNumberFormat="1" applyBorder="1" applyAlignment="1" quotePrefix="1">
      <alignment vertical="center"/>
    </xf>
    <xf numFmtId="0" fontId="83" fillId="37" borderId="10" xfId="0" applyFont="1" applyFill="1" applyBorder="1" applyAlignment="1" applyProtection="1">
      <alignment vertical="center" wrapText="1"/>
      <protection/>
    </xf>
    <xf numFmtId="184" fontId="83" fillId="37" borderId="10" xfId="0" applyNumberFormat="1" applyFont="1" applyFill="1" applyBorder="1" applyAlignment="1" applyProtection="1">
      <alignment vertical="center" wrapText="1"/>
      <protection/>
    </xf>
    <xf numFmtId="0" fontId="90" fillId="0" borderId="0" xfId="0" applyFont="1" applyAlignment="1" applyProtection="1">
      <alignment vertical="center"/>
      <protection/>
    </xf>
    <xf numFmtId="0" fontId="90" fillId="0" borderId="0" xfId="0" applyFont="1" applyFill="1" applyAlignment="1" applyProtection="1">
      <alignment vertical="center"/>
      <protection/>
    </xf>
    <xf numFmtId="0" fontId="91" fillId="0" borderId="0" xfId="0" applyFont="1" applyFill="1" applyAlignment="1" applyProtection="1">
      <alignment vertical="center"/>
      <protection/>
    </xf>
    <xf numFmtId="0" fontId="0" fillId="37" borderId="17" xfId="0" applyFont="1" applyFill="1" applyBorder="1" applyAlignment="1" applyProtection="1">
      <alignment horizontal="center" vertical="center"/>
      <protection/>
    </xf>
    <xf numFmtId="0" fontId="83" fillId="0" borderId="56" xfId="0" applyFont="1" applyFill="1" applyBorder="1" applyAlignment="1" applyProtection="1">
      <alignment horizontal="center" vertical="center"/>
      <protection/>
    </xf>
    <xf numFmtId="0" fontId="77" fillId="0" borderId="0" xfId="0" applyFont="1" applyAlignment="1" applyProtection="1">
      <alignment vertical="center"/>
      <protection/>
    </xf>
    <xf numFmtId="0" fontId="93" fillId="0" borderId="0" xfId="0" applyFont="1" applyFill="1" applyAlignment="1" applyProtection="1">
      <alignment vertical="center"/>
      <protection/>
    </xf>
    <xf numFmtId="0" fontId="91" fillId="0" borderId="18" xfId="0" applyFont="1" applyFill="1" applyBorder="1" applyAlignment="1" applyProtection="1">
      <alignment vertical="center"/>
      <protection/>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wrapText="1"/>
      <protection/>
    </xf>
    <xf numFmtId="0" fontId="0" fillId="37" borderId="19" xfId="0" applyFont="1" applyFill="1" applyBorder="1" applyAlignment="1" applyProtection="1">
      <alignment vertical="center"/>
      <protection/>
    </xf>
    <xf numFmtId="0" fontId="0" fillId="37" borderId="17" xfId="0" applyFont="1" applyFill="1" applyBorder="1" applyAlignment="1" applyProtection="1">
      <alignment vertical="center"/>
      <protection/>
    </xf>
    <xf numFmtId="0" fontId="0" fillId="37" borderId="11" xfId="0" applyFont="1" applyFill="1" applyBorder="1" applyAlignment="1" applyProtection="1">
      <alignment vertical="center"/>
      <protection/>
    </xf>
    <xf numFmtId="3" fontId="0" fillId="37" borderId="58" xfId="0" applyNumberFormat="1" applyFill="1" applyBorder="1" applyAlignment="1" applyProtection="1">
      <alignment vertical="center"/>
      <protection/>
    </xf>
    <xf numFmtId="3" fontId="0" fillId="37" borderId="26" xfId="0" applyNumberFormat="1" applyFill="1" applyBorder="1" applyAlignment="1" applyProtection="1">
      <alignment vertical="center"/>
      <protection/>
    </xf>
    <xf numFmtId="3" fontId="0" fillId="37" borderId="23" xfId="0" applyNumberFormat="1" applyFill="1" applyBorder="1" applyAlignment="1" applyProtection="1">
      <alignment vertical="center"/>
      <protection/>
    </xf>
    <xf numFmtId="0" fontId="91" fillId="0" borderId="0" xfId="0" applyFont="1" applyFill="1" applyAlignment="1" applyProtection="1">
      <alignment vertical="top"/>
      <protection/>
    </xf>
    <xf numFmtId="0" fontId="77" fillId="0" borderId="0" xfId="0" applyFont="1" applyFill="1" applyAlignment="1" applyProtection="1">
      <alignment vertical="center"/>
      <protection/>
    </xf>
    <xf numFmtId="3" fontId="83" fillId="37" borderId="35" xfId="0" applyNumberFormat="1" applyFont="1" applyFill="1" applyBorder="1" applyAlignment="1" applyProtection="1">
      <alignment vertical="center"/>
      <protection/>
    </xf>
    <xf numFmtId="0" fontId="83" fillId="0" borderId="59" xfId="0" applyFont="1" applyFill="1" applyBorder="1" applyAlignment="1" applyProtection="1">
      <alignment horizontal="center" vertical="center"/>
      <protection/>
    </xf>
    <xf numFmtId="3" fontId="83" fillId="0" borderId="60" xfId="0" applyNumberFormat="1" applyFont="1" applyFill="1" applyBorder="1" applyAlignment="1" applyProtection="1">
      <alignment vertical="center"/>
      <protection/>
    </xf>
    <xf numFmtId="3" fontId="83" fillId="37" borderId="60" xfId="0" applyNumberFormat="1" applyFont="1" applyFill="1" applyBorder="1" applyAlignment="1" applyProtection="1">
      <alignment vertical="center"/>
      <protection/>
    </xf>
    <xf numFmtId="0" fontId="83" fillId="0" borderId="61" xfId="0" applyFont="1" applyFill="1" applyBorder="1" applyAlignment="1" applyProtection="1">
      <alignment horizontal="center" vertical="center"/>
      <protection/>
    </xf>
    <xf numFmtId="0" fontId="0" fillId="0" borderId="10" xfId="0" applyFont="1" applyBorder="1" applyAlignment="1" applyProtection="1">
      <alignment horizontal="center" vertical="center" shrinkToFit="1"/>
      <protection/>
    </xf>
    <xf numFmtId="0" fontId="0" fillId="0" borderId="10" xfId="0" applyFont="1" applyBorder="1" applyAlignment="1" applyProtection="1">
      <alignment horizontal="center" vertical="center" shrinkToFit="1"/>
      <protection locked="0"/>
    </xf>
    <xf numFmtId="0" fontId="0" fillId="0" borderId="0" xfId="0" applyNumberFormat="1" applyFont="1" applyFill="1" applyBorder="1" applyAlignment="1" applyProtection="1">
      <alignment vertical="center"/>
      <protection/>
    </xf>
    <xf numFmtId="0" fontId="0" fillId="0" borderId="16" xfId="0" applyFont="1" applyFill="1" applyBorder="1" applyAlignment="1" applyProtection="1">
      <alignment vertical="center" shrinkToFit="1"/>
      <protection/>
    </xf>
    <xf numFmtId="0" fontId="77" fillId="0" borderId="0" xfId="0" applyFont="1" applyAlignment="1" applyProtection="1">
      <alignment vertical="center" shrinkToFit="1"/>
      <protection/>
    </xf>
    <xf numFmtId="0" fontId="94" fillId="0" borderId="0" xfId="0" applyFont="1" applyAlignment="1" applyProtection="1">
      <alignment vertical="center" shrinkToFit="1"/>
      <protection/>
    </xf>
    <xf numFmtId="0" fontId="0" fillId="37" borderId="15" xfId="0" applyNumberFormat="1" applyFill="1" applyBorder="1" applyAlignment="1" applyProtection="1">
      <alignment vertical="center" shrinkToFit="1"/>
      <protection/>
    </xf>
    <xf numFmtId="0" fontId="0" fillId="37" borderId="10" xfId="0" applyNumberFormat="1" applyFill="1" applyBorder="1" applyAlignment="1" applyProtection="1">
      <alignment vertical="center" shrinkToFit="1"/>
      <protection/>
    </xf>
    <xf numFmtId="0" fontId="0" fillId="37" borderId="14" xfId="0" applyNumberFormat="1" applyFill="1" applyBorder="1" applyAlignment="1" applyProtection="1">
      <alignment vertical="center" shrinkToFit="1"/>
      <protection/>
    </xf>
    <xf numFmtId="0" fontId="0" fillId="0" borderId="62" xfId="0" applyFill="1" applyBorder="1" applyAlignment="1" applyProtection="1">
      <alignment horizontal="center" vertical="center" shrinkToFit="1"/>
      <protection locked="0"/>
    </xf>
    <xf numFmtId="0" fontId="0" fillId="0" borderId="63" xfId="0" applyFill="1" applyBorder="1" applyAlignment="1" applyProtection="1">
      <alignment horizontal="center" vertical="center" shrinkToFit="1"/>
      <protection locked="0"/>
    </xf>
    <xf numFmtId="0" fontId="0" fillId="0" borderId="64" xfId="0" applyFill="1" applyBorder="1" applyAlignment="1" applyProtection="1">
      <alignment horizontal="center" vertical="center" shrinkToFit="1"/>
      <protection locked="0"/>
    </xf>
    <xf numFmtId="0" fontId="0" fillId="0" borderId="65" xfId="0" applyFill="1" applyBorder="1" applyAlignment="1" applyProtection="1">
      <alignment horizontal="center" vertical="center" shrinkToFit="1"/>
      <protection locked="0"/>
    </xf>
    <xf numFmtId="0" fontId="0" fillId="0" borderId="66" xfId="0" applyFill="1" applyBorder="1" applyAlignment="1" applyProtection="1">
      <alignment horizontal="center" vertical="center" shrinkToFit="1"/>
      <protection locked="0"/>
    </xf>
    <xf numFmtId="0" fontId="0" fillId="0" borderId="67" xfId="0" applyFill="1" applyBorder="1" applyAlignment="1" applyProtection="1">
      <alignment horizontal="center" vertical="center" shrinkToFit="1"/>
      <protection locked="0"/>
    </xf>
    <xf numFmtId="0" fontId="0" fillId="0" borderId="68" xfId="0" applyFill="1" applyBorder="1" applyAlignment="1" applyProtection="1">
      <alignment horizontal="center" vertical="center" shrinkToFit="1"/>
      <protection locked="0"/>
    </xf>
    <xf numFmtId="0" fontId="0" fillId="0" borderId="69" xfId="0" applyFill="1" applyBorder="1" applyAlignment="1" applyProtection="1">
      <alignment horizontal="center" vertical="center" shrinkToFit="1"/>
      <protection locked="0"/>
    </xf>
    <xf numFmtId="0" fontId="0" fillId="0" borderId="70" xfId="0" applyFill="1" applyBorder="1" applyAlignment="1" applyProtection="1">
      <alignment horizontal="center" vertical="center" shrinkToFit="1"/>
      <protection locked="0"/>
    </xf>
    <xf numFmtId="0" fontId="0" fillId="0" borderId="71" xfId="0" applyFill="1" applyBorder="1" applyAlignment="1" applyProtection="1">
      <alignment horizontal="center" vertical="top" textRotation="255"/>
      <protection/>
    </xf>
    <xf numFmtId="0" fontId="0" fillId="0" borderId="72" xfId="0" applyFill="1" applyBorder="1" applyAlignment="1" applyProtection="1">
      <alignment horizontal="center" vertical="top" textRotation="255" wrapText="1"/>
      <protection/>
    </xf>
    <xf numFmtId="0" fontId="0" fillId="0" borderId="72" xfId="0" applyFill="1" applyBorder="1" applyAlignment="1" applyProtection="1">
      <alignment horizontal="center" vertical="top" textRotation="255"/>
      <protection/>
    </xf>
    <xf numFmtId="0" fontId="0" fillId="0" borderId="73" xfId="0" applyFill="1" applyBorder="1" applyAlignment="1" applyProtection="1">
      <alignment horizontal="center" vertical="top" textRotation="255"/>
      <protection/>
    </xf>
    <xf numFmtId="0" fontId="0" fillId="0" borderId="71" xfId="0" applyFill="1" applyBorder="1" applyAlignment="1" applyProtection="1">
      <alignment horizontal="center" vertical="top" textRotation="255" wrapText="1"/>
      <protection/>
    </xf>
    <xf numFmtId="0" fontId="95" fillId="0" borderId="72" xfId="0" applyFont="1" applyFill="1" applyBorder="1" applyAlignment="1" applyProtection="1">
      <alignment horizontal="center" vertical="top" textRotation="255" wrapText="1"/>
      <protection/>
    </xf>
    <xf numFmtId="0" fontId="0" fillId="0" borderId="73" xfId="0" applyFill="1" applyBorder="1" applyAlignment="1" applyProtection="1">
      <alignment horizontal="center" vertical="top" textRotation="255" wrapText="1"/>
      <protection/>
    </xf>
    <xf numFmtId="0" fontId="0" fillId="0" borderId="74" xfId="0" applyFill="1" applyBorder="1" applyAlignment="1" applyProtection="1">
      <alignment horizontal="center" vertical="top" textRotation="255" wrapText="1"/>
      <protection/>
    </xf>
    <xf numFmtId="0" fontId="0" fillId="0" borderId="75" xfId="0" applyFill="1" applyBorder="1" applyAlignment="1" applyProtection="1">
      <alignment horizontal="center" vertical="top" textRotation="255"/>
      <protection/>
    </xf>
    <xf numFmtId="184" fontId="0" fillId="0" borderId="21" xfId="0" applyNumberFormat="1" applyFill="1" applyBorder="1" applyAlignment="1" applyProtection="1">
      <alignment horizontal="center" vertical="center" shrinkToFit="1"/>
      <protection locked="0"/>
    </xf>
    <xf numFmtId="184" fontId="0" fillId="0" borderId="48" xfId="0" applyNumberFormat="1" applyFill="1" applyBorder="1" applyAlignment="1" applyProtection="1">
      <alignment horizontal="center" vertical="center" shrinkToFit="1"/>
      <protection locked="0"/>
    </xf>
    <xf numFmtId="0" fontId="0" fillId="0" borderId="10" xfId="0" applyFont="1" applyBorder="1" applyAlignment="1" applyProtection="1">
      <alignment horizontal="center" vertical="center" textRotation="255" wrapText="1"/>
      <protection/>
    </xf>
    <xf numFmtId="49" fontId="0" fillId="0" borderId="10" xfId="61" applyNumberFormat="1" applyFont="1" applyBorder="1" applyAlignment="1">
      <alignment vertical="center"/>
      <protection/>
    </xf>
    <xf numFmtId="0" fontId="96" fillId="0" borderId="0" xfId="0" applyFont="1" applyAlignment="1">
      <alignment vertical="center"/>
    </xf>
    <xf numFmtId="0" fontId="97" fillId="0" borderId="10" xfId="0" applyFont="1" applyBorder="1" applyAlignment="1">
      <alignment horizontal="center" vertical="center" shrinkToFit="1"/>
    </xf>
    <xf numFmtId="0" fontId="96" fillId="0" borderId="10" xfId="0" applyFont="1" applyBorder="1" applyAlignment="1">
      <alignment horizontal="center" vertical="center" shrinkToFit="1"/>
    </xf>
    <xf numFmtId="0" fontId="96" fillId="0" borderId="0" xfId="0" applyFont="1" applyAlignment="1" quotePrefix="1">
      <alignment vertical="center"/>
    </xf>
    <xf numFmtId="0" fontId="96" fillId="0" borderId="0" xfId="0" applyFont="1" applyAlignment="1">
      <alignment horizontal="right" vertical="center"/>
    </xf>
    <xf numFmtId="0" fontId="96" fillId="0" borderId="0" xfId="0" applyFont="1" applyAlignment="1">
      <alignment vertical="center"/>
    </xf>
    <xf numFmtId="0" fontId="83" fillId="0" borderId="76" xfId="0" applyFont="1" applyFill="1" applyBorder="1" applyAlignment="1" applyProtection="1">
      <alignment horizontal="center" vertical="center" wrapText="1"/>
      <protection/>
    </xf>
    <xf numFmtId="0" fontId="90" fillId="0" borderId="0" xfId="0" applyFont="1" applyFill="1" applyBorder="1" applyAlignment="1" applyProtection="1">
      <alignment vertical="center"/>
      <protection/>
    </xf>
    <xf numFmtId="0" fontId="0" fillId="0" borderId="12" xfId="0" applyFill="1" applyBorder="1" applyAlignment="1" applyProtection="1">
      <alignment vertical="center"/>
      <protection/>
    </xf>
    <xf numFmtId="49" fontId="0" fillId="0" borderId="10" xfId="61" applyNumberFormat="1" applyFont="1" applyBorder="1" applyAlignment="1">
      <alignment vertical="center"/>
      <protection/>
    </xf>
    <xf numFmtId="0" fontId="0" fillId="34" borderId="15" xfId="0" applyNumberFormat="1" applyFill="1" applyBorder="1" applyAlignment="1" applyProtection="1">
      <alignment horizontal="center" vertical="center" shrinkToFit="1"/>
      <protection/>
    </xf>
    <xf numFmtId="0" fontId="0" fillId="34" borderId="15" xfId="0" applyNumberFormat="1" applyFill="1" applyBorder="1" applyAlignment="1" applyProtection="1">
      <alignment vertical="center" shrinkToFit="1"/>
      <protection/>
    </xf>
    <xf numFmtId="0" fontId="0" fillId="34" borderId="10" xfId="0" applyNumberFormat="1" applyFill="1" applyBorder="1" applyAlignment="1" applyProtection="1">
      <alignment horizontal="center" vertical="center" shrinkToFit="1"/>
      <protection/>
    </xf>
    <xf numFmtId="0" fontId="0" fillId="34" borderId="10" xfId="0" applyNumberFormat="1" applyFill="1" applyBorder="1" applyAlignment="1" applyProtection="1">
      <alignment vertical="center" shrinkToFit="1"/>
      <protection/>
    </xf>
    <xf numFmtId="0" fontId="0" fillId="34" borderId="14" xfId="0" applyNumberFormat="1" applyFill="1" applyBorder="1" applyAlignment="1" applyProtection="1">
      <alignment horizontal="center" vertical="center" shrinkToFit="1"/>
      <protection/>
    </xf>
    <xf numFmtId="0" fontId="0" fillId="34" borderId="14" xfId="0" applyNumberFormat="1" applyFill="1" applyBorder="1" applyAlignment="1" applyProtection="1">
      <alignment vertical="center" shrinkToFit="1"/>
      <protection/>
    </xf>
    <xf numFmtId="0" fontId="85" fillId="34" borderId="15" xfId="0" applyFont="1" applyFill="1" applyBorder="1" applyAlignment="1" applyProtection="1">
      <alignment horizontal="center" vertical="center" shrinkToFit="1"/>
      <protection/>
    </xf>
    <xf numFmtId="0" fontId="85" fillId="34" borderId="10" xfId="0" applyFont="1" applyFill="1" applyBorder="1" applyAlignment="1" applyProtection="1">
      <alignment horizontal="center" vertical="center" shrinkToFit="1"/>
      <protection/>
    </xf>
    <xf numFmtId="0" fontId="85" fillId="34" borderId="14" xfId="0" applyFont="1" applyFill="1" applyBorder="1" applyAlignment="1" applyProtection="1">
      <alignment horizontal="center" vertical="center" shrinkToFit="1"/>
      <protection/>
    </xf>
    <xf numFmtId="183" fontId="0" fillId="0" borderId="48" xfId="0" applyNumberFormat="1" applyFill="1" applyBorder="1" applyAlignment="1" applyProtection="1">
      <alignment horizontal="center" vertical="center" shrinkToFit="1"/>
      <protection locked="0"/>
    </xf>
    <xf numFmtId="183" fontId="0" fillId="0" borderId="15" xfId="0" applyNumberFormat="1" applyFill="1" applyBorder="1" applyAlignment="1" applyProtection="1">
      <alignment horizontal="center" vertical="center" shrinkToFit="1"/>
      <protection/>
    </xf>
    <xf numFmtId="183" fontId="0" fillId="0" borderId="48" xfId="0" applyNumberFormat="1" applyFill="1" applyBorder="1" applyAlignment="1" applyProtection="1">
      <alignment horizontal="center" vertical="center" shrinkToFit="1"/>
      <protection/>
    </xf>
    <xf numFmtId="183" fontId="0" fillId="0" borderId="21" xfId="0" applyNumberFormat="1" applyFill="1" applyBorder="1" applyAlignment="1" applyProtection="1">
      <alignment horizontal="center" vertical="center" shrinkToFit="1"/>
      <protection/>
    </xf>
    <xf numFmtId="183" fontId="0" fillId="0" borderId="77" xfId="0" applyNumberFormat="1" applyFill="1" applyBorder="1" applyAlignment="1" applyProtection="1">
      <alignment horizontal="center" vertical="center" shrinkToFit="1"/>
      <protection/>
    </xf>
    <xf numFmtId="0" fontId="9" fillId="0" borderId="0" xfId="0" applyFont="1" applyAlignment="1">
      <alignment vertical="center"/>
    </xf>
    <xf numFmtId="0" fontId="96" fillId="0" borderId="10" xfId="0" applyFont="1" applyBorder="1" applyAlignment="1" applyProtection="1">
      <alignment horizontal="center" vertical="center" shrinkToFit="1"/>
      <protection locked="0"/>
    </xf>
    <xf numFmtId="0" fontId="0" fillId="0" borderId="21" xfId="0" applyNumberFormat="1" applyFill="1" applyBorder="1" applyAlignment="1" applyProtection="1">
      <alignment vertical="center" shrinkToFit="1"/>
      <protection/>
    </xf>
    <xf numFmtId="0" fontId="0" fillId="0" borderId="20" xfId="0" applyNumberFormat="1" applyFill="1" applyBorder="1" applyAlignment="1" applyProtection="1">
      <alignment horizontal="center" vertical="center"/>
      <protection/>
    </xf>
    <xf numFmtId="0" fontId="0" fillId="0" borderId="48" xfId="0" applyNumberFormat="1" applyFill="1" applyBorder="1" applyAlignment="1" applyProtection="1">
      <alignment vertical="center" shrinkToFit="1"/>
      <protection/>
    </xf>
    <xf numFmtId="0" fontId="0" fillId="0" borderId="21" xfId="0" applyNumberFormat="1" applyFill="1" applyBorder="1" applyAlignment="1" applyProtection="1">
      <alignment horizontal="center" vertical="center"/>
      <protection/>
    </xf>
    <xf numFmtId="0" fontId="0" fillId="0" borderId="77" xfId="0" applyNumberFormat="1" applyFill="1" applyBorder="1" applyAlignment="1" applyProtection="1">
      <alignment vertical="center" shrinkToFi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protection/>
    </xf>
    <xf numFmtId="0" fontId="96" fillId="0" borderId="17" xfId="0" applyFont="1" applyBorder="1" applyAlignment="1" applyProtection="1">
      <alignment horizontal="center" vertical="center" shrinkToFit="1"/>
      <protection locked="0"/>
    </xf>
    <xf numFmtId="0" fontId="98" fillId="0" borderId="0" xfId="0" applyFont="1" applyAlignment="1">
      <alignment vertical="center"/>
    </xf>
    <xf numFmtId="0" fontId="0" fillId="0" borderId="10" xfId="0" applyBorder="1" applyAlignment="1" applyProtection="1">
      <alignment horizontal="center" vertical="center"/>
      <protection/>
    </xf>
    <xf numFmtId="0" fontId="0" fillId="0" borderId="17" xfId="0" applyBorder="1" applyAlignment="1" applyProtection="1">
      <alignment horizontal="center" vertical="center" shrinkToFit="1"/>
      <protection/>
    </xf>
    <xf numFmtId="0" fontId="0" fillId="0" borderId="0" xfId="0" applyBorder="1" applyAlignment="1" applyProtection="1">
      <alignment vertical="center" shrinkToFit="1"/>
      <protection/>
    </xf>
    <xf numFmtId="0" fontId="96" fillId="0" borderId="20" xfId="0" applyFont="1" applyBorder="1" applyAlignment="1" applyProtection="1">
      <alignment horizontal="center" vertical="center" shrinkToFit="1"/>
      <protection locked="0"/>
    </xf>
    <xf numFmtId="0" fontId="96" fillId="0" borderId="49" xfId="0" applyFont="1" applyBorder="1" applyAlignment="1" applyProtection="1">
      <alignment horizontal="center" vertical="center" shrinkToFit="1"/>
      <protection locked="0"/>
    </xf>
    <xf numFmtId="0" fontId="96" fillId="0" borderId="19" xfId="0" applyFont="1" applyBorder="1" applyAlignment="1" applyProtection="1">
      <alignment horizontal="center" vertical="center" shrinkToFit="1"/>
      <protection locked="0"/>
    </xf>
    <xf numFmtId="0" fontId="96" fillId="0" borderId="11" xfId="0" applyFont="1" applyBorder="1" applyAlignment="1" applyProtection="1">
      <alignment horizontal="center" vertical="center" shrinkToFit="1"/>
      <protection locked="0"/>
    </xf>
    <xf numFmtId="0" fontId="96" fillId="0" borderId="78" xfId="0" applyFont="1" applyBorder="1" applyAlignment="1" applyProtection="1">
      <alignment horizontal="center" vertical="center" shrinkToFit="1"/>
      <protection locked="0"/>
    </xf>
    <xf numFmtId="0" fontId="96" fillId="0" borderId="0" xfId="0" applyFont="1" applyFill="1" applyAlignment="1">
      <alignment horizontal="right" vertical="center"/>
    </xf>
    <xf numFmtId="0" fontId="96" fillId="0" borderId="0" xfId="0" applyFont="1" applyFill="1" applyBorder="1" applyAlignment="1">
      <alignment vertical="center"/>
    </xf>
    <xf numFmtId="0" fontId="84" fillId="0" borderId="0" xfId="0" applyFont="1" applyFill="1" applyBorder="1" applyAlignment="1" applyProtection="1">
      <alignment horizontal="center" vertical="center"/>
      <protection/>
    </xf>
    <xf numFmtId="0" fontId="84" fillId="0" borderId="0" xfId="0" applyNumberFormat="1" applyFont="1" applyFill="1" applyBorder="1" applyAlignment="1" applyProtection="1">
      <alignment horizontal="center" vertical="center"/>
      <protection/>
    </xf>
    <xf numFmtId="0" fontId="85" fillId="0" borderId="0" xfId="0" applyNumberFormat="1" applyFont="1" applyFill="1" applyBorder="1" applyAlignment="1" applyProtection="1">
      <alignment vertical="center"/>
      <protection/>
    </xf>
    <xf numFmtId="38" fontId="84" fillId="0" borderId="0" xfId="49" applyFont="1" applyFill="1" applyBorder="1" applyAlignment="1" applyProtection="1">
      <alignment vertical="center"/>
      <protection/>
    </xf>
    <xf numFmtId="0" fontId="85" fillId="0" borderId="0" xfId="0" applyFont="1" applyFill="1" applyBorder="1" applyAlignment="1" applyProtection="1">
      <alignment vertical="center"/>
      <protection/>
    </xf>
    <xf numFmtId="0" fontId="84" fillId="0" borderId="0" xfId="0" applyFont="1" applyFill="1" applyBorder="1" applyAlignment="1" applyProtection="1">
      <alignment vertical="center"/>
      <protection/>
    </xf>
    <xf numFmtId="0" fontId="84" fillId="0" borderId="0" xfId="0" applyNumberFormat="1" applyFont="1" applyFill="1" applyBorder="1" applyAlignment="1" applyProtection="1">
      <alignment vertical="center"/>
      <protection/>
    </xf>
    <xf numFmtId="0" fontId="87" fillId="0" borderId="0" xfId="0" applyFont="1" applyAlignment="1" applyProtection="1">
      <alignment vertical="center"/>
      <protection/>
    </xf>
    <xf numFmtId="0" fontId="99" fillId="34" borderId="10" xfId="0" applyFont="1" applyFill="1" applyBorder="1" applyAlignment="1" applyProtection="1">
      <alignment vertical="center"/>
      <protection/>
    </xf>
    <xf numFmtId="0" fontId="84" fillId="0" borderId="10" xfId="0" applyFont="1" applyFill="1" applyBorder="1" applyAlignment="1" applyProtection="1">
      <alignment vertical="center"/>
      <protection/>
    </xf>
    <xf numFmtId="38" fontId="99" fillId="34" borderId="10" xfId="49" applyFont="1" applyFill="1" applyBorder="1" applyAlignment="1" applyProtection="1">
      <alignment vertical="center"/>
      <protection/>
    </xf>
    <xf numFmtId="0" fontId="0" fillId="37" borderId="10" xfId="0" applyFont="1" applyFill="1" applyBorder="1" applyAlignment="1" applyProtection="1">
      <alignment horizontal="center" vertical="center" shrinkToFit="1"/>
      <protection/>
    </xf>
    <xf numFmtId="0" fontId="9" fillId="0" borderId="0" xfId="0" applyFont="1" applyFill="1" applyAlignment="1">
      <alignment vertical="center"/>
    </xf>
    <xf numFmtId="0" fontId="0" fillId="0" borderId="16" xfId="0" applyFont="1" applyBorder="1" applyAlignment="1" applyProtection="1">
      <alignment vertical="center"/>
      <protection/>
    </xf>
    <xf numFmtId="0" fontId="85" fillId="0" borderId="10" xfId="0" applyFont="1" applyFill="1" applyBorder="1" applyAlignment="1" applyProtection="1">
      <alignment vertical="center"/>
      <protection/>
    </xf>
    <xf numFmtId="0" fontId="96" fillId="0" borderId="0" xfId="0" applyFont="1" applyAlignment="1">
      <alignment horizontal="center" vertical="center"/>
    </xf>
    <xf numFmtId="184" fontId="0" fillId="0" borderId="65" xfId="0" applyNumberFormat="1" applyBorder="1" applyAlignment="1" applyProtection="1">
      <alignment horizontal="center" vertical="center"/>
      <protection locked="0"/>
    </xf>
    <xf numFmtId="0" fontId="0" fillId="0" borderId="66" xfId="0" applyNumberFormat="1" applyBorder="1" applyAlignment="1" applyProtection="1">
      <alignment horizontal="center" vertical="center"/>
      <protection locked="0"/>
    </xf>
    <xf numFmtId="0" fontId="0" fillId="0" borderId="67" xfId="0" applyBorder="1" applyAlignment="1" applyProtection="1">
      <alignment horizontal="center" vertical="center"/>
      <protection locked="0"/>
    </xf>
    <xf numFmtId="49" fontId="0" fillId="0" borderId="10" xfId="61" applyNumberFormat="1" applyFont="1" applyBorder="1" applyAlignment="1">
      <alignment vertical="center"/>
      <protection/>
    </xf>
    <xf numFmtId="0" fontId="9" fillId="0" borderId="0" xfId="64" applyFont="1" applyFill="1" applyBorder="1" applyAlignment="1" applyProtection="1">
      <alignment vertical="center"/>
      <protection/>
    </xf>
    <xf numFmtId="0" fontId="9" fillId="0" borderId="0" xfId="0" applyFont="1" applyAlignment="1" applyProtection="1">
      <alignment vertical="center"/>
      <protection/>
    </xf>
    <xf numFmtId="0" fontId="9" fillId="0" borderId="0" xfId="0" applyFont="1" applyBorder="1" applyAlignment="1" applyProtection="1">
      <alignment vertical="center" shrinkToFit="1"/>
      <protection/>
    </xf>
    <xf numFmtId="0" fontId="9" fillId="0" borderId="0" xfId="0" applyFont="1" applyFill="1" applyAlignment="1" applyProtection="1">
      <alignment vertical="center"/>
      <protection/>
    </xf>
    <xf numFmtId="49" fontId="9" fillId="0" borderId="0" xfId="0" applyNumberFormat="1" applyFont="1" applyAlignment="1" applyProtection="1">
      <alignment vertical="center" wrapText="1"/>
      <protection/>
    </xf>
    <xf numFmtId="0" fontId="9" fillId="0" borderId="0" xfId="0" applyFont="1" applyAlignment="1" applyProtection="1">
      <alignment horizontal="center" vertical="center"/>
      <protection/>
    </xf>
    <xf numFmtId="0" fontId="9" fillId="0" borderId="0" xfId="0" applyFont="1" applyBorder="1" applyAlignment="1" applyProtection="1">
      <alignment horizontal="center" vertical="center"/>
      <protection/>
    </xf>
    <xf numFmtId="0" fontId="9" fillId="0" borderId="0"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Fill="1" applyAlignment="1" applyProtection="1">
      <alignment vertical="center"/>
      <protection/>
    </xf>
    <xf numFmtId="0" fontId="10" fillId="0" borderId="0" xfId="0" applyFont="1" applyAlignment="1" applyProtection="1">
      <alignment horizontal="center" vertical="center"/>
      <protection/>
    </xf>
    <xf numFmtId="0" fontId="0" fillId="0" borderId="0" xfId="0" applyFill="1" applyBorder="1" applyAlignment="1" applyProtection="1">
      <alignment horizontal="center" vertical="center"/>
      <protection/>
    </xf>
    <xf numFmtId="0" fontId="96" fillId="0" borderId="0" xfId="0" applyFont="1" applyAlignment="1">
      <alignment vertical="center"/>
    </xf>
    <xf numFmtId="49" fontId="4" fillId="25" borderId="10" xfId="61" applyNumberFormat="1" applyFill="1" applyBorder="1" applyAlignment="1">
      <alignment vertical="center"/>
      <protection/>
    </xf>
    <xf numFmtId="49" fontId="0" fillId="20" borderId="10" xfId="0" applyNumberFormat="1" applyFill="1" applyBorder="1" applyAlignment="1">
      <alignment vertical="center"/>
    </xf>
    <xf numFmtId="49" fontId="4" fillId="38" borderId="10" xfId="61" applyNumberFormat="1" applyFill="1" applyBorder="1" applyAlignment="1">
      <alignment vertical="center" shrinkToFit="1"/>
      <protection/>
    </xf>
    <xf numFmtId="49" fontId="0" fillId="13" borderId="10" xfId="0" applyNumberFormat="1" applyFill="1" applyBorder="1" applyAlignment="1">
      <alignment vertical="center"/>
    </xf>
    <xf numFmtId="49" fontId="0" fillId="12" borderId="10" xfId="0" applyNumberFormat="1" applyFill="1" applyBorder="1" applyAlignment="1">
      <alignment vertical="center"/>
    </xf>
    <xf numFmtId="49" fontId="0" fillId="11" borderId="10" xfId="0" applyNumberFormat="1" applyFill="1" applyBorder="1" applyAlignment="1">
      <alignment vertical="center"/>
    </xf>
    <xf numFmtId="49" fontId="0" fillId="10" borderId="10" xfId="0" applyNumberFormat="1" applyFill="1" applyBorder="1" applyAlignment="1">
      <alignment vertical="center"/>
    </xf>
    <xf numFmtId="0" fontId="0" fillId="9" borderId="10" xfId="0" applyFill="1" applyBorder="1" applyAlignment="1">
      <alignment vertical="center"/>
    </xf>
    <xf numFmtId="0" fontId="4" fillId="25" borderId="10" xfId="61" applyNumberFormat="1" applyFill="1" applyBorder="1" applyAlignment="1">
      <alignment vertical="center" shrinkToFit="1"/>
      <protection/>
    </xf>
    <xf numFmtId="49" fontId="4" fillId="24" borderId="10" xfId="61" applyNumberFormat="1" applyFill="1" applyBorder="1" applyAlignment="1">
      <alignment vertical="center" shrinkToFit="1"/>
      <protection/>
    </xf>
    <xf numFmtId="0" fontId="4" fillId="24" borderId="10" xfId="61" applyNumberFormat="1" applyFill="1" applyBorder="1" applyAlignment="1">
      <alignment vertical="center" shrinkToFit="1"/>
      <protection/>
    </xf>
    <xf numFmtId="0" fontId="4" fillId="21" borderId="10" xfId="61" applyNumberFormat="1" applyFill="1" applyBorder="1" applyAlignment="1">
      <alignment vertical="center" shrinkToFit="1"/>
      <protection/>
    </xf>
    <xf numFmtId="49" fontId="4" fillId="21" borderId="10" xfId="61" applyNumberFormat="1" applyFill="1" applyBorder="1" applyAlignment="1">
      <alignment vertical="center" shrinkToFit="1"/>
      <protection/>
    </xf>
    <xf numFmtId="0" fontId="4" fillId="23" borderId="10" xfId="61" applyNumberFormat="1" applyFill="1" applyBorder="1" applyAlignment="1">
      <alignment vertical="center" shrinkToFit="1"/>
      <protection/>
    </xf>
    <xf numFmtId="49" fontId="4" fillId="23" borderId="10" xfId="61" applyNumberFormat="1" applyFill="1" applyBorder="1" applyAlignment="1">
      <alignment vertical="center" shrinkToFit="1"/>
      <protection/>
    </xf>
    <xf numFmtId="0" fontId="4" fillId="22" borderId="10" xfId="61" applyNumberFormat="1" applyFill="1" applyBorder="1" applyAlignment="1">
      <alignment vertical="center" shrinkToFit="1"/>
      <protection/>
    </xf>
    <xf numFmtId="49" fontId="4" fillId="22" borderId="10" xfId="61" applyNumberFormat="1" applyFill="1" applyBorder="1" applyAlignment="1">
      <alignment vertical="center" shrinkToFit="1"/>
      <protection/>
    </xf>
    <xf numFmtId="0" fontId="4" fillId="20" borderId="10" xfId="61" applyNumberFormat="1" applyFill="1" applyBorder="1" applyAlignment="1">
      <alignment vertical="center" shrinkToFit="1"/>
      <protection/>
    </xf>
    <xf numFmtId="49" fontId="4" fillId="20" borderId="10" xfId="61" applyNumberFormat="1" applyFill="1" applyBorder="1" applyAlignment="1">
      <alignment vertical="center" shrinkToFit="1"/>
      <protection/>
    </xf>
    <xf numFmtId="0" fontId="4" fillId="38" borderId="10" xfId="61" applyNumberFormat="1" applyFill="1" applyBorder="1" applyAlignment="1">
      <alignment vertical="center" shrinkToFit="1"/>
      <protection/>
    </xf>
    <xf numFmtId="0" fontId="4" fillId="13" borderId="10" xfId="61" applyNumberFormat="1" applyFill="1" applyBorder="1" applyAlignment="1">
      <alignment vertical="center" shrinkToFit="1"/>
      <protection/>
    </xf>
    <xf numFmtId="49" fontId="4" fillId="11" borderId="10" xfId="61" applyNumberFormat="1" applyFill="1" applyBorder="1" applyAlignment="1">
      <alignment vertical="center" shrinkToFit="1"/>
      <protection/>
    </xf>
    <xf numFmtId="0" fontId="4" fillId="12" borderId="10" xfId="61" applyNumberFormat="1" applyFill="1" applyBorder="1" applyAlignment="1">
      <alignment vertical="center" shrinkToFit="1"/>
      <protection/>
    </xf>
    <xf numFmtId="49" fontId="4" fillId="12" borderId="10" xfId="61" applyNumberFormat="1" applyFill="1" applyBorder="1" applyAlignment="1">
      <alignment vertical="center" shrinkToFit="1"/>
      <protection/>
    </xf>
    <xf numFmtId="49" fontId="4" fillId="9" borderId="10" xfId="61" applyNumberFormat="1" applyFill="1" applyBorder="1" applyAlignment="1">
      <alignment vertical="center" shrinkToFit="1"/>
      <protection/>
    </xf>
    <xf numFmtId="49" fontId="4" fillId="10" borderId="10" xfId="61" applyNumberFormat="1" applyFill="1" applyBorder="1" applyAlignment="1">
      <alignment vertical="center" shrinkToFit="1"/>
      <protection/>
    </xf>
    <xf numFmtId="49" fontId="4" fillId="25" borderId="10" xfId="61" applyNumberFormat="1" applyFill="1" applyBorder="1" applyAlignment="1">
      <alignment vertical="center" shrinkToFit="1"/>
      <protection/>
    </xf>
    <xf numFmtId="0" fontId="4" fillId="10" borderId="10" xfId="61" applyNumberFormat="1" applyFill="1" applyBorder="1" applyAlignment="1">
      <alignment vertical="center" shrinkToFit="1"/>
      <protection/>
    </xf>
    <xf numFmtId="49" fontId="0" fillId="24" borderId="10" xfId="61" applyNumberFormat="1" applyFont="1" applyFill="1" applyBorder="1" applyAlignment="1">
      <alignment vertical="center"/>
      <protection/>
    </xf>
    <xf numFmtId="49" fontId="0" fillId="23" borderId="10" xfId="61" applyNumberFormat="1" applyFont="1" applyFill="1" applyBorder="1" applyAlignment="1">
      <alignment vertical="center"/>
      <protection/>
    </xf>
    <xf numFmtId="49" fontId="0" fillId="22" borderId="10" xfId="61" applyNumberFormat="1" applyFont="1" applyFill="1" applyBorder="1" applyAlignment="1">
      <alignment vertical="center"/>
      <protection/>
    </xf>
    <xf numFmtId="49" fontId="0" fillId="21" borderId="10" xfId="61" applyNumberFormat="1" applyFont="1" applyFill="1" applyBorder="1" applyAlignment="1">
      <alignment vertical="center"/>
      <protection/>
    </xf>
    <xf numFmtId="0" fontId="0" fillId="0" borderId="10" xfId="0" applyNumberFormat="1" applyBorder="1" applyAlignment="1">
      <alignment vertical="center" shrinkToFit="1"/>
    </xf>
    <xf numFmtId="0" fontId="0" fillId="0" borderId="10" xfId="61" applyNumberFormat="1" applyFont="1" applyBorder="1" applyAlignment="1">
      <alignment vertical="center" shrinkToFit="1"/>
      <protection/>
    </xf>
    <xf numFmtId="0" fontId="0" fillId="0" borderId="21" xfId="0" applyFill="1" applyBorder="1" applyAlignment="1" applyProtection="1">
      <alignment horizontal="center" vertical="center" shrinkToFit="1"/>
      <protection locked="0"/>
    </xf>
    <xf numFmtId="0" fontId="0" fillId="0" borderId="77" xfId="0" applyFill="1" applyBorder="1" applyAlignment="1" applyProtection="1">
      <alignment horizontal="center" vertical="center" shrinkToFit="1"/>
      <protection locked="0"/>
    </xf>
    <xf numFmtId="179" fontId="0" fillId="0" borderId="21" xfId="0" applyNumberFormat="1" applyFill="1" applyBorder="1" applyAlignment="1" applyProtection="1">
      <alignment vertical="center" shrinkToFit="1"/>
      <protection locked="0"/>
    </xf>
    <xf numFmtId="179" fontId="0" fillId="0" borderId="77" xfId="0" applyNumberFormat="1" applyFill="1" applyBorder="1" applyAlignment="1" applyProtection="1">
      <alignment vertical="center" shrinkToFit="1"/>
      <protection locked="0"/>
    </xf>
    <xf numFmtId="184" fontId="0" fillId="39" borderId="10" xfId="0" applyNumberFormat="1" applyFill="1" applyBorder="1" applyAlignment="1" applyProtection="1">
      <alignment horizontal="center" vertical="center" shrinkToFit="1"/>
      <protection locked="0"/>
    </xf>
    <xf numFmtId="184" fontId="0" fillId="39" borderId="14" xfId="0" applyNumberFormat="1" applyFill="1" applyBorder="1" applyAlignment="1" applyProtection="1">
      <alignment horizontal="center" vertical="center" shrinkToFit="1"/>
      <protection locked="0"/>
    </xf>
    <xf numFmtId="0" fontId="99" fillId="34" borderId="10" xfId="0" applyNumberFormat="1" applyFont="1" applyFill="1" applyBorder="1" applyAlignment="1" applyProtection="1">
      <alignment vertical="center"/>
      <protection/>
    </xf>
    <xf numFmtId="0" fontId="0" fillId="34" borderId="15" xfId="0" applyFill="1" applyBorder="1" applyAlignment="1" applyProtection="1">
      <alignment horizontal="center" vertical="center" shrinkToFit="1"/>
      <protection locked="0"/>
    </xf>
    <xf numFmtId="0" fontId="0" fillId="34" borderId="10" xfId="0" applyFill="1" applyBorder="1" applyAlignment="1" applyProtection="1">
      <alignment horizontal="center" vertical="center" shrinkToFit="1"/>
      <protection locked="0"/>
    </xf>
    <xf numFmtId="0" fontId="0" fillId="34" borderId="14" xfId="0" applyFill="1" applyBorder="1" applyAlignment="1" applyProtection="1">
      <alignment horizontal="center" vertical="center" shrinkToFit="1"/>
      <protection locked="0"/>
    </xf>
    <xf numFmtId="179" fontId="0" fillId="0" borderId="21" xfId="0" applyNumberFormat="1" applyFill="1" applyBorder="1" applyAlignment="1" applyProtection="1">
      <alignment horizontal="center" vertical="center" shrinkToFit="1"/>
      <protection locked="0"/>
    </xf>
    <xf numFmtId="179" fontId="0" fillId="0" borderId="15" xfId="0" applyNumberFormat="1" applyFill="1" applyBorder="1" applyAlignment="1" applyProtection="1">
      <alignment horizontal="center" vertical="center" shrinkToFit="1"/>
      <protection locked="0"/>
    </xf>
    <xf numFmtId="179" fontId="0" fillId="0" borderId="77" xfId="0" applyNumberFormat="1" applyFill="1" applyBorder="1" applyAlignment="1" applyProtection="1">
      <alignment horizontal="center" vertical="center" shrinkToFit="1"/>
      <protection locked="0"/>
    </xf>
    <xf numFmtId="0" fontId="100" fillId="34" borderId="15" xfId="0" applyNumberFormat="1" applyFont="1" applyFill="1" applyBorder="1" applyAlignment="1" applyProtection="1">
      <alignment horizontal="center" vertical="center" shrinkToFit="1"/>
      <protection/>
    </xf>
    <xf numFmtId="0" fontId="100" fillId="34" borderId="10" xfId="0" applyNumberFormat="1" applyFont="1" applyFill="1" applyBorder="1" applyAlignment="1" applyProtection="1">
      <alignment horizontal="center" vertical="center" shrinkToFit="1"/>
      <protection/>
    </xf>
    <xf numFmtId="0" fontId="100" fillId="34" borderId="14" xfId="0" applyNumberFormat="1" applyFont="1" applyFill="1" applyBorder="1" applyAlignment="1" applyProtection="1">
      <alignment horizontal="center" vertical="center" shrinkToFit="1"/>
      <protection/>
    </xf>
    <xf numFmtId="0" fontId="95" fillId="34" borderId="10" xfId="0" applyFont="1" applyFill="1" applyBorder="1" applyAlignment="1" applyProtection="1">
      <alignment horizontal="center" vertical="center"/>
      <protection/>
    </xf>
    <xf numFmtId="0" fontId="0" fillId="34" borderId="10" xfId="0" applyFont="1" applyFill="1" applyBorder="1" applyAlignment="1" applyProtection="1">
      <alignment horizontal="center" vertical="center"/>
      <protection/>
    </xf>
    <xf numFmtId="0" fontId="0" fillId="34" borderId="14" xfId="0" applyFont="1" applyFill="1" applyBorder="1" applyAlignment="1" applyProtection="1">
      <alignment horizontal="center" vertical="center"/>
      <protection/>
    </xf>
    <xf numFmtId="0" fontId="0" fillId="34" borderId="20" xfId="0" applyFont="1" applyFill="1" applyBorder="1" applyAlignment="1" applyProtection="1">
      <alignment horizontal="center" vertical="center"/>
      <protection/>
    </xf>
    <xf numFmtId="180" fontId="77" fillId="0" borderId="10" xfId="0" applyNumberFormat="1" applyFont="1" applyFill="1" applyBorder="1" applyAlignment="1" applyProtection="1">
      <alignment horizontal="center" vertical="center"/>
      <protection locked="0"/>
    </xf>
    <xf numFmtId="187" fontId="0" fillId="0" borderId="10" xfId="61" applyNumberFormat="1" applyFont="1" applyBorder="1" applyAlignment="1">
      <alignment horizontal="right" vertical="center"/>
      <protection/>
    </xf>
    <xf numFmtId="0" fontId="4" fillId="0" borderId="0" xfId="63" applyNumberFormat="1" applyFont="1" applyFill="1" applyBorder="1" applyAlignment="1" applyProtection="1">
      <alignment horizontal="right" vertical="center" wrapText="1" shrinkToFit="1"/>
      <protection/>
    </xf>
    <xf numFmtId="0" fontId="11" fillId="0" borderId="79" xfId="0" applyFont="1" applyBorder="1" applyAlignment="1" applyProtection="1">
      <alignment horizontal="center" vertical="center" shrinkToFit="1"/>
      <protection/>
    </xf>
    <xf numFmtId="0" fontId="11" fillId="0" borderId="36" xfId="0" applyFont="1" applyBorder="1" applyAlignment="1" applyProtection="1">
      <alignment horizontal="center" vertical="center" shrinkToFit="1"/>
      <protection/>
    </xf>
    <xf numFmtId="49" fontId="85" fillId="0" borderId="0" xfId="0" applyNumberFormat="1" applyFont="1" applyBorder="1" applyAlignment="1" applyProtection="1">
      <alignment vertical="center"/>
      <protection/>
    </xf>
    <xf numFmtId="0" fontId="0" fillId="0" borderId="0" xfId="0" applyAlignment="1" applyProtection="1">
      <alignment horizontal="center" vertical="center"/>
      <protection/>
    </xf>
    <xf numFmtId="0" fontId="0" fillId="0" borderId="0" xfId="0" applyFill="1" applyBorder="1" applyAlignment="1" applyProtection="1">
      <alignment horizontal="center" vertical="center"/>
      <protection/>
    </xf>
    <xf numFmtId="0" fontId="0" fillId="34" borderId="15" xfId="0" applyFont="1" applyFill="1" applyBorder="1" applyAlignment="1" applyProtection="1">
      <alignment horizontal="center" vertical="center"/>
      <protection/>
    </xf>
    <xf numFmtId="176" fontId="96" fillId="40" borderId="0" xfId="0" applyNumberFormat="1" applyFont="1" applyFill="1" applyAlignment="1">
      <alignment vertical="center"/>
    </xf>
    <xf numFmtId="0" fontId="96" fillId="0" borderId="0" xfId="0" applyFont="1" applyAlignment="1">
      <alignment vertical="center"/>
    </xf>
    <xf numFmtId="38" fontId="99" fillId="34" borderId="10" xfId="0" applyNumberFormat="1" applyFont="1" applyFill="1" applyBorder="1" applyAlignment="1" applyProtection="1">
      <alignment vertical="center"/>
      <protection/>
    </xf>
    <xf numFmtId="0" fontId="85" fillId="0" borderId="10" xfId="0" applyFont="1" applyFill="1" applyBorder="1" applyAlignment="1" applyProtection="1">
      <alignment vertical="center"/>
      <protection/>
    </xf>
    <xf numFmtId="0" fontId="0" fillId="0" borderId="0" xfId="0" applyBorder="1" applyAlignment="1" applyProtection="1">
      <alignment horizontal="right" vertical="center"/>
      <protection/>
    </xf>
    <xf numFmtId="0" fontId="85" fillId="0" borderId="0" xfId="0" applyNumberFormat="1" applyFont="1" applyBorder="1" applyAlignment="1" applyProtection="1">
      <alignment vertical="center"/>
      <protection/>
    </xf>
    <xf numFmtId="0" fontId="85" fillId="0" borderId="0" xfId="0" applyNumberFormat="1" applyFont="1" applyAlignment="1" applyProtection="1">
      <alignment vertical="center"/>
      <protection/>
    </xf>
    <xf numFmtId="0" fontId="4" fillId="0" borderId="0" xfId="63" applyNumberFormat="1" applyFont="1" applyFill="1" applyBorder="1" applyAlignment="1" applyProtection="1">
      <alignment vertical="center"/>
      <protection/>
    </xf>
    <xf numFmtId="0" fontId="0" fillId="0" borderId="0" xfId="0" applyFill="1" applyAlignment="1" applyProtection="1">
      <alignment horizontal="right" vertical="center"/>
      <protection/>
    </xf>
    <xf numFmtId="0" fontId="0" fillId="0" borderId="10" xfId="0" applyFont="1" applyFill="1" applyBorder="1" applyAlignment="1" applyProtection="1">
      <alignment vertical="center"/>
      <protection/>
    </xf>
    <xf numFmtId="0" fontId="96" fillId="0" borderId="0" xfId="0" applyFont="1" applyFill="1" applyAlignment="1">
      <alignment vertical="center"/>
    </xf>
    <xf numFmtId="0" fontId="96" fillId="0" borderId="0" xfId="0" applyFont="1" applyFill="1" applyAlignment="1">
      <alignment vertical="center"/>
    </xf>
    <xf numFmtId="0" fontId="0" fillId="0" borderId="10" xfId="0" applyFill="1" applyBorder="1" applyAlignment="1" applyProtection="1">
      <alignment vertical="center" shrinkToFit="1"/>
      <protection locked="0"/>
    </xf>
    <xf numFmtId="38" fontId="0" fillId="0" borderId="51" xfId="49" applyFont="1" applyFill="1" applyBorder="1" applyAlignment="1" applyProtection="1">
      <alignment vertical="center"/>
      <protection/>
    </xf>
    <xf numFmtId="38" fontId="0" fillId="0" borderId="22" xfId="49" applyFont="1" applyFill="1" applyBorder="1" applyAlignment="1" applyProtection="1">
      <alignment vertical="center"/>
      <protection/>
    </xf>
    <xf numFmtId="38" fontId="0" fillId="0" borderId="17" xfId="49" applyFont="1" applyFill="1" applyBorder="1" applyAlignment="1" applyProtection="1">
      <alignment vertical="center"/>
      <protection/>
    </xf>
    <xf numFmtId="38" fontId="0" fillId="0" borderId="49" xfId="49" applyFont="1" applyFill="1" applyBorder="1" applyAlignment="1" applyProtection="1">
      <alignment vertical="center"/>
      <protection/>
    </xf>
    <xf numFmtId="0" fontId="0" fillId="0" borderId="10" xfId="0" applyFill="1" applyBorder="1" applyAlignment="1" applyProtection="1">
      <alignment horizontal="center" vertical="center"/>
      <protection locked="0"/>
    </xf>
    <xf numFmtId="184" fontId="0" fillId="0" borderId="65" xfId="0" applyNumberFormat="1" applyFill="1" applyBorder="1" applyAlignment="1" applyProtection="1">
      <alignment horizontal="center" vertical="center"/>
      <protection locked="0"/>
    </xf>
    <xf numFmtId="0" fontId="0" fillId="0" borderId="66" xfId="0" applyNumberFormat="1" applyFill="1" applyBorder="1" applyAlignment="1" applyProtection="1">
      <alignment horizontal="center" vertical="center"/>
      <protection locked="0"/>
    </xf>
    <xf numFmtId="0" fontId="0" fillId="0" borderId="67" xfId="0" applyFill="1" applyBorder="1" applyAlignment="1" applyProtection="1">
      <alignment horizontal="center" vertical="center"/>
      <protection locked="0"/>
    </xf>
    <xf numFmtId="184" fontId="0" fillId="34" borderId="15" xfId="0" applyNumberFormat="1" applyFill="1" applyBorder="1" applyAlignment="1" applyProtection="1">
      <alignment horizontal="center" vertical="center" shrinkToFit="1"/>
      <protection/>
    </xf>
    <xf numFmtId="184" fontId="0" fillId="34" borderId="10" xfId="0" applyNumberFormat="1" applyFill="1" applyBorder="1" applyAlignment="1" applyProtection="1">
      <alignment horizontal="center" vertical="center" shrinkToFit="1"/>
      <protection/>
    </xf>
    <xf numFmtId="184" fontId="0" fillId="34" borderId="20" xfId="0" applyNumberFormat="1" applyFill="1" applyBorder="1" applyAlignment="1" applyProtection="1">
      <alignment horizontal="center" vertical="center" shrinkToFit="1"/>
      <protection/>
    </xf>
    <xf numFmtId="184" fontId="0" fillId="34" borderId="14" xfId="0" applyNumberFormat="1" applyFill="1" applyBorder="1" applyAlignment="1" applyProtection="1">
      <alignment horizontal="center" vertical="center" shrinkToFit="1"/>
      <protection/>
    </xf>
    <xf numFmtId="0" fontId="0" fillId="0" borderId="77" xfId="0" applyFill="1" applyBorder="1" applyAlignment="1" applyProtection="1">
      <alignment vertical="center" textRotation="255"/>
      <protection/>
    </xf>
    <xf numFmtId="0" fontId="0" fillId="0" borderId="20" xfId="0" applyNumberFormat="1" applyFill="1" applyBorder="1" applyAlignment="1" applyProtection="1">
      <alignment vertical="center" shrinkToFit="1"/>
      <protection/>
    </xf>
    <xf numFmtId="183" fontId="0" fillId="0" borderId="10" xfId="0" applyNumberFormat="1" applyFill="1" applyBorder="1" applyAlignment="1" applyProtection="1">
      <alignment horizontal="center" vertical="center" shrinkToFit="1"/>
      <protection/>
    </xf>
    <xf numFmtId="183" fontId="0" fillId="0" borderId="14" xfId="0" applyNumberFormat="1" applyFill="1" applyBorder="1" applyAlignment="1" applyProtection="1">
      <alignment horizontal="center" vertical="center" shrinkToFit="1"/>
      <protection/>
    </xf>
    <xf numFmtId="0" fontId="96" fillId="0" borderId="0" xfId="0" applyFont="1" applyFill="1" applyAlignment="1" applyProtection="1">
      <alignment vertical="center"/>
      <protection locked="0"/>
    </xf>
    <xf numFmtId="176" fontId="96" fillId="0" borderId="10" xfId="0" applyNumberFormat="1" applyFont="1" applyBorder="1" applyAlignment="1" applyProtection="1">
      <alignment horizontal="center" vertical="center" shrinkToFit="1"/>
      <protection locked="0"/>
    </xf>
    <xf numFmtId="49" fontId="0" fillId="0" borderId="10" xfId="0" applyNumberFormat="1" applyFill="1" applyBorder="1" applyAlignment="1" applyProtection="1">
      <alignment horizontal="center" vertical="center" shrinkToFit="1"/>
      <protection locked="0"/>
    </xf>
    <xf numFmtId="49" fontId="0" fillId="0" borderId="10" xfId="0" applyNumberFormat="1" applyFill="1" applyBorder="1" applyAlignment="1" applyProtection="1">
      <alignment vertical="center" shrinkToFit="1"/>
      <protection locked="0"/>
    </xf>
    <xf numFmtId="0" fontId="83" fillId="0" borderId="10" xfId="0" applyFont="1"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49" fontId="0" fillId="0" borderId="10" xfId="0" applyNumberFormat="1" applyBorder="1" applyAlignment="1" applyProtection="1">
      <alignment vertical="center" shrinkToFit="1"/>
      <protection locked="0"/>
    </xf>
    <xf numFmtId="49" fontId="0" fillId="0" borderId="10" xfId="61" applyNumberFormat="1" applyFont="1" applyBorder="1" applyAlignment="1">
      <alignment vertical="center"/>
      <protection/>
    </xf>
    <xf numFmtId="193" fontId="11" fillId="0" borderId="79" xfId="0" applyNumberFormat="1" applyFont="1" applyFill="1" applyBorder="1" applyAlignment="1" applyProtection="1">
      <alignment horizontal="center" vertical="center" shrinkToFit="1"/>
      <protection/>
    </xf>
    <xf numFmtId="0" fontId="11" fillId="0" borderId="79" xfId="0" applyFont="1" applyFill="1" applyBorder="1" applyAlignment="1" applyProtection="1">
      <alignment horizontal="center" vertical="center" shrinkToFit="1"/>
      <protection locked="0"/>
    </xf>
    <xf numFmtId="0" fontId="9" fillId="0" borderId="0" xfId="0" applyFont="1" applyAlignment="1" applyProtection="1">
      <alignment vertical="center"/>
      <protection locked="0"/>
    </xf>
    <xf numFmtId="0" fontId="9" fillId="0" borderId="0" xfId="0" applyFont="1" applyFill="1" applyAlignment="1" applyProtection="1">
      <alignment vertical="center"/>
      <protection locked="0"/>
    </xf>
    <xf numFmtId="0" fontId="101" fillId="0" borderId="10" xfId="0" applyFont="1" applyBorder="1" applyAlignment="1">
      <alignment horizontal="center" vertical="center" wrapText="1"/>
    </xf>
    <xf numFmtId="0" fontId="96" fillId="0" borderId="0" xfId="0" applyFont="1" applyAlignment="1" applyProtection="1">
      <alignment vertical="center"/>
      <protection locked="0"/>
    </xf>
    <xf numFmtId="0" fontId="83" fillId="0" borderId="80" xfId="0" applyFont="1" applyFill="1" applyBorder="1" applyAlignment="1" applyProtection="1">
      <alignment vertical="center"/>
      <protection locked="0"/>
    </xf>
    <xf numFmtId="0" fontId="83" fillId="0" borderId="0" xfId="0" applyFont="1" applyFill="1" applyAlignment="1" applyProtection="1">
      <alignment vertical="center"/>
      <protection locked="0"/>
    </xf>
    <xf numFmtId="0" fontId="77" fillId="0" borderId="19" xfId="0" applyFont="1" applyFill="1" applyBorder="1" applyAlignment="1" applyProtection="1">
      <alignment vertical="center"/>
      <protection/>
    </xf>
    <xf numFmtId="0" fontId="77" fillId="0" borderId="10" xfId="0" applyFont="1" applyFill="1" applyBorder="1" applyAlignment="1" applyProtection="1">
      <alignment vertical="center"/>
      <protection/>
    </xf>
    <xf numFmtId="0" fontId="77" fillId="0" borderId="10" xfId="0" applyFont="1" applyFill="1" applyBorder="1" applyAlignment="1" applyProtection="1">
      <alignment vertical="center"/>
      <protection locked="0"/>
    </xf>
    <xf numFmtId="0" fontId="77" fillId="0" borderId="52" xfId="0" applyNumberFormat="1" applyFont="1" applyFill="1" applyBorder="1" applyAlignment="1" applyProtection="1">
      <alignment vertical="center"/>
      <protection/>
    </xf>
    <xf numFmtId="0" fontId="77" fillId="0" borderId="15" xfId="0" applyNumberFormat="1" applyFont="1" applyFill="1" applyBorder="1" applyAlignment="1" applyProtection="1">
      <alignment vertical="center"/>
      <protection/>
    </xf>
    <xf numFmtId="0" fontId="77" fillId="0" borderId="45" xfId="0" applyNumberFormat="1" applyFont="1" applyFill="1" applyBorder="1" applyAlignment="1" applyProtection="1">
      <alignment vertical="center"/>
      <protection/>
    </xf>
    <xf numFmtId="0" fontId="77" fillId="0" borderId="52" xfId="0" applyNumberFormat="1" applyFont="1" applyFill="1" applyBorder="1" applyAlignment="1" applyProtection="1">
      <alignment vertical="center"/>
      <protection locked="0"/>
    </xf>
    <xf numFmtId="0" fontId="77" fillId="0" borderId="15" xfId="0" applyNumberFormat="1" applyFont="1" applyFill="1" applyBorder="1" applyAlignment="1" applyProtection="1">
      <alignment vertical="center"/>
      <protection locked="0"/>
    </xf>
    <xf numFmtId="0" fontId="77" fillId="0" borderId="19" xfId="0" applyNumberFormat="1" applyFont="1" applyFill="1" applyBorder="1" applyAlignment="1" applyProtection="1">
      <alignment vertical="center"/>
      <protection/>
    </xf>
    <xf numFmtId="0" fontId="77" fillId="0" borderId="10" xfId="0" applyNumberFormat="1" applyFont="1" applyFill="1" applyBorder="1" applyAlignment="1" applyProtection="1">
      <alignment vertical="center"/>
      <protection/>
    </xf>
    <xf numFmtId="0" fontId="77" fillId="0" borderId="29" xfId="0" applyNumberFormat="1" applyFont="1" applyFill="1" applyBorder="1" applyAlignment="1" applyProtection="1">
      <alignment vertical="center"/>
      <protection/>
    </xf>
    <xf numFmtId="0" fontId="77" fillId="0" borderId="19" xfId="0" applyNumberFormat="1" applyFont="1" applyFill="1" applyBorder="1" applyAlignment="1" applyProtection="1">
      <alignment vertical="center"/>
      <protection locked="0"/>
    </xf>
    <xf numFmtId="0" fontId="77" fillId="0" borderId="10" xfId="0" applyNumberFormat="1" applyFont="1" applyFill="1" applyBorder="1" applyAlignment="1" applyProtection="1">
      <alignment vertical="center"/>
      <protection locked="0"/>
    </xf>
    <xf numFmtId="0" fontId="94" fillId="0" borderId="19" xfId="0" applyNumberFormat="1" applyFont="1" applyFill="1" applyBorder="1" applyAlignment="1" applyProtection="1">
      <alignment vertical="center"/>
      <protection/>
    </xf>
    <xf numFmtId="0" fontId="94" fillId="0" borderId="10" xfId="0" applyNumberFormat="1" applyFont="1" applyFill="1" applyBorder="1" applyAlignment="1" applyProtection="1">
      <alignment vertical="center"/>
      <protection/>
    </xf>
    <xf numFmtId="0" fontId="94" fillId="0" borderId="29" xfId="0" applyNumberFormat="1" applyFont="1" applyFill="1" applyBorder="1" applyAlignment="1" applyProtection="1">
      <alignment vertical="center"/>
      <protection/>
    </xf>
    <xf numFmtId="0" fontId="94" fillId="0" borderId="19" xfId="0" applyNumberFormat="1" applyFont="1" applyFill="1" applyBorder="1" applyAlignment="1" applyProtection="1">
      <alignment vertical="center"/>
      <protection locked="0"/>
    </xf>
    <xf numFmtId="0" fontId="94" fillId="0" borderId="10" xfId="0" applyNumberFormat="1" applyFont="1" applyFill="1" applyBorder="1" applyAlignment="1" applyProtection="1">
      <alignment vertical="center"/>
      <protection locked="0"/>
    </xf>
    <xf numFmtId="0" fontId="77" fillId="0" borderId="57" xfId="0" applyNumberFormat="1" applyFont="1" applyFill="1" applyBorder="1" applyAlignment="1" applyProtection="1">
      <alignment vertical="center"/>
      <protection/>
    </xf>
    <xf numFmtId="0" fontId="77" fillId="0" borderId="81" xfId="0" applyNumberFormat="1" applyFont="1" applyFill="1" applyBorder="1" applyAlignment="1" applyProtection="1">
      <alignment vertical="center"/>
      <protection/>
    </xf>
    <xf numFmtId="0" fontId="94" fillId="0" borderId="57" xfId="0" applyNumberFormat="1" applyFont="1" applyFill="1" applyBorder="1" applyAlignment="1" applyProtection="1">
      <alignment vertical="center"/>
      <protection/>
    </xf>
    <xf numFmtId="0" fontId="77" fillId="0" borderId="57" xfId="0" applyFont="1" applyFill="1" applyBorder="1" applyAlignment="1" applyProtection="1">
      <alignment vertical="center"/>
      <protection/>
    </xf>
    <xf numFmtId="0" fontId="102" fillId="0" borderId="82" xfId="0" applyFont="1" applyBorder="1" applyAlignment="1" applyProtection="1">
      <alignment vertical="center"/>
      <protection locked="0"/>
    </xf>
    <xf numFmtId="0" fontId="102" fillId="0" borderId="83" xfId="0" applyFont="1" applyBorder="1" applyAlignment="1" applyProtection="1">
      <alignment horizontal="center" vertical="center" shrinkToFit="1"/>
      <protection locked="0"/>
    </xf>
    <xf numFmtId="0" fontId="0" fillId="0" borderId="0" xfId="0" applyBorder="1" applyAlignment="1" applyProtection="1">
      <alignment vertical="center" shrinkToFit="1"/>
      <protection locked="0"/>
    </xf>
    <xf numFmtId="0" fontId="66" fillId="0" borderId="0" xfId="0" applyFont="1" applyBorder="1" applyAlignment="1" applyProtection="1">
      <alignment vertical="center"/>
      <protection locked="0"/>
    </xf>
    <xf numFmtId="0" fontId="85" fillId="0" borderId="0" xfId="0" applyFont="1" applyBorder="1" applyAlignment="1" applyProtection="1">
      <alignment vertical="center"/>
      <protection locked="0"/>
    </xf>
    <xf numFmtId="0" fontId="0" fillId="0" borderId="0" xfId="0" applyAlignment="1" applyProtection="1">
      <alignment vertical="center" shrinkToFit="1"/>
      <protection locked="0"/>
    </xf>
    <xf numFmtId="0" fontId="0" fillId="0" borderId="0" xfId="0" applyNumberFormat="1" applyAlignment="1" applyProtection="1">
      <alignment vertical="center"/>
      <protection locked="0"/>
    </xf>
    <xf numFmtId="0" fontId="0" fillId="0" borderId="0" xfId="0" applyAlignment="1" applyProtection="1">
      <alignment vertical="center"/>
      <protection locked="0"/>
    </xf>
    <xf numFmtId="0" fontId="66" fillId="0" borderId="0" xfId="0" applyFont="1" applyBorder="1" applyAlignment="1" applyProtection="1">
      <alignment vertical="center"/>
      <protection locked="0"/>
    </xf>
    <xf numFmtId="0" fontId="85"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NumberFormat="1" applyBorder="1" applyAlignment="1" applyProtection="1">
      <alignment vertical="center"/>
      <protection locked="0"/>
    </xf>
    <xf numFmtId="0" fontId="0" fillId="0" borderId="0" xfId="0" applyNumberFormat="1" applyBorder="1" applyAlignment="1" applyProtection="1">
      <alignment vertical="center"/>
      <protection locked="0"/>
    </xf>
    <xf numFmtId="0" fontId="66" fillId="0" borderId="0" xfId="0" applyFont="1" applyFill="1" applyBorder="1" applyAlignment="1" applyProtection="1">
      <alignment vertical="center" shrinkToFit="1"/>
      <protection locked="0"/>
    </xf>
    <xf numFmtId="0" fontId="85" fillId="0" borderId="0" xfId="0" applyFont="1" applyFill="1" applyBorder="1" applyAlignment="1" applyProtection="1">
      <alignment vertical="center" shrinkToFit="1"/>
      <protection locked="0"/>
    </xf>
    <xf numFmtId="0" fontId="0" fillId="0" borderId="0" xfId="0" applyFill="1" applyBorder="1" applyAlignment="1" applyProtection="1">
      <alignment vertical="center" shrinkToFit="1"/>
      <protection locked="0"/>
    </xf>
    <xf numFmtId="0" fontId="0" fillId="0" borderId="0" xfId="0" applyNumberFormat="1" applyFill="1" applyBorder="1" applyAlignment="1" applyProtection="1">
      <alignment vertical="center" shrinkToFit="1"/>
      <protection locked="0"/>
    </xf>
    <xf numFmtId="0" fontId="86" fillId="0" borderId="0" xfId="63" applyNumberFormat="1" applyFont="1" applyFill="1" applyBorder="1" applyAlignment="1" applyProtection="1">
      <alignment vertical="center" shrinkToFit="1"/>
      <protection locked="0"/>
    </xf>
    <xf numFmtId="0" fontId="4" fillId="0" borderId="0" xfId="63" applyNumberFormat="1" applyFont="1" applyFill="1" applyBorder="1" applyAlignment="1" applyProtection="1">
      <alignment vertical="center" shrinkToFit="1"/>
      <protection locked="0"/>
    </xf>
    <xf numFmtId="0" fontId="66" fillId="0" borderId="0" xfId="0" applyFont="1" applyAlignment="1" applyProtection="1">
      <alignment vertical="center"/>
      <protection locked="0"/>
    </xf>
    <xf numFmtId="0" fontId="85" fillId="0" borderId="0" xfId="0" applyFont="1" applyAlignment="1" applyProtection="1">
      <alignment vertical="center"/>
      <protection locked="0"/>
    </xf>
    <xf numFmtId="0" fontId="0" fillId="0" borderId="0" xfId="0" applyAlignment="1" applyProtection="1">
      <alignment vertical="center"/>
      <protection locked="0"/>
    </xf>
    <xf numFmtId="0" fontId="0" fillId="0" borderId="17" xfId="0" applyBorder="1" applyAlignment="1" applyProtection="1">
      <alignment horizontal="center" vertical="center" textRotation="255" wrapText="1"/>
      <protection locked="0"/>
    </xf>
    <xf numFmtId="0" fontId="103" fillId="0" borderId="10" xfId="0" applyFont="1" applyBorder="1" applyAlignment="1" applyProtection="1">
      <alignment horizontal="center" vertical="center"/>
      <protection locked="0"/>
    </xf>
    <xf numFmtId="0" fontId="66" fillId="0" borderId="0" xfId="49" applyNumberFormat="1" applyFont="1" applyAlignment="1" applyProtection="1">
      <alignment vertical="center"/>
      <protection locked="0"/>
    </xf>
    <xf numFmtId="0" fontId="85" fillId="0" borderId="0" xfId="49" applyNumberFormat="1" applyFont="1" applyAlignment="1" applyProtection="1">
      <alignment vertical="center"/>
      <protection locked="0"/>
    </xf>
    <xf numFmtId="0" fontId="0" fillId="0" borderId="10" xfId="0" applyBorder="1" applyAlignment="1" applyProtection="1">
      <alignment vertical="center"/>
      <protection locked="0"/>
    </xf>
    <xf numFmtId="0" fontId="0" fillId="0" borderId="20" xfId="0" applyBorder="1" applyAlignment="1" applyProtection="1">
      <alignment vertical="center"/>
      <protection locked="0"/>
    </xf>
    <xf numFmtId="0" fontId="0" fillId="0" borderId="48" xfId="0" applyBorder="1" applyAlignment="1" applyProtection="1">
      <alignment vertical="center"/>
      <protection locked="0"/>
    </xf>
    <xf numFmtId="0" fontId="0" fillId="0" borderId="0" xfId="49" applyNumberFormat="1" applyFont="1" applyAlignment="1" applyProtection="1">
      <alignment vertical="center"/>
      <protection locked="0"/>
    </xf>
    <xf numFmtId="0" fontId="96" fillId="0" borderId="0" xfId="0" applyFont="1" applyAlignment="1" applyProtection="1">
      <alignment vertical="center"/>
      <protection locked="0"/>
    </xf>
    <xf numFmtId="0" fontId="0" fillId="0" borderId="18"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90" fillId="0" borderId="84" xfId="0" applyFont="1" applyBorder="1" applyAlignment="1" applyProtection="1">
      <alignment vertical="center"/>
      <protection locked="0"/>
    </xf>
    <xf numFmtId="0" fontId="90" fillId="0" borderId="85" xfId="0" applyFont="1" applyBorder="1" applyAlignment="1" applyProtection="1">
      <alignment vertical="center"/>
      <protection locked="0"/>
    </xf>
    <xf numFmtId="0" fontId="90" fillId="0" borderId="86" xfId="0" applyFont="1" applyBorder="1" applyAlignment="1" applyProtection="1">
      <alignment vertical="center"/>
      <protection locked="0"/>
    </xf>
    <xf numFmtId="0" fontId="90" fillId="0" borderId="87" xfId="0" applyFont="1" applyBorder="1" applyAlignment="1" applyProtection="1">
      <alignment vertical="center"/>
      <protection locked="0"/>
    </xf>
    <xf numFmtId="0" fontId="0" fillId="0" borderId="15" xfId="0" applyBorder="1" applyAlignment="1" applyProtection="1">
      <alignment vertical="center"/>
      <protection locked="0"/>
    </xf>
    <xf numFmtId="0" fontId="66" fillId="0" borderId="0" xfId="49" applyNumberFormat="1" applyFont="1" applyAlignment="1" applyProtection="1">
      <alignment vertical="center"/>
      <protection locked="0"/>
    </xf>
    <xf numFmtId="0" fontId="0" fillId="0" borderId="10" xfId="0" applyBorder="1" applyAlignment="1" applyProtection="1">
      <alignment vertical="center" shrinkToFit="1"/>
      <protection locked="0"/>
    </xf>
    <xf numFmtId="0" fontId="0" fillId="0" borderId="10" xfId="49" applyNumberFormat="1" applyFont="1" applyBorder="1" applyAlignment="1" applyProtection="1">
      <alignment vertical="center" shrinkToFit="1"/>
      <protection locked="0"/>
    </xf>
    <xf numFmtId="0" fontId="0" fillId="0" borderId="17" xfId="0" applyBorder="1" applyAlignment="1" applyProtection="1">
      <alignment vertical="center" shrinkToFit="1"/>
      <protection locked="0"/>
    </xf>
    <xf numFmtId="0" fontId="70" fillId="0" borderId="88" xfId="0" applyFont="1" applyBorder="1" applyAlignment="1" applyProtection="1">
      <alignment vertical="center" shrinkToFit="1"/>
      <protection locked="0"/>
    </xf>
    <xf numFmtId="0" fontId="70" fillId="0" borderId="19" xfId="0" applyFont="1" applyBorder="1" applyAlignment="1" applyProtection="1">
      <alignment vertical="center" shrinkToFit="1"/>
      <protection locked="0"/>
    </xf>
    <xf numFmtId="0" fontId="70" fillId="0" borderId="10" xfId="0" applyFont="1" applyBorder="1" applyAlignment="1" applyProtection="1">
      <alignment vertical="center" shrinkToFit="1"/>
      <protection locked="0"/>
    </xf>
    <xf numFmtId="0" fontId="0" fillId="0" borderId="52" xfId="0" applyBorder="1" applyAlignment="1" applyProtection="1">
      <alignment vertical="center"/>
      <protection locked="0"/>
    </xf>
    <xf numFmtId="0" fontId="0" fillId="0" borderId="19" xfId="0" applyBorder="1" applyAlignment="1" applyProtection="1">
      <alignment vertical="center"/>
      <protection locked="0"/>
    </xf>
    <xf numFmtId="0" fontId="0" fillId="0" borderId="15" xfId="0" applyBorder="1" applyAlignment="1" applyProtection="1">
      <alignment horizontal="center" vertical="center" textRotation="255"/>
      <protection locked="0"/>
    </xf>
    <xf numFmtId="0" fontId="70" fillId="0" borderId="89" xfId="0" applyFont="1" applyBorder="1" applyAlignment="1" applyProtection="1">
      <alignment vertical="center" shrinkToFit="1"/>
      <protection locked="0"/>
    </xf>
    <xf numFmtId="184" fontId="0" fillId="34" borderId="21" xfId="0" applyNumberFormat="1" applyFill="1" applyBorder="1" applyAlignment="1" applyProtection="1">
      <alignment horizontal="center" vertical="center" shrinkToFit="1"/>
      <protection/>
    </xf>
    <xf numFmtId="180" fontId="0" fillId="34" borderId="15" xfId="0" applyNumberFormat="1" applyFill="1" applyBorder="1" applyAlignment="1" applyProtection="1">
      <alignment horizontal="center" vertical="center" shrinkToFit="1"/>
      <protection/>
    </xf>
    <xf numFmtId="180" fontId="0" fillId="34" borderId="10" xfId="0" applyNumberFormat="1" applyFill="1" applyBorder="1" applyAlignment="1" applyProtection="1">
      <alignment horizontal="center" vertical="center" shrinkToFit="1"/>
      <protection/>
    </xf>
    <xf numFmtId="180" fontId="0" fillId="34" borderId="14" xfId="0" applyNumberFormat="1" applyFill="1" applyBorder="1" applyAlignment="1" applyProtection="1">
      <alignment horizontal="center" vertical="center" shrinkToFit="1"/>
      <protection/>
    </xf>
    <xf numFmtId="49" fontId="0" fillId="0" borderId="10" xfId="61" applyNumberFormat="1" applyFont="1" applyBorder="1" applyAlignment="1">
      <alignment vertical="center"/>
      <protection/>
    </xf>
    <xf numFmtId="184" fontId="0" fillId="34" borderId="77" xfId="0" applyNumberFormat="1" applyFill="1" applyBorder="1" applyAlignment="1" applyProtection="1">
      <alignment horizontal="center" vertical="center" shrinkToFit="1"/>
      <protection/>
    </xf>
    <xf numFmtId="179" fontId="0" fillId="34" borderId="48" xfId="0" applyNumberFormat="1" applyFill="1" applyBorder="1" applyAlignment="1" applyProtection="1">
      <alignment vertical="center" shrinkToFit="1"/>
      <protection/>
    </xf>
    <xf numFmtId="179" fontId="0" fillId="34" borderId="21" xfId="0" applyNumberFormat="1" applyFill="1" applyBorder="1" applyAlignment="1" applyProtection="1">
      <alignment vertical="center" shrinkToFit="1"/>
      <protection/>
    </xf>
    <xf numFmtId="0" fontId="0" fillId="0" borderId="10" xfId="0" applyBorder="1" applyAlignment="1" applyProtection="1">
      <alignment horizontal="center" vertical="center" textRotation="255" wrapText="1"/>
      <protection locked="0"/>
    </xf>
    <xf numFmtId="0" fontId="0" fillId="0" borderId="90" xfId="0" applyBorder="1" applyAlignment="1" applyProtection="1">
      <alignment vertical="center"/>
      <protection locked="0"/>
    </xf>
    <xf numFmtId="0" fontId="0" fillId="0" borderId="91" xfId="0" applyBorder="1" applyAlignment="1" applyProtection="1">
      <alignment vertical="center"/>
      <protection locked="0"/>
    </xf>
    <xf numFmtId="0" fontId="99" fillId="34" borderId="10" xfId="0" applyNumberFormat="1" applyFont="1" applyFill="1" applyBorder="1" applyAlignment="1" applyProtection="1">
      <alignment horizontal="center" vertical="center"/>
      <protection/>
    </xf>
    <xf numFmtId="183" fontId="0" fillId="34" borderId="15" xfId="0" applyNumberFormat="1" applyFill="1" applyBorder="1" applyAlignment="1" applyProtection="1">
      <alignment horizontal="center" vertical="center" shrinkToFit="1"/>
      <protection/>
    </xf>
    <xf numFmtId="183" fontId="0" fillId="34" borderId="10" xfId="0" applyNumberFormat="1" applyFill="1" applyBorder="1" applyAlignment="1" applyProtection="1">
      <alignment horizontal="center" vertical="center" shrinkToFit="1"/>
      <protection/>
    </xf>
    <xf numFmtId="183" fontId="0" fillId="34" borderId="14" xfId="0" applyNumberFormat="1" applyFill="1" applyBorder="1" applyAlignment="1" applyProtection="1">
      <alignment horizontal="center" vertical="center" shrinkToFit="1"/>
      <protection/>
    </xf>
    <xf numFmtId="0" fontId="96" fillId="0" borderId="10" xfId="0" applyFont="1" applyBorder="1" applyAlignment="1" applyProtection="1">
      <alignment vertical="center"/>
      <protection locked="0"/>
    </xf>
    <xf numFmtId="0" fontId="9" fillId="0" borderId="10" xfId="0" applyFont="1" applyBorder="1" applyAlignment="1" applyProtection="1">
      <alignment vertical="center"/>
      <protection locked="0"/>
    </xf>
    <xf numFmtId="184" fontId="0" fillId="0" borderId="77" xfId="0" applyNumberFormat="1" applyFill="1" applyBorder="1" applyAlignment="1" applyProtection="1">
      <alignment horizontal="center" vertical="center" shrinkToFit="1"/>
      <protection locked="0"/>
    </xf>
    <xf numFmtId="49" fontId="103" fillId="0" borderId="12" xfId="0" applyNumberFormat="1" applyFont="1" applyBorder="1" applyAlignment="1">
      <alignment horizontal="left" vertical="center"/>
    </xf>
    <xf numFmtId="49" fontId="76" fillId="0" borderId="0" xfId="61" applyNumberFormat="1" applyFont="1" applyFill="1" applyBorder="1" applyAlignment="1">
      <alignment vertical="center"/>
      <protection/>
    </xf>
    <xf numFmtId="49" fontId="79" fillId="0" borderId="12" xfId="0" applyNumberFormat="1" applyFont="1" applyBorder="1" applyAlignment="1">
      <alignment horizontal="left" vertical="center"/>
    </xf>
    <xf numFmtId="49" fontId="5" fillId="0" borderId="12" xfId="65" applyNumberFormat="1" applyFont="1" applyFill="1" applyBorder="1" applyAlignment="1">
      <alignment horizontal="left" vertical="center"/>
      <protection/>
    </xf>
    <xf numFmtId="49" fontId="5" fillId="0" borderId="12" xfId="65" applyNumberFormat="1" applyFont="1" applyFill="1" applyBorder="1" applyAlignment="1">
      <alignment vertical="center"/>
      <protection/>
    </xf>
    <xf numFmtId="49" fontId="5" fillId="0" borderId="12" xfId="61" applyNumberFormat="1" applyFont="1" applyFill="1" applyBorder="1" applyAlignment="1">
      <alignment vertical="center"/>
      <protection/>
    </xf>
    <xf numFmtId="49" fontId="5" fillId="0" borderId="12" xfId="61" applyNumberFormat="1" applyFont="1" applyFill="1" applyBorder="1" applyAlignment="1">
      <alignment horizontal="left" vertical="center"/>
      <protection/>
    </xf>
    <xf numFmtId="49" fontId="76" fillId="0" borderId="12" xfId="61" applyNumberFormat="1" applyFont="1" applyFill="1" applyBorder="1" applyAlignment="1">
      <alignment vertical="center"/>
      <protection/>
    </xf>
    <xf numFmtId="0" fontId="70" fillId="0" borderId="11" xfId="0" applyFont="1" applyBorder="1" applyAlignment="1" applyProtection="1">
      <alignment horizontal="left" vertical="center"/>
      <protection/>
    </xf>
    <xf numFmtId="0" fontId="70" fillId="0" borderId="19" xfId="0" applyFont="1" applyBorder="1" applyAlignment="1" applyProtection="1">
      <alignment horizontal="left" vertical="center"/>
      <protection/>
    </xf>
    <xf numFmtId="0" fontId="0" fillId="0" borderId="0" xfId="0" applyAlignment="1" applyProtection="1">
      <alignment horizontal="center" vertical="center"/>
      <protection/>
    </xf>
    <xf numFmtId="0" fontId="0" fillId="0" borderId="17"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0" xfId="0" applyNumberFormat="1" applyAlignment="1" applyProtection="1">
      <alignment horizontal="right" vertical="center" shrinkToFit="1"/>
      <protection locked="0"/>
    </xf>
    <xf numFmtId="49" fontId="0" fillId="0" borderId="0" xfId="0" applyNumberFormat="1" applyAlignment="1" applyProtection="1">
      <alignment horizontal="right" vertical="center" shrinkToFit="1"/>
      <protection locked="0"/>
    </xf>
    <xf numFmtId="176" fontId="0" fillId="0" borderId="0" xfId="0" applyNumberFormat="1" applyAlignment="1" applyProtection="1">
      <alignment horizontal="right" vertical="center" shrinkToFit="1"/>
      <protection locked="0"/>
    </xf>
    <xf numFmtId="0" fontId="0" fillId="0" borderId="0" xfId="0" applyBorder="1" applyAlignment="1" applyProtection="1">
      <alignment horizontal="left" vertical="center" shrinkToFit="1"/>
      <protection locked="0"/>
    </xf>
    <xf numFmtId="0" fontId="0" fillId="0" borderId="0" xfId="0" applyBorder="1" applyAlignment="1" applyProtection="1">
      <alignment vertical="center" shrinkToFit="1"/>
      <protection locked="0"/>
    </xf>
    <xf numFmtId="0" fontId="0" fillId="0" borderId="0" xfId="0" applyAlignment="1" applyProtection="1">
      <alignment horizontal="right" vertical="center"/>
      <protection/>
    </xf>
    <xf numFmtId="177" fontId="0" fillId="0" borderId="0" xfId="0" applyNumberFormat="1" applyAlignment="1" applyProtection="1">
      <alignment horizontal="right" vertical="center"/>
      <protection/>
    </xf>
    <xf numFmtId="0" fontId="0" fillId="0" borderId="0" xfId="0" applyBorder="1" applyAlignment="1">
      <alignment horizontal="center" vertical="center"/>
    </xf>
    <xf numFmtId="0" fontId="88" fillId="0" borderId="0" xfId="0" applyFont="1" applyAlignment="1" applyProtection="1">
      <alignment horizontal="center" vertical="center"/>
      <protection/>
    </xf>
    <xf numFmtId="0" fontId="0" fillId="0" borderId="0" xfId="0" applyAlignment="1" applyProtection="1">
      <alignment horizontal="left" vertical="center"/>
      <protection/>
    </xf>
    <xf numFmtId="0" fontId="0" fillId="0" borderId="10" xfId="0" applyBorder="1" applyAlignment="1" applyProtection="1">
      <alignment horizontal="center" vertical="center"/>
      <protection/>
    </xf>
    <xf numFmtId="49" fontId="0" fillId="0" borderId="10" xfId="0" applyNumberFormat="1" applyFill="1" applyBorder="1" applyAlignment="1" applyProtection="1">
      <alignment horizontal="center" vertical="center" shrinkToFit="1"/>
      <protection locked="0"/>
    </xf>
    <xf numFmtId="49" fontId="0" fillId="0" borderId="14" xfId="0" applyNumberFormat="1" applyFill="1" applyBorder="1" applyAlignment="1" applyProtection="1">
      <alignment horizontal="center" vertical="center" shrinkToFit="1"/>
      <protection locked="0"/>
    </xf>
    <xf numFmtId="49" fontId="0" fillId="0" borderId="15" xfId="0" applyNumberFormat="1" applyFill="1" applyBorder="1" applyAlignment="1" applyProtection="1">
      <alignment horizontal="center" vertical="center" shrinkToFit="1"/>
      <protection locked="0"/>
    </xf>
    <xf numFmtId="49" fontId="0" fillId="0" borderId="10" xfId="0" applyNumberFormat="1" applyFill="1" applyBorder="1" applyAlignment="1" applyProtection="1">
      <alignment vertical="center" shrinkToFit="1"/>
      <protection locked="0"/>
    </xf>
    <xf numFmtId="0" fontId="0" fillId="0" borderId="14" xfId="0" applyBorder="1" applyAlignment="1" applyProtection="1">
      <alignment horizontal="center" vertical="center"/>
      <protection/>
    </xf>
    <xf numFmtId="0" fontId="0" fillId="0" borderId="17" xfId="0" applyBorder="1" applyAlignment="1" applyProtection="1">
      <alignment horizontal="center" vertical="center" shrinkToFit="1"/>
      <protection/>
    </xf>
    <xf numFmtId="0" fontId="0" fillId="0" borderId="19" xfId="0" applyBorder="1" applyAlignment="1" applyProtection="1">
      <alignment horizontal="center" vertical="center" shrinkToFit="1"/>
      <protection/>
    </xf>
    <xf numFmtId="49" fontId="0" fillId="0" borderId="15" xfId="0" applyNumberFormat="1" applyFill="1" applyBorder="1" applyAlignment="1" applyProtection="1">
      <alignment vertical="center" shrinkToFit="1"/>
      <protection locked="0"/>
    </xf>
    <xf numFmtId="49" fontId="0" fillId="0" borderId="14" xfId="0" applyNumberFormat="1" applyFill="1" applyBorder="1" applyAlignment="1" applyProtection="1">
      <alignment vertical="center" shrinkToFit="1"/>
      <protection locked="0"/>
    </xf>
    <xf numFmtId="0" fontId="0" fillId="0" borderId="48" xfId="0" applyBorder="1" applyAlignment="1" applyProtection="1">
      <alignment horizontal="center" vertical="center"/>
      <protection/>
    </xf>
    <xf numFmtId="0" fontId="0" fillId="0" borderId="77" xfId="0"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10" xfId="0" applyBorder="1" applyAlignment="1" applyProtection="1">
      <alignment horizontal="center" vertical="center" textRotation="255"/>
      <protection/>
    </xf>
    <xf numFmtId="0" fontId="0" fillId="0" borderId="14" xfId="0" applyBorder="1" applyAlignment="1" applyProtection="1">
      <alignment horizontal="center" vertical="center" textRotation="255"/>
      <protection/>
    </xf>
    <xf numFmtId="0" fontId="0" fillId="0" borderId="20" xfId="0" applyBorder="1" applyAlignment="1" applyProtection="1">
      <alignment horizontal="center" vertical="center" textRotation="255"/>
      <protection/>
    </xf>
    <xf numFmtId="0" fontId="0" fillId="0" borderId="77" xfId="0" applyBorder="1" applyAlignment="1" applyProtection="1">
      <alignment horizontal="center" vertical="center" textRotation="255"/>
      <protection/>
    </xf>
    <xf numFmtId="0" fontId="0" fillId="0" borderId="10" xfId="0" applyBorder="1" applyAlignment="1" applyProtection="1">
      <alignment horizontal="center" vertical="center" wrapText="1"/>
      <protection/>
    </xf>
    <xf numFmtId="0" fontId="0" fillId="0" borderId="48" xfId="0" applyBorder="1" applyAlignment="1" applyProtection="1">
      <alignment horizontal="center" vertical="center" textRotation="255"/>
      <protection/>
    </xf>
    <xf numFmtId="0" fontId="95" fillId="34" borderId="20" xfId="0" applyFont="1" applyFill="1" applyBorder="1" applyAlignment="1" applyProtection="1">
      <alignment horizontal="center" vertical="center" textRotation="255"/>
      <protection/>
    </xf>
    <xf numFmtId="0" fontId="95" fillId="34" borderId="48" xfId="0" applyFont="1" applyFill="1" applyBorder="1" applyAlignment="1" applyProtection="1">
      <alignment horizontal="center" vertical="center" textRotation="255"/>
      <protection/>
    </xf>
    <xf numFmtId="0" fontId="95" fillId="34" borderId="77" xfId="0" applyFont="1" applyFill="1" applyBorder="1" applyAlignment="1" applyProtection="1">
      <alignment horizontal="center" vertical="center" textRotation="255"/>
      <protection/>
    </xf>
    <xf numFmtId="0" fontId="80" fillId="0" borderId="20" xfId="0" applyFont="1" applyFill="1" applyBorder="1" applyAlignment="1" applyProtection="1">
      <alignment horizontal="center" vertical="center" textRotation="255" wrapText="1" shrinkToFit="1"/>
      <protection/>
    </xf>
    <xf numFmtId="0" fontId="80" fillId="0" borderId="48" xfId="0" applyFont="1" applyFill="1" applyBorder="1" applyAlignment="1" applyProtection="1">
      <alignment horizontal="center" vertical="center" textRotation="255" shrinkToFit="1"/>
      <protection/>
    </xf>
    <xf numFmtId="0" fontId="80" fillId="0" borderId="77" xfId="0" applyFont="1" applyFill="1" applyBorder="1" applyAlignment="1" applyProtection="1">
      <alignment horizontal="center" vertical="center" textRotation="255" shrinkToFit="1"/>
      <protection/>
    </xf>
    <xf numFmtId="0" fontId="80" fillId="0" borderId="20" xfId="0" applyFont="1" applyBorder="1" applyAlignment="1" applyProtection="1">
      <alignment horizontal="center" vertical="center" textRotation="255" wrapText="1" shrinkToFit="1"/>
      <protection/>
    </xf>
    <xf numFmtId="0" fontId="80" fillId="0" borderId="48" xfId="0" applyFont="1" applyBorder="1" applyAlignment="1" applyProtection="1">
      <alignment horizontal="center" vertical="center" textRotation="255" shrinkToFit="1"/>
      <protection/>
    </xf>
    <xf numFmtId="0" fontId="80" fillId="0" borderId="77" xfId="0" applyFont="1" applyBorder="1" applyAlignment="1" applyProtection="1">
      <alignment horizontal="center" vertical="center" textRotation="255" shrinkToFit="1"/>
      <protection/>
    </xf>
    <xf numFmtId="0" fontId="0" fillId="0" borderId="29" xfId="0" applyBorder="1" applyAlignment="1" applyProtection="1">
      <alignment horizontal="center" vertical="center" shrinkToFit="1"/>
      <protection/>
    </xf>
    <xf numFmtId="0" fontId="0" fillId="0" borderId="92" xfId="0" applyBorder="1" applyAlignment="1" applyProtection="1">
      <alignment horizontal="center" vertical="center" shrinkToFit="1"/>
      <protection/>
    </xf>
    <xf numFmtId="0" fontId="0" fillId="0" borderId="93" xfId="0" applyBorder="1" applyAlignment="1" applyProtection="1">
      <alignment horizontal="center" vertical="center" shrinkToFit="1"/>
      <protection/>
    </xf>
    <xf numFmtId="0" fontId="83" fillId="0" borderId="17" xfId="0" applyNumberFormat="1" applyFont="1" applyBorder="1" applyAlignment="1" applyProtection="1">
      <alignment horizontal="center" vertical="center" shrinkToFit="1"/>
      <protection/>
    </xf>
    <xf numFmtId="0" fontId="83" fillId="0" borderId="19" xfId="0" applyNumberFormat="1" applyFont="1" applyBorder="1" applyAlignment="1" applyProtection="1">
      <alignment horizontal="center" vertical="center" shrinkToFit="1"/>
      <protection/>
    </xf>
    <xf numFmtId="0" fontId="0" fillId="34" borderId="17" xfId="0" applyNumberFormat="1" applyFill="1" applyBorder="1" applyAlignment="1" applyProtection="1">
      <alignment vertical="center" shrinkToFit="1"/>
      <protection/>
    </xf>
    <xf numFmtId="0" fontId="0" fillId="34" borderId="19" xfId="0" applyNumberFormat="1" applyFill="1" applyBorder="1" applyAlignment="1" applyProtection="1">
      <alignment vertical="center" shrinkToFit="1"/>
      <protection/>
    </xf>
    <xf numFmtId="38" fontId="99" fillId="34" borderId="10" xfId="49" applyFont="1" applyFill="1" applyBorder="1" applyAlignment="1" applyProtection="1">
      <alignment vertical="center" shrinkToFit="1"/>
      <protection/>
    </xf>
    <xf numFmtId="0" fontId="83" fillId="0" borderId="10" xfId="0" applyFont="1" applyFill="1" applyBorder="1" applyAlignment="1" applyProtection="1">
      <alignment horizontal="center" vertical="center"/>
      <protection/>
    </xf>
    <xf numFmtId="0" fontId="0" fillId="37" borderId="20" xfId="0" applyFill="1" applyBorder="1" applyAlignment="1" applyProtection="1">
      <alignment horizontal="center" vertical="center" textRotation="255" shrinkToFit="1"/>
      <protection/>
    </xf>
    <xf numFmtId="0" fontId="0" fillId="37" borderId="48" xfId="0" applyFill="1" applyBorder="1" applyAlignment="1" applyProtection="1">
      <alignment horizontal="center" vertical="center" textRotation="255" shrinkToFit="1"/>
      <protection/>
    </xf>
    <xf numFmtId="0" fontId="0" fillId="37" borderId="77" xfId="0" applyFill="1" applyBorder="1" applyAlignment="1" applyProtection="1">
      <alignment horizontal="center" vertical="center" textRotation="255" shrinkToFit="1"/>
      <protection/>
    </xf>
    <xf numFmtId="38" fontId="83" fillId="0" borderId="10" xfId="49" applyFont="1" applyBorder="1" applyAlignment="1" applyProtection="1">
      <alignment vertical="center" shrinkToFit="1"/>
      <protection/>
    </xf>
    <xf numFmtId="0" fontId="0" fillId="0" borderId="20" xfId="0" applyBorder="1" applyAlignment="1" applyProtection="1">
      <alignment horizontal="center" vertical="center" textRotation="255" shrinkToFit="1"/>
      <protection/>
    </xf>
    <xf numFmtId="0" fontId="0" fillId="0" borderId="48" xfId="0" applyBorder="1" applyAlignment="1" applyProtection="1">
      <alignment horizontal="center" vertical="center" textRotation="255" shrinkToFit="1"/>
      <protection/>
    </xf>
    <xf numFmtId="0" fontId="0" fillId="0" borderId="77" xfId="0" applyBorder="1" applyAlignment="1" applyProtection="1">
      <alignment horizontal="center" vertical="center" textRotation="255" shrinkToFit="1"/>
      <protection/>
    </xf>
    <xf numFmtId="0" fontId="0" fillId="0" borderId="10" xfId="0" applyFill="1" applyBorder="1" applyAlignment="1" applyProtection="1">
      <alignment horizontal="center" vertical="center"/>
      <protection/>
    </xf>
    <xf numFmtId="0" fontId="0" fillId="0" borderId="45" xfId="0" applyBorder="1" applyAlignment="1" applyProtection="1">
      <alignment horizontal="center" vertical="center" shrinkToFit="1"/>
      <protection/>
    </xf>
    <xf numFmtId="0" fontId="0" fillId="0" borderId="94" xfId="0" applyBorder="1" applyAlignment="1" applyProtection="1">
      <alignment horizontal="center" vertical="center" shrinkToFit="1"/>
      <protection/>
    </xf>
    <xf numFmtId="0" fontId="0" fillId="0" borderId="95" xfId="0" applyBorder="1" applyAlignment="1" applyProtection="1">
      <alignment horizontal="center" vertical="center" shrinkToFit="1"/>
      <protection/>
    </xf>
    <xf numFmtId="0" fontId="0" fillId="0" borderId="53" xfId="0" applyFill="1" applyBorder="1" applyAlignment="1" applyProtection="1">
      <alignment horizontal="center" vertical="center" textRotation="255"/>
      <protection/>
    </xf>
    <xf numFmtId="0" fontId="0" fillId="0" borderId="18" xfId="0" applyFill="1" applyBorder="1" applyAlignment="1" applyProtection="1">
      <alignment horizontal="center" vertical="center" textRotation="255"/>
      <protection/>
    </xf>
    <xf numFmtId="0" fontId="0" fillId="0" borderId="96" xfId="0" applyFill="1" applyBorder="1" applyAlignment="1" applyProtection="1">
      <alignment horizontal="center" vertical="center" textRotation="255"/>
      <protection/>
    </xf>
    <xf numFmtId="0" fontId="87" fillId="0" borderId="17" xfId="0" applyFont="1" applyBorder="1" applyAlignment="1" applyProtection="1">
      <alignment horizontal="center" vertical="center"/>
      <protection/>
    </xf>
    <xf numFmtId="0" fontId="87" fillId="0" borderId="11" xfId="0" applyFont="1" applyBorder="1" applyAlignment="1" applyProtection="1">
      <alignment horizontal="center" vertical="center"/>
      <protection/>
    </xf>
    <xf numFmtId="0" fontId="87" fillId="0" borderId="19" xfId="0" applyFont="1" applyBorder="1" applyAlignment="1" applyProtection="1">
      <alignment horizontal="center" vertical="center"/>
      <protection/>
    </xf>
    <xf numFmtId="0" fontId="87" fillId="0" borderId="17" xfId="0" applyFont="1" applyBorder="1" applyAlignment="1" applyProtection="1">
      <alignment horizontal="left" vertical="center" indent="1"/>
      <protection/>
    </xf>
    <xf numFmtId="0" fontId="87" fillId="0" borderId="11" xfId="0" applyFont="1" applyBorder="1" applyAlignment="1" applyProtection="1">
      <alignment horizontal="left" vertical="center" indent="1"/>
      <protection/>
    </xf>
    <xf numFmtId="0" fontId="87" fillId="0" borderId="19" xfId="0" applyFont="1" applyBorder="1" applyAlignment="1" applyProtection="1">
      <alignment horizontal="left" vertical="center" indent="1"/>
      <protection/>
    </xf>
    <xf numFmtId="0" fontId="96" fillId="0" borderId="10" xfId="0" applyFont="1" applyBorder="1" applyAlignment="1" applyProtection="1">
      <alignment horizontal="center" vertical="center"/>
      <protection locked="0"/>
    </xf>
    <xf numFmtId="0" fontId="96" fillId="0" borderId="17" xfId="0" applyFont="1" applyBorder="1" applyAlignment="1" applyProtection="1">
      <alignment horizontal="center" vertical="center"/>
      <protection locked="0"/>
    </xf>
    <xf numFmtId="0" fontId="96" fillId="0" borderId="11" xfId="0" applyFont="1" applyBorder="1" applyAlignment="1" applyProtection="1">
      <alignment horizontal="center" vertical="center"/>
      <protection locked="0"/>
    </xf>
    <xf numFmtId="0" fontId="96" fillId="0" borderId="19" xfId="0" applyFont="1" applyBorder="1" applyAlignment="1" applyProtection="1">
      <alignment horizontal="center" vertical="center"/>
      <protection locked="0"/>
    </xf>
    <xf numFmtId="0" fontId="0" fillId="0" borderId="17" xfId="0"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85" fillId="0" borderId="20" xfId="49" applyNumberFormat="1" applyFont="1" applyBorder="1" applyAlignment="1" applyProtection="1">
      <alignment horizontal="center" vertical="center" textRotation="255"/>
      <protection locked="0"/>
    </xf>
    <xf numFmtId="0" fontId="85" fillId="0" borderId="48" xfId="49" applyNumberFormat="1" applyFont="1" applyBorder="1" applyAlignment="1" applyProtection="1">
      <alignment horizontal="center" vertical="center" textRotation="255"/>
      <protection locked="0"/>
    </xf>
    <xf numFmtId="0" fontId="85" fillId="0" borderId="15" xfId="49" applyNumberFormat="1" applyFont="1" applyBorder="1" applyAlignment="1" applyProtection="1">
      <alignment horizontal="center" vertical="center" textRotation="255"/>
      <protection locked="0"/>
    </xf>
    <xf numFmtId="0" fontId="80" fillId="0" borderId="10" xfId="0" applyFont="1" applyFill="1" applyBorder="1" applyAlignment="1" applyProtection="1">
      <alignment horizontal="center" vertical="center" wrapText="1"/>
      <protection/>
    </xf>
    <xf numFmtId="0" fontId="80" fillId="0" borderId="14" xfId="0" applyFont="1" applyFill="1" applyBorder="1" applyAlignment="1" applyProtection="1">
      <alignment horizontal="center" vertical="center" wrapText="1"/>
      <protection/>
    </xf>
    <xf numFmtId="0" fontId="0" fillId="0" borderId="48" xfId="0" applyFill="1" applyBorder="1" applyAlignment="1" applyProtection="1">
      <alignment horizontal="center" vertical="center" shrinkToFit="1"/>
      <protection/>
    </xf>
    <xf numFmtId="0" fontId="0" fillId="0" borderId="77" xfId="0" applyFill="1" applyBorder="1" applyAlignment="1" applyProtection="1">
      <alignment horizontal="center" vertical="center" shrinkToFit="1"/>
      <protection/>
    </xf>
    <xf numFmtId="0" fontId="0" fillId="0" borderId="15" xfId="0" applyFill="1" applyBorder="1" applyAlignment="1" applyProtection="1">
      <alignment horizontal="center" vertical="center" shrinkToFit="1"/>
      <protection/>
    </xf>
    <xf numFmtId="0" fontId="0" fillId="0" borderId="20" xfId="0" applyFont="1" applyFill="1" applyBorder="1" applyAlignment="1" applyProtection="1">
      <alignment horizontal="center" vertical="center" textRotation="255" wrapText="1"/>
      <protection/>
    </xf>
    <xf numFmtId="0" fontId="0" fillId="0" borderId="48" xfId="0" applyFont="1" applyFill="1" applyBorder="1" applyAlignment="1" applyProtection="1">
      <alignment horizontal="center" vertical="center" textRotation="255"/>
      <protection/>
    </xf>
    <xf numFmtId="0" fontId="0" fillId="0" borderId="77" xfId="0" applyFont="1" applyFill="1" applyBorder="1" applyAlignment="1" applyProtection="1">
      <alignment horizontal="center" vertical="center" textRotation="255"/>
      <protection/>
    </xf>
    <xf numFmtId="0" fontId="0" fillId="0" borderId="48" xfId="0" applyFill="1" applyBorder="1" applyAlignment="1" applyProtection="1">
      <alignment horizontal="center" vertical="center" textRotation="255"/>
      <protection/>
    </xf>
    <xf numFmtId="0" fontId="0" fillId="0" borderId="77" xfId="0" applyFill="1" applyBorder="1" applyAlignment="1" applyProtection="1">
      <alignment horizontal="center" vertical="center" textRotation="255"/>
      <protection/>
    </xf>
    <xf numFmtId="0" fontId="85" fillId="0" borderId="20" xfId="0" applyFont="1" applyFill="1" applyBorder="1" applyAlignment="1" applyProtection="1">
      <alignment horizontal="center" vertical="center" textRotation="255"/>
      <protection/>
    </xf>
    <xf numFmtId="0" fontId="85" fillId="0" borderId="77" xfId="0" applyFont="1" applyFill="1" applyBorder="1" applyAlignment="1" applyProtection="1">
      <alignment horizontal="center" vertical="center" textRotation="255"/>
      <protection/>
    </xf>
    <xf numFmtId="0" fontId="0" fillId="0" borderId="97" xfId="0" applyFill="1" applyBorder="1" applyAlignment="1" applyProtection="1">
      <alignment horizontal="center" vertical="center"/>
      <protection/>
    </xf>
    <xf numFmtId="0" fontId="0" fillId="0" borderId="98" xfId="0" applyFill="1" applyBorder="1" applyAlignment="1" applyProtection="1">
      <alignment horizontal="center" vertical="center"/>
      <protection/>
    </xf>
    <xf numFmtId="0" fontId="0" fillId="0" borderId="99" xfId="0" applyFill="1" applyBorder="1" applyAlignment="1" applyProtection="1">
      <alignment horizontal="center" vertical="center"/>
      <protection/>
    </xf>
    <xf numFmtId="0" fontId="0" fillId="0" borderId="17" xfId="0" applyFill="1" applyBorder="1" applyAlignment="1" applyProtection="1">
      <alignment horizontal="center" vertical="center" shrinkToFit="1"/>
      <protection/>
    </xf>
    <xf numFmtId="0" fontId="0" fillId="0" borderId="11" xfId="0" applyFill="1" applyBorder="1" applyAlignment="1" applyProtection="1">
      <alignment horizontal="center" vertical="center" shrinkToFit="1"/>
      <protection/>
    </xf>
    <xf numFmtId="0" fontId="0" fillId="0" borderId="20" xfId="0" applyFill="1" applyBorder="1" applyAlignment="1" applyProtection="1">
      <alignment horizontal="center" vertical="center" textRotation="255"/>
      <protection/>
    </xf>
    <xf numFmtId="0" fontId="0" fillId="0" borderId="10" xfId="0" applyFill="1" applyBorder="1" applyAlignment="1" applyProtection="1">
      <alignment horizontal="center" vertical="center" textRotation="255"/>
      <protection/>
    </xf>
    <xf numFmtId="0" fontId="0" fillId="0" borderId="14" xfId="0" applyFill="1" applyBorder="1" applyAlignment="1" applyProtection="1">
      <alignment horizontal="center" vertical="center" textRotation="255"/>
      <protection/>
    </xf>
    <xf numFmtId="0" fontId="0" fillId="0" borderId="49" xfId="0"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0" fontId="0" fillId="0" borderId="100" xfId="0" applyFill="1" applyBorder="1" applyAlignment="1" applyProtection="1">
      <alignment horizontal="center" vertical="center"/>
      <protection/>
    </xf>
    <xf numFmtId="0" fontId="0" fillId="0" borderId="19" xfId="0" applyFill="1" applyBorder="1" applyAlignment="1" applyProtection="1">
      <alignment horizontal="center" vertical="center" shrinkToFit="1"/>
      <protection/>
    </xf>
    <xf numFmtId="0" fontId="0" fillId="0" borderId="0"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1" fillId="0" borderId="20" xfId="0" applyFont="1" applyFill="1" applyBorder="1" applyAlignment="1" applyProtection="1">
      <alignment horizontal="center" vertical="center" textRotation="255" wrapText="1"/>
      <protection/>
    </xf>
    <xf numFmtId="0" fontId="0" fillId="37" borderId="20" xfId="0" applyFill="1" applyBorder="1" applyAlignment="1" applyProtection="1">
      <alignment horizontal="center" vertical="center" textRotation="255"/>
      <protection/>
    </xf>
    <xf numFmtId="0" fontId="0" fillId="37" borderId="48" xfId="0" applyFill="1" applyBorder="1" applyAlignment="1" applyProtection="1">
      <alignment horizontal="center" vertical="center" textRotation="255"/>
      <protection/>
    </xf>
    <xf numFmtId="0" fontId="0" fillId="37" borderId="77" xfId="0" applyFill="1" applyBorder="1" applyAlignment="1" applyProtection="1">
      <alignment horizontal="center" vertical="center" textRotation="255"/>
      <protection/>
    </xf>
    <xf numFmtId="0" fontId="0" fillId="0" borderId="101" xfId="0" applyFill="1" applyBorder="1" applyAlignment="1" applyProtection="1">
      <alignment horizontal="center" vertical="center"/>
      <protection/>
    </xf>
    <xf numFmtId="0" fontId="0" fillId="0" borderId="102" xfId="0" applyFill="1" applyBorder="1" applyAlignment="1" applyProtection="1">
      <alignment horizontal="center" vertical="center"/>
      <protection/>
    </xf>
    <xf numFmtId="0" fontId="0" fillId="0" borderId="103" xfId="0" applyFill="1" applyBorder="1" applyAlignment="1" applyProtection="1">
      <alignment horizontal="center" vertical="center"/>
      <protection/>
    </xf>
    <xf numFmtId="0" fontId="77" fillId="0" borderId="0" xfId="0" applyFont="1" applyFill="1" applyBorder="1" applyAlignment="1" applyProtection="1">
      <alignment vertical="center" shrinkToFit="1"/>
      <protection/>
    </xf>
    <xf numFmtId="0" fontId="77" fillId="0" borderId="0" xfId="0" applyFont="1" applyAlignment="1" applyProtection="1">
      <alignment vertical="center" shrinkToFit="1"/>
      <protection/>
    </xf>
    <xf numFmtId="49" fontId="0" fillId="0" borderId="10" xfId="0" applyNumberFormat="1" applyFont="1" applyFill="1" applyBorder="1" applyAlignment="1" applyProtection="1">
      <alignment horizontal="center" vertical="center" shrinkToFit="1"/>
      <protection locked="0"/>
    </xf>
    <xf numFmtId="49" fontId="0" fillId="0" borderId="14" xfId="0" applyNumberFormat="1" applyFont="1" applyFill="1" applyBorder="1" applyAlignment="1" applyProtection="1">
      <alignment horizontal="center" vertical="center" shrinkToFit="1"/>
      <protection locked="0"/>
    </xf>
    <xf numFmtId="49" fontId="0" fillId="0" borderId="15" xfId="0" applyNumberFormat="1" applyFont="1" applyFill="1" applyBorder="1" applyAlignment="1" applyProtection="1">
      <alignment horizontal="center" vertical="center" shrinkToFit="1"/>
      <protection locked="0"/>
    </xf>
    <xf numFmtId="49" fontId="0" fillId="0" borderId="10" xfId="0" applyNumberFormat="1" applyFont="1" applyFill="1" applyBorder="1" applyAlignment="1" applyProtection="1">
      <alignment vertical="center" shrinkToFit="1"/>
      <protection locked="0"/>
    </xf>
    <xf numFmtId="49" fontId="0" fillId="0" borderId="14" xfId="0" applyNumberFormat="1" applyFont="1" applyFill="1" applyBorder="1" applyAlignment="1" applyProtection="1">
      <alignment vertical="center" shrinkToFit="1"/>
      <protection locked="0"/>
    </xf>
    <xf numFmtId="49" fontId="0" fillId="0" borderId="15" xfId="0" applyNumberFormat="1" applyFont="1" applyFill="1" applyBorder="1" applyAlignment="1" applyProtection="1">
      <alignment vertical="center" shrinkToFit="1"/>
      <protection locked="0"/>
    </xf>
    <xf numFmtId="0" fontId="0" fillId="0" borderId="50" xfId="0" applyFont="1" applyFill="1" applyBorder="1" applyAlignment="1" applyProtection="1">
      <alignment horizontal="center" vertical="center"/>
      <protection/>
    </xf>
    <xf numFmtId="0" fontId="0" fillId="0" borderId="104" xfId="0" applyFont="1" applyFill="1" applyBorder="1" applyAlignment="1" applyProtection="1">
      <alignment horizontal="center" vertical="center"/>
      <protection/>
    </xf>
    <xf numFmtId="0" fontId="0" fillId="0" borderId="105" xfId="0" applyFont="1" applyFill="1" applyBorder="1" applyAlignment="1" applyProtection="1">
      <alignment horizontal="center" vertical="center"/>
      <protection/>
    </xf>
    <xf numFmtId="0" fontId="0" fillId="0" borderId="48" xfId="0" applyFont="1" applyFill="1" applyBorder="1" applyAlignment="1" applyProtection="1">
      <alignment horizontal="center" vertical="center" shrinkToFit="1"/>
      <protection/>
    </xf>
    <xf numFmtId="0" fontId="0" fillId="0" borderId="15" xfId="0" applyFont="1" applyFill="1" applyBorder="1" applyAlignment="1" applyProtection="1">
      <alignment horizontal="center" vertical="center" shrinkToFit="1"/>
      <protection/>
    </xf>
    <xf numFmtId="0" fontId="0" fillId="0" borderId="77" xfId="0" applyFont="1" applyFill="1" applyBorder="1" applyAlignment="1" applyProtection="1">
      <alignment horizontal="center" vertical="center" shrinkToFit="1"/>
      <protection/>
    </xf>
    <xf numFmtId="0" fontId="0" fillId="0" borderId="22"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52" xfId="0" applyFont="1" applyFill="1" applyBorder="1" applyAlignment="1" applyProtection="1">
      <alignment horizontal="center" vertical="center"/>
      <protection/>
    </xf>
    <xf numFmtId="0" fontId="0" fillId="0" borderId="106" xfId="0" applyFont="1" applyFill="1" applyBorder="1" applyAlignment="1" applyProtection="1">
      <alignment horizontal="center" vertical="center" shrinkToFit="1"/>
      <protection/>
    </xf>
    <xf numFmtId="0" fontId="0" fillId="0" borderId="16" xfId="0" applyFont="1" applyFill="1" applyBorder="1" applyAlignment="1" applyProtection="1">
      <alignment horizontal="center" vertical="center" shrinkToFit="1"/>
      <protection/>
    </xf>
    <xf numFmtId="0" fontId="0" fillId="0" borderId="100" xfId="0" applyFont="1" applyFill="1" applyBorder="1" applyAlignment="1" applyProtection="1">
      <alignment horizontal="center" vertical="center" shrinkToFit="1"/>
      <protection/>
    </xf>
    <xf numFmtId="0" fontId="0" fillId="0" borderId="20" xfId="0" applyFont="1" applyFill="1" applyBorder="1" applyAlignment="1" applyProtection="1">
      <alignment horizontal="center" vertical="center" textRotation="255"/>
      <protection/>
    </xf>
    <xf numFmtId="0" fontId="0" fillId="0" borderId="49" xfId="0" applyFont="1" applyFill="1" applyBorder="1" applyAlignment="1" applyProtection="1">
      <alignment horizontal="center" vertical="center"/>
      <protection/>
    </xf>
    <xf numFmtId="0" fontId="0" fillId="0" borderId="10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37" borderId="17" xfId="0" applyFont="1" applyFill="1" applyBorder="1" applyAlignment="1" applyProtection="1">
      <alignment horizontal="center" vertical="center"/>
      <protection/>
    </xf>
    <xf numFmtId="0" fontId="0" fillId="37" borderId="1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66" fillId="0" borderId="12" xfId="0" applyFont="1" applyFill="1" applyBorder="1" applyAlignment="1" applyProtection="1">
      <alignment vertical="center"/>
      <protection/>
    </xf>
    <xf numFmtId="0" fontId="0" fillId="0" borderId="10" xfId="0" applyFont="1" applyFill="1" applyBorder="1" applyAlignment="1" applyProtection="1">
      <alignment horizontal="center" vertical="center" textRotation="255"/>
      <protection/>
    </xf>
    <xf numFmtId="0" fontId="0" fillId="0" borderId="14" xfId="0" applyFont="1" applyFill="1" applyBorder="1" applyAlignment="1" applyProtection="1">
      <alignment horizontal="center" vertical="center" textRotation="255"/>
      <protection/>
    </xf>
    <xf numFmtId="0" fontId="95" fillId="34" borderId="10" xfId="0" applyFont="1" applyFill="1" applyBorder="1" applyAlignment="1" applyProtection="1">
      <alignment horizontal="center" vertical="center" textRotation="255"/>
      <protection/>
    </xf>
    <xf numFmtId="0" fontId="95" fillId="34" borderId="14" xfId="0" applyFont="1" applyFill="1" applyBorder="1" applyAlignment="1" applyProtection="1">
      <alignment horizontal="center" vertical="center" textRotation="255"/>
      <protection/>
    </xf>
    <xf numFmtId="49" fontId="0" fillId="0" borderId="17" xfId="0" applyNumberFormat="1" applyFont="1" applyFill="1" applyBorder="1" applyAlignment="1" applyProtection="1">
      <alignment vertical="center" shrinkToFit="1"/>
      <protection locked="0"/>
    </xf>
    <xf numFmtId="49" fontId="0" fillId="0" borderId="19" xfId="0" applyNumberFormat="1" applyFont="1" applyFill="1" applyBorder="1" applyAlignment="1" applyProtection="1">
      <alignment vertical="center" shrinkToFit="1"/>
      <protection locked="0"/>
    </xf>
    <xf numFmtId="49" fontId="0" fillId="0" borderId="51" xfId="0" applyNumberFormat="1" applyFont="1" applyFill="1" applyBorder="1" applyAlignment="1" applyProtection="1">
      <alignment vertical="center" shrinkToFit="1"/>
      <protection locked="0"/>
    </xf>
    <xf numFmtId="49" fontId="0" fillId="0" borderId="107" xfId="0" applyNumberFormat="1" applyFont="1" applyFill="1" applyBorder="1" applyAlignment="1" applyProtection="1">
      <alignment vertical="center" shrinkToFit="1"/>
      <protection locked="0"/>
    </xf>
    <xf numFmtId="49" fontId="0" fillId="0" borderId="22" xfId="0" applyNumberFormat="1" applyFont="1" applyFill="1" applyBorder="1" applyAlignment="1" applyProtection="1">
      <alignment vertical="center" shrinkToFit="1"/>
      <protection locked="0"/>
    </xf>
    <xf numFmtId="49" fontId="0" fillId="0" borderId="52" xfId="0" applyNumberFormat="1" applyFont="1" applyFill="1" applyBorder="1" applyAlignment="1" applyProtection="1">
      <alignment vertical="center" shrinkToFit="1"/>
      <protection locked="0"/>
    </xf>
    <xf numFmtId="49" fontId="0" fillId="0" borderId="51" xfId="0" applyNumberFormat="1" applyFont="1" applyFill="1" applyBorder="1" applyAlignment="1" applyProtection="1">
      <alignment vertical="center" shrinkToFit="1"/>
      <protection/>
    </xf>
    <xf numFmtId="49" fontId="0" fillId="0" borderId="107" xfId="0" applyNumberFormat="1" applyFont="1" applyFill="1" applyBorder="1" applyAlignment="1" applyProtection="1">
      <alignment vertical="center" shrinkToFit="1"/>
      <protection/>
    </xf>
    <xf numFmtId="49" fontId="0" fillId="0" borderId="17" xfId="0" applyNumberFormat="1" applyFont="1" applyFill="1" applyBorder="1" applyAlignment="1" applyProtection="1">
      <alignment vertical="center" shrinkToFit="1"/>
      <protection/>
    </xf>
    <xf numFmtId="49" fontId="0" fillId="0" borderId="19" xfId="0" applyNumberFormat="1" applyFont="1" applyFill="1" applyBorder="1" applyAlignment="1" applyProtection="1">
      <alignment vertical="center" shrinkToFit="1"/>
      <protection/>
    </xf>
    <xf numFmtId="0" fontId="0" fillId="0" borderId="0" xfId="0" applyFill="1" applyAlignment="1" applyProtection="1">
      <alignment horizontal="right" vertical="center"/>
      <protection/>
    </xf>
    <xf numFmtId="49" fontId="0" fillId="0" borderId="22" xfId="0" applyNumberFormat="1" applyFont="1" applyFill="1" applyBorder="1" applyAlignment="1" applyProtection="1">
      <alignment horizontal="center" vertical="center" shrinkToFit="1"/>
      <protection locked="0"/>
    </xf>
    <xf numFmtId="49" fontId="0" fillId="0" borderId="52" xfId="0" applyNumberFormat="1" applyFont="1" applyFill="1" applyBorder="1" applyAlignment="1" applyProtection="1">
      <alignment horizontal="center" vertical="center" shrinkToFit="1"/>
      <protection locked="0"/>
    </xf>
    <xf numFmtId="49" fontId="0" fillId="0" borderId="10" xfId="0" applyNumberFormat="1" applyFont="1" applyFill="1" applyBorder="1" applyAlignment="1" applyProtection="1">
      <alignment horizontal="center" vertical="center" shrinkToFit="1"/>
      <protection/>
    </xf>
    <xf numFmtId="49" fontId="0" fillId="0" borderId="14" xfId="0" applyNumberFormat="1" applyFont="1" applyFill="1" applyBorder="1" applyAlignment="1" applyProtection="1">
      <alignment horizontal="center" vertical="center" shrinkToFit="1"/>
      <protection/>
    </xf>
    <xf numFmtId="0" fontId="0" fillId="0" borderId="108" xfId="0" applyFont="1" applyFill="1" applyBorder="1" applyAlignment="1" applyProtection="1">
      <alignment horizontal="center" vertical="center" shrinkToFit="1"/>
      <protection/>
    </xf>
    <xf numFmtId="0" fontId="90" fillId="0" borderId="0" xfId="0" applyFont="1" applyFill="1" applyAlignment="1" applyProtection="1">
      <alignment vertical="top" wrapText="1" shrinkToFit="1"/>
      <protection/>
    </xf>
    <xf numFmtId="0" fontId="90" fillId="0" borderId="0" xfId="0" applyFont="1" applyFill="1" applyAlignment="1" applyProtection="1">
      <alignment vertical="top" shrinkToFit="1"/>
      <protection/>
    </xf>
    <xf numFmtId="0" fontId="90" fillId="0" borderId="0" xfId="0" applyFont="1" applyFill="1" applyAlignment="1" applyProtection="1">
      <alignment vertical="top" wrapText="1"/>
      <protection/>
    </xf>
    <xf numFmtId="0" fontId="90" fillId="0" borderId="0" xfId="0" applyFont="1" applyFill="1" applyAlignment="1" applyProtection="1">
      <alignment vertical="top"/>
      <protection/>
    </xf>
    <xf numFmtId="0" fontId="0" fillId="37" borderId="20" xfId="0" applyFont="1" applyFill="1" applyBorder="1" applyAlignment="1" applyProtection="1">
      <alignment horizontal="center" vertical="center" shrinkToFit="1"/>
      <protection/>
    </xf>
    <xf numFmtId="0" fontId="0" fillId="37" borderId="48" xfId="0" applyFont="1" applyFill="1" applyBorder="1" applyAlignment="1" applyProtection="1">
      <alignment horizontal="center" vertical="center" shrinkToFit="1"/>
      <protection/>
    </xf>
    <xf numFmtId="0" fontId="0" fillId="37" borderId="77" xfId="0" applyFont="1" applyFill="1" applyBorder="1" applyAlignment="1" applyProtection="1">
      <alignment horizontal="center" vertical="center" shrinkToFit="1"/>
      <protection/>
    </xf>
    <xf numFmtId="0" fontId="89" fillId="0" borderId="20" xfId="0" applyFont="1" applyFill="1" applyBorder="1" applyAlignment="1" applyProtection="1">
      <alignment horizontal="center" vertical="center" textRotation="255" wrapText="1"/>
      <protection/>
    </xf>
    <xf numFmtId="0" fontId="89" fillId="0" borderId="48" xfId="0" applyFont="1" applyFill="1" applyBorder="1" applyAlignment="1" applyProtection="1">
      <alignment horizontal="center" vertical="center" textRotation="255" wrapText="1"/>
      <protection/>
    </xf>
    <xf numFmtId="0" fontId="89" fillId="0" borderId="15" xfId="0" applyFont="1" applyFill="1" applyBorder="1" applyAlignment="1" applyProtection="1">
      <alignment horizontal="center" vertical="center" textRotation="255" wrapText="1"/>
      <protection/>
    </xf>
    <xf numFmtId="0" fontId="0" fillId="0" borderId="15" xfId="0" applyFont="1" applyFill="1" applyBorder="1" applyAlignment="1" applyProtection="1">
      <alignment horizontal="center" vertical="center" textRotation="255"/>
      <protection/>
    </xf>
    <xf numFmtId="49" fontId="0" fillId="0" borderId="50" xfId="0" applyNumberFormat="1" applyFont="1" applyFill="1" applyBorder="1" applyAlignment="1" applyProtection="1">
      <alignment vertical="center" shrinkToFit="1"/>
      <protection locked="0"/>
    </xf>
    <xf numFmtId="49" fontId="0" fillId="0" borderId="105" xfId="0" applyNumberFormat="1" applyFont="1" applyFill="1" applyBorder="1" applyAlignment="1" applyProtection="1">
      <alignment vertical="center" shrinkToFit="1"/>
      <protection locked="0"/>
    </xf>
    <xf numFmtId="38" fontId="0" fillId="0" borderId="48" xfId="49" applyFont="1" applyFill="1" applyBorder="1" applyAlignment="1" applyProtection="1">
      <alignment vertical="center"/>
      <protection/>
    </xf>
    <xf numFmtId="38" fontId="0" fillId="0" borderId="15" xfId="49" applyFont="1" applyFill="1" applyBorder="1" applyAlignment="1" applyProtection="1">
      <alignment vertical="center"/>
      <protection/>
    </xf>
    <xf numFmtId="0" fontId="0" fillId="0" borderId="20"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38" fontId="0" fillId="0" borderId="108" xfId="49" applyFont="1" applyFill="1" applyBorder="1" applyAlignment="1" applyProtection="1">
      <alignment vertical="center"/>
      <protection/>
    </xf>
    <xf numFmtId="38" fontId="0" fillId="0" borderId="77" xfId="49" applyFont="1" applyFill="1" applyBorder="1" applyAlignment="1" applyProtection="1">
      <alignment vertical="center"/>
      <protection/>
    </xf>
    <xf numFmtId="0" fontId="83" fillId="0" borderId="51" xfId="0" applyFont="1" applyFill="1" applyBorder="1" applyAlignment="1" applyProtection="1">
      <alignment horizontal="center" vertical="center"/>
      <protection/>
    </xf>
    <xf numFmtId="0" fontId="83" fillId="0" borderId="109" xfId="0" applyFont="1" applyFill="1" applyBorder="1" applyAlignment="1" applyProtection="1">
      <alignment horizontal="center" vertical="center"/>
      <protection/>
    </xf>
    <xf numFmtId="0" fontId="83" fillId="0" borderId="107" xfId="0" applyFont="1" applyFill="1" applyBorder="1" applyAlignment="1" applyProtection="1">
      <alignment horizontal="center" vertical="center"/>
      <protection/>
    </xf>
    <xf numFmtId="0" fontId="0" fillId="0" borderId="51" xfId="0" applyFont="1" applyFill="1" applyBorder="1" applyAlignment="1" applyProtection="1">
      <alignment horizontal="center" vertical="center"/>
      <protection/>
    </xf>
    <xf numFmtId="0" fontId="0" fillId="0" borderId="107" xfId="0" applyFont="1" applyFill="1" applyBorder="1" applyAlignment="1" applyProtection="1">
      <alignment horizontal="center" vertical="center"/>
      <protection/>
    </xf>
    <xf numFmtId="0" fontId="0" fillId="0" borderId="10" xfId="0" applyFont="1" applyFill="1" applyBorder="1" applyAlignment="1" applyProtection="1">
      <alignment vertical="center"/>
      <protection locked="0"/>
    </xf>
    <xf numFmtId="49" fontId="0" fillId="0" borderId="20" xfId="0" applyNumberFormat="1" applyFont="1" applyFill="1" applyBorder="1" applyAlignment="1" applyProtection="1">
      <alignment vertical="center" shrinkToFit="1"/>
      <protection locked="0"/>
    </xf>
    <xf numFmtId="49" fontId="0" fillId="0" borderId="21" xfId="0" applyNumberFormat="1" applyFont="1" applyFill="1" applyBorder="1" applyAlignment="1" applyProtection="1">
      <alignment vertical="center" shrinkToFit="1"/>
      <protection locked="0"/>
    </xf>
    <xf numFmtId="0" fontId="0" fillId="0" borderId="10" xfId="0" applyFont="1" applyFill="1" applyBorder="1" applyAlignment="1" applyProtection="1">
      <alignment horizontal="center" vertical="center" wrapText="1"/>
      <protection/>
    </xf>
    <xf numFmtId="0" fontId="80" fillId="0" borderId="10" xfId="0" applyFont="1" applyFill="1" applyBorder="1" applyAlignment="1" applyProtection="1">
      <alignment horizontal="center" vertical="center"/>
      <protection/>
    </xf>
    <xf numFmtId="0" fontId="0" fillId="0" borderId="53" xfId="0" applyFont="1" applyFill="1" applyBorder="1" applyAlignment="1" applyProtection="1">
      <alignment horizontal="center" vertical="center"/>
      <protection/>
    </xf>
    <xf numFmtId="0" fontId="0" fillId="37" borderId="10"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0" borderId="20" xfId="0" applyFont="1" applyFill="1" applyBorder="1" applyAlignment="1" applyProtection="1">
      <alignment horizontal="center" vertical="center" shrinkToFit="1"/>
      <protection/>
    </xf>
    <xf numFmtId="38" fontId="0" fillId="0" borderId="20" xfId="49" applyFont="1" applyFill="1" applyBorder="1" applyAlignment="1" applyProtection="1">
      <alignment vertical="center"/>
      <protection/>
    </xf>
    <xf numFmtId="0" fontId="83" fillId="0" borderId="49" xfId="0" applyFont="1" applyFill="1" applyBorder="1" applyAlignment="1" applyProtection="1">
      <alignment horizontal="center" vertical="center"/>
      <protection/>
    </xf>
    <xf numFmtId="0" fontId="83" fillId="0" borderId="13" xfId="0" applyFont="1" applyFill="1" applyBorder="1" applyAlignment="1" applyProtection="1">
      <alignment horizontal="center" vertical="center"/>
      <protection/>
    </xf>
    <xf numFmtId="0" fontId="83" fillId="0" borderId="53" xfId="0" applyFont="1" applyFill="1" applyBorder="1" applyAlignment="1" applyProtection="1">
      <alignment horizontal="center" vertical="center"/>
      <protection/>
    </xf>
    <xf numFmtId="0" fontId="0" fillId="0" borderId="108" xfId="0" applyFont="1" applyFill="1" applyBorder="1" applyAlignment="1" applyProtection="1">
      <alignment horizontal="center" vertical="center"/>
      <protection/>
    </xf>
    <xf numFmtId="0" fontId="0" fillId="0" borderId="48"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0" fontId="83" fillId="0" borderId="17" xfId="0" applyFont="1" applyFill="1" applyBorder="1" applyAlignment="1" applyProtection="1">
      <alignment horizontal="center" vertical="center"/>
      <protection/>
    </xf>
    <xf numFmtId="0" fontId="83" fillId="0" borderId="11" xfId="0" applyFont="1" applyFill="1" applyBorder="1" applyAlignment="1" applyProtection="1">
      <alignment horizontal="center" vertical="center"/>
      <protection/>
    </xf>
    <xf numFmtId="0" fontId="83" fillId="0" borderId="19" xfId="0" applyFont="1" applyFill="1" applyBorder="1" applyAlignment="1" applyProtection="1">
      <alignment horizontal="center" vertical="center"/>
      <protection/>
    </xf>
    <xf numFmtId="0" fontId="0" fillId="0" borderId="77" xfId="0" applyFont="1" applyFill="1" applyBorder="1" applyAlignment="1" applyProtection="1">
      <alignment horizontal="center" vertical="center"/>
      <protection/>
    </xf>
    <xf numFmtId="0" fontId="91" fillId="0" borderId="0" xfId="0" applyFont="1" applyFill="1" applyAlignment="1" applyProtection="1">
      <alignment vertical="top" wrapText="1"/>
      <protection/>
    </xf>
    <xf numFmtId="0" fontId="91" fillId="0" borderId="0" xfId="0" applyFont="1" applyFill="1" applyAlignment="1" applyProtection="1">
      <alignment vertical="top"/>
      <protection/>
    </xf>
    <xf numFmtId="0" fontId="0" fillId="0" borderId="17" xfId="0" applyFont="1" applyFill="1" applyBorder="1" applyAlignment="1" applyProtection="1">
      <alignment horizontal="center" vertical="center" shrinkToFit="1"/>
      <protection/>
    </xf>
    <xf numFmtId="0" fontId="0" fillId="0" borderId="11" xfId="0" applyFont="1" applyFill="1" applyBorder="1" applyAlignment="1" applyProtection="1">
      <alignment horizontal="center" vertical="center" shrinkToFit="1"/>
      <protection/>
    </xf>
    <xf numFmtId="0" fontId="0" fillId="0" borderId="19" xfId="0" applyFont="1" applyFill="1" applyBorder="1" applyAlignment="1" applyProtection="1">
      <alignment horizontal="center" vertical="center" shrinkToFit="1"/>
      <protection/>
    </xf>
    <xf numFmtId="0" fontId="77" fillId="0" borderId="17" xfId="0" applyFont="1" applyFill="1" applyBorder="1" applyAlignment="1" applyProtection="1">
      <alignment horizontal="center" vertical="center"/>
      <protection/>
    </xf>
    <xf numFmtId="0" fontId="77" fillId="0" borderId="11" xfId="0" applyFont="1" applyFill="1" applyBorder="1" applyAlignment="1" applyProtection="1">
      <alignment horizontal="center" vertical="center"/>
      <protection/>
    </xf>
    <xf numFmtId="0" fontId="77" fillId="0" borderId="19" xfId="0" applyFont="1" applyFill="1" applyBorder="1" applyAlignment="1" applyProtection="1">
      <alignment horizontal="center" vertical="center"/>
      <protection/>
    </xf>
    <xf numFmtId="0" fontId="0" fillId="0" borderId="10" xfId="0" applyFill="1" applyBorder="1" applyAlignment="1" applyProtection="1">
      <alignment horizontal="center" vertical="center" shrinkToFit="1"/>
      <protection/>
    </xf>
    <xf numFmtId="0" fontId="0" fillId="37" borderId="110" xfId="0" applyFill="1" applyBorder="1" applyAlignment="1" applyProtection="1">
      <alignment horizontal="center" vertical="center"/>
      <protection/>
    </xf>
    <xf numFmtId="0" fontId="0" fillId="37" borderId="111" xfId="0" applyFill="1" applyBorder="1" applyAlignment="1" applyProtection="1">
      <alignment horizontal="center" vertical="center"/>
      <protection/>
    </xf>
    <xf numFmtId="0" fontId="0" fillId="37" borderId="112" xfId="0" applyFill="1" applyBorder="1" applyAlignment="1" applyProtection="1">
      <alignment horizontal="center" vertical="center"/>
      <protection/>
    </xf>
    <xf numFmtId="49" fontId="0" fillId="0" borderId="17" xfId="0" applyNumberFormat="1" applyFill="1" applyBorder="1" applyAlignment="1" applyProtection="1">
      <alignment vertical="center" shrinkToFit="1"/>
      <protection locked="0"/>
    </xf>
    <xf numFmtId="49" fontId="0" fillId="0" borderId="19" xfId="0" applyNumberFormat="1" applyFill="1" applyBorder="1" applyAlignment="1" applyProtection="1">
      <alignment vertical="center" shrinkToFit="1"/>
      <protection locked="0"/>
    </xf>
    <xf numFmtId="0" fontId="0" fillId="0" borderId="113" xfId="0" applyFill="1" applyBorder="1" applyAlignment="1" applyProtection="1">
      <alignment horizontal="center" vertical="center"/>
      <protection/>
    </xf>
    <xf numFmtId="0" fontId="0" fillId="0" borderId="114" xfId="0" applyFill="1" applyBorder="1" applyAlignment="1" applyProtection="1">
      <alignment horizontal="center" vertical="center"/>
      <protection/>
    </xf>
    <xf numFmtId="0" fontId="0" fillId="0" borderId="115" xfId="0" applyFill="1" applyBorder="1" applyAlignment="1" applyProtection="1">
      <alignment horizontal="center" vertical="center"/>
      <protection/>
    </xf>
    <xf numFmtId="0" fontId="0" fillId="0" borderId="116" xfId="0" applyFill="1" applyBorder="1" applyAlignment="1" applyProtection="1">
      <alignment horizontal="center" vertical="center"/>
      <protection/>
    </xf>
    <xf numFmtId="0" fontId="0" fillId="0" borderId="117" xfId="0" applyFill="1" applyBorder="1" applyAlignment="1" applyProtection="1">
      <alignment horizontal="center" vertical="center"/>
      <protection/>
    </xf>
    <xf numFmtId="0" fontId="0" fillId="0" borderId="118" xfId="0" applyFill="1" applyBorder="1" applyAlignment="1" applyProtection="1">
      <alignment horizontal="center" vertical="center"/>
      <protection/>
    </xf>
    <xf numFmtId="0" fontId="77" fillId="0" borderId="10" xfId="0" applyFont="1"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0" fillId="0" borderId="52" xfId="0" applyFill="1" applyBorder="1" applyAlignment="1" applyProtection="1">
      <alignment horizontal="center" vertical="center"/>
      <protection/>
    </xf>
    <xf numFmtId="0" fontId="0" fillId="0" borderId="10" xfId="0" applyFill="1" applyBorder="1" applyAlignment="1" applyProtection="1">
      <alignment vertical="center" shrinkToFit="1"/>
      <protection locked="0"/>
    </xf>
    <xf numFmtId="0" fontId="4" fillId="0" borderId="0" xfId="63" applyNumberFormat="1" applyFont="1" applyFill="1" applyBorder="1" applyAlignment="1" applyProtection="1">
      <alignment horizontal="right" vertical="center" shrinkToFit="1"/>
      <protection/>
    </xf>
    <xf numFmtId="0" fontId="83" fillId="0" borderId="10" xfId="0" applyFont="1" applyFill="1" applyBorder="1" applyAlignment="1" applyProtection="1">
      <alignment horizontal="center" vertical="center" wrapText="1"/>
      <protection/>
    </xf>
    <xf numFmtId="0" fontId="83" fillId="0" borderId="61" xfId="0" applyFont="1" applyFill="1" applyBorder="1" applyAlignment="1" applyProtection="1">
      <alignment horizontal="center" vertical="center" textRotation="255"/>
      <protection/>
    </xf>
    <xf numFmtId="0" fontId="83" fillId="0" borderId="33" xfId="0" applyFont="1" applyFill="1" applyBorder="1" applyAlignment="1" applyProtection="1">
      <alignment horizontal="center" vertical="center" textRotation="255"/>
      <protection/>
    </xf>
    <xf numFmtId="0" fontId="83" fillId="0" borderId="119" xfId="0" applyFont="1" applyFill="1" applyBorder="1" applyAlignment="1" applyProtection="1">
      <alignment horizontal="center" vertical="center" textRotation="255"/>
      <protection/>
    </xf>
    <xf numFmtId="0" fontId="83" fillId="37" borderId="120" xfId="0" applyFont="1" applyFill="1" applyBorder="1" applyAlignment="1" applyProtection="1">
      <alignment horizontal="center" vertical="center"/>
      <protection/>
    </xf>
    <xf numFmtId="0" fontId="83" fillId="37" borderId="121" xfId="0" applyFont="1" applyFill="1" applyBorder="1" applyAlignment="1" applyProtection="1">
      <alignment horizontal="center" vertical="center"/>
      <protection/>
    </xf>
    <xf numFmtId="0" fontId="83" fillId="37" borderId="54" xfId="0" applyFont="1" applyFill="1" applyBorder="1" applyAlignment="1" applyProtection="1">
      <alignment horizontal="center" vertical="center"/>
      <protection/>
    </xf>
    <xf numFmtId="0" fontId="83" fillId="0" borderId="122" xfId="0" applyFont="1" applyFill="1" applyBorder="1" applyAlignment="1" applyProtection="1">
      <alignment horizontal="center" vertical="center"/>
      <protection/>
    </xf>
    <xf numFmtId="0" fontId="83" fillId="0" borderId="123" xfId="0" applyFont="1" applyFill="1" applyBorder="1" applyAlignment="1" applyProtection="1">
      <alignment horizontal="center" vertical="center"/>
      <protection/>
    </xf>
    <xf numFmtId="0" fontId="83" fillId="0" borderId="55" xfId="0" applyFont="1" applyFill="1" applyBorder="1" applyAlignment="1" applyProtection="1">
      <alignment horizontal="center" vertical="center"/>
      <protection/>
    </xf>
    <xf numFmtId="0" fontId="89" fillId="0" borderId="10" xfId="0" applyFont="1" applyFill="1" applyBorder="1" applyAlignment="1" applyProtection="1">
      <alignment horizontal="center" vertical="top" wrapText="1"/>
      <protection/>
    </xf>
    <xf numFmtId="0" fontId="83" fillId="0" borderId="124" xfId="0" applyFont="1" applyFill="1" applyBorder="1" applyAlignment="1" applyProtection="1">
      <alignment horizontal="center" vertical="center"/>
      <protection/>
    </xf>
    <xf numFmtId="0" fontId="83" fillId="0" borderId="125" xfId="0" applyFont="1" applyFill="1" applyBorder="1" applyAlignment="1" applyProtection="1">
      <alignment horizontal="center" vertical="center"/>
      <protection/>
    </xf>
    <xf numFmtId="0" fontId="83" fillId="0" borderId="56" xfId="0" applyFont="1" applyFill="1" applyBorder="1" applyAlignment="1" applyProtection="1">
      <alignment horizontal="center" vertical="center"/>
      <protection/>
    </xf>
    <xf numFmtId="0" fontId="4" fillId="0" borderId="13" xfId="63" applyNumberFormat="1" applyFont="1" applyFill="1" applyBorder="1" applyAlignment="1" applyProtection="1">
      <alignment horizontal="right" vertical="center" shrinkToFit="1"/>
      <protection/>
    </xf>
    <xf numFmtId="0" fontId="83" fillId="0" borderId="0" xfId="0" applyFont="1" applyFill="1" applyBorder="1" applyAlignment="1" applyProtection="1">
      <alignment horizontal="center" vertical="center"/>
      <protection/>
    </xf>
    <xf numFmtId="0" fontId="83" fillId="37" borderId="126" xfId="0" applyFont="1" applyFill="1" applyBorder="1" applyAlignment="1" applyProtection="1">
      <alignment horizontal="center" vertical="center"/>
      <protection/>
    </xf>
    <xf numFmtId="0" fontId="83" fillId="37" borderId="127" xfId="0" applyFont="1" applyFill="1" applyBorder="1" applyAlignment="1" applyProtection="1">
      <alignment horizontal="center" vertical="center"/>
      <protection/>
    </xf>
    <xf numFmtId="0" fontId="83" fillId="37" borderId="59" xfId="0" applyFont="1" applyFill="1" applyBorder="1" applyAlignment="1" applyProtection="1">
      <alignment horizontal="center" vertical="center"/>
      <protection/>
    </xf>
    <xf numFmtId="0" fontId="88" fillId="0" borderId="0" xfId="0" applyFont="1" applyFill="1" applyBorder="1" applyAlignment="1" applyProtection="1">
      <alignment horizontal="left" vertical="top" wrapText="1"/>
      <protection/>
    </xf>
    <xf numFmtId="0" fontId="80" fillId="0" borderId="17" xfId="0" applyFont="1" applyFill="1" applyBorder="1" applyAlignment="1" applyProtection="1">
      <alignment horizontal="center" vertical="center"/>
      <protection/>
    </xf>
    <xf numFmtId="0" fontId="80" fillId="0" borderId="19" xfId="0" applyFont="1" applyFill="1" applyBorder="1" applyAlignment="1" applyProtection="1">
      <alignment horizontal="center" vertical="center"/>
      <protection/>
    </xf>
    <xf numFmtId="0" fontId="0" fillId="0" borderId="0" xfId="0" applyFont="1" applyFill="1" applyAlignment="1" applyProtection="1">
      <alignment horizontal="right" vertical="center"/>
      <protection/>
    </xf>
    <xf numFmtId="0" fontId="0" fillId="0" borderId="10" xfId="0" applyFont="1" applyFill="1" applyBorder="1" applyAlignment="1" applyProtection="1">
      <alignment horizontal="center" vertical="center" shrinkToFit="1"/>
      <protection/>
    </xf>
    <xf numFmtId="38" fontId="0" fillId="0" borderId="17" xfId="0" applyNumberFormat="1" applyFill="1" applyBorder="1" applyAlignment="1" applyProtection="1">
      <alignment vertical="center" shrinkToFit="1"/>
      <protection/>
    </xf>
    <xf numFmtId="0" fontId="0" fillId="0" borderId="19" xfId="0" applyFill="1" applyBorder="1" applyAlignment="1" applyProtection="1">
      <alignment vertical="center" shrinkToFit="1"/>
      <protection/>
    </xf>
    <xf numFmtId="0" fontId="0" fillId="0" borderId="10" xfId="0" applyFont="1" applyBorder="1" applyAlignment="1" applyProtection="1">
      <alignment horizontal="center" vertical="center" textRotation="255" wrapText="1"/>
      <protection/>
    </xf>
    <xf numFmtId="0" fontId="0" fillId="0" borderId="10" xfId="0" applyFont="1" applyBorder="1" applyAlignment="1" applyProtection="1">
      <alignment horizontal="center" vertical="center" textRotation="255"/>
      <protection/>
    </xf>
    <xf numFmtId="0" fontId="0" fillId="0" borderId="67" xfId="0" applyFont="1" applyFill="1" applyBorder="1" applyAlignment="1" applyProtection="1">
      <alignment horizontal="center" vertical="center" textRotation="255" wrapText="1"/>
      <protection/>
    </xf>
    <xf numFmtId="0" fontId="0" fillId="0" borderId="128" xfId="0" applyFont="1" applyBorder="1" applyAlignment="1" applyProtection="1">
      <alignment horizontal="center" vertical="center" textRotation="255"/>
      <protection/>
    </xf>
    <xf numFmtId="0" fontId="0" fillId="0" borderId="129" xfId="0" applyFont="1" applyBorder="1" applyAlignment="1" applyProtection="1">
      <alignment horizontal="center" vertical="center" textRotation="255"/>
      <protection/>
    </xf>
    <xf numFmtId="0" fontId="0" fillId="0" borderId="62" xfId="0" applyFont="1" applyBorder="1" applyAlignment="1" applyProtection="1">
      <alignment horizontal="center" vertical="center" textRotation="255"/>
      <protection/>
    </xf>
    <xf numFmtId="0" fontId="0" fillId="0" borderId="130" xfId="0" applyFont="1" applyFill="1" applyBorder="1" applyAlignment="1" applyProtection="1">
      <alignment horizontal="center" vertical="center" textRotation="255" wrapText="1"/>
      <protection/>
    </xf>
    <xf numFmtId="0" fontId="0" fillId="0" borderId="131" xfId="0" applyFont="1" applyFill="1" applyBorder="1" applyAlignment="1" applyProtection="1">
      <alignment horizontal="center" vertical="center" textRotation="255" wrapText="1"/>
      <protection/>
    </xf>
    <xf numFmtId="0" fontId="0" fillId="0" borderId="64" xfId="0" applyFont="1" applyFill="1" applyBorder="1" applyAlignment="1" applyProtection="1">
      <alignment horizontal="center" vertical="center" textRotation="255" wrapText="1"/>
      <protection/>
    </xf>
    <xf numFmtId="0" fontId="0" fillId="0" borderId="11" xfId="0" applyBorder="1" applyAlignment="1" applyProtection="1">
      <alignment horizontal="center" vertical="center" shrinkToFi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center" vertical="center" wrapText="1"/>
      <protection/>
    </xf>
    <xf numFmtId="0" fontId="0" fillId="0" borderId="132" xfId="0" applyFont="1" applyBorder="1" applyAlignment="1" applyProtection="1">
      <alignment horizontal="center" vertical="center" textRotation="255"/>
      <protection/>
    </xf>
    <xf numFmtId="0" fontId="0" fillId="0" borderId="133" xfId="0" applyFont="1" applyBorder="1" applyAlignment="1" applyProtection="1">
      <alignment horizontal="center" vertical="center" textRotation="255"/>
      <protection/>
    </xf>
    <xf numFmtId="0" fontId="0" fillId="0" borderId="63" xfId="0" applyFont="1" applyBorder="1" applyAlignment="1" applyProtection="1">
      <alignment horizontal="center" vertical="center" textRotation="255"/>
      <protection/>
    </xf>
    <xf numFmtId="0" fontId="77" fillId="0" borderId="17" xfId="0" applyFont="1" applyBorder="1" applyAlignment="1" applyProtection="1">
      <alignment horizontal="center" vertical="center"/>
      <protection/>
    </xf>
    <xf numFmtId="0" fontId="77" fillId="0" borderId="11" xfId="0" applyFont="1" applyBorder="1" applyAlignment="1" applyProtection="1">
      <alignment horizontal="center" vertical="center"/>
      <protection/>
    </xf>
    <xf numFmtId="0" fontId="77" fillId="0" borderId="19" xfId="0" applyFont="1" applyBorder="1" applyAlignment="1" applyProtection="1">
      <alignment horizontal="center" vertical="center"/>
      <protection/>
    </xf>
    <xf numFmtId="0" fontId="0" fillId="0" borderId="48" xfId="0" applyFont="1" applyFill="1" applyBorder="1" applyAlignment="1" applyProtection="1">
      <alignment horizontal="center" vertical="center" wrapText="1"/>
      <protection/>
    </xf>
    <xf numFmtId="49" fontId="0" fillId="0" borderId="10" xfId="0" applyNumberFormat="1" applyBorder="1" applyAlignment="1" applyProtection="1">
      <alignment vertical="center" shrinkToFit="1"/>
      <protection locked="0"/>
    </xf>
    <xf numFmtId="0" fontId="0" fillId="0" borderId="17"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9" xfId="0" applyFill="1" applyBorder="1" applyAlignment="1" applyProtection="1">
      <alignment horizontal="center" vertical="center"/>
      <protection/>
    </xf>
    <xf numFmtId="0" fontId="0" fillId="0" borderId="134" xfId="0" applyBorder="1" applyAlignment="1" applyProtection="1">
      <alignment horizontal="center" vertical="center"/>
      <protection/>
    </xf>
    <xf numFmtId="0" fontId="0" fillId="0" borderId="81" xfId="0" applyBorder="1" applyAlignment="1" applyProtection="1">
      <alignment horizontal="center" vertical="center"/>
      <protection/>
    </xf>
    <xf numFmtId="0" fontId="0" fillId="37" borderId="53"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7" borderId="20" xfId="0" applyFill="1" applyBorder="1" applyAlignment="1" applyProtection="1">
      <alignment horizontal="center" vertical="center"/>
      <protection/>
    </xf>
    <xf numFmtId="0" fontId="0" fillId="37" borderId="48" xfId="0" applyFill="1" applyBorder="1" applyAlignment="1" applyProtection="1">
      <alignment horizontal="center" vertical="center"/>
      <protection/>
    </xf>
    <xf numFmtId="0" fontId="0" fillId="0" borderId="53" xfId="0" applyFont="1" applyBorder="1" applyAlignment="1" applyProtection="1">
      <alignment horizontal="center" vertical="center" shrinkToFit="1"/>
      <protection/>
    </xf>
    <xf numFmtId="0" fontId="0" fillId="0" borderId="52" xfId="0" applyFont="1" applyBorder="1" applyAlignment="1" applyProtection="1">
      <alignment horizontal="center" vertical="center" shrinkToFit="1"/>
      <protection/>
    </xf>
    <xf numFmtId="0" fontId="0" fillId="37" borderId="49" xfId="0" applyFont="1" applyFill="1" applyBorder="1" applyAlignment="1" applyProtection="1">
      <alignment horizontal="center" vertical="center"/>
      <protection/>
    </xf>
    <xf numFmtId="0" fontId="0" fillId="37" borderId="13" xfId="0" applyFont="1" applyFill="1" applyBorder="1" applyAlignment="1" applyProtection="1">
      <alignment horizontal="center" vertical="center"/>
      <protection/>
    </xf>
    <xf numFmtId="0" fontId="0" fillId="37" borderId="13" xfId="0" applyFont="1" applyFill="1" applyBorder="1" applyAlignment="1" applyProtection="1">
      <alignment horizontal="center" vertical="center" shrinkToFit="1"/>
      <protection/>
    </xf>
    <xf numFmtId="0" fontId="0" fillId="37" borderId="0" xfId="0" applyFont="1" applyFill="1" applyBorder="1" applyAlignment="1" applyProtection="1">
      <alignment horizontal="center" vertical="center" shrinkToFit="1"/>
      <protection/>
    </xf>
    <xf numFmtId="0" fontId="0" fillId="0" borderId="49"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53" xfId="0" applyFont="1" applyBorder="1" applyAlignment="1" applyProtection="1">
      <alignment horizontal="center" vertical="center"/>
      <protection/>
    </xf>
    <xf numFmtId="38" fontId="0" fillId="0" borderId="21" xfId="49" applyFont="1" applyFill="1" applyBorder="1" applyAlignment="1" applyProtection="1">
      <alignment horizontal="right" vertical="center"/>
      <protection/>
    </xf>
    <xf numFmtId="38" fontId="0" fillId="0" borderId="109" xfId="49" applyFont="1" applyFill="1" applyBorder="1" applyAlignment="1" applyProtection="1">
      <alignment horizontal="right" vertical="center"/>
      <protection/>
    </xf>
    <xf numFmtId="38" fontId="0" fillId="0" borderId="107" xfId="49" applyFont="1" applyFill="1" applyBorder="1" applyAlignment="1" applyProtection="1">
      <alignment horizontal="right" vertical="center"/>
      <protection/>
    </xf>
    <xf numFmtId="38" fontId="0" fillId="0" borderId="51" xfId="49" applyFont="1" applyFill="1" applyBorder="1" applyAlignment="1" applyProtection="1">
      <alignment vertical="center"/>
      <protection/>
    </xf>
    <xf numFmtId="38" fontId="0" fillId="0" borderId="109" xfId="49" applyFont="1" applyFill="1" applyBorder="1" applyAlignment="1" applyProtection="1">
      <alignment vertical="center"/>
      <protection/>
    </xf>
    <xf numFmtId="38" fontId="0" fillId="0" borderId="107" xfId="49" applyFont="1" applyFill="1" applyBorder="1" applyAlignment="1" applyProtection="1">
      <alignment vertical="center"/>
      <protection/>
    </xf>
    <xf numFmtId="38" fontId="0" fillId="0" borderId="22" xfId="49" applyFont="1" applyFill="1" applyBorder="1" applyAlignment="1" applyProtection="1">
      <alignment horizontal="center" vertical="center"/>
      <protection/>
    </xf>
    <xf numFmtId="38" fontId="0" fillId="0" borderId="12" xfId="49" applyFont="1" applyFill="1" applyBorder="1" applyAlignment="1" applyProtection="1">
      <alignment horizontal="center" vertical="center"/>
      <protection/>
    </xf>
    <xf numFmtId="38" fontId="0" fillId="0" borderId="52" xfId="49" applyFont="1" applyFill="1" applyBorder="1" applyAlignment="1" applyProtection="1">
      <alignment horizontal="center" vertical="center"/>
      <protection/>
    </xf>
    <xf numFmtId="38" fontId="0" fillId="0" borderId="22" xfId="49" applyFont="1" applyFill="1" applyBorder="1" applyAlignment="1" applyProtection="1">
      <alignment vertical="center"/>
      <protection/>
    </xf>
    <xf numFmtId="38" fontId="0" fillId="0" borderId="12" xfId="49" applyFont="1" applyFill="1" applyBorder="1" applyAlignment="1" applyProtection="1">
      <alignment vertical="center"/>
      <protection/>
    </xf>
    <xf numFmtId="38" fontId="0" fillId="0" borderId="52" xfId="49" applyFont="1" applyFill="1" applyBorder="1" applyAlignment="1" applyProtection="1">
      <alignment vertical="center"/>
      <protection/>
    </xf>
    <xf numFmtId="38" fontId="0" fillId="0" borderId="17" xfId="49" applyFont="1" applyFill="1" applyBorder="1" applyAlignment="1" applyProtection="1">
      <alignment horizontal="right" vertical="center"/>
      <protection/>
    </xf>
    <xf numFmtId="38" fontId="0" fillId="0" borderId="19" xfId="49" applyFont="1" applyFill="1" applyBorder="1" applyAlignment="1" applyProtection="1">
      <alignment horizontal="right" vertical="center"/>
      <protection/>
    </xf>
    <xf numFmtId="38" fontId="0" fillId="0" borderId="16" xfId="49" applyFont="1" applyFill="1" applyBorder="1" applyAlignment="1" applyProtection="1">
      <alignment vertical="center"/>
      <protection/>
    </xf>
    <xf numFmtId="38" fontId="0" fillId="0" borderId="0" xfId="49" applyFont="1" applyFill="1" applyBorder="1" applyAlignment="1" applyProtection="1">
      <alignment vertical="center"/>
      <protection/>
    </xf>
    <xf numFmtId="38" fontId="0" fillId="0" borderId="18" xfId="49" applyFont="1" applyFill="1" applyBorder="1" applyAlignment="1" applyProtection="1">
      <alignment vertical="center"/>
      <protection/>
    </xf>
    <xf numFmtId="38" fontId="0" fillId="0" borderId="17" xfId="49" applyFont="1" applyFill="1" applyBorder="1" applyAlignment="1" applyProtection="1">
      <alignment horizontal="right" vertical="center" wrapText="1"/>
      <protection/>
    </xf>
    <xf numFmtId="38" fontId="0" fillId="0" borderId="19" xfId="49" applyFont="1" applyFill="1" applyBorder="1" applyAlignment="1" applyProtection="1">
      <alignment horizontal="right" vertical="center" wrapText="1"/>
      <protection/>
    </xf>
    <xf numFmtId="38" fontId="0" fillId="0" borderId="16" xfId="49" applyFont="1" applyFill="1" applyBorder="1" applyAlignment="1" applyProtection="1">
      <alignment horizontal="right" vertical="center"/>
      <protection/>
    </xf>
    <xf numFmtId="38" fontId="0" fillId="0" borderId="18" xfId="49" applyFont="1" applyFill="1" applyBorder="1" applyAlignment="1" applyProtection="1">
      <alignment horizontal="right" vertical="center"/>
      <protection/>
    </xf>
    <xf numFmtId="38" fontId="0" fillId="0" borderId="17" xfId="49" applyFont="1" applyFill="1" applyBorder="1" applyAlignment="1" applyProtection="1">
      <alignment vertical="center"/>
      <protection/>
    </xf>
    <xf numFmtId="38" fontId="0" fillId="0" borderId="11" xfId="49" applyFont="1" applyFill="1" applyBorder="1" applyAlignment="1" applyProtection="1">
      <alignment vertical="center"/>
      <protection/>
    </xf>
    <xf numFmtId="38" fontId="0" fillId="0" borderId="19" xfId="49" applyFont="1" applyFill="1" applyBorder="1" applyAlignment="1" applyProtection="1">
      <alignment vertical="center"/>
      <protection/>
    </xf>
    <xf numFmtId="38" fontId="0" fillId="0" borderId="135" xfId="49" applyFont="1" applyFill="1" applyBorder="1" applyAlignment="1" applyProtection="1">
      <alignment horizontal="right" vertical="center"/>
      <protection locked="0"/>
    </xf>
    <xf numFmtId="38" fontId="0" fillId="0" borderId="136" xfId="49" applyFont="1" applyFill="1" applyBorder="1" applyAlignment="1" applyProtection="1">
      <alignment horizontal="right" vertical="center"/>
      <protection locked="0"/>
    </xf>
    <xf numFmtId="38" fontId="0" fillId="0" borderId="20" xfId="49" applyFont="1" applyFill="1" applyBorder="1" applyAlignment="1" applyProtection="1">
      <alignment horizontal="center" vertical="center" textRotation="255"/>
      <protection/>
    </xf>
    <xf numFmtId="38" fontId="0" fillId="0" borderId="48" xfId="49" applyFont="1" applyFill="1" applyBorder="1" applyAlignment="1" applyProtection="1">
      <alignment horizontal="center" vertical="center" textRotation="255"/>
      <protection/>
    </xf>
    <xf numFmtId="38" fontId="0" fillId="0" borderId="16" xfId="49" applyFont="1" applyFill="1" applyBorder="1" applyAlignment="1" applyProtection="1">
      <alignment horizontal="center" vertical="center" textRotation="255"/>
      <protection/>
    </xf>
    <xf numFmtId="38" fontId="0" fillId="0" borderId="15" xfId="49" applyFont="1" applyFill="1" applyBorder="1" applyAlignment="1" applyProtection="1">
      <alignment horizontal="center" vertical="center" textRotation="255"/>
      <protection/>
    </xf>
    <xf numFmtId="38" fontId="0" fillId="0" borderId="17" xfId="49" applyFont="1" applyFill="1" applyBorder="1" applyAlignment="1" applyProtection="1">
      <alignment horizontal="center" vertical="center" wrapText="1"/>
      <protection/>
    </xf>
    <xf numFmtId="38" fontId="0" fillId="0" borderId="19" xfId="49" applyFont="1" applyFill="1" applyBorder="1" applyAlignment="1" applyProtection="1">
      <alignment horizontal="center" vertical="center" wrapText="1"/>
      <protection/>
    </xf>
    <xf numFmtId="38" fontId="0" fillId="0" borderId="17" xfId="49" applyFont="1" applyFill="1" applyBorder="1" applyAlignment="1" applyProtection="1">
      <alignment horizontal="center" vertical="center"/>
      <protection/>
    </xf>
    <xf numFmtId="38" fontId="0" fillId="0" borderId="19" xfId="49" applyFont="1" applyFill="1" applyBorder="1" applyAlignment="1" applyProtection="1">
      <alignment horizontal="center" vertical="center"/>
      <protection/>
    </xf>
    <xf numFmtId="38" fontId="0" fillId="0" borderId="11" xfId="49" applyFont="1" applyFill="1" applyBorder="1" applyAlignment="1" applyProtection="1">
      <alignment horizontal="center" vertical="center"/>
      <protection/>
    </xf>
    <xf numFmtId="38" fontId="104" fillId="0" borderId="49" xfId="49" applyFont="1" applyFill="1" applyBorder="1" applyAlignment="1" applyProtection="1">
      <alignment horizontal="center" vertical="center"/>
      <protection/>
    </xf>
    <xf numFmtId="38" fontId="104" fillId="0" borderId="13" xfId="49" applyFont="1" applyFill="1" applyBorder="1" applyAlignment="1" applyProtection="1">
      <alignment horizontal="center" vertical="center"/>
      <protection/>
    </xf>
    <xf numFmtId="38" fontId="104" fillId="0" borderId="53" xfId="49" applyFont="1" applyFill="1" applyBorder="1" applyAlignment="1" applyProtection="1">
      <alignment horizontal="center" vertical="center"/>
      <protection/>
    </xf>
    <xf numFmtId="38" fontId="104" fillId="0" borderId="22" xfId="49" applyFont="1" applyFill="1" applyBorder="1" applyAlignment="1" applyProtection="1">
      <alignment horizontal="center" vertical="center"/>
      <protection/>
    </xf>
    <xf numFmtId="38" fontId="104" fillId="0" borderId="12" xfId="49" applyFont="1" applyFill="1" applyBorder="1" applyAlignment="1" applyProtection="1">
      <alignment horizontal="center" vertical="center"/>
      <protection/>
    </xf>
    <xf numFmtId="38" fontId="104" fillId="0" borderId="52" xfId="49" applyFont="1" applyFill="1" applyBorder="1" applyAlignment="1" applyProtection="1">
      <alignment horizontal="center" vertical="center"/>
      <protection/>
    </xf>
    <xf numFmtId="38" fontId="0" fillId="0" borderId="16" xfId="49" applyFont="1" applyFill="1" applyBorder="1" applyAlignment="1" applyProtection="1">
      <alignment horizontal="right" vertical="center" wrapText="1"/>
      <protection/>
    </xf>
    <xf numFmtId="38" fontId="0" fillId="0" borderId="18" xfId="49" applyFont="1" applyFill="1" applyBorder="1" applyAlignment="1" applyProtection="1">
      <alignment horizontal="right" vertical="center" wrapText="1"/>
      <protection/>
    </xf>
    <xf numFmtId="38" fontId="0" fillId="0" borderId="49" xfId="49" applyFont="1" applyFill="1" applyBorder="1" applyAlignment="1" applyProtection="1">
      <alignment horizontal="right" vertical="center" wrapText="1"/>
      <protection/>
    </xf>
    <xf numFmtId="38" fontId="0" fillId="0" borderId="53" xfId="49" applyFont="1" applyFill="1" applyBorder="1" applyAlignment="1" applyProtection="1">
      <alignment horizontal="right" vertical="center" wrapText="1"/>
      <protection/>
    </xf>
    <xf numFmtId="38" fontId="0" fillId="37" borderId="17" xfId="49" applyFont="1" applyFill="1" applyBorder="1" applyAlignment="1" applyProtection="1">
      <alignment horizontal="right" vertical="center"/>
      <protection/>
    </xf>
    <xf numFmtId="38" fontId="0" fillId="37" borderId="19" xfId="49" applyFont="1" applyFill="1" applyBorder="1" applyAlignment="1" applyProtection="1">
      <alignment horizontal="right" vertical="center"/>
      <protection/>
    </xf>
    <xf numFmtId="38" fontId="0" fillId="0" borderId="49" xfId="49" applyFont="1" applyFill="1" applyBorder="1" applyAlignment="1" applyProtection="1">
      <alignment vertical="center"/>
      <protection/>
    </xf>
    <xf numFmtId="38" fontId="0" fillId="0" borderId="13" xfId="49" applyFont="1" applyFill="1" applyBorder="1" applyAlignment="1" applyProtection="1">
      <alignment vertical="center"/>
      <protection/>
    </xf>
    <xf numFmtId="38" fontId="0" fillId="0" borderId="53" xfId="49" applyFont="1" applyFill="1" applyBorder="1" applyAlignment="1" applyProtection="1">
      <alignment vertical="center"/>
      <protection/>
    </xf>
    <xf numFmtId="38" fontId="92" fillId="0" borderId="49" xfId="49" applyFont="1" applyFill="1" applyBorder="1" applyAlignment="1" applyProtection="1">
      <alignment horizontal="right" vertical="center"/>
      <protection/>
    </xf>
    <xf numFmtId="38" fontId="92" fillId="0" borderId="13" xfId="49" applyFont="1" applyFill="1" applyBorder="1" applyAlignment="1" applyProtection="1">
      <alignment horizontal="right" vertical="center"/>
      <protection/>
    </xf>
    <xf numFmtId="38" fontId="92" fillId="0" borderId="53" xfId="49" applyFont="1" applyFill="1" applyBorder="1" applyAlignment="1" applyProtection="1">
      <alignment horizontal="right" vertical="center"/>
      <protection/>
    </xf>
    <xf numFmtId="38" fontId="92" fillId="0" borderId="16" xfId="49" applyFont="1" applyFill="1" applyBorder="1" applyAlignment="1" applyProtection="1">
      <alignment horizontal="right" vertical="center"/>
      <protection/>
    </xf>
    <xf numFmtId="38" fontId="92" fillId="0" borderId="0" xfId="49" applyFont="1" applyFill="1" applyBorder="1" applyAlignment="1" applyProtection="1">
      <alignment horizontal="right" vertical="center"/>
      <protection/>
    </xf>
    <xf numFmtId="38" fontId="92" fillId="0" borderId="18" xfId="49" applyFont="1" applyFill="1" applyBorder="1" applyAlignment="1" applyProtection="1">
      <alignment horizontal="right" vertical="center"/>
      <protection/>
    </xf>
    <xf numFmtId="38" fontId="92" fillId="0" borderId="22" xfId="49" applyFont="1" applyFill="1" applyBorder="1" applyAlignment="1" applyProtection="1">
      <alignment horizontal="right" vertical="center"/>
      <protection/>
    </xf>
    <xf numFmtId="38" fontId="92" fillId="0" borderId="12" xfId="49" applyFont="1" applyFill="1" applyBorder="1" applyAlignment="1" applyProtection="1">
      <alignment horizontal="right" vertical="center"/>
      <protection/>
    </xf>
    <xf numFmtId="38" fontId="92" fillId="0" borderId="52" xfId="49" applyFont="1" applyFill="1" applyBorder="1" applyAlignment="1" applyProtection="1">
      <alignment horizontal="right" vertical="center"/>
      <protection/>
    </xf>
    <xf numFmtId="38" fontId="0" fillId="0" borderId="11" xfId="49" applyFont="1" applyFill="1" applyBorder="1" applyAlignment="1" applyProtection="1">
      <alignment horizontal="right" vertical="center"/>
      <protection/>
    </xf>
    <xf numFmtId="38" fontId="0" fillId="0" borderId="51" xfId="49" applyFont="1" applyFill="1" applyBorder="1" applyAlignment="1" applyProtection="1">
      <alignment horizontal="right" vertical="center"/>
      <protection/>
    </xf>
    <xf numFmtId="38" fontId="0" fillId="0" borderId="20" xfId="49" applyFont="1" applyFill="1" applyBorder="1" applyAlignment="1" applyProtection="1">
      <alignment horizontal="center" vertical="center"/>
      <protection/>
    </xf>
    <xf numFmtId="38" fontId="0" fillId="0" borderId="15" xfId="49" applyFont="1" applyFill="1" applyBorder="1" applyAlignment="1" applyProtection="1">
      <alignment horizontal="center" vertical="center"/>
      <protection/>
    </xf>
    <xf numFmtId="38" fontId="0" fillId="0" borderId="11" xfId="49" applyFont="1" applyFill="1" applyBorder="1" applyAlignment="1" applyProtection="1">
      <alignment horizontal="center" vertical="center" wrapText="1"/>
      <protection/>
    </xf>
    <xf numFmtId="0" fontId="83" fillId="0" borderId="49" xfId="0" applyFont="1" applyFill="1" applyBorder="1" applyAlignment="1" applyProtection="1">
      <alignment horizontal="center" vertical="center" shrinkToFit="1"/>
      <protection/>
    </xf>
    <xf numFmtId="0" fontId="83" fillId="0" borderId="13" xfId="0" applyFont="1" applyFill="1" applyBorder="1" applyAlignment="1" applyProtection="1">
      <alignment horizontal="center" vertical="center" shrinkToFit="1"/>
      <protection/>
    </xf>
    <xf numFmtId="0" fontId="83" fillId="0" borderId="53" xfId="0" applyFont="1" applyFill="1" applyBorder="1" applyAlignment="1" applyProtection="1">
      <alignment horizontal="center" vertical="center" shrinkToFit="1"/>
      <protection/>
    </xf>
    <xf numFmtId="0" fontId="83" fillId="0" borderId="17" xfId="0" applyFont="1" applyFill="1" applyBorder="1" applyAlignment="1" applyProtection="1">
      <alignment horizontal="center" vertical="center" shrinkToFit="1"/>
      <protection/>
    </xf>
    <xf numFmtId="0" fontId="83" fillId="0" borderId="11" xfId="0" applyFont="1" applyFill="1" applyBorder="1" applyAlignment="1" applyProtection="1">
      <alignment horizontal="center" vertical="center" shrinkToFit="1"/>
      <protection/>
    </xf>
    <xf numFmtId="0" fontId="83" fillId="0" borderId="19" xfId="0" applyFont="1" applyFill="1" applyBorder="1" applyAlignment="1" applyProtection="1">
      <alignment horizontal="center" vertical="center" shrinkToFit="1"/>
      <protection/>
    </xf>
    <xf numFmtId="0" fontId="83" fillId="0" borderId="12" xfId="0" applyFont="1" applyFill="1" applyBorder="1" applyAlignment="1" applyProtection="1">
      <alignment horizontal="right" vertical="center"/>
      <protection/>
    </xf>
    <xf numFmtId="0" fontId="77" fillId="0" borderId="17" xfId="0" applyFont="1" applyFill="1" applyBorder="1" applyAlignment="1" applyProtection="1">
      <alignment horizontal="center" vertical="center" shrinkToFit="1"/>
      <protection/>
    </xf>
    <xf numFmtId="0" fontId="77" fillId="0" borderId="11" xfId="0" applyFont="1" applyFill="1" applyBorder="1" applyAlignment="1" applyProtection="1">
      <alignment horizontal="center" vertical="center" shrinkToFit="1"/>
      <protection/>
    </xf>
    <xf numFmtId="0" fontId="77" fillId="0" borderId="19" xfId="0" applyFont="1" applyFill="1" applyBorder="1" applyAlignment="1" applyProtection="1">
      <alignment horizontal="center" vertical="center" shrinkToFit="1"/>
      <protection/>
    </xf>
    <xf numFmtId="0" fontId="77" fillId="0" borderId="17" xfId="0" applyFont="1" applyBorder="1" applyAlignment="1" applyProtection="1">
      <alignment horizontal="center" vertical="center" shrinkToFit="1"/>
      <protection/>
    </xf>
    <xf numFmtId="0" fontId="77" fillId="0" borderId="19" xfId="0" applyFont="1" applyBorder="1" applyAlignment="1" applyProtection="1">
      <alignment horizontal="center" vertical="center" shrinkToFit="1"/>
      <protection/>
    </xf>
    <xf numFmtId="0" fontId="0" fillId="0" borderId="0" xfId="0" applyNumberFormat="1" applyAlignment="1" applyProtection="1">
      <alignment horizontal="right" vertical="center"/>
      <protection/>
    </xf>
    <xf numFmtId="176" fontId="0" fillId="0" borderId="0" xfId="0" applyNumberFormat="1" applyAlignment="1" applyProtection="1">
      <alignment horizontal="right" vertical="center"/>
      <protection/>
    </xf>
    <xf numFmtId="0" fontId="0" fillId="0" borderId="0" xfId="0" applyBorder="1" applyAlignment="1" applyProtection="1">
      <alignment vertical="center" shrinkToFit="1"/>
      <protection/>
    </xf>
    <xf numFmtId="0" fontId="58" fillId="0" borderId="0" xfId="0" applyFont="1" applyBorder="1" applyAlignment="1" applyProtection="1">
      <alignment horizontal="center" vertical="center"/>
      <protection/>
    </xf>
    <xf numFmtId="0" fontId="7" fillId="0" borderId="0" xfId="64" applyFont="1" applyFill="1" applyBorder="1" applyAlignment="1" applyProtection="1">
      <alignment horizontal="center" vertical="center"/>
      <protection/>
    </xf>
    <xf numFmtId="49" fontId="0" fillId="0" borderId="17" xfId="0" applyNumberFormat="1" applyBorder="1" applyAlignment="1" applyProtection="1">
      <alignment vertical="center" shrinkToFit="1"/>
      <protection locked="0"/>
    </xf>
    <xf numFmtId="49" fontId="0" fillId="0" borderId="11" xfId="0" applyNumberFormat="1" applyBorder="1" applyAlignment="1" applyProtection="1">
      <alignment vertical="center" shrinkToFit="1"/>
      <protection locked="0"/>
    </xf>
    <xf numFmtId="49" fontId="0" fillId="0" borderId="19" xfId="0" applyNumberFormat="1" applyBorder="1" applyAlignment="1" applyProtection="1">
      <alignment vertical="center" shrinkToFit="1"/>
      <protection locked="0"/>
    </xf>
    <xf numFmtId="38" fontId="0" fillId="0" borderId="17" xfId="0" applyNumberFormat="1" applyBorder="1" applyAlignment="1" applyProtection="1">
      <alignment vertical="center"/>
      <protection/>
    </xf>
    <xf numFmtId="38" fontId="0" fillId="0" borderId="11" xfId="0" applyNumberFormat="1" applyBorder="1" applyAlignment="1" applyProtection="1">
      <alignment vertical="center"/>
      <protection/>
    </xf>
    <xf numFmtId="0" fontId="0" fillId="0" borderId="11" xfId="0" applyBorder="1" applyAlignment="1" applyProtection="1">
      <alignment vertical="center"/>
      <protection/>
    </xf>
    <xf numFmtId="0" fontId="0" fillId="0" borderId="19" xfId="0" applyBorder="1" applyAlignment="1" applyProtection="1">
      <alignment vertical="center"/>
      <protection/>
    </xf>
    <xf numFmtId="49" fontId="0" fillId="0" borderId="11" xfId="0" applyNumberFormat="1" applyBorder="1" applyAlignment="1" applyProtection="1">
      <alignment horizontal="center" vertical="center"/>
      <protection locked="0"/>
    </xf>
    <xf numFmtId="0" fontId="0" fillId="0" borderId="17" xfId="0" applyBorder="1" applyAlignment="1" applyProtection="1">
      <alignment horizontal="right" vertical="center"/>
      <protection/>
    </xf>
    <xf numFmtId="0" fontId="0" fillId="0" borderId="11" xfId="0" applyBorder="1" applyAlignment="1" applyProtection="1">
      <alignment horizontal="right" vertical="center"/>
      <protection/>
    </xf>
    <xf numFmtId="177" fontId="0" fillId="0" borderId="17" xfId="0" applyNumberFormat="1" applyBorder="1" applyAlignment="1" applyProtection="1">
      <alignment horizontal="left" vertical="center"/>
      <protection locked="0"/>
    </xf>
    <xf numFmtId="177" fontId="0" fillId="0" borderId="11" xfId="0" applyNumberFormat="1" applyBorder="1" applyAlignment="1" applyProtection="1">
      <alignment horizontal="left" vertical="center"/>
      <protection locked="0"/>
    </xf>
    <xf numFmtId="177" fontId="0" fillId="0" borderId="19" xfId="0" applyNumberFormat="1" applyBorder="1" applyAlignment="1" applyProtection="1">
      <alignment horizontal="left" vertical="center"/>
      <protection locked="0"/>
    </xf>
    <xf numFmtId="49" fontId="0" fillId="0" borderId="17" xfId="0" applyNumberFormat="1" applyBorder="1" applyAlignment="1" applyProtection="1">
      <alignment vertical="center" wrapText="1"/>
      <protection locked="0"/>
    </xf>
    <xf numFmtId="49" fontId="0" fillId="0" borderId="11" xfId="0" applyNumberFormat="1" applyBorder="1" applyAlignment="1" applyProtection="1">
      <alignment vertical="center" wrapText="1"/>
      <protection locked="0"/>
    </xf>
    <xf numFmtId="49" fontId="0" fillId="0" borderId="19" xfId="0" applyNumberFormat="1" applyBorder="1" applyAlignment="1" applyProtection="1">
      <alignment vertical="center" wrapText="1"/>
      <protection locked="0"/>
    </xf>
    <xf numFmtId="0" fontId="0" fillId="0" borderId="17" xfId="0" applyNumberFormat="1" applyBorder="1" applyAlignment="1" applyProtection="1">
      <alignment vertical="center"/>
      <protection locked="0"/>
    </xf>
    <xf numFmtId="0" fontId="0" fillId="0" borderId="11" xfId="0" applyNumberFormat="1" applyBorder="1" applyAlignment="1" applyProtection="1">
      <alignment vertical="center"/>
      <protection locked="0"/>
    </xf>
    <xf numFmtId="0" fontId="0" fillId="0" borderId="19" xfId="0" applyNumberFormat="1" applyBorder="1" applyAlignment="1" applyProtection="1">
      <alignment vertical="center"/>
      <protection locked="0"/>
    </xf>
    <xf numFmtId="0" fontId="105" fillId="0" borderId="0" xfId="0" applyFont="1" applyAlignment="1" applyProtection="1">
      <alignment horizontal="center" vertical="center"/>
      <protection/>
    </xf>
    <xf numFmtId="0" fontId="76" fillId="0" borderId="0" xfId="64" applyFont="1" applyFill="1" applyBorder="1" applyAlignment="1" applyProtection="1">
      <alignment horizontal="center" vertical="center"/>
      <protection/>
    </xf>
    <xf numFmtId="0" fontId="94" fillId="0" borderId="17" xfId="0" applyFont="1" applyBorder="1" applyAlignment="1" applyProtection="1">
      <alignment horizontal="center" vertical="center" shrinkToFit="1"/>
      <protection/>
    </xf>
    <xf numFmtId="0" fontId="94" fillId="0" borderId="19" xfId="0" applyFont="1" applyBorder="1" applyAlignment="1" applyProtection="1">
      <alignment horizontal="center" vertical="center" shrinkToFit="1"/>
      <protection/>
    </xf>
    <xf numFmtId="0" fontId="85" fillId="0" borderId="17" xfId="0" applyFont="1" applyBorder="1" applyAlignment="1" applyProtection="1">
      <alignment horizontal="center" vertical="center"/>
      <protection/>
    </xf>
    <xf numFmtId="0" fontId="85" fillId="0" borderId="19" xfId="0" applyFont="1" applyBorder="1" applyAlignment="1" applyProtection="1">
      <alignment horizontal="center" vertical="center"/>
      <protection/>
    </xf>
    <xf numFmtId="0" fontId="85" fillId="0" borderId="10" xfId="0" applyFont="1" applyBorder="1" applyAlignment="1" applyProtection="1">
      <alignment horizontal="center" vertical="center"/>
      <protection/>
    </xf>
    <xf numFmtId="0" fontId="85" fillId="0" borderId="17" xfId="0" applyFont="1" applyBorder="1" applyAlignment="1" applyProtection="1">
      <alignment horizontal="right" vertical="center"/>
      <protection/>
    </xf>
    <xf numFmtId="0" fontId="85" fillId="0" borderId="11" xfId="0" applyFont="1" applyBorder="1" applyAlignment="1" applyProtection="1">
      <alignment horizontal="right" vertical="center"/>
      <protection/>
    </xf>
    <xf numFmtId="0" fontId="85" fillId="0" borderId="17" xfId="0" applyNumberFormat="1" applyFont="1" applyBorder="1" applyAlignment="1" applyProtection="1">
      <alignment vertical="center" wrapText="1"/>
      <protection locked="0"/>
    </xf>
    <xf numFmtId="0" fontId="85" fillId="0" borderId="11" xfId="0" applyNumberFormat="1" applyFont="1" applyBorder="1" applyAlignment="1" applyProtection="1">
      <alignment vertical="center" wrapText="1"/>
      <protection locked="0"/>
    </xf>
    <xf numFmtId="0" fontId="85" fillId="0" borderId="19" xfId="0" applyNumberFormat="1" applyFont="1" applyBorder="1" applyAlignment="1" applyProtection="1">
      <alignment vertical="center" wrapText="1"/>
      <protection locked="0"/>
    </xf>
    <xf numFmtId="38" fontId="85" fillId="0" borderId="10" xfId="0" applyNumberFormat="1" applyFont="1" applyBorder="1" applyAlignment="1" applyProtection="1">
      <alignment vertical="center"/>
      <protection locked="0"/>
    </xf>
    <xf numFmtId="38" fontId="85" fillId="0" borderId="10" xfId="0" applyNumberFormat="1" applyFont="1" applyFill="1" applyBorder="1" applyAlignment="1" applyProtection="1">
      <alignment vertical="center"/>
      <protection/>
    </xf>
    <xf numFmtId="38" fontId="85" fillId="0" borderId="10" xfId="0" applyNumberFormat="1" applyFont="1" applyBorder="1" applyAlignment="1" applyProtection="1">
      <alignment vertical="center"/>
      <protection/>
    </xf>
    <xf numFmtId="177" fontId="0" fillId="0" borderId="17" xfId="0" applyNumberFormat="1" applyBorder="1" applyAlignment="1" applyProtection="1">
      <alignment horizontal="left" vertical="center" wrapText="1"/>
      <protection locked="0"/>
    </xf>
    <xf numFmtId="177" fontId="0" fillId="0" borderId="11" xfId="0" applyNumberFormat="1" applyBorder="1" applyAlignment="1" applyProtection="1">
      <alignment horizontal="left" vertical="center" wrapText="1"/>
      <protection locked="0"/>
    </xf>
    <xf numFmtId="177" fontId="0" fillId="0" borderId="19" xfId="0" applyNumberFormat="1" applyBorder="1" applyAlignment="1" applyProtection="1">
      <alignment horizontal="left" vertical="center" wrapText="1"/>
      <protection locked="0"/>
    </xf>
    <xf numFmtId="0" fontId="85" fillId="0" borderId="17" xfId="0" applyFont="1" applyFill="1" applyBorder="1" applyAlignment="1" applyProtection="1">
      <alignment horizontal="center" vertical="center"/>
      <protection/>
    </xf>
    <xf numFmtId="0" fontId="85" fillId="0" borderId="19" xfId="0" applyFont="1" applyFill="1" applyBorder="1" applyAlignment="1" applyProtection="1">
      <alignment horizontal="center" vertical="center"/>
      <protection/>
    </xf>
    <xf numFmtId="38" fontId="85" fillId="0" borderId="10" xfId="0" applyNumberFormat="1" applyFont="1" applyFill="1" applyBorder="1" applyAlignment="1" applyProtection="1">
      <alignment vertical="center"/>
      <protection locked="0"/>
    </xf>
    <xf numFmtId="49" fontId="85" fillId="0" borderId="11" xfId="0" applyNumberFormat="1" applyFont="1" applyBorder="1" applyAlignment="1" applyProtection="1">
      <alignment horizontal="center" vertical="center"/>
      <protection locked="0"/>
    </xf>
    <xf numFmtId="0" fontId="85" fillId="0" borderId="11" xfId="0" applyFont="1" applyBorder="1" applyAlignment="1" applyProtection="1">
      <alignment vertical="center"/>
      <protection/>
    </xf>
    <xf numFmtId="0" fontId="85" fillId="0" borderId="19" xfId="0" applyFont="1" applyBorder="1" applyAlignment="1" applyProtection="1">
      <alignment vertical="center"/>
      <protection/>
    </xf>
    <xf numFmtId="0" fontId="85" fillId="0" borderId="0" xfId="0" applyFont="1" applyAlignment="1" applyProtection="1">
      <alignment horizontal="right" vertical="center"/>
      <protection/>
    </xf>
    <xf numFmtId="0" fontId="85" fillId="0" borderId="0" xfId="0" applyNumberFormat="1" applyFont="1" applyAlignment="1" applyProtection="1">
      <alignment horizontal="right" vertical="center"/>
      <protection/>
    </xf>
    <xf numFmtId="176" fontId="85" fillId="0" borderId="0" xfId="0" applyNumberFormat="1" applyFont="1" applyAlignment="1" applyProtection="1">
      <alignment horizontal="right" vertical="center"/>
      <protection/>
    </xf>
    <xf numFmtId="0" fontId="85" fillId="0" borderId="0" xfId="0" applyFont="1" applyBorder="1" applyAlignment="1" applyProtection="1">
      <alignment horizontal="center" vertical="center"/>
      <protection/>
    </xf>
    <xf numFmtId="0" fontId="85" fillId="0" borderId="0" xfId="0" applyFont="1" applyBorder="1" applyAlignment="1" applyProtection="1">
      <alignment vertical="center" shrinkToFit="1"/>
      <protection/>
    </xf>
    <xf numFmtId="0" fontId="85" fillId="0" borderId="0" xfId="0" applyFont="1" applyAlignment="1" applyProtection="1">
      <alignment horizontal="center" vertical="center"/>
      <protection/>
    </xf>
    <xf numFmtId="0" fontId="85" fillId="0" borderId="0" xfId="0" applyFont="1" applyAlignment="1" applyProtection="1">
      <alignment horizontal="left" vertical="center"/>
      <protection/>
    </xf>
    <xf numFmtId="38" fontId="85" fillId="0" borderId="17" xfId="0" applyNumberFormat="1" applyFont="1" applyFill="1" applyBorder="1" applyAlignment="1" applyProtection="1">
      <alignment vertical="center"/>
      <protection locked="0"/>
    </xf>
    <xf numFmtId="38" fontId="85" fillId="0" borderId="19" xfId="0" applyNumberFormat="1" applyFont="1" applyFill="1" applyBorder="1" applyAlignment="1" applyProtection="1">
      <alignment vertical="center"/>
      <protection locked="0"/>
    </xf>
    <xf numFmtId="0" fontId="106" fillId="0" borderId="0" xfId="0" applyFont="1" applyAlignment="1">
      <alignment vertical="center" shrinkToFit="1"/>
    </xf>
    <xf numFmtId="176" fontId="96" fillId="0" borderId="0" xfId="0" applyNumberFormat="1" applyFont="1" applyFill="1" applyAlignment="1" applyProtection="1">
      <alignment horizontal="center" vertical="center"/>
      <protection locked="0"/>
    </xf>
    <xf numFmtId="0" fontId="96" fillId="0" borderId="0" xfId="0" applyFont="1" applyFill="1" applyBorder="1" applyAlignment="1" applyProtection="1">
      <alignment horizontal="center" vertical="center" shrinkToFit="1"/>
      <protection locked="0"/>
    </xf>
    <xf numFmtId="0" fontId="96" fillId="0" borderId="0" xfId="0" applyFont="1" applyFill="1" applyBorder="1" applyAlignment="1" applyProtection="1">
      <alignment vertical="center"/>
      <protection locked="0"/>
    </xf>
    <xf numFmtId="0" fontId="98" fillId="0" borderId="0" xfId="0" applyFont="1" applyAlignment="1">
      <alignment horizontal="center" vertical="center"/>
    </xf>
    <xf numFmtId="0" fontId="96" fillId="0" borderId="0" xfId="0" applyFont="1" applyAlignment="1">
      <alignment vertical="top" wrapText="1"/>
    </xf>
    <xf numFmtId="0" fontId="96" fillId="0" borderId="0" xfId="0" applyFont="1" applyAlignment="1">
      <alignment horizontal="center" vertical="center"/>
    </xf>
    <xf numFmtId="0" fontId="96" fillId="0" borderId="0" xfId="0" applyFont="1" applyAlignment="1">
      <alignment vertical="center" wrapText="1"/>
    </xf>
    <xf numFmtId="0" fontId="96" fillId="0" borderId="0" xfId="0" applyFont="1" applyAlignment="1">
      <alignment vertical="center"/>
    </xf>
    <xf numFmtId="0" fontId="98" fillId="0" borderId="0" xfId="0" applyFont="1" applyAlignment="1" applyProtection="1">
      <alignment horizontal="center" vertical="center"/>
      <protection locked="0"/>
    </xf>
    <xf numFmtId="0" fontId="96" fillId="0" borderId="0" xfId="0" applyFont="1" applyAlignment="1">
      <alignment horizontal="center"/>
    </xf>
    <xf numFmtId="176" fontId="96" fillId="0" borderId="0" xfId="0" applyNumberFormat="1" applyFont="1" applyFill="1" applyAlignment="1">
      <alignment vertical="center"/>
    </xf>
    <xf numFmtId="0" fontId="11" fillId="0" borderId="122" xfId="0" applyFont="1" applyFill="1" applyBorder="1" applyAlignment="1" applyProtection="1">
      <alignment horizontal="center" vertical="center" shrinkToFit="1"/>
      <protection locked="0"/>
    </xf>
    <xf numFmtId="0" fontId="11" fillId="0" borderId="123" xfId="0" applyFont="1" applyFill="1" applyBorder="1" applyAlignment="1" applyProtection="1">
      <alignment horizontal="center" vertical="center" shrinkToFit="1"/>
      <protection locked="0"/>
    </xf>
    <xf numFmtId="0" fontId="11" fillId="0" borderId="55" xfId="0" applyFont="1" applyFill="1" applyBorder="1" applyAlignment="1" applyProtection="1">
      <alignment horizontal="center" vertical="center" shrinkToFit="1"/>
      <protection locked="0"/>
    </xf>
    <xf numFmtId="0" fontId="11" fillId="0" borderId="79" xfId="0" applyFont="1" applyFill="1" applyBorder="1" applyAlignment="1" applyProtection="1">
      <alignment horizontal="center" vertical="center" shrinkToFit="1"/>
      <protection/>
    </xf>
    <xf numFmtId="0" fontId="11" fillId="0" borderId="79" xfId="0" applyFont="1" applyFill="1" applyBorder="1" applyAlignment="1" applyProtection="1">
      <alignment horizontal="center" vertical="center" shrinkToFit="1"/>
      <protection locked="0"/>
    </xf>
    <xf numFmtId="0" fontId="11" fillId="0" borderId="97" xfId="0" applyFont="1" applyFill="1" applyBorder="1" applyAlignment="1" applyProtection="1">
      <alignment horizontal="center" vertical="center" shrinkToFit="1"/>
      <protection locked="0"/>
    </xf>
    <xf numFmtId="0" fontId="11" fillId="0" borderId="99" xfId="0" applyFont="1" applyFill="1" applyBorder="1" applyAlignment="1" applyProtection="1">
      <alignment horizontal="center" vertical="center" shrinkToFit="1"/>
      <protection locked="0"/>
    </xf>
    <xf numFmtId="0" fontId="11" fillId="0" borderId="36" xfId="0" applyFont="1" applyFill="1" applyBorder="1" applyAlignment="1" applyProtection="1">
      <alignment horizontal="center" vertical="center" shrinkToFit="1"/>
      <protection/>
    </xf>
    <xf numFmtId="0" fontId="11" fillId="0" borderId="122" xfId="0" applyFont="1" applyBorder="1" applyAlignment="1" applyProtection="1">
      <alignment horizontal="center" vertical="center" shrinkToFit="1"/>
      <protection/>
    </xf>
    <xf numFmtId="0" fontId="11" fillId="0" borderId="55" xfId="0" applyFont="1" applyBorder="1" applyAlignment="1" applyProtection="1">
      <alignment horizontal="center" vertical="center" shrinkToFit="1"/>
      <protection/>
    </xf>
    <xf numFmtId="0" fontId="12" fillId="0" borderId="0" xfId="0" applyFont="1" applyAlignment="1" applyProtection="1">
      <alignment horizontal="center" vertical="center"/>
      <protection/>
    </xf>
    <xf numFmtId="0" fontId="9" fillId="0" borderId="0" xfId="0" applyFont="1" applyAlignment="1" applyProtection="1">
      <alignment vertical="center" wrapText="1"/>
      <protection/>
    </xf>
    <xf numFmtId="0" fontId="11" fillId="0" borderId="79" xfId="0" applyFont="1" applyBorder="1" applyAlignment="1" applyProtection="1">
      <alignment horizontal="center" vertical="center" shrinkToFit="1"/>
      <protection/>
    </xf>
    <xf numFmtId="0" fontId="9" fillId="0" borderId="0" xfId="0" applyFont="1" applyBorder="1" applyAlignment="1" applyProtection="1">
      <alignment vertical="center" shrinkToFit="1"/>
      <protection/>
    </xf>
    <xf numFmtId="0" fontId="11" fillId="0" borderId="36" xfId="0" applyFont="1" applyBorder="1" applyAlignment="1" applyProtection="1">
      <alignment horizontal="center" vertical="center" shrinkToFit="1"/>
      <protection/>
    </xf>
    <xf numFmtId="0" fontId="9" fillId="0" borderId="0" xfId="0" applyFont="1" applyAlignment="1" applyProtection="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名簿_様式訂正案" xfId="63"/>
    <cellStyle name="標準_様式１_帳票" xfId="64"/>
    <cellStyle name="標準_様式２_帳票" xfId="65"/>
    <cellStyle name="Followed Hyperlink" xfId="66"/>
    <cellStyle name="良い" xfId="67"/>
  </cellStyles>
  <dxfs count="146">
    <dxf>
      <fill>
        <patternFill>
          <bgColor rgb="FFCCFFFF"/>
        </patternFill>
      </fill>
    </dxf>
    <dxf>
      <fill>
        <patternFill>
          <bgColor rgb="FFCCFFFF"/>
        </patternFill>
      </fill>
    </dxf>
    <dxf>
      <fill>
        <patternFill>
          <bgColor rgb="FFCCFFFF"/>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99"/>
        </patternFill>
      </fill>
    </dxf>
    <dxf>
      <fill>
        <patternFill>
          <bgColor rgb="FFFFFF99"/>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99"/>
        </patternFill>
      </fill>
    </dxf>
    <dxf>
      <fill>
        <patternFill>
          <bgColor rgb="FFFFFF99"/>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99"/>
        </patternFill>
      </fill>
    </dxf>
    <dxf>
      <fill>
        <patternFill>
          <bgColor rgb="FFFFFF99"/>
        </patternFill>
      </fill>
    </dxf>
    <dxf>
      <font>
        <color theme="0"/>
      </font>
    </dxf>
    <dxf>
      <fill>
        <patternFill>
          <bgColor rgb="FFCCFFFF"/>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border>
        <left style="thin"/>
        <right style="thin"/>
        <top style="thin"/>
        <bottom style="thin"/>
      </border>
    </dxf>
    <dxf>
      <fill>
        <patternFill>
          <bgColor rgb="FFCCFFFF"/>
        </patternFill>
      </fill>
      <border>
        <left style="thin"/>
        <right style="thin"/>
        <top style="thin"/>
        <bottom style="thin"/>
      </border>
    </dxf>
    <dxf>
      <fill>
        <patternFill>
          <bgColor rgb="FFCCFFFF"/>
        </patternFill>
      </fill>
    </dxf>
    <dxf>
      <fill>
        <patternFill>
          <bgColor rgb="FFCCFFFF"/>
        </patternFill>
      </fill>
      <border>
        <left style="thin"/>
        <right style="thin"/>
        <top style="thin"/>
        <bottom style="thin"/>
      </border>
    </dxf>
    <dxf/>
    <dxf/>
    <dxf>
      <fill>
        <patternFill>
          <bgColor rgb="FFCCFFFF"/>
        </patternFill>
      </fill>
      <border>
        <left style="thin"/>
        <right style="thin"/>
        <top style="thin"/>
        <bottom style="thin"/>
      </border>
    </dxf>
    <dxf/>
    <dxf/>
    <dxf>
      <fill>
        <patternFill>
          <bgColor rgb="FFCCFFFF"/>
        </patternFill>
      </fill>
      <border>
        <left style="thin"/>
        <right style="thin"/>
        <top style="thin"/>
        <bottom style="thin"/>
      </border>
    </dxf>
    <dxf>
      <fill>
        <patternFill>
          <bgColor rgb="FFCCFFFF"/>
        </patternFill>
      </fill>
      <border>
        <left style="thin"/>
        <right style="thin"/>
        <top style="thin"/>
        <bottom style="thin"/>
      </border>
    </dxf>
    <dxf>
      <fill>
        <patternFill>
          <bgColor rgb="FFCCFFFF"/>
        </patternFill>
      </fill>
      <border>
        <left style="thin"/>
        <right style="thin"/>
        <top style="thin"/>
        <bottom style="thin"/>
      </border>
    </dxf>
    <dxf/>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0"/>
      </font>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border>
        <left style="thin"/>
        <right style="thin"/>
        <top style="thin"/>
        <bottom style="thin"/>
      </border>
    </dxf>
    <dxf>
      <fill>
        <patternFill>
          <bgColor rgb="FFCCFFFF"/>
        </patternFill>
      </fill>
      <border>
        <left style="thin"/>
        <right style="thin"/>
        <top style="thin"/>
        <bottom style="thin"/>
      </border>
    </dxf>
    <dxf>
      <fill>
        <patternFill>
          <bgColor rgb="FFCCFFFF"/>
        </patternFill>
      </fill>
    </dxf>
    <dxf>
      <fill>
        <patternFill>
          <bgColor rgb="FFFFFF99"/>
        </patternFill>
      </fill>
    </dxf>
    <dxf>
      <fill>
        <patternFill>
          <bgColor rgb="FFCCFFFF"/>
        </patternFill>
      </fill>
    </dxf>
    <dxf>
      <fill>
        <patternFill>
          <bgColor rgb="FFCCFFFF"/>
        </patternFill>
      </fill>
    </dxf>
    <dxf>
      <fill>
        <patternFill>
          <bgColor rgb="FFFFFF99"/>
        </patternFill>
      </fill>
    </dxf>
    <dxf>
      <fill>
        <patternFill>
          <bgColor rgb="FFCCFFFF"/>
        </patternFill>
      </fill>
    </dxf>
    <dxf>
      <fill>
        <patternFill>
          <bgColor theme="0" tint="-0.4999699890613556"/>
        </patternFill>
      </fill>
    </dxf>
    <dxf>
      <fill>
        <patternFill>
          <bgColor rgb="FFFFFF99"/>
        </patternFill>
      </fill>
    </dxf>
    <dxf>
      <font>
        <color theme="0" tint="-0.4999699890613556"/>
      </font>
      <fill>
        <patternFill>
          <bgColor theme="0" tint="-0.4999699890613556"/>
        </patternFill>
      </fill>
    </dxf>
    <dxf>
      <font>
        <color theme="0" tint="-0.4999699890613556"/>
      </font>
      <fill>
        <patternFill>
          <bgColor theme="0" tint="-0.4999699890613556"/>
        </patternFill>
      </fill>
    </dxf>
    <dxf>
      <font>
        <color theme="0" tint="-0.4999699890613556"/>
      </font>
      <fill>
        <patternFill>
          <bgColor theme="0" tint="-0.4999699890613556"/>
        </patternFill>
      </fill>
    </dxf>
    <dxf>
      <fill>
        <patternFill>
          <bgColor rgb="FFCCFFFF"/>
        </patternFill>
      </fill>
    </dxf>
    <dxf>
      <fill>
        <patternFill>
          <bgColor rgb="FFFFFF99"/>
        </patternFill>
      </fill>
    </dxf>
    <dxf>
      <fill>
        <patternFill>
          <bgColor rgb="FFFFFF99"/>
        </patternFill>
      </fill>
    </dxf>
    <dxf>
      <fill>
        <patternFill>
          <bgColor rgb="FFCCFFFF"/>
        </patternFill>
      </fill>
    </dxf>
    <dxf>
      <fill>
        <patternFill>
          <bgColor rgb="FFFFFF99"/>
        </patternFill>
      </fill>
    </dxf>
    <dxf>
      <fill>
        <patternFill>
          <bgColor rgb="FFFFFF99"/>
        </patternFill>
      </fill>
    </dxf>
    <dxf>
      <fill>
        <patternFill>
          <bgColor rgb="FFCCFFFF"/>
        </patternFill>
      </fill>
    </dxf>
    <dxf>
      <fill>
        <patternFill>
          <bgColor rgb="FFCCFFFF"/>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rgb="FFCCFFFF"/>
        </patternFill>
      </fill>
    </dxf>
    <dxf>
      <fill>
        <patternFill>
          <bgColor rgb="FFFFFF99"/>
        </patternFill>
      </fill>
    </dxf>
    <dxf>
      <fill>
        <patternFill>
          <bgColor theme="0" tint="-0.4999699890613556"/>
        </patternFill>
      </fill>
    </dxf>
    <dxf>
      <fill>
        <patternFill>
          <bgColor rgb="FFCCFFFF"/>
        </patternFill>
      </fill>
    </dxf>
    <dxf>
      <fill>
        <patternFill>
          <bgColor rgb="FFFFFF99"/>
        </patternFill>
      </fill>
    </dxf>
    <dxf>
      <fill>
        <patternFill>
          <bgColor rgb="FFCCFFFF"/>
        </patternFill>
      </fill>
    </dxf>
    <dxf>
      <fill>
        <patternFill>
          <bgColor rgb="FFCCFFFF"/>
        </patternFill>
      </fill>
    </dxf>
    <dxf>
      <fill>
        <patternFill>
          <bgColor rgb="FFCCFFFF"/>
        </patternFill>
      </fill>
    </dxf>
    <dxf>
      <fill>
        <patternFill>
          <bgColor rgb="FFFFFF99"/>
        </patternFill>
      </fill>
    </dxf>
    <dxf>
      <fill>
        <patternFill>
          <bgColor rgb="FFFFFF99"/>
        </patternFill>
      </fill>
    </dxf>
    <dxf>
      <fill>
        <patternFill>
          <bgColor rgb="FFFFFF99"/>
        </patternFill>
      </fill>
    </dxf>
    <dxf>
      <fill>
        <patternFill>
          <bgColor theme="0" tint="-0.4999699890613556"/>
        </patternFill>
      </fill>
    </dxf>
    <dxf>
      <fill>
        <patternFill>
          <bgColor theme="0" tint="-0.4999699890613556"/>
        </patternFill>
      </fill>
    </dxf>
    <dxf>
      <fill>
        <patternFill>
          <bgColor rgb="FFCCFFFF"/>
        </patternFill>
      </fill>
    </dxf>
    <dxf>
      <fill>
        <patternFill>
          <bgColor rgb="FFCCFFFF"/>
        </patternFill>
      </fill>
    </dxf>
    <dxf>
      <fill>
        <patternFill>
          <bgColor rgb="FFCCFFFF"/>
        </patternFill>
      </fill>
    </dxf>
    <dxf>
      <fill>
        <patternFill>
          <bgColor rgb="FFFFFF99"/>
        </patternFill>
      </fill>
    </dxf>
    <dxf>
      <fill>
        <patternFill>
          <bgColor rgb="FFFFFF99"/>
        </patternFill>
      </fill>
    </dxf>
    <dxf>
      <fill>
        <patternFill>
          <bgColor rgb="FFFFFF99"/>
        </patternFill>
      </fill>
    </dxf>
    <dxf>
      <fill>
        <patternFill>
          <bgColor rgb="FFCCFFFF"/>
        </patternFill>
      </fill>
    </dxf>
    <dxf>
      <fill>
        <patternFill>
          <bgColor rgb="FFCCFFFF"/>
        </patternFill>
      </fill>
    </dxf>
    <dxf>
      <fill>
        <patternFill>
          <bgColor rgb="FFCCFFFF"/>
        </patternFill>
      </fill>
    </dxf>
    <dxf>
      <fill>
        <patternFill>
          <bgColor rgb="FFFFFF99"/>
        </patternFill>
      </fill>
    </dxf>
    <dxf>
      <fill>
        <patternFill>
          <bgColor rgb="FFFFFF99"/>
        </patternFill>
      </fill>
    </dxf>
    <dxf>
      <fill>
        <patternFill>
          <bgColor rgb="FFFFFF99"/>
        </patternFill>
      </fill>
    </dxf>
    <dxf>
      <fill>
        <patternFill>
          <bgColor theme="0" tint="-0.4999699890613556"/>
        </patternFill>
      </fill>
    </dxf>
    <dxf>
      <fill>
        <patternFill>
          <bgColor theme="0" tint="-0.4999699890613556"/>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CCFFFF"/>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CCFFFF"/>
        </patternFill>
      </fill>
    </dxf>
    <dxf>
      <fill>
        <patternFill>
          <bgColor rgb="FFFFFF99"/>
        </patternFill>
      </fill>
    </dxf>
    <dxf>
      <fill>
        <patternFill>
          <bgColor rgb="FFCCFFFF"/>
        </patternFill>
      </fill>
      <border>
        <left style="thin"/>
        <right style="thin"/>
        <top style="thin"/>
        <bottom style="thin"/>
      </border>
    </dxf>
    <dxf>
      <fill>
        <patternFill>
          <bgColor rgb="FFCCFFFF"/>
        </patternFill>
      </fill>
      <border>
        <left style="thin"/>
        <right style="thin"/>
        <top style="thin"/>
        <bottom style="thin"/>
      </border>
    </dxf>
    <dxf>
      <fill>
        <patternFill>
          <bgColor rgb="FFCCFFFF"/>
        </patternFill>
      </fill>
      <border>
        <left style="thin"/>
        <right style="thin"/>
        <top style="thin"/>
        <bottom style="thin"/>
      </border>
    </dxf>
    <dxf>
      <font>
        <color theme="0"/>
      </font>
    </dxf>
    <dxf>
      <fill>
        <patternFill>
          <bgColor rgb="FFFFFF99"/>
        </patternFill>
      </fill>
    </dxf>
    <dxf>
      <fill>
        <patternFill>
          <bgColor rgb="FFCCFFFF"/>
        </patternFill>
      </fill>
    </dxf>
    <dxf>
      <border>
        <left style="thin"/>
        <right style="thin"/>
        <top style="thin"/>
        <bottom style="thin"/>
      </border>
    </dxf>
    <dxf>
      <font>
        <color theme="0"/>
      </font>
    </dxf>
    <dxf>
      <font>
        <color theme="0"/>
      </font>
    </dxf>
    <dxf>
      <border>
        <left style="thin"/>
        <right style="thin"/>
        <top style="thin"/>
        <bottom style="thin"/>
      </border>
    </dxf>
    <dxf>
      <font>
        <color auto="1"/>
      </font>
      <border>
        <left style="thin"/>
        <right style="thin"/>
        <top style="thin"/>
        <bottom style="thin"/>
      </border>
    </dxf>
    <dxf>
      <font>
        <color theme="0"/>
      </font>
    </dxf>
    <dxf>
      <font>
        <color theme="0"/>
      </font>
      <border/>
    </dxf>
    <dxf>
      <font>
        <color auto="1"/>
      </font>
      <border>
        <left style="thin">
          <color rgb="FF000000"/>
        </left>
        <right style="thin">
          <color rgb="FF000000"/>
        </right>
        <top style="thin"/>
        <bottom style="thin">
          <color rgb="FF000000"/>
        </bottom>
      </border>
    </dxf>
    <dxf>
      <fill>
        <patternFill>
          <bgColor rgb="FFCCFFFF"/>
        </patternFill>
      </fill>
      <border>
        <left style="thin">
          <color rgb="FF000000"/>
        </left>
        <right style="thin">
          <color rgb="FF000000"/>
        </right>
        <top style="thin"/>
        <bottom style="thin">
          <color rgb="FF000000"/>
        </bottom>
      </border>
    </dxf>
    <dxf>
      <font>
        <color theme="0" tint="-0.4999699890613556"/>
      </font>
      <fill>
        <patternFill>
          <bgColor theme="0" tint="-0.499969989061355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7</xdr:row>
      <xdr:rowOff>0</xdr:rowOff>
    </xdr:from>
    <xdr:to>
      <xdr:col>4</xdr:col>
      <xdr:colOff>190500</xdr:colOff>
      <xdr:row>9</xdr:row>
      <xdr:rowOff>76200</xdr:rowOff>
    </xdr:to>
    <xdr:sp>
      <xdr:nvSpPr>
        <xdr:cNvPr id="1" name="四角形吹き出し 1"/>
        <xdr:cNvSpPr>
          <a:spLocks/>
        </xdr:cNvSpPr>
      </xdr:nvSpPr>
      <xdr:spPr>
        <a:xfrm>
          <a:off x="1200150" y="1238250"/>
          <a:ext cx="2447925" cy="457200"/>
        </a:xfrm>
        <a:prstGeom prst="wedgeRectCallout">
          <a:avLst>
            <a:gd name="adj1" fmla="val -42782"/>
            <a:gd name="adj2" fmla="val -119069"/>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CCOM</a:t>
          </a:r>
          <a:r>
            <a:rPr lang="en-US" cap="none" sz="1100" b="0" i="0" u="none" baseline="0">
              <a:solidFill>
                <a:srgbClr val="FFFFFF"/>
              </a:solidFill>
            </a:rPr>
            <a:t>殿で処理に必要な</a:t>
          </a:r>
          <a:r>
            <a:rPr lang="en-US" cap="none" sz="1100" b="0" i="0" u="none" baseline="0">
              <a:solidFill>
                <a:srgbClr val="FFFFFF"/>
              </a:solidFill>
              <a:latin typeface="Calibri"/>
              <a:ea typeface="Calibri"/>
              <a:cs typeface="Calibri"/>
            </a:rPr>
            <a:t>Sheet</a:t>
          </a:r>
          <a:r>
            <a:rPr lang="en-US" cap="none" sz="1100" b="0" i="0" u="none" baseline="0">
              <a:solidFill>
                <a:srgbClr val="FFFFFF"/>
              </a:solidFill>
            </a:rPr>
            <a:t>か要確認</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xdr:row>
      <xdr:rowOff>0</xdr:rowOff>
    </xdr:from>
    <xdr:to>
      <xdr:col>7</xdr:col>
      <xdr:colOff>47625</xdr:colOff>
      <xdr:row>9</xdr:row>
      <xdr:rowOff>47625</xdr:rowOff>
    </xdr:to>
    <xdr:sp>
      <xdr:nvSpPr>
        <xdr:cNvPr id="1" name="四角形吹き出し 1"/>
        <xdr:cNvSpPr>
          <a:spLocks/>
        </xdr:cNvSpPr>
      </xdr:nvSpPr>
      <xdr:spPr>
        <a:xfrm>
          <a:off x="1828800" y="1266825"/>
          <a:ext cx="2486025" cy="409575"/>
        </a:xfrm>
        <a:prstGeom prst="wedgeRectCallout">
          <a:avLst>
            <a:gd name="adj1" fmla="val -42782"/>
            <a:gd name="adj2" fmla="val -119069"/>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CCOM</a:t>
          </a:r>
          <a:r>
            <a:rPr lang="en-US" cap="none" sz="1100" b="0" i="0" u="none" baseline="0">
              <a:solidFill>
                <a:srgbClr val="FFFFFF"/>
              </a:solidFill>
            </a:rPr>
            <a:t>殿で処理に必要な</a:t>
          </a:r>
          <a:r>
            <a:rPr lang="en-US" cap="none" sz="1100" b="0" i="0" u="none" baseline="0">
              <a:solidFill>
                <a:srgbClr val="FFFFFF"/>
              </a:solidFill>
              <a:latin typeface="Calibri"/>
              <a:ea typeface="Calibri"/>
              <a:cs typeface="Calibri"/>
            </a:rPr>
            <a:t>Sheet</a:t>
          </a:r>
          <a:r>
            <a:rPr lang="en-US" cap="none" sz="1100" b="0" i="0" u="none" baseline="0">
              <a:solidFill>
                <a:srgbClr val="FFFFFF"/>
              </a:solidFill>
            </a:rPr>
            <a:t>か要確認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BL81"/>
  <sheetViews>
    <sheetView zoomScale="85" zoomScaleNormal="85" zoomScaleSheetLayoutView="85" zoomScalePageLayoutView="0" workbookViewId="0" topLeftCell="A52">
      <selection activeCell="BK3" sqref="BK3"/>
    </sheetView>
  </sheetViews>
  <sheetFormatPr defaultColWidth="9.140625" defaultRowHeight="15"/>
  <cols>
    <col min="1" max="1" width="3.57421875" style="6" customWidth="1"/>
    <col min="2" max="2" width="3.7109375" style="6" bestFit="1" customWidth="1"/>
    <col min="3" max="3" width="14.57421875" style="6" customWidth="1"/>
    <col min="4" max="4" width="9.00390625" style="6" customWidth="1"/>
    <col min="5" max="5" width="3.57421875" style="6" customWidth="1"/>
    <col min="6" max="6" width="3.7109375" style="6" bestFit="1" customWidth="1"/>
    <col min="7" max="7" width="20.140625" style="6" bestFit="1" customWidth="1"/>
    <col min="8" max="8" width="9.00390625" style="6" customWidth="1"/>
    <col min="9" max="9" width="3.57421875" style="6" customWidth="1"/>
    <col min="10" max="10" width="3.7109375" style="6" bestFit="1" customWidth="1"/>
    <col min="11" max="12" width="9.00390625" style="6" customWidth="1"/>
    <col min="13" max="13" width="3.57421875" style="6" customWidth="1"/>
    <col min="14" max="14" width="3.7109375" style="6" bestFit="1" customWidth="1"/>
    <col min="15" max="15" width="21.421875" style="6" bestFit="1" customWidth="1"/>
    <col min="16" max="16" width="9.00390625" style="6" customWidth="1"/>
    <col min="17" max="17" width="3.57421875" style="6" customWidth="1"/>
    <col min="18" max="18" width="3.7109375" style="6" bestFit="1" customWidth="1"/>
    <col min="19" max="19" width="19.140625" style="6" customWidth="1"/>
    <col min="20" max="20" width="9.00390625" style="6" customWidth="1"/>
    <col min="21" max="21" width="3.57421875" style="6" customWidth="1"/>
    <col min="22" max="22" width="3.7109375" style="6" bestFit="1" customWidth="1"/>
    <col min="23" max="23" width="19.140625" style="6" customWidth="1"/>
    <col min="24" max="24" width="9.00390625" style="6" customWidth="1"/>
    <col min="25" max="25" width="3.57421875" style="6" customWidth="1"/>
    <col min="26" max="26" width="3.7109375" style="6" bestFit="1" customWidth="1"/>
    <col min="27" max="27" width="17.421875" style="6" bestFit="1" customWidth="1"/>
    <col min="28" max="28" width="9.00390625" style="6" customWidth="1"/>
    <col min="29" max="29" width="3.57421875" style="6" customWidth="1"/>
    <col min="30" max="30" width="3.7109375" style="6" bestFit="1" customWidth="1"/>
    <col min="31" max="31" width="25.7109375" style="6" bestFit="1" customWidth="1"/>
    <col min="32" max="32" width="16.57421875" style="6" customWidth="1"/>
    <col min="33" max="33" width="3.57421875" style="6" customWidth="1"/>
    <col min="34" max="34" width="3.7109375" style="6" bestFit="1" customWidth="1"/>
    <col min="35" max="35" width="39.140625" style="6" customWidth="1"/>
    <col min="36" max="36" width="13.140625" style="6" customWidth="1"/>
    <col min="37" max="37" width="10.421875" style="6" bestFit="1" customWidth="1"/>
    <col min="38" max="38" width="3.7109375" style="6" bestFit="1" customWidth="1"/>
    <col min="39" max="39" width="17.421875" style="6" bestFit="1" customWidth="1"/>
    <col min="40" max="40" width="9.00390625" style="6" customWidth="1"/>
    <col min="41" max="41" width="3.57421875" style="6" customWidth="1"/>
    <col min="42" max="42" width="3.7109375" style="6" bestFit="1" customWidth="1"/>
    <col min="43" max="43" width="23.421875" style="6" bestFit="1" customWidth="1"/>
    <col min="44" max="44" width="9.00390625" style="6" customWidth="1"/>
    <col min="45" max="46" width="3.57421875" style="6" customWidth="1"/>
    <col min="47" max="47" width="17.57421875" style="6" customWidth="1"/>
    <col min="48" max="48" width="12.57421875" style="6" customWidth="1"/>
    <col min="49" max="50" width="3.57421875" style="6" customWidth="1"/>
    <col min="51" max="51" width="17.57421875" style="6" customWidth="1"/>
    <col min="52" max="52" width="12.57421875" style="6" customWidth="1"/>
    <col min="53" max="54" width="3.57421875" style="6" customWidth="1"/>
    <col min="55" max="56" width="9.00390625" style="455" customWidth="1"/>
    <col min="57" max="58" width="3.57421875" style="6" customWidth="1"/>
    <col min="59" max="59" width="17.57421875" style="6" customWidth="1"/>
    <col min="60" max="60" width="9.00390625" style="6" customWidth="1"/>
    <col min="61" max="62" width="3.57421875" style="6" customWidth="1"/>
    <col min="63" max="63" width="32.57421875" style="6" bestFit="1" customWidth="1"/>
    <col min="64" max="64" width="9.00390625" style="6" customWidth="1"/>
    <col min="65" max="16384" width="9.00390625" style="6" customWidth="1"/>
  </cols>
  <sheetData>
    <row r="1" spans="1:64" ht="14.25">
      <c r="A1" s="4"/>
      <c r="B1" s="794" t="s">
        <v>491</v>
      </c>
      <c r="C1" s="794"/>
      <c r="D1" s="794"/>
      <c r="E1" s="4"/>
      <c r="F1" s="798" t="s">
        <v>668</v>
      </c>
      <c r="G1" s="798"/>
      <c r="H1" s="798"/>
      <c r="I1" s="4"/>
      <c r="J1" s="796" t="s">
        <v>199</v>
      </c>
      <c r="K1" s="796"/>
      <c r="L1" s="796"/>
      <c r="M1" s="4"/>
      <c r="N1" s="797" t="s">
        <v>200</v>
      </c>
      <c r="O1" s="797"/>
      <c r="P1" s="797"/>
      <c r="Q1" s="4"/>
      <c r="R1" s="793" t="s">
        <v>269</v>
      </c>
      <c r="S1" s="793"/>
      <c r="T1" s="793"/>
      <c r="U1" s="4"/>
      <c r="V1" s="793" t="s">
        <v>207</v>
      </c>
      <c r="W1" s="793"/>
      <c r="X1" s="793"/>
      <c r="Z1" s="793" t="s">
        <v>208</v>
      </c>
      <c r="AA1" s="793"/>
      <c r="AB1" s="793"/>
      <c r="AD1" s="793" t="s">
        <v>209</v>
      </c>
      <c r="AE1" s="793"/>
      <c r="AF1" s="793"/>
      <c r="AH1" s="795" t="s">
        <v>211</v>
      </c>
      <c r="AI1" s="795"/>
      <c r="AJ1" s="795"/>
      <c r="AL1" s="793" t="s">
        <v>210</v>
      </c>
      <c r="AM1" s="793"/>
      <c r="AN1" s="793"/>
      <c r="AP1" s="793" t="s">
        <v>225</v>
      </c>
      <c r="AQ1" s="793"/>
      <c r="AR1" s="793"/>
      <c r="AT1" s="793" t="s">
        <v>318</v>
      </c>
      <c r="AU1" s="793"/>
      <c r="AV1" s="793"/>
      <c r="AX1" s="793" t="s">
        <v>319</v>
      </c>
      <c r="AY1" s="793"/>
      <c r="AZ1" s="793"/>
      <c r="BB1" s="448" t="s">
        <v>682</v>
      </c>
      <c r="BC1" s="449"/>
      <c r="BD1" s="6"/>
      <c r="BF1" s="793" t="s">
        <v>701</v>
      </c>
      <c r="BG1" s="793"/>
      <c r="BH1" s="793"/>
      <c r="BJ1" s="793" t="s">
        <v>908</v>
      </c>
      <c r="BK1" s="793"/>
      <c r="BL1" s="793"/>
    </row>
    <row r="2" spans="1:64" ht="13.5">
      <c r="A2" s="4"/>
      <c r="B2" s="7" t="s">
        <v>26</v>
      </c>
      <c r="C2" s="7" t="s">
        <v>27</v>
      </c>
      <c r="D2" s="7" t="s">
        <v>6</v>
      </c>
      <c r="E2" s="4"/>
      <c r="F2" s="7" t="s">
        <v>26</v>
      </c>
      <c r="G2" s="7" t="s">
        <v>27</v>
      </c>
      <c r="H2" s="7" t="s">
        <v>6</v>
      </c>
      <c r="I2" s="4"/>
      <c r="J2" s="8" t="s">
        <v>26</v>
      </c>
      <c r="K2" s="8" t="s">
        <v>27</v>
      </c>
      <c r="L2" s="8" t="s">
        <v>6</v>
      </c>
      <c r="M2" s="4"/>
      <c r="N2" s="8" t="s">
        <v>28</v>
      </c>
      <c r="O2" s="8" t="s">
        <v>27</v>
      </c>
      <c r="P2" s="8" t="s">
        <v>6</v>
      </c>
      <c r="Q2" s="4"/>
      <c r="R2" s="7" t="s">
        <v>26</v>
      </c>
      <c r="S2" s="7" t="s">
        <v>27</v>
      </c>
      <c r="T2" s="7" t="s">
        <v>6</v>
      </c>
      <c r="U2" s="4"/>
      <c r="V2" s="7" t="s">
        <v>26</v>
      </c>
      <c r="W2" s="7" t="s">
        <v>27</v>
      </c>
      <c r="X2" s="7" t="s">
        <v>6</v>
      </c>
      <c r="Z2" s="7" t="s">
        <v>26</v>
      </c>
      <c r="AA2" s="7" t="s">
        <v>27</v>
      </c>
      <c r="AB2" s="7" t="s">
        <v>6</v>
      </c>
      <c r="AD2" s="7" t="s">
        <v>26</v>
      </c>
      <c r="AE2" s="7" t="s">
        <v>27</v>
      </c>
      <c r="AF2" s="7" t="s">
        <v>6</v>
      </c>
      <c r="AH2" s="7" t="s">
        <v>26</v>
      </c>
      <c r="AI2" s="7" t="s">
        <v>27</v>
      </c>
      <c r="AJ2" s="7" t="s">
        <v>6</v>
      </c>
      <c r="AL2" s="7" t="s">
        <v>26</v>
      </c>
      <c r="AM2" s="7" t="s">
        <v>27</v>
      </c>
      <c r="AN2" s="7" t="s">
        <v>6</v>
      </c>
      <c r="AP2" s="7" t="s">
        <v>26</v>
      </c>
      <c r="AQ2" s="7" t="s">
        <v>27</v>
      </c>
      <c r="AR2" s="7" t="s">
        <v>6</v>
      </c>
      <c r="AT2" s="7" t="s">
        <v>320</v>
      </c>
      <c r="AU2" s="7" t="s">
        <v>321</v>
      </c>
      <c r="AV2" s="7" t="s">
        <v>6</v>
      </c>
      <c r="AX2" s="7" t="s">
        <v>26</v>
      </c>
      <c r="AY2" s="7" t="s">
        <v>27</v>
      </c>
      <c r="AZ2" s="7" t="s">
        <v>6</v>
      </c>
      <c r="BB2" s="7" t="s">
        <v>26</v>
      </c>
      <c r="BC2" s="450" t="s">
        <v>680</v>
      </c>
      <c r="BD2" s="451" t="s">
        <v>681</v>
      </c>
      <c r="BF2" s="7" t="s">
        <v>26</v>
      </c>
      <c r="BG2" s="7" t="s">
        <v>27</v>
      </c>
      <c r="BH2" s="7" t="s">
        <v>6</v>
      </c>
      <c r="BJ2" s="7" t="s">
        <v>26</v>
      </c>
      <c r="BK2" s="7" t="s">
        <v>27</v>
      </c>
      <c r="BL2" s="7" t="s">
        <v>6</v>
      </c>
    </row>
    <row r="3" spans="1:64" ht="13.5">
      <c r="A3" s="4"/>
      <c r="B3" s="9">
        <v>1</v>
      </c>
      <c r="C3" s="9"/>
      <c r="D3" s="10"/>
      <c r="E3" s="4"/>
      <c r="F3" s="9">
        <v>1</v>
      </c>
      <c r="G3" s="9"/>
      <c r="H3" s="10"/>
      <c r="I3" s="4"/>
      <c r="J3" s="11">
        <v>1</v>
      </c>
      <c r="K3" s="12"/>
      <c r="L3" s="12"/>
      <c r="M3" s="4"/>
      <c r="N3" s="11">
        <v>1</v>
      </c>
      <c r="O3" s="12"/>
      <c r="P3" s="12"/>
      <c r="Q3" s="4"/>
      <c r="R3" s="9">
        <v>1</v>
      </c>
      <c r="S3" s="9"/>
      <c r="T3" s="10"/>
      <c r="U3" s="4"/>
      <c r="V3" s="9">
        <v>1</v>
      </c>
      <c r="W3" s="9"/>
      <c r="X3" s="10"/>
      <c r="Z3" s="9">
        <v>1</v>
      </c>
      <c r="AA3" s="9"/>
      <c r="AB3" s="10"/>
      <c r="AD3" s="9">
        <v>1</v>
      </c>
      <c r="AE3" s="9"/>
      <c r="AF3" s="10"/>
      <c r="AH3" s="9">
        <v>1</v>
      </c>
      <c r="AI3" s="9"/>
      <c r="AJ3" s="10"/>
      <c r="AL3" s="9">
        <v>1</v>
      </c>
      <c r="AM3" s="9"/>
      <c r="AN3" s="10"/>
      <c r="AP3" s="9">
        <v>1</v>
      </c>
      <c r="AQ3" s="9"/>
      <c r="AR3" s="10"/>
      <c r="AT3" s="9">
        <v>1</v>
      </c>
      <c r="AU3" s="9"/>
      <c r="AV3" s="10"/>
      <c r="AX3" s="9">
        <v>1</v>
      </c>
      <c r="AY3" s="9"/>
      <c r="AZ3" s="10"/>
      <c r="BB3" s="9">
        <v>1</v>
      </c>
      <c r="BC3" s="452">
        <v>6</v>
      </c>
      <c r="BD3" s="453">
        <v>11</v>
      </c>
      <c r="BF3" s="9">
        <v>1</v>
      </c>
      <c r="BG3" s="9"/>
      <c r="BH3" s="10"/>
      <c r="BJ3" s="9">
        <v>1</v>
      </c>
      <c r="BK3" s="9"/>
      <c r="BL3" s="10"/>
    </row>
    <row r="4" spans="1:64" ht="13.5">
      <c r="A4" s="4"/>
      <c r="B4" s="10">
        <v>2</v>
      </c>
      <c r="C4" s="56" t="s">
        <v>197</v>
      </c>
      <c r="D4" s="10"/>
      <c r="E4" s="4"/>
      <c r="F4" s="10">
        <v>2</v>
      </c>
      <c r="G4" s="31" t="s">
        <v>33</v>
      </c>
      <c r="H4" s="10" t="str">
        <f>G4</f>
        <v>実施計画書</v>
      </c>
      <c r="I4" s="4"/>
      <c r="J4" s="12">
        <v>2</v>
      </c>
      <c r="K4" s="12" t="s">
        <v>30</v>
      </c>
      <c r="L4" s="13" t="s">
        <v>29</v>
      </c>
      <c r="M4" s="4"/>
      <c r="N4" s="12">
        <v>2</v>
      </c>
      <c r="O4" s="2" t="s">
        <v>31</v>
      </c>
      <c r="P4" s="3" t="s">
        <v>29</v>
      </c>
      <c r="Q4" s="4"/>
      <c r="R4" s="10">
        <v>2</v>
      </c>
      <c r="S4" s="31" t="s">
        <v>251</v>
      </c>
      <c r="T4" s="10"/>
      <c r="U4" s="4"/>
      <c r="V4" s="10">
        <v>2</v>
      </c>
      <c r="W4" s="31" t="s">
        <v>249</v>
      </c>
      <c r="X4" s="10"/>
      <c r="Z4" s="10">
        <v>2</v>
      </c>
      <c r="AA4" s="31" t="s">
        <v>234</v>
      </c>
      <c r="AB4" s="10"/>
      <c r="AD4" s="10">
        <v>2</v>
      </c>
      <c r="AE4" s="31" t="s">
        <v>241</v>
      </c>
      <c r="AF4" s="10"/>
      <c r="AH4" s="10">
        <v>2</v>
      </c>
      <c r="AI4" s="31" t="s">
        <v>312</v>
      </c>
      <c r="AJ4" s="10"/>
      <c r="AL4" s="10">
        <v>2</v>
      </c>
      <c r="AM4" s="9" t="s">
        <v>212</v>
      </c>
      <c r="AN4" s="446">
        <v>13800</v>
      </c>
      <c r="AP4" s="10">
        <v>2</v>
      </c>
      <c r="AQ4" s="31" t="s">
        <v>226</v>
      </c>
      <c r="AR4" s="10"/>
      <c r="AT4" s="10">
        <v>2</v>
      </c>
      <c r="AU4" s="31" t="s">
        <v>232</v>
      </c>
      <c r="AV4" s="10"/>
      <c r="AX4" s="10">
        <v>2</v>
      </c>
      <c r="AY4" s="35" t="s">
        <v>322</v>
      </c>
      <c r="AZ4" s="10"/>
      <c r="BB4" s="10">
        <v>2</v>
      </c>
      <c r="BC4" s="454">
        <v>7</v>
      </c>
      <c r="BD4" s="454">
        <v>12</v>
      </c>
      <c r="BF4" s="10">
        <v>2</v>
      </c>
      <c r="BG4" s="516" t="s">
        <v>700</v>
      </c>
      <c r="BH4" s="10"/>
      <c r="BJ4" s="10">
        <v>2</v>
      </c>
      <c r="BK4" s="779" t="s">
        <v>926</v>
      </c>
      <c r="BL4" s="10"/>
    </row>
    <row r="5" spans="1:64" ht="13.5">
      <c r="A5" s="4"/>
      <c r="B5" s="10">
        <v>3</v>
      </c>
      <c r="C5" s="56" t="s">
        <v>198</v>
      </c>
      <c r="D5" s="10"/>
      <c r="E5" s="4"/>
      <c r="F5" s="10">
        <v>3</v>
      </c>
      <c r="G5" s="581" t="s">
        <v>779</v>
      </c>
      <c r="H5" s="10" t="str">
        <f>G5</f>
        <v>変更実施計画書</v>
      </c>
      <c r="I5" s="4"/>
      <c r="J5" s="12">
        <v>3</v>
      </c>
      <c r="K5" s="14" t="s">
        <v>35</v>
      </c>
      <c r="L5" s="15" t="s">
        <v>34</v>
      </c>
      <c r="M5" s="4"/>
      <c r="N5" s="12">
        <v>3</v>
      </c>
      <c r="O5" s="2" t="s">
        <v>36</v>
      </c>
      <c r="P5" s="3" t="s">
        <v>34</v>
      </c>
      <c r="Q5" s="4"/>
      <c r="R5" s="10">
        <v>3</v>
      </c>
      <c r="S5" s="31" t="s">
        <v>252</v>
      </c>
      <c r="T5" s="10"/>
      <c r="U5" s="4"/>
      <c r="V5" s="10">
        <v>3</v>
      </c>
      <c r="W5" s="31" t="s">
        <v>250</v>
      </c>
      <c r="X5" s="10"/>
      <c r="Z5" s="10">
        <v>3</v>
      </c>
      <c r="AA5" s="31" t="s">
        <v>235</v>
      </c>
      <c r="AB5" s="10"/>
      <c r="AD5" s="10">
        <v>3</v>
      </c>
      <c r="AE5" s="31" t="s">
        <v>242</v>
      </c>
      <c r="AF5" s="10"/>
      <c r="AH5" s="10">
        <v>3</v>
      </c>
      <c r="AI5" s="31" t="s">
        <v>313</v>
      </c>
      <c r="AJ5" s="10"/>
      <c r="AL5" s="10">
        <v>3</v>
      </c>
      <c r="AM5" s="31" t="s">
        <v>213</v>
      </c>
      <c r="AN5" s="446">
        <v>18100</v>
      </c>
      <c r="AP5" s="10">
        <v>3</v>
      </c>
      <c r="AQ5" s="31" t="s">
        <v>227</v>
      </c>
      <c r="AR5" s="10"/>
      <c r="AT5" s="10">
        <v>3</v>
      </c>
      <c r="AU5" s="31" t="s">
        <v>233</v>
      </c>
      <c r="AV5" s="10"/>
      <c r="AX5" s="10">
        <v>3</v>
      </c>
      <c r="AY5" s="35" t="s">
        <v>323</v>
      </c>
      <c r="AZ5" s="10"/>
      <c r="BB5" s="10">
        <v>3</v>
      </c>
      <c r="BC5" s="452">
        <v>8</v>
      </c>
      <c r="BD5" s="453">
        <v>13</v>
      </c>
      <c r="BF5" s="9">
        <v>3</v>
      </c>
      <c r="BG5" s="516" t="s">
        <v>702</v>
      </c>
      <c r="BH5" s="10"/>
      <c r="BJ5" s="9">
        <v>3</v>
      </c>
      <c r="BK5" s="779" t="s">
        <v>927</v>
      </c>
      <c r="BL5" s="10"/>
    </row>
    <row r="6" spans="1:64" ht="13.5">
      <c r="A6" s="4"/>
      <c r="B6" s="10">
        <v>4</v>
      </c>
      <c r="C6" s="56" t="s">
        <v>329</v>
      </c>
      <c r="D6" s="10"/>
      <c r="E6" s="4"/>
      <c r="F6" s="10">
        <v>4</v>
      </c>
      <c r="G6" s="10" t="s">
        <v>299</v>
      </c>
      <c r="H6" s="10" t="s">
        <v>780</v>
      </c>
      <c r="I6" s="4"/>
      <c r="J6" s="12">
        <v>4</v>
      </c>
      <c r="K6" s="14" t="s">
        <v>38</v>
      </c>
      <c r="L6" s="13" t="s">
        <v>37</v>
      </c>
      <c r="M6" s="4"/>
      <c r="N6" s="12">
        <v>4</v>
      </c>
      <c r="O6" s="2" t="s">
        <v>40</v>
      </c>
      <c r="P6" s="3" t="s">
        <v>39</v>
      </c>
      <c r="Q6" s="4"/>
      <c r="R6" s="10">
        <v>4</v>
      </c>
      <c r="S6" s="10" t="s">
        <v>253</v>
      </c>
      <c r="T6" s="10"/>
      <c r="U6" s="4"/>
      <c r="V6" s="10">
        <v>4</v>
      </c>
      <c r="W6" s="10" t="s">
        <v>247</v>
      </c>
      <c r="X6" s="10"/>
      <c r="Z6" s="10">
        <v>4</v>
      </c>
      <c r="AA6" s="10" t="s">
        <v>236</v>
      </c>
      <c r="AB6" s="10"/>
      <c r="AD6" s="10">
        <v>4</v>
      </c>
      <c r="AE6" s="10" t="s">
        <v>243</v>
      </c>
      <c r="AF6" s="10"/>
      <c r="AH6" s="10">
        <v>4</v>
      </c>
      <c r="AI6" s="39" t="s">
        <v>344</v>
      </c>
      <c r="AJ6" s="10"/>
      <c r="AL6" s="10">
        <v>4</v>
      </c>
      <c r="AM6" s="31" t="s">
        <v>214</v>
      </c>
      <c r="AN6" s="446">
        <v>43700</v>
      </c>
      <c r="AP6" s="10">
        <v>4</v>
      </c>
      <c r="AQ6" s="10" t="s">
        <v>228</v>
      </c>
      <c r="AR6" s="10"/>
      <c r="BB6" s="10">
        <v>4</v>
      </c>
      <c r="BC6" s="452">
        <v>9</v>
      </c>
      <c r="BD6" s="453">
        <v>14</v>
      </c>
      <c r="BF6" s="10">
        <v>4</v>
      </c>
      <c r="BG6" s="516"/>
      <c r="BH6" s="10"/>
      <c r="BJ6" s="10">
        <v>4</v>
      </c>
      <c r="BK6" s="779" t="s">
        <v>928</v>
      </c>
      <c r="BL6" s="10"/>
    </row>
    <row r="7" spans="1:64" ht="13.5">
      <c r="A7" s="4"/>
      <c r="B7" s="10">
        <v>5</v>
      </c>
      <c r="C7" s="56" t="s">
        <v>333</v>
      </c>
      <c r="D7" s="10"/>
      <c r="E7" s="4"/>
      <c r="F7" s="10">
        <v>5</v>
      </c>
      <c r="G7" s="10" t="s">
        <v>300</v>
      </c>
      <c r="H7" s="10" t="s">
        <v>781</v>
      </c>
      <c r="I7" s="4"/>
      <c r="J7" s="11">
        <v>5</v>
      </c>
      <c r="K7" s="14" t="s">
        <v>42</v>
      </c>
      <c r="L7" s="15" t="s">
        <v>41</v>
      </c>
      <c r="M7" s="4"/>
      <c r="N7" s="11">
        <v>5</v>
      </c>
      <c r="O7" s="2" t="s">
        <v>44</v>
      </c>
      <c r="P7" s="3" t="s">
        <v>43</v>
      </c>
      <c r="Q7" s="4"/>
      <c r="R7" s="10">
        <v>5</v>
      </c>
      <c r="S7" s="10" t="s">
        <v>254</v>
      </c>
      <c r="T7" s="10"/>
      <c r="U7" s="4"/>
      <c r="V7" s="10">
        <v>5</v>
      </c>
      <c r="W7" s="10" t="s">
        <v>248</v>
      </c>
      <c r="X7" s="10"/>
      <c r="Z7" s="10">
        <v>5</v>
      </c>
      <c r="AA7" s="10" t="s">
        <v>237</v>
      </c>
      <c r="AB7" s="10"/>
      <c r="AD7" s="10">
        <v>5</v>
      </c>
      <c r="AE7" s="10" t="s">
        <v>244</v>
      </c>
      <c r="AF7" s="10"/>
      <c r="AH7" s="10">
        <v>5</v>
      </c>
      <c r="AI7" s="39" t="s">
        <v>345</v>
      </c>
      <c r="AJ7" s="10"/>
      <c r="AL7" s="10">
        <v>5</v>
      </c>
      <c r="AM7" s="10" t="s">
        <v>215</v>
      </c>
      <c r="AN7" s="446">
        <v>30600</v>
      </c>
      <c r="AP7" s="10">
        <v>5</v>
      </c>
      <c r="AQ7" s="10" t="s">
        <v>229</v>
      </c>
      <c r="AR7" s="10"/>
      <c r="BB7" s="10">
        <v>5</v>
      </c>
      <c r="BC7" s="454">
        <v>10</v>
      </c>
      <c r="BD7" s="454">
        <v>15</v>
      </c>
      <c r="BJ7" s="9">
        <v>5</v>
      </c>
      <c r="BK7" s="779" t="s">
        <v>929</v>
      </c>
      <c r="BL7" s="10"/>
    </row>
    <row r="8" spans="2:64" ht="13.5">
      <c r="B8" s="10">
        <v>6</v>
      </c>
      <c r="C8" s="56" t="s">
        <v>330</v>
      </c>
      <c r="D8" s="10"/>
      <c r="E8" s="16"/>
      <c r="F8" s="10">
        <v>6</v>
      </c>
      <c r="G8" s="10"/>
      <c r="H8" s="10"/>
      <c r="I8" s="16"/>
      <c r="J8" s="12">
        <v>6</v>
      </c>
      <c r="K8" s="14" t="s">
        <v>46</v>
      </c>
      <c r="L8" s="13" t="s">
        <v>45</v>
      </c>
      <c r="M8" s="4"/>
      <c r="N8" s="12">
        <v>6</v>
      </c>
      <c r="O8" s="2" t="s">
        <v>47</v>
      </c>
      <c r="P8" s="3" t="s">
        <v>48</v>
      </c>
      <c r="Q8" s="4"/>
      <c r="R8" s="10">
        <v>6</v>
      </c>
      <c r="S8" s="10" t="s">
        <v>255</v>
      </c>
      <c r="T8" s="10"/>
      <c r="U8" s="4"/>
      <c r="Z8" s="10">
        <v>6</v>
      </c>
      <c r="AA8" s="17" t="s">
        <v>238</v>
      </c>
      <c r="AB8" s="17"/>
      <c r="AD8" s="10">
        <v>6</v>
      </c>
      <c r="AE8" s="17" t="s">
        <v>245</v>
      </c>
      <c r="AF8" s="17"/>
      <c r="AH8" s="10" t="s">
        <v>523</v>
      </c>
      <c r="AI8" s="239" t="s">
        <v>524</v>
      </c>
      <c r="AJ8" s="10"/>
      <c r="AL8" s="10">
        <v>6</v>
      </c>
      <c r="AM8" s="10" t="s">
        <v>216</v>
      </c>
      <c r="AN8" s="446">
        <v>11100</v>
      </c>
      <c r="AP8" s="10">
        <v>6</v>
      </c>
      <c r="AQ8" s="17" t="s">
        <v>230</v>
      </c>
      <c r="AR8" s="17"/>
      <c r="BB8" s="10">
        <v>6</v>
      </c>
      <c r="BC8" s="452">
        <v>11</v>
      </c>
      <c r="BD8" s="453">
        <v>16</v>
      </c>
      <c r="BJ8" s="10">
        <v>6</v>
      </c>
      <c r="BK8" s="779" t="s">
        <v>930</v>
      </c>
      <c r="BL8" s="10"/>
    </row>
    <row r="9" spans="2:64" ht="13.5">
      <c r="B9" s="10">
        <v>7</v>
      </c>
      <c r="C9" s="57" t="s">
        <v>349</v>
      </c>
      <c r="D9" s="10"/>
      <c r="E9" s="16"/>
      <c r="F9" s="16"/>
      <c r="G9" s="16"/>
      <c r="H9" s="16"/>
      <c r="I9" s="16"/>
      <c r="J9" s="12">
        <v>7</v>
      </c>
      <c r="K9" s="14" t="s">
        <v>50</v>
      </c>
      <c r="L9" s="15" t="s">
        <v>49</v>
      </c>
      <c r="M9" s="4"/>
      <c r="N9" s="11">
        <v>7</v>
      </c>
      <c r="O9" s="2" t="s">
        <v>51</v>
      </c>
      <c r="P9" s="3" t="s">
        <v>52</v>
      </c>
      <c r="Q9" s="4"/>
      <c r="R9" s="10">
        <v>7</v>
      </c>
      <c r="S9" s="10" t="s">
        <v>256</v>
      </c>
      <c r="T9" s="10"/>
      <c r="U9" s="4"/>
      <c r="Z9" s="10">
        <v>7</v>
      </c>
      <c r="AA9" s="17" t="s">
        <v>239</v>
      </c>
      <c r="AB9" s="17"/>
      <c r="AD9" s="10">
        <v>7</v>
      </c>
      <c r="AE9" s="17" t="s">
        <v>246</v>
      </c>
      <c r="AF9" s="17"/>
      <c r="AL9" s="10">
        <v>7</v>
      </c>
      <c r="AM9" s="17" t="s">
        <v>217</v>
      </c>
      <c r="AN9" s="447">
        <v>38000</v>
      </c>
      <c r="AP9" s="10">
        <v>7</v>
      </c>
      <c r="AQ9" s="17" t="s">
        <v>231</v>
      </c>
      <c r="AR9" s="17"/>
      <c r="BB9" s="10">
        <v>7</v>
      </c>
      <c r="BC9" s="452">
        <v>12</v>
      </c>
      <c r="BD9" s="453">
        <v>17</v>
      </c>
      <c r="BJ9" s="9">
        <v>7</v>
      </c>
      <c r="BK9" s="779" t="s">
        <v>931</v>
      </c>
      <c r="BL9" s="10"/>
    </row>
    <row r="10" spans="2:64" ht="14.25">
      <c r="B10" s="10">
        <v>8</v>
      </c>
      <c r="C10" s="141" t="s">
        <v>490</v>
      </c>
      <c r="D10" s="10"/>
      <c r="E10" s="16"/>
      <c r="F10" s="799" t="s">
        <v>201</v>
      </c>
      <c r="G10" s="799"/>
      <c r="H10" s="799"/>
      <c r="I10" s="16"/>
      <c r="J10" s="12">
        <v>8</v>
      </c>
      <c r="K10" s="14" t="s">
        <v>54</v>
      </c>
      <c r="L10" s="13" t="s">
        <v>53</v>
      </c>
      <c r="M10" s="4"/>
      <c r="N10" s="12">
        <v>8</v>
      </c>
      <c r="O10" s="2" t="s">
        <v>55</v>
      </c>
      <c r="P10" s="3" t="s">
        <v>56</v>
      </c>
      <c r="Q10" s="4"/>
      <c r="R10" s="10">
        <v>8</v>
      </c>
      <c r="S10" s="10" t="s">
        <v>257</v>
      </c>
      <c r="T10" s="10"/>
      <c r="U10" s="4"/>
      <c r="Z10" s="10">
        <v>8</v>
      </c>
      <c r="AA10" s="17" t="s">
        <v>240</v>
      </c>
      <c r="AB10" s="17"/>
      <c r="AD10" s="10">
        <v>8</v>
      </c>
      <c r="AE10" s="17" t="s">
        <v>240</v>
      </c>
      <c r="AF10" s="17"/>
      <c r="AL10" s="10">
        <v>8</v>
      </c>
      <c r="AM10" s="17" t="s">
        <v>218</v>
      </c>
      <c r="AN10" s="447">
        <v>10100</v>
      </c>
      <c r="AP10" s="10">
        <v>8</v>
      </c>
      <c r="AQ10" s="17" t="s">
        <v>325</v>
      </c>
      <c r="AR10" s="17"/>
      <c r="BB10" s="10">
        <v>8</v>
      </c>
      <c r="BC10" s="454">
        <v>13</v>
      </c>
      <c r="BD10" s="454">
        <v>18</v>
      </c>
      <c r="BJ10" s="10">
        <v>8</v>
      </c>
      <c r="BK10" s="779" t="s">
        <v>932</v>
      </c>
      <c r="BL10" s="10"/>
    </row>
    <row r="11" spans="2:64" ht="13.5">
      <c r="B11" s="10">
        <v>9</v>
      </c>
      <c r="C11" s="239" t="s">
        <v>444</v>
      </c>
      <c r="D11" s="10"/>
      <c r="E11" s="16"/>
      <c r="F11" s="7" t="s">
        <v>26</v>
      </c>
      <c r="G11" s="7" t="s">
        <v>27</v>
      </c>
      <c r="H11" s="7" t="s">
        <v>6</v>
      </c>
      <c r="I11" s="16"/>
      <c r="J11" s="11">
        <v>9</v>
      </c>
      <c r="K11" s="14" t="s">
        <v>58</v>
      </c>
      <c r="L11" s="15" t="s">
        <v>57</v>
      </c>
      <c r="M11" s="4"/>
      <c r="N11" s="11">
        <v>9</v>
      </c>
      <c r="O11" s="2" t="s">
        <v>59</v>
      </c>
      <c r="P11" s="3" t="s">
        <v>60</v>
      </c>
      <c r="Q11" s="4"/>
      <c r="R11" s="10">
        <v>9</v>
      </c>
      <c r="S11" s="10" t="s">
        <v>258</v>
      </c>
      <c r="T11" s="10"/>
      <c r="U11" s="4"/>
      <c r="AD11" s="10">
        <v>9</v>
      </c>
      <c r="AE11" s="17"/>
      <c r="AF11" s="17"/>
      <c r="AL11" s="10">
        <v>9</v>
      </c>
      <c r="AM11" s="17" t="s">
        <v>219</v>
      </c>
      <c r="AN11" s="447">
        <v>10200</v>
      </c>
      <c r="AP11" s="10">
        <v>9</v>
      </c>
      <c r="AQ11" s="17" t="s">
        <v>326</v>
      </c>
      <c r="AR11" s="17"/>
      <c r="BB11" s="10">
        <v>9</v>
      </c>
      <c r="BC11" s="452">
        <v>14</v>
      </c>
      <c r="BD11" s="453">
        <v>19</v>
      </c>
      <c r="BJ11" s="9">
        <v>9</v>
      </c>
      <c r="BK11" s="779" t="s">
        <v>933</v>
      </c>
      <c r="BL11" s="10"/>
    </row>
    <row r="12" spans="2:64" ht="13.5">
      <c r="B12" s="10">
        <v>10</v>
      </c>
      <c r="C12" s="444" t="s">
        <v>661</v>
      </c>
      <c r="D12" s="10"/>
      <c r="E12" s="16"/>
      <c r="F12" s="10">
        <v>1</v>
      </c>
      <c r="G12" s="18"/>
      <c r="H12" s="10"/>
      <c r="I12" s="16"/>
      <c r="J12" s="12">
        <v>10</v>
      </c>
      <c r="K12" s="14" t="s">
        <v>62</v>
      </c>
      <c r="L12" s="13" t="s">
        <v>61</v>
      </c>
      <c r="M12" s="4"/>
      <c r="N12" s="12">
        <v>10</v>
      </c>
      <c r="O12" s="2" t="s">
        <v>63</v>
      </c>
      <c r="P12" s="3" t="s">
        <v>64</v>
      </c>
      <c r="Q12" s="4"/>
      <c r="R12" s="10">
        <v>10</v>
      </c>
      <c r="S12" s="10" t="s">
        <v>259</v>
      </c>
      <c r="T12" s="10"/>
      <c r="U12" s="4"/>
      <c r="AD12" s="10">
        <v>10</v>
      </c>
      <c r="AE12" s="17"/>
      <c r="AF12" s="17"/>
      <c r="AL12" s="10">
        <v>10</v>
      </c>
      <c r="AM12" s="17" t="s">
        <v>220</v>
      </c>
      <c r="AN12" s="447">
        <v>11100</v>
      </c>
      <c r="BB12" s="10">
        <v>10</v>
      </c>
      <c r="BC12" s="452">
        <v>15</v>
      </c>
      <c r="BD12" s="453">
        <v>20</v>
      </c>
      <c r="BJ12" s="10">
        <v>10</v>
      </c>
      <c r="BK12" s="779" t="s">
        <v>934</v>
      </c>
      <c r="BL12" s="10"/>
    </row>
    <row r="13" spans="2:64" ht="13.5">
      <c r="B13" s="16"/>
      <c r="C13" s="36"/>
      <c r="D13" s="16"/>
      <c r="F13" s="10">
        <v>2</v>
      </c>
      <c r="G13" s="10" t="s">
        <v>32</v>
      </c>
      <c r="H13" s="10"/>
      <c r="J13" s="12">
        <v>11</v>
      </c>
      <c r="K13" s="14" t="s">
        <v>66</v>
      </c>
      <c r="L13" s="15" t="s">
        <v>65</v>
      </c>
      <c r="M13" s="4"/>
      <c r="N13" s="4"/>
      <c r="O13" s="4"/>
      <c r="P13" s="4"/>
      <c r="Q13" s="4"/>
      <c r="R13" s="10">
        <v>11</v>
      </c>
      <c r="S13" s="10" t="s">
        <v>260</v>
      </c>
      <c r="T13" s="10"/>
      <c r="U13" s="4"/>
      <c r="AL13" s="10">
        <v>11</v>
      </c>
      <c r="AM13" s="17" t="s">
        <v>221</v>
      </c>
      <c r="AN13" s="447">
        <v>8600</v>
      </c>
      <c r="BB13" s="10">
        <v>11</v>
      </c>
      <c r="BC13" s="454">
        <v>16</v>
      </c>
      <c r="BD13" s="454">
        <v>21</v>
      </c>
      <c r="BJ13" s="9">
        <v>11</v>
      </c>
      <c r="BK13" s="779" t="s">
        <v>935</v>
      </c>
      <c r="BL13" s="10"/>
    </row>
    <row r="14" spans="2:64" ht="14.25">
      <c r="B14" s="794" t="s">
        <v>493</v>
      </c>
      <c r="C14" s="794"/>
      <c r="D14" s="794"/>
      <c r="F14" s="10">
        <v>3</v>
      </c>
      <c r="G14" s="10" t="s">
        <v>203</v>
      </c>
      <c r="H14" s="10"/>
      <c r="J14" s="12">
        <v>12</v>
      </c>
      <c r="K14" s="14" t="s">
        <v>68</v>
      </c>
      <c r="L14" s="13" t="s">
        <v>67</v>
      </c>
      <c r="M14" s="4"/>
      <c r="N14" s="19"/>
      <c r="O14" s="19"/>
      <c r="P14" s="4"/>
      <c r="Q14" s="4"/>
      <c r="R14" s="10">
        <v>12</v>
      </c>
      <c r="S14" s="10" t="s">
        <v>261</v>
      </c>
      <c r="T14" s="10"/>
      <c r="U14" s="4"/>
      <c r="AL14" s="10">
        <v>12</v>
      </c>
      <c r="AM14" s="17" t="s">
        <v>222</v>
      </c>
      <c r="AN14" s="447">
        <v>9800</v>
      </c>
      <c r="BB14" s="10">
        <v>12</v>
      </c>
      <c r="BC14" s="452">
        <v>17</v>
      </c>
      <c r="BD14" s="453">
        <v>22</v>
      </c>
      <c r="BJ14" s="10">
        <v>12</v>
      </c>
      <c r="BL14" s="10"/>
    </row>
    <row r="15" spans="2:64" ht="14.25">
      <c r="B15" s="7" t="s">
        <v>26</v>
      </c>
      <c r="C15" s="7" t="s">
        <v>27</v>
      </c>
      <c r="D15" s="7" t="s">
        <v>6</v>
      </c>
      <c r="E15" s="5"/>
      <c r="F15" s="5"/>
      <c r="G15" s="5"/>
      <c r="H15" s="5"/>
      <c r="I15" s="5"/>
      <c r="J15" s="11">
        <v>13</v>
      </c>
      <c r="K15" s="14" t="s">
        <v>70</v>
      </c>
      <c r="L15" s="15" t="s">
        <v>69</v>
      </c>
      <c r="M15" s="20"/>
      <c r="N15" s="21"/>
      <c r="O15" s="21"/>
      <c r="P15" s="4"/>
      <c r="Q15" s="4"/>
      <c r="R15" s="10">
        <v>13</v>
      </c>
      <c r="S15" s="10" t="s">
        <v>262</v>
      </c>
      <c r="T15" s="10"/>
      <c r="U15" s="4"/>
      <c r="AL15" s="10">
        <v>13</v>
      </c>
      <c r="AM15" s="17" t="s">
        <v>223</v>
      </c>
      <c r="AN15" s="447">
        <v>9700</v>
      </c>
      <c r="BB15" s="10">
        <v>13</v>
      </c>
      <c r="BC15" s="452">
        <v>18</v>
      </c>
      <c r="BD15" s="453">
        <v>23</v>
      </c>
      <c r="BJ15" s="9">
        <v>13</v>
      </c>
      <c r="BL15" s="10"/>
    </row>
    <row r="16" spans="2:64" ht="14.25">
      <c r="B16" s="9">
        <v>1</v>
      </c>
      <c r="C16" s="9"/>
      <c r="D16" s="10"/>
      <c r="E16" s="22"/>
      <c r="F16" s="5"/>
      <c r="G16" s="5"/>
      <c r="H16" s="5"/>
      <c r="I16" s="22"/>
      <c r="J16" s="12">
        <v>14</v>
      </c>
      <c r="K16" s="14" t="s">
        <v>72</v>
      </c>
      <c r="L16" s="13" t="s">
        <v>71</v>
      </c>
      <c r="M16" s="4"/>
      <c r="N16" s="4"/>
      <c r="O16" s="4"/>
      <c r="P16" s="4"/>
      <c r="Q16" s="4"/>
      <c r="R16" s="10">
        <v>14</v>
      </c>
      <c r="S16" s="10" t="s">
        <v>263</v>
      </c>
      <c r="T16" s="10"/>
      <c r="U16" s="4"/>
      <c r="AL16" s="10">
        <v>14</v>
      </c>
      <c r="AM16" s="17" t="s">
        <v>224</v>
      </c>
      <c r="AN16" s="447">
        <v>1300</v>
      </c>
      <c r="BB16" s="10">
        <v>14</v>
      </c>
      <c r="BC16" s="454">
        <v>19</v>
      </c>
      <c r="BD16" s="454">
        <v>24</v>
      </c>
      <c r="BJ16" s="10">
        <v>14</v>
      </c>
      <c r="BK16" s="779"/>
      <c r="BL16" s="10"/>
    </row>
    <row r="17" spans="2:64" ht="14.25">
      <c r="B17" s="10">
        <v>2</v>
      </c>
      <c r="C17" s="73" t="s">
        <v>197</v>
      </c>
      <c r="D17" s="10"/>
      <c r="E17" s="23"/>
      <c r="F17" s="793" t="s">
        <v>204</v>
      </c>
      <c r="G17" s="793"/>
      <c r="H17" s="793"/>
      <c r="I17" s="23"/>
      <c r="J17" s="12">
        <v>15</v>
      </c>
      <c r="K17" s="14" t="s">
        <v>74</v>
      </c>
      <c r="L17" s="15" t="s">
        <v>73</v>
      </c>
      <c r="M17" s="4"/>
      <c r="N17" s="4"/>
      <c r="O17" s="4"/>
      <c r="P17" s="4"/>
      <c r="Q17" s="4"/>
      <c r="R17" s="10">
        <v>15</v>
      </c>
      <c r="S17" s="10" t="s">
        <v>264</v>
      </c>
      <c r="T17" s="10"/>
      <c r="U17" s="4"/>
      <c r="BB17" s="10">
        <v>15</v>
      </c>
      <c r="BC17" s="452">
        <v>20</v>
      </c>
      <c r="BD17" s="453">
        <v>25</v>
      </c>
      <c r="BJ17" s="9">
        <v>15</v>
      </c>
      <c r="BK17" s="779"/>
      <c r="BL17" s="10"/>
    </row>
    <row r="18" spans="2:64" ht="13.5">
      <c r="B18" s="10">
        <v>3</v>
      </c>
      <c r="C18" s="73" t="s">
        <v>198</v>
      </c>
      <c r="D18" s="10"/>
      <c r="E18" s="24"/>
      <c r="F18" s="7" t="s">
        <v>26</v>
      </c>
      <c r="G18" s="7" t="s">
        <v>27</v>
      </c>
      <c r="H18" s="7" t="s">
        <v>6</v>
      </c>
      <c r="I18" s="24"/>
      <c r="J18" s="12">
        <v>16</v>
      </c>
      <c r="K18" s="14" t="s">
        <v>76</v>
      </c>
      <c r="L18" s="13" t="s">
        <v>75</v>
      </c>
      <c r="M18" s="4"/>
      <c r="N18" s="4"/>
      <c r="O18" s="4"/>
      <c r="P18" s="4"/>
      <c r="Q18" s="4"/>
      <c r="R18" s="10">
        <v>16</v>
      </c>
      <c r="S18" s="10" t="s">
        <v>265</v>
      </c>
      <c r="T18" s="10"/>
      <c r="U18" s="4"/>
      <c r="BB18" s="10">
        <v>16</v>
      </c>
      <c r="BC18" s="452">
        <v>21</v>
      </c>
      <c r="BD18" s="453">
        <v>26</v>
      </c>
      <c r="BJ18" s="10">
        <v>16</v>
      </c>
      <c r="BK18" s="779"/>
      <c r="BL18" s="10"/>
    </row>
    <row r="19" spans="2:64" ht="13.5">
      <c r="B19" s="10">
        <v>4</v>
      </c>
      <c r="C19" s="73" t="s">
        <v>329</v>
      </c>
      <c r="D19" s="10"/>
      <c r="E19" s="25"/>
      <c r="F19" s="9">
        <v>1</v>
      </c>
      <c r="G19" s="9"/>
      <c r="H19" s="10"/>
      <c r="I19" s="25"/>
      <c r="J19" s="11">
        <v>17</v>
      </c>
      <c r="K19" s="14" t="s">
        <v>78</v>
      </c>
      <c r="L19" s="15" t="s">
        <v>77</v>
      </c>
      <c r="M19" s="4"/>
      <c r="N19" s="4"/>
      <c r="R19" s="10">
        <v>17</v>
      </c>
      <c r="S19" s="10" t="s">
        <v>266</v>
      </c>
      <c r="T19" s="10"/>
      <c r="U19" s="4"/>
      <c r="BB19" s="10">
        <v>17</v>
      </c>
      <c r="BC19" s="454">
        <v>22</v>
      </c>
      <c r="BD19" s="454">
        <v>27</v>
      </c>
      <c r="BJ19" s="9">
        <v>17</v>
      </c>
      <c r="BK19" s="779"/>
      <c r="BL19" s="10"/>
    </row>
    <row r="20" spans="2:64" ht="14.25">
      <c r="B20" s="10">
        <v>5</v>
      </c>
      <c r="C20" s="73" t="s">
        <v>333</v>
      </c>
      <c r="D20" s="10"/>
      <c r="E20" s="26"/>
      <c r="F20" s="10">
        <v>2</v>
      </c>
      <c r="G20" s="31" t="s">
        <v>205</v>
      </c>
      <c r="H20" s="10"/>
      <c r="I20" s="26"/>
      <c r="J20" s="12">
        <v>18</v>
      </c>
      <c r="K20" s="14" t="s">
        <v>80</v>
      </c>
      <c r="L20" s="13" t="s">
        <v>79</v>
      </c>
      <c r="M20" s="4"/>
      <c r="N20" s="4"/>
      <c r="R20" s="10">
        <v>18</v>
      </c>
      <c r="S20" s="10" t="s">
        <v>267</v>
      </c>
      <c r="T20" s="10"/>
      <c r="U20" s="4"/>
      <c r="Z20" s="795" t="s">
        <v>337</v>
      </c>
      <c r="AA20" s="795"/>
      <c r="AB20" s="795"/>
      <c r="AD20" s="795" t="s">
        <v>336</v>
      </c>
      <c r="AE20" s="795"/>
      <c r="AF20" s="795"/>
      <c r="AH20" s="795" t="s">
        <v>340</v>
      </c>
      <c r="AI20" s="795"/>
      <c r="AJ20" s="795"/>
      <c r="BB20" s="10">
        <v>18</v>
      </c>
      <c r="BC20" s="452">
        <v>23</v>
      </c>
      <c r="BD20" s="453">
        <v>28</v>
      </c>
      <c r="BJ20" s="10">
        <v>18</v>
      </c>
      <c r="BK20" s="779"/>
      <c r="BL20" s="10"/>
    </row>
    <row r="21" spans="2:64" ht="13.5">
      <c r="B21" s="10">
        <v>6</v>
      </c>
      <c r="C21" s="73" t="s">
        <v>330</v>
      </c>
      <c r="D21" s="10"/>
      <c r="E21" s="22"/>
      <c r="F21" s="10">
        <v>3</v>
      </c>
      <c r="G21" s="31" t="s">
        <v>206</v>
      </c>
      <c r="H21" s="10"/>
      <c r="I21" s="22"/>
      <c r="J21" s="12">
        <v>19</v>
      </c>
      <c r="K21" s="14" t="s">
        <v>82</v>
      </c>
      <c r="L21" s="15" t="s">
        <v>81</v>
      </c>
      <c r="M21" s="4"/>
      <c r="N21" s="4"/>
      <c r="R21" s="10">
        <v>19</v>
      </c>
      <c r="S21" s="10" t="s">
        <v>268</v>
      </c>
      <c r="T21" s="10"/>
      <c r="U21" s="4"/>
      <c r="Z21" s="7" t="s">
        <v>26</v>
      </c>
      <c r="AA21" s="7" t="s">
        <v>27</v>
      </c>
      <c r="AB21" s="7" t="s">
        <v>6</v>
      </c>
      <c r="AD21" s="7" t="s">
        <v>26</v>
      </c>
      <c r="AE21" s="7" t="s">
        <v>27</v>
      </c>
      <c r="AF21" s="7" t="s">
        <v>6</v>
      </c>
      <c r="AH21" s="7" t="s">
        <v>26</v>
      </c>
      <c r="AI21" s="7" t="s">
        <v>27</v>
      </c>
      <c r="AJ21" s="7" t="s">
        <v>529</v>
      </c>
      <c r="AK21" s="7" t="s">
        <v>530</v>
      </c>
      <c r="BB21" s="10">
        <v>19</v>
      </c>
      <c r="BC21" s="452">
        <v>24</v>
      </c>
      <c r="BD21" s="453">
        <v>29</v>
      </c>
      <c r="BJ21" s="9">
        <v>19</v>
      </c>
      <c r="BK21" s="694"/>
      <c r="BL21" s="10"/>
    </row>
    <row r="22" spans="2:64" ht="13.5">
      <c r="B22" s="10">
        <v>7</v>
      </c>
      <c r="C22" s="73" t="s">
        <v>349</v>
      </c>
      <c r="D22" s="10"/>
      <c r="E22" s="23"/>
      <c r="F22" s="22"/>
      <c r="G22" s="22"/>
      <c r="H22" s="22"/>
      <c r="I22" s="23"/>
      <c r="J22" s="12">
        <v>20</v>
      </c>
      <c r="K22" s="14" t="s">
        <v>84</v>
      </c>
      <c r="L22" s="13" t="s">
        <v>83</v>
      </c>
      <c r="M22" s="4"/>
      <c r="N22" s="4"/>
      <c r="R22" s="4"/>
      <c r="S22" s="4"/>
      <c r="T22" s="4"/>
      <c r="U22" s="4"/>
      <c r="Z22" s="9">
        <v>1</v>
      </c>
      <c r="AA22" s="9" t="s">
        <v>339</v>
      </c>
      <c r="AB22" s="10"/>
      <c r="AD22" s="9">
        <v>1</v>
      </c>
      <c r="AE22" s="595" t="s">
        <v>799</v>
      </c>
      <c r="AF22" s="10"/>
      <c r="AH22" s="54">
        <v>1</v>
      </c>
      <c r="AI22" s="445" t="s">
        <v>823</v>
      </c>
      <c r="AJ22" s="603" t="str">
        <f>AE22</f>
        <v>八戸市森林組合</v>
      </c>
      <c r="AK22" s="627" t="s">
        <v>821</v>
      </c>
      <c r="BB22" s="10">
        <v>20</v>
      </c>
      <c r="BC22" s="454">
        <v>25</v>
      </c>
      <c r="BD22" s="454">
        <v>30</v>
      </c>
      <c r="BJ22" s="10">
        <v>20</v>
      </c>
      <c r="BK22" s="694"/>
      <c r="BL22" s="10"/>
    </row>
    <row r="23" spans="2:64" ht="13.5">
      <c r="B23" s="10">
        <v>8</v>
      </c>
      <c r="C23" s="141" t="s">
        <v>492</v>
      </c>
      <c r="D23" s="10"/>
      <c r="E23" s="16"/>
      <c r="F23" s="22"/>
      <c r="G23" s="22"/>
      <c r="H23" s="22"/>
      <c r="I23" s="16"/>
      <c r="J23" s="11">
        <v>21</v>
      </c>
      <c r="K23" s="14" t="s">
        <v>86</v>
      </c>
      <c r="L23" s="15" t="s">
        <v>85</v>
      </c>
      <c r="M23" s="4"/>
      <c r="N23" s="4"/>
      <c r="R23" s="4"/>
      <c r="S23" s="4"/>
      <c r="T23" s="4"/>
      <c r="U23" s="4"/>
      <c r="Z23" s="10">
        <v>2</v>
      </c>
      <c r="AA23" s="37" t="s">
        <v>338</v>
      </c>
      <c r="AB23" s="10"/>
      <c r="AD23" s="10">
        <v>2</v>
      </c>
      <c r="AE23" s="623" t="s">
        <v>825</v>
      </c>
      <c r="AF23" s="10"/>
      <c r="AH23" s="28">
        <v>2</v>
      </c>
      <c r="AI23" s="628" t="s">
        <v>824</v>
      </c>
      <c r="AJ23" s="603" t="str">
        <f>AE22</f>
        <v>八戸市森林組合</v>
      </c>
      <c r="AK23" s="627" t="s">
        <v>821</v>
      </c>
      <c r="BB23" s="10">
        <v>21</v>
      </c>
      <c r="BC23" s="452">
        <v>26</v>
      </c>
      <c r="BD23" s="453">
        <v>31</v>
      </c>
      <c r="BJ23" s="9">
        <v>21</v>
      </c>
      <c r="BK23" s="694"/>
      <c r="BL23" s="10"/>
    </row>
    <row r="24" spans="2:64" ht="14.25">
      <c r="B24" s="10">
        <v>9</v>
      </c>
      <c r="C24" s="239" t="s">
        <v>662</v>
      </c>
      <c r="D24" s="10"/>
      <c r="E24" s="16"/>
      <c r="F24" s="794" t="s">
        <v>202</v>
      </c>
      <c r="G24" s="794"/>
      <c r="H24" s="794"/>
      <c r="I24" s="16"/>
      <c r="J24" s="12">
        <v>22</v>
      </c>
      <c r="K24" s="14" t="s">
        <v>88</v>
      </c>
      <c r="L24" s="13" t="s">
        <v>87</v>
      </c>
      <c r="M24" s="4"/>
      <c r="N24" s="4"/>
      <c r="R24" s="4"/>
      <c r="S24" s="4"/>
      <c r="T24" s="4"/>
      <c r="U24" s="4"/>
      <c r="Z24" s="10">
        <v>3</v>
      </c>
      <c r="AA24" s="35"/>
      <c r="AB24" s="10"/>
      <c r="AD24" s="10">
        <v>3</v>
      </c>
      <c r="AE24" s="624" t="s">
        <v>826</v>
      </c>
      <c r="AF24" s="10"/>
      <c r="AH24" s="28">
        <v>3</v>
      </c>
      <c r="AI24" s="628" t="s">
        <v>835</v>
      </c>
      <c r="AJ24" s="604" t="str">
        <f>AE23</f>
        <v>スチール</v>
      </c>
      <c r="AK24" s="627" t="s">
        <v>821</v>
      </c>
      <c r="BB24" s="10">
        <v>22</v>
      </c>
      <c r="BC24" s="452">
        <v>27</v>
      </c>
      <c r="BD24" s="453">
        <v>32</v>
      </c>
      <c r="BJ24" s="10">
        <v>22</v>
      </c>
      <c r="BK24" s="694"/>
      <c r="BL24" s="10"/>
    </row>
    <row r="25" spans="6:64" ht="13.5">
      <c r="F25" s="7" t="s">
        <v>26</v>
      </c>
      <c r="G25" s="7" t="s">
        <v>27</v>
      </c>
      <c r="H25" s="7" t="s">
        <v>6</v>
      </c>
      <c r="J25" s="12">
        <v>23</v>
      </c>
      <c r="K25" s="14" t="s">
        <v>90</v>
      </c>
      <c r="L25" s="15" t="s">
        <v>89</v>
      </c>
      <c r="M25" s="4"/>
      <c r="N25" s="4"/>
      <c r="R25" s="4"/>
      <c r="S25" s="4"/>
      <c r="T25" s="4"/>
      <c r="U25" s="4"/>
      <c r="Z25" s="10">
        <v>4</v>
      </c>
      <c r="AA25" s="35"/>
      <c r="AB25" s="10"/>
      <c r="AD25" s="10">
        <v>4</v>
      </c>
      <c r="AE25" s="625" t="s">
        <v>827</v>
      </c>
      <c r="AF25" s="10"/>
      <c r="AH25" s="28">
        <v>4</v>
      </c>
      <c r="AI25" s="628" t="s">
        <v>836</v>
      </c>
      <c r="AJ25" s="605" t="str">
        <f>AE23</f>
        <v>スチール</v>
      </c>
      <c r="AK25" s="627" t="s">
        <v>821</v>
      </c>
      <c r="BB25" s="10">
        <v>23</v>
      </c>
      <c r="BC25" s="454">
        <v>28</v>
      </c>
      <c r="BD25" s="454">
        <v>33</v>
      </c>
      <c r="BJ25" s="9">
        <v>23</v>
      </c>
      <c r="BK25" s="694"/>
      <c r="BL25" s="10"/>
    </row>
    <row r="26" spans="2:64" ht="14.25">
      <c r="B26" s="33" t="s">
        <v>335</v>
      </c>
      <c r="C26" s="32"/>
      <c r="D26" s="32"/>
      <c r="F26" s="9">
        <v>1</v>
      </c>
      <c r="G26" s="9"/>
      <c r="H26" s="10"/>
      <c r="J26" s="12">
        <v>24</v>
      </c>
      <c r="K26" s="14" t="s">
        <v>92</v>
      </c>
      <c r="L26" s="13" t="s">
        <v>91</v>
      </c>
      <c r="M26" s="4"/>
      <c r="N26" s="4"/>
      <c r="R26" s="4"/>
      <c r="S26" s="4"/>
      <c r="T26" s="4"/>
      <c r="U26" s="4"/>
      <c r="Z26" s="10">
        <v>5</v>
      </c>
      <c r="AA26" s="35"/>
      <c r="AB26" s="10"/>
      <c r="AD26" s="10">
        <v>5</v>
      </c>
      <c r="AE26" s="626" t="s">
        <v>828</v>
      </c>
      <c r="AF26" s="10"/>
      <c r="AH26" s="28">
        <v>5</v>
      </c>
      <c r="AI26" s="628" t="s">
        <v>837</v>
      </c>
      <c r="AJ26" s="604" t="str">
        <f>AE23</f>
        <v>スチール</v>
      </c>
      <c r="AK26" s="627" t="s">
        <v>821</v>
      </c>
      <c r="BB26" s="10">
        <v>24</v>
      </c>
      <c r="BC26" s="452">
        <v>29</v>
      </c>
      <c r="BD26" s="453">
        <v>34</v>
      </c>
      <c r="BJ26" s="10">
        <v>24</v>
      </c>
      <c r="BK26" s="694"/>
      <c r="BL26" s="10"/>
    </row>
    <row r="27" spans="2:64" ht="13.5">
      <c r="B27" s="7" t="s">
        <v>26</v>
      </c>
      <c r="C27" s="7" t="s">
        <v>27</v>
      </c>
      <c r="D27" s="7" t="s">
        <v>6</v>
      </c>
      <c r="F27" s="9">
        <v>2</v>
      </c>
      <c r="G27" s="460" t="s">
        <v>683</v>
      </c>
      <c r="H27" s="17" t="s">
        <v>685</v>
      </c>
      <c r="J27" s="11">
        <v>25</v>
      </c>
      <c r="K27" s="14" t="s">
        <v>94</v>
      </c>
      <c r="L27" s="15" t="s">
        <v>93</v>
      </c>
      <c r="M27" s="4"/>
      <c r="N27" s="4"/>
      <c r="R27" s="4"/>
      <c r="S27" s="4"/>
      <c r="T27" s="4"/>
      <c r="U27" s="4"/>
      <c r="AD27" s="10">
        <v>6</v>
      </c>
      <c r="AE27" s="596" t="s">
        <v>800</v>
      </c>
      <c r="AF27" s="10"/>
      <c r="AH27" s="28">
        <v>6</v>
      </c>
      <c r="AI27" s="628" t="s">
        <v>838</v>
      </c>
      <c r="AJ27" s="605" t="str">
        <f>AE23</f>
        <v>スチール</v>
      </c>
      <c r="AK27" s="627" t="s">
        <v>821</v>
      </c>
      <c r="BB27" s="10">
        <v>25</v>
      </c>
      <c r="BC27" s="452">
        <v>30</v>
      </c>
      <c r="BD27" s="453">
        <v>35</v>
      </c>
      <c r="BJ27" s="9">
        <v>25</v>
      </c>
      <c r="BK27" s="694"/>
      <c r="BL27" s="10"/>
    </row>
    <row r="28" spans="2:64" ht="13.5">
      <c r="B28" s="9">
        <v>1</v>
      </c>
      <c r="C28" s="9"/>
      <c r="D28" s="10"/>
      <c r="F28" s="22"/>
      <c r="G28" s="22"/>
      <c r="H28" s="22"/>
      <c r="J28" s="12">
        <v>26</v>
      </c>
      <c r="K28" s="14" t="s">
        <v>96</v>
      </c>
      <c r="L28" s="13" t="s">
        <v>95</v>
      </c>
      <c r="M28" s="4"/>
      <c r="N28" s="4"/>
      <c r="R28" s="4"/>
      <c r="S28" s="4"/>
      <c r="T28" s="4"/>
      <c r="U28" s="4"/>
      <c r="AD28" s="10">
        <v>7</v>
      </c>
      <c r="AE28" s="597" t="s">
        <v>829</v>
      </c>
      <c r="AF28" s="10"/>
      <c r="AH28" s="28">
        <v>7</v>
      </c>
      <c r="AI28" s="628" t="s">
        <v>839</v>
      </c>
      <c r="AJ28" s="605" t="str">
        <f>AE23</f>
        <v>スチール</v>
      </c>
      <c r="AK28" s="627" t="s">
        <v>821</v>
      </c>
      <c r="BB28" s="10">
        <v>26</v>
      </c>
      <c r="BC28" s="454">
        <v>31</v>
      </c>
      <c r="BD28" s="454">
        <v>36</v>
      </c>
      <c r="BJ28" s="10">
        <v>26</v>
      </c>
      <c r="BK28" s="694"/>
      <c r="BL28" s="10"/>
    </row>
    <row r="29" spans="2:64" ht="13.5">
      <c r="B29" s="10">
        <v>2</v>
      </c>
      <c r="C29" s="34" t="s">
        <v>328</v>
      </c>
      <c r="D29" s="10"/>
      <c r="F29" s="16"/>
      <c r="G29" s="16"/>
      <c r="H29" s="16"/>
      <c r="J29" s="12">
        <v>27</v>
      </c>
      <c r="K29" s="14" t="s">
        <v>98</v>
      </c>
      <c r="L29" s="15" t="s">
        <v>97</v>
      </c>
      <c r="M29" s="4"/>
      <c r="N29" s="4"/>
      <c r="R29" s="4"/>
      <c r="S29" s="4"/>
      <c r="T29" s="4"/>
      <c r="U29" s="4"/>
      <c r="AD29" s="10">
        <v>8</v>
      </c>
      <c r="AE29" s="598" t="s">
        <v>830</v>
      </c>
      <c r="AF29" s="10"/>
      <c r="AH29" s="28">
        <v>8</v>
      </c>
      <c r="AI29" s="628" t="s">
        <v>840</v>
      </c>
      <c r="AJ29" s="605" t="str">
        <f>AE23</f>
        <v>スチール</v>
      </c>
      <c r="AK29" s="627" t="s">
        <v>821</v>
      </c>
      <c r="BB29" s="10">
        <v>27</v>
      </c>
      <c r="BC29" s="452">
        <v>32</v>
      </c>
      <c r="BD29" s="453">
        <v>37</v>
      </c>
      <c r="BJ29" s="9">
        <v>27</v>
      </c>
      <c r="BK29" s="694"/>
      <c r="BL29" s="10"/>
    </row>
    <row r="30" spans="2:56" ht="14.25">
      <c r="B30" s="10">
        <v>3</v>
      </c>
      <c r="C30" s="34" t="s">
        <v>198</v>
      </c>
      <c r="D30" s="10"/>
      <c r="F30" s="33" t="s">
        <v>695</v>
      </c>
      <c r="G30" s="32"/>
      <c r="H30" s="32"/>
      <c r="J30" s="12">
        <v>28</v>
      </c>
      <c r="K30" s="14" t="s">
        <v>100</v>
      </c>
      <c r="L30" s="13" t="s">
        <v>99</v>
      </c>
      <c r="M30" s="4"/>
      <c r="N30" s="4"/>
      <c r="R30" s="4"/>
      <c r="S30" s="4"/>
      <c r="T30" s="4"/>
      <c r="U30" s="4"/>
      <c r="AD30" s="10">
        <v>9</v>
      </c>
      <c r="AE30" s="599" t="s">
        <v>831</v>
      </c>
      <c r="AF30" s="10"/>
      <c r="AH30" s="28">
        <v>9</v>
      </c>
      <c r="AI30" s="628" t="s">
        <v>841</v>
      </c>
      <c r="AJ30" s="608" t="str">
        <f>AE24</f>
        <v>やまびこ_Kioritz_Shindaiwa</v>
      </c>
      <c r="AK30" s="627" t="s">
        <v>821</v>
      </c>
      <c r="BB30" s="10">
        <v>28</v>
      </c>
      <c r="BC30" s="452">
        <v>33</v>
      </c>
      <c r="BD30" s="453">
        <v>38</v>
      </c>
    </row>
    <row r="31" spans="2:56" ht="13.5">
      <c r="B31" s="10">
        <v>4</v>
      </c>
      <c r="C31" s="34" t="s">
        <v>329</v>
      </c>
      <c r="D31" s="10"/>
      <c r="F31" s="7" t="s">
        <v>26</v>
      </c>
      <c r="G31" s="7" t="s">
        <v>27</v>
      </c>
      <c r="H31" s="7" t="s">
        <v>6</v>
      </c>
      <c r="J31" s="11">
        <v>29</v>
      </c>
      <c r="K31" s="14" t="s">
        <v>102</v>
      </c>
      <c r="L31" s="15" t="s">
        <v>101</v>
      </c>
      <c r="M31" s="4"/>
      <c r="N31" s="4"/>
      <c r="R31" s="4"/>
      <c r="S31" s="4"/>
      <c r="T31" s="4"/>
      <c r="U31" s="4"/>
      <c r="AD31" s="10">
        <v>10</v>
      </c>
      <c r="AE31" s="600" t="s">
        <v>832</v>
      </c>
      <c r="AF31" s="10"/>
      <c r="AH31" s="28">
        <v>10</v>
      </c>
      <c r="AI31" s="628" t="s">
        <v>801</v>
      </c>
      <c r="AJ31" s="609" t="str">
        <f>AE24</f>
        <v>やまびこ_Kioritz_Shindaiwa</v>
      </c>
      <c r="AK31" s="627" t="s">
        <v>821</v>
      </c>
      <c r="BB31" s="10">
        <v>29</v>
      </c>
      <c r="BC31" s="454">
        <v>34</v>
      </c>
      <c r="BD31" s="454">
        <v>39</v>
      </c>
    </row>
    <row r="32" spans="2:56" ht="13.5">
      <c r="B32" s="10">
        <v>5</v>
      </c>
      <c r="C32" s="58" t="s">
        <v>333</v>
      </c>
      <c r="D32" s="10"/>
      <c r="F32" s="9">
        <v>1</v>
      </c>
      <c r="G32" s="9"/>
      <c r="H32" s="10"/>
      <c r="J32" s="12">
        <v>30</v>
      </c>
      <c r="K32" s="14" t="s">
        <v>104</v>
      </c>
      <c r="L32" s="13" t="s">
        <v>103</v>
      </c>
      <c r="M32" s="4"/>
      <c r="N32" s="4"/>
      <c r="R32" s="4"/>
      <c r="S32" s="4"/>
      <c r="T32" s="4"/>
      <c r="U32" s="4"/>
      <c r="AD32" s="10">
        <v>11</v>
      </c>
      <c r="AE32" s="601" t="s">
        <v>833</v>
      </c>
      <c r="AF32" s="10"/>
      <c r="AH32" s="28">
        <v>11</v>
      </c>
      <c r="AI32" s="628" t="s">
        <v>802</v>
      </c>
      <c r="AJ32" s="608" t="str">
        <f>AE24</f>
        <v>やまびこ_Kioritz_Shindaiwa</v>
      </c>
      <c r="AK32" s="627" t="s">
        <v>821</v>
      </c>
      <c r="BB32" s="10">
        <v>30</v>
      </c>
      <c r="BC32" s="452">
        <v>35</v>
      </c>
      <c r="BD32" s="453">
        <v>40</v>
      </c>
    </row>
    <row r="33" spans="2:56" ht="13.5">
      <c r="B33" s="10">
        <v>6</v>
      </c>
      <c r="C33" s="58" t="s">
        <v>388</v>
      </c>
      <c r="D33" s="10"/>
      <c r="F33" s="9">
        <v>2</v>
      </c>
      <c r="G33" s="9" t="s">
        <v>591</v>
      </c>
      <c r="H33" s="10" t="s">
        <v>696</v>
      </c>
      <c r="J33" s="12">
        <v>31</v>
      </c>
      <c r="K33" s="14" t="s">
        <v>106</v>
      </c>
      <c r="L33" s="15" t="s">
        <v>105</v>
      </c>
      <c r="M33" s="4"/>
      <c r="N33" s="4"/>
      <c r="R33" s="4"/>
      <c r="S33" s="4"/>
      <c r="T33" s="4"/>
      <c r="U33" s="4"/>
      <c r="AD33" s="10">
        <v>12</v>
      </c>
      <c r="AE33" s="602" t="s">
        <v>834</v>
      </c>
      <c r="AF33" s="10"/>
      <c r="AH33" s="28">
        <v>12</v>
      </c>
      <c r="AI33" s="628" t="s">
        <v>803</v>
      </c>
      <c r="AJ33" s="608" t="str">
        <f>AE24</f>
        <v>やまびこ_Kioritz_Shindaiwa</v>
      </c>
      <c r="AK33" s="627" t="s">
        <v>821</v>
      </c>
      <c r="BB33" s="10">
        <v>31</v>
      </c>
      <c r="BC33" s="452">
        <v>36</v>
      </c>
      <c r="BD33" s="453">
        <v>41</v>
      </c>
    </row>
    <row r="34" spans="2:56" ht="13.5">
      <c r="B34" s="10">
        <v>7</v>
      </c>
      <c r="C34" s="35" t="s">
        <v>383</v>
      </c>
      <c r="D34" s="10"/>
      <c r="F34" s="9">
        <v>3</v>
      </c>
      <c r="G34" s="34" t="s">
        <v>328</v>
      </c>
      <c r="H34" s="10" t="s">
        <v>697</v>
      </c>
      <c r="J34" s="12">
        <v>32</v>
      </c>
      <c r="K34" s="14" t="s">
        <v>108</v>
      </c>
      <c r="L34" s="13" t="s">
        <v>107</v>
      </c>
      <c r="M34" s="4"/>
      <c r="N34" s="4"/>
      <c r="R34" s="4"/>
      <c r="S34" s="4"/>
      <c r="T34" s="4"/>
      <c r="U34" s="4"/>
      <c r="AD34" s="10">
        <v>13</v>
      </c>
      <c r="AE34" s="1"/>
      <c r="AF34" s="10"/>
      <c r="AH34" s="28">
        <v>13</v>
      </c>
      <c r="AI34" s="628" t="s">
        <v>842</v>
      </c>
      <c r="AJ34" s="610" t="str">
        <f>AE25</f>
        <v>シッププロテクション</v>
      </c>
      <c r="AK34" s="627" t="s">
        <v>821</v>
      </c>
      <c r="BB34" s="10">
        <v>32</v>
      </c>
      <c r="BC34" s="454">
        <v>37</v>
      </c>
      <c r="BD34" s="454">
        <v>42</v>
      </c>
    </row>
    <row r="35" spans="2:56" ht="13.5">
      <c r="B35" s="10">
        <v>8</v>
      </c>
      <c r="C35" s="40" t="s">
        <v>348</v>
      </c>
      <c r="D35" s="10"/>
      <c r="F35" s="9">
        <v>4</v>
      </c>
      <c r="G35" s="34" t="s">
        <v>198</v>
      </c>
      <c r="H35" s="10" t="s">
        <v>697</v>
      </c>
      <c r="J35" s="11">
        <v>33</v>
      </c>
      <c r="K35" s="14" t="s">
        <v>110</v>
      </c>
      <c r="L35" s="15" t="s">
        <v>109</v>
      </c>
      <c r="M35" s="4"/>
      <c r="N35" s="4"/>
      <c r="R35" s="4"/>
      <c r="S35" s="4"/>
      <c r="T35" s="4"/>
      <c r="U35" s="4"/>
      <c r="AD35" s="10">
        <v>14</v>
      </c>
      <c r="AE35" s="1"/>
      <c r="AF35" s="10"/>
      <c r="AH35" s="28">
        <v>14</v>
      </c>
      <c r="AI35" s="628" t="s">
        <v>804</v>
      </c>
      <c r="AJ35" s="611" t="str">
        <f>AE25</f>
        <v>シッププロテクション</v>
      </c>
      <c r="AK35" s="627" t="s">
        <v>821</v>
      </c>
      <c r="BB35" s="10">
        <v>33</v>
      </c>
      <c r="BC35" s="452">
        <v>38</v>
      </c>
      <c r="BD35" s="453">
        <v>43</v>
      </c>
    </row>
    <row r="36" spans="2:56" ht="13.5">
      <c r="B36" s="10">
        <v>9</v>
      </c>
      <c r="C36" s="46" t="s">
        <v>382</v>
      </c>
      <c r="D36" s="10"/>
      <c r="F36" s="9">
        <v>5</v>
      </c>
      <c r="G36" s="35" t="s">
        <v>334</v>
      </c>
      <c r="H36" s="10" t="s">
        <v>697</v>
      </c>
      <c r="J36" s="12">
        <v>34</v>
      </c>
      <c r="K36" s="14" t="s">
        <v>112</v>
      </c>
      <c r="L36" s="13" t="s">
        <v>111</v>
      </c>
      <c r="M36" s="4"/>
      <c r="N36" s="4"/>
      <c r="R36" s="4"/>
      <c r="S36" s="4"/>
      <c r="T36" s="4"/>
      <c r="U36" s="4"/>
      <c r="AD36" s="10">
        <v>15</v>
      </c>
      <c r="AE36" s="1"/>
      <c r="AF36" s="10"/>
      <c r="AH36" s="28">
        <v>15</v>
      </c>
      <c r="AI36" s="628" t="s">
        <v>843</v>
      </c>
      <c r="AJ36" s="606" t="str">
        <f>AE26</f>
        <v>ハスクバーナゼノア</v>
      </c>
      <c r="AK36" s="627" t="s">
        <v>821</v>
      </c>
      <c r="BB36" s="10">
        <v>34</v>
      </c>
      <c r="BC36" s="452">
        <v>39</v>
      </c>
      <c r="BD36" s="453">
        <v>44</v>
      </c>
    </row>
    <row r="37" spans="2:56" ht="13.5">
      <c r="B37" s="10">
        <v>10</v>
      </c>
      <c r="C37" s="46" t="s">
        <v>359</v>
      </c>
      <c r="D37" s="10"/>
      <c r="F37" s="9">
        <v>6</v>
      </c>
      <c r="G37" s="35" t="s">
        <v>330</v>
      </c>
      <c r="H37" s="10" t="s">
        <v>697</v>
      </c>
      <c r="J37" s="12">
        <v>35</v>
      </c>
      <c r="K37" s="14" t="s">
        <v>114</v>
      </c>
      <c r="L37" s="15" t="s">
        <v>113</v>
      </c>
      <c r="M37" s="4"/>
      <c r="N37" s="4"/>
      <c r="R37" s="4"/>
      <c r="S37" s="4"/>
      <c r="T37" s="4"/>
      <c r="U37" s="4"/>
      <c r="AD37" s="10">
        <v>16</v>
      </c>
      <c r="AE37" s="1"/>
      <c r="AF37" s="10"/>
      <c r="AH37" s="28">
        <v>16</v>
      </c>
      <c r="AI37" s="628" t="s">
        <v>844</v>
      </c>
      <c r="AJ37" s="606" t="str">
        <f>AE26</f>
        <v>ハスクバーナゼノア</v>
      </c>
      <c r="AK37" s="627" t="s">
        <v>821</v>
      </c>
      <c r="BB37" s="10">
        <v>35</v>
      </c>
      <c r="BC37" s="454">
        <v>40</v>
      </c>
      <c r="BD37" s="454">
        <v>45</v>
      </c>
    </row>
    <row r="38" spans="2:56" ht="13.5">
      <c r="B38" s="10">
        <v>11</v>
      </c>
      <c r="C38" s="239" t="s">
        <v>444</v>
      </c>
      <c r="D38" s="10"/>
      <c r="F38" s="9">
        <v>7</v>
      </c>
      <c r="G38" s="40" t="s">
        <v>349</v>
      </c>
      <c r="H38" s="10" t="s">
        <v>697</v>
      </c>
      <c r="J38" s="12">
        <v>36</v>
      </c>
      <c r="K38" s="14" t="s">
        <v>116</v>
      </c>
      <c r="L38" s="13" t="s">
        <v>115</v>
      </c>
      <c r="M38" s="4"/>
      <c r="N38" s="4"/>
      <c r="R38" s="4"/>
      <c r="S38" s="4"/>
      <c r="T38" s="4"/>
      <c r="U38" s="4"/>
      <c r="AD38" s="10">
        <v>17</v>
      </c>
      <c r="AE38" s="1"/>
      <c r="AF38" s="10"/>
      <c r="AH38" s="28">
        <v>17</v>
      </c>
      <c r="AI38" s="628" t="s">
        <v>845</v>
      </c>
      <c r="AJ38" s="606" t="str">
        <f>AE26</f>
        <v>ハスクバーナゼノア</v>
      </c>
      <c r="AK38" s="627" t="s">
        <v>821</v>
      </c>
      <c r="BB38" s="10">
        <v>36</v>
      </c>
      <c r="BC38" s="452">
        <v>41</v>
      </c>
      <c r="BD38" s="453">
        <v>46</v>
      </c>
    </row>
    <row r="39" spans="2:56" ht="13.5">
      <c r="B39" s="10">
        <v>12</v>
      </c>
      <c r="C39" s="239" t="s">
        <v>663</v>
      </c>
      <c r="D39" s="10"/>
      <c r="F39" s="9">
        <v>8</v>
      </c>
      <c r="G39" s="47" t="s">
        <v>360</v>
      </c>
      <c r="H39" s="10" t="s">
        <v>697</v>
      </c>
      <c r="J39" s="11">
        <v>37</v>
      </c>
      <c r="K39" s="14" t="s">
        <v>118</v>
      </c>
      <c r="L39" s="15" t="s">
        <v>117</v>
      </c>
      <c r="M39" s="4"/>
      <c r="N39" s="4"/>
      <c r="R39" s="4"/>
      <c r="S39" s="4"/>
      <c r="T39" s="4"/>
      <c r="U39" s="4"/>
      <c r="AD39" s="10">
        <v>18</v>
      </c>
      <c r="AE39" s="1"/>
      <c r="AF39" s="10"/>
      <c r="AH39" s="28">
        <v>18</v>
      </c>
      <c r="AI39" s="628" t="s">
        <v>846</v>
      </c>
      <c r="AJ39" s="606" t="str">
        <f>AE26</f>
        <v>ハスクバーナゼノア</v>
      </c>
      <c r="AK39" s="627" t="s">
        <v>821</v>
      </c>
      <c r="BB39" s="10">
        <v>37</v>
      </c>
      <c r="BC39" s="452">
        <v>42</v>
      </c>
      <c r="BD39" s="453">
        <v>47</v>
      </c>
    </row>
    <row r="40" spans="6:56" ht="13.5">
      <c r="F40" s="9">
        <v>9</v>
      </c>
      <c r="G40" s="239" t="s">
        <v>446</v>
      </c>
      <c r="H40" s="10" t="s">
        <v>697</v>
      </c>
      <c r="J40" s="12">
        <v>38</v>
      </c>
      <c r="K40" s="14" t="s">
        <v>120</v>
      </c>
      <c r="L40" s="13" t="s">
        <v>119</v>
      </c>
      <c r="M40" s="4"/>
      <c r="N40" s="4"/>
      <c r="R40" s="4"/>
      <c r="S40" s="4"/>
      <c r="T40" s="4"/>
      <c r="U40" s="4"/>
      <c r="AE40"/>
      <c r="AH40" s="28">
        <v>19</v>
      </c>
      <c r="AI40" s="628" t="s">
        <v>847</v>
      </c>
      <c r="AJ40" s="606" t="str">
        <f>AE26</f>
        <v>ハスクバーナゼノア</v>
      </c>
      <c r="AK40" s="627" t="s">
        <v>821</v>
      </c>
      <c r="BB40" s="10">
        <v>38</v>
      </c>
      <c r="BC40" s="454">
        <v>43</v>
      </c>
      <c r="BD40" s="454">
        <v>48</v>
      </c>
    </row>
    <row r="41" spans="2:56" ht="14.25">
      <c r="B41" s="33" t="s">
        <v>694</v>
      </c>
      <c r="C41" s="32"/>
      <c r="D41" s="32"/>
      <c r="F41" s="9">
        <v>10</v>
      </c>
      <c r="G41" s="444" t="s">
        <v>665</v>
      </c>
      <c r="H41" s="10" t="s">
        <v>697</v>
      </c>
      <c r="J41" s="12">
        <v>39</v>
      </c>
      <c r="K41" s="14" t="s">
        <v>122</v>
      </c>
      <c r="L41" s="15" t="s">
        <v>121</v>
      </c>
      <c r="M41" s="4"/>
      <c r="N41" s="4"/>
      <c r="R41" s="4"/>
      <c r="S41" s="4"/>
      <c r="T41" s="4"/>
      <c r="U41" s="4"/>
      <c r="AE41"/>
      <c r="AH41" s="28">
        <v>20</v>
      </c>
      <c r="AI41" s="628" t="s">
        <v>848</v>
      </c>
      <c r="AJ41" s="606" t="str">
        <f>AE26</f>
        <v>ハスクバーナゼノア</v>
      </c>
      <c r="AK41" s="627" t="s">
        <v>821</v>
      </c>
      <c r="BB41" s="10">
        <v>39</v>
      </c>
      <c r="BC41" s="452">
        <v>44</v>
      </c>
      <c r="BD41" s="453">
        <v>49</v>
      </c>
    </row>
    <row r="42" spans="2:56" ht="13.5">
      <c r="B42" s="7" t="s">
        <v>26</v>
      </c>
      <c r="C42" s="7" t="s">
        <v>27</v>
      </c>
      <c r="D42" s="7" t="s">
        <v>6</v>
      </c>
      <c r="J42" s="12">
        <v>40</v>
      </c>
      <c r="K42" s="14" t="s">
        <v>124</v>
      </c>
      <c r="L42" s="13" t="s">
        <v>123</v>
      </c>
      <c r="M42" s="4"/>
      <c r="N42" s="4"/>
      <c r="R42" s="4"/>
      <c r="S42" s="4"/>
      <c r="T42" s="4"/>
      <c r="U42" s="4"/>
      <c r="AE42"/>
      <c r="AH42" s="28">
        <v>21</v>
      </c>
      <c r="AI42" s="628" t="s">
        <v>849</v>
      </c>
      <c r="AJ42" s="606" t="str">
        <f>AE26</f>
        <v>ハスクバーナゼノア</v>
      </c>
      <c r="AK42" s="627" t="s">
        <v>821</v>
      </c>
      <c r="BB42" s="10">
        <v>40</v>
      </c>
      <c r="BC42" s="452">
        <v>45</v>
      </c>
      <c r="BD42" s="453">
        <v>50</v>
      </c>
    </row>
    <row r="43" spans="2:56" ht="14.25">
      <c r="B43" s="9">
        <v>1</v>
      </c>
      <c r="C43" s="9"/>
      <c r="D43" s="10"/>
      <c r="F43" s="800" t="s">
        <v>667</v>
      </c>
      <c r="G43" s="800"/>
      <c r="H43" s="800"/>
      <c r="J43" s="11">
        <v>41</v>
      </c>
      <c r="K43" s="14" t="s">
        <v>126</v>
      </c>
      <c r="L43" s="15" t="s">
        <v>125</v>
      </c>
      <c r="M43" s="4"/>
      <c r="N43" s="4"/>
      <c r="R43" s="4"/>
      <c r="S43" s="4"/>
      <c r="T43" s="4"/>
      <c r="U43" s="4"/>
      <c r="AE43"/>
      <c r="AH43" s="28">
        <v>22</v>
      </c>
      <c r="AI43" s="628" t="s">
        <v>850</v>
      </c>
      <c r="AJ43" s="606" t="str">
        <f>AE26</f>
        <v>ハスクバーナゼノア</v>
      </c>
      <c r="AK43" s="627" t="s">
        <v>821</v>
      </c>
      <c r="BB43" s="10">
        <v>41</v>
      </c>
      <c r="BC43" s="454">
        <v>46</v>
      </c>
      <c r="BD43" s="454">
        <v>51</v>
      </c>
    </row>
    <row r="44" spans="1:56" ht="13.5">
      <c r="A44" s="48"/>
      <c r="B44" s="10">
        <v>2</v>
      </c>
      <c r="C44" s="444" t="s">
        <v>669</v>
      </c>
      <c r="D44" s="10"/>
      <c r="F44" s="7" t="s">
        <v>26</v>
      </c>
      <c r="G44" s="7" t="s">
        <v>27</v>
      </c>
      <c r="H44" s="7" t="s">
        <v>6</v>
      </c>
      <c r="J44" s="12">
        <v>42</v>
      </c>
      <c r="K44" s="14" t="s">
        <v>128</v>
      </c>
      <c r="L44" s="13" t="s">
        <v>127</v>
      </c>
      <c r="M44" s="4"/>
      <c r="N44" s="4"/>
      <c r="R44" s="4"/>
      <c r="S44" s="4"/>
      <c r="T44" s="4"/>
      <c r="U44" s="4"/>
      <c r="AE44"/>
      <c r="AH44" s="28">
        <v>23</v>
      </c>
      <c r="AI44" s="628" t="s">
        <v>851</v>
      </c>
      <c r="AJ44" s="607" t="str">
        <f>AE26</f>
        <v>ハスクバーナゼノア</v>
      </c>
      <c r="AK44" s="627" t="s">
        <v>821</v>
      </c>
      <c r="BB44" s="10">
        <v>42</v>
      </c>
      <c r="BC44" s="452">
        <v>47</v>
      </c>
      <c r="BD44" s="453">
        <v>52</v>
      </c>
    </row>
    <row r="45" spans="2:56" ht="13.5">
      <c r="B45" s="10">
        <v>3</v>
      </c>
      <c r="C45" s="444" t="s">
        <v>670</v>
      </c>
      <c r="D45" s="10"/>
      <c r="F45" s="9">
        <v>1</v>
      </c>
      <c r="G45" s="9"/>
      <c r="H45" s="10"/>
      <c r="J45" s="12">
        <v>43</v>
      </c>
      <c r="K45" s="14" t="s">
        <v>130</v>
      </c>
      <c r="L45" s="15" t="s">
        <v>129</v>
      </c>
      <c r="M45" s="4"/>
      <c r="N45" s="4"/>
      <c r="R45" s="4"/>
      <c r="S45" s="4"/>
      <c r="T45" s="4"/>
      <c r="U45" s="4"/>
      <c r="AE45"/>
      <c r="AH45" s="28">
        <v>24</v>
      </c>
      <c r="AI45" s="628" t="s">
        <v>852</v>
      </c>
      <c r="AJ45" s="612" t="str">
        <f>AE27</f>
        <v>和光商事_杣_SOMA</v>
      </c>
      <c r="AK45" s="627" t="s">
        <v>821</v>
      </c>
      <c r="BB45" s="10">
        <v>43</v>
      </c>
      <c r="BC45" s="452">
        <v>48</v>
      </c>
      <c r="BD45" s="453">
        <v>53</v>
      </c>
    </row>
    <row r="46" spans="2:56" ht="13.5">
      <c r="B46" s="10">
        <v>4</v>
      </c>
      <c r="C46" s="444" t="s">
        <v>671</v>
      </c>
      <c r="D46" s="10"/>
      <c r="F46" s="10">
        <v>2</v>
      </c>
      <c r="G46" s="526"/>
      <c r="H46" s="10"/>
      <c r="J46" s="12">
        <v>44</v>
      </c>
      <c r="K46" s="14" t="s">
        <v>132</v>
      </c>
      <c r="L46" s="13" t="s">
        <v>131</v>
      </c>
      <c r="M46" s="4"/>
      <c r="N46" s="4"/>
      <c r="R46" s="4"/>
      <c r="S46" s="4"/>
      <c r="T46" s="4"/>
      <c r="U46" s="4"/>
      <c r="AE46"/>
      <c r="AH46" s="28">
        <v>25</v>
      </c>
      <c r="AI46" s="628" t="s">
        <v>805</v>
      </c>
      <c r="AJ46" s="613" t="str">
        <f>AE27</f>
        <v>和光商事_杣_SOMA</v>
      </c>
      <c r="AK46" s="627" t="s">
        <v>821</v>
      </c>
      <c r="BB46" s="10">
        <v>44</v>
      </c>
      <c r="BC46" s="454">
        <v>49</v>
      </c>
      <c r="BD46" s="454">
        <v>54</v>
      </c>
    </row>
    <row r="47" spans="2:56" ht="13.5">
      <c r="B47" s="10">
        <v>5</v>
      </c>
      <c r="C47" s="444" t="s">
        <v>672</v>
      </c>
      <c r="D47" s="10"/>
      <c r="F47" s="10">
        <v>3</v>
      </c>
      <c r="G47" s="526"/>
      <c r="H47" s="10"/>
      <c r="J47" s="11">
        <v>45</v>
      </c>
      <c r="K47" s="14" t="s">
        <v>134</v>
      </c>
      <c r="L47" s="15" t="s">
        <v>133</v>
      </c>
      <c r="M47" s="4"/>
      <c r="N47" s="4"/>
      <c r="R47" s="4"/>
      <c r="S47" s="4"/>
      <c r="T47" s="4"/>
      <c r="U47" s="4"/>
      <c r="AE47"/>
      <c r="AH47" s="28">
        <v>26</v>
      </c>
      <c r="AI47" s="628" t="s">
        <v>806</v>
      </c>
      <c r="AJ47" s="614" t="str">
        <f>AE28</f>
        <v>トーヨ</v>
      </c>
      <c r="AK47" s="627" t="s">
        <v>821</v>
      </c>
      <c r="BB47" s="10">
        <v>45</v>
      </c>
      <c r="BC47" s="452">
        <v>50</v>
      </c>
      <c r="BD47" s="453">
        <v>55</v>
      </c>
    </row>
    <row r="48" spans="2:56" ht="13.5">
      <c r="B48" s="10">
        <v>6</v>
      </c>
      <c r="C48" s="444" t="s">
        <v>673</v>
      </c>
      <c r="D48" s="10"/>
      <c r="F48" s="10">
        <v>4</v>
      </c>
      <c r="G48" s="10"/>
      <c r="H48" s="10"/>
      <c r="J48" s="12">
        <v>46</v>
      </c>
      <c r="K48" s="14" t="s">
        <v>136</v>
      </c>
      <c r="L48" s="13" t="s">
        <v>135</v>
      </c>
      <c r="M48" s="4"/>
      <c r="N48" s="4"/>
      <c r="R48" s="4"/>
      <c r="S48" s="4"/>
      <c r="T48" s="4"/>
      <c r="U48" s="4"/>
      <c r="AE48"/>
      <c r="AH48" s="28">
        <v>27</v>
      </c>
      <c r="AI48" s="628" t="s">
        <v>807</v>
      </c>
      <c r="AJ48" s="614" t="str">
        <f>AE28</f>
        <v>トーヨ</v>
      </c>
      <c r="AK48" s="627" t="s">
        <v>821</v>
      </c>
      <c r="BB48" s="10">
        <v>46</v>
      </c>
      <c r="BC48" s="452">
        <v>51</v>
      </c>
      <c r="BD48" s="453">
        <v>56</v>
      </c>
    </row>
    <row r="49" spans="2:56" ht="13.5">
      <c r="B49" s="10">
        <v>7</v>
      </c>
      <c r="C49" s="444" t="s">
        <v>674</v>
      </c>
      <c r="D49" s="10"/>
      <c r="F49" s="10"/>
      <c r="G49" s="10"/>
      <c r="H49" s="10"/>
      <c r="J49" s="12">
        <v>47</v>
      </c>
      <c r="K49" s="14" t="s">
        <v>138</v>
      </c>
      <c r="L49" s="15" t="s">
        <v>137</v>
      </c>
      <c r="M49" s="4"/>
      <c r="N49" s="4"/>
      <c r="R49" s="4"/>
      <c r="S49" s="4"/>
      <c r="T49" s="4"/>
      <c r="U49" s="4"/>
      <c r="AE49"/>
      <c r="AH49" s="28">
        <v>28</v>
      </c>
      <c r="AI49" s="628" t="s">
        <v>808</v>
      </c>
      <c r="AJ49" s="614" t="str">
        <f>AE28</f>
        <v>トーヨ</v>
      </c>
      <c r="AK49" s="627" t="s">
        <v>821</v>
      </c>
      <c r="BB49" s="10">
        <v>47</v>
      </c>
      <c r="BC49" s="454">
        <v>52</v>
      </c>
      <c r="BD49" s="454">
        <v>57</v>
      </c>
    </row>
    <row r="50" spans="2:56" ht="13.5">
      <c r="B50" s="10">
        <v>8</v>
      </c>
      <c r="C50" s="444" t="s">
        <v>675</v>
      </c>
      <c r="D50" s="10"/>
      <c r="F50" s="10"/>
      <c r="G50" s="10"/>
      <c r="H50" s="10"/>
      <c r="J50" s="12">
        <v>48</v>
      </c>
      <c r="K50" s="14" t="s">
        <v>140</v>
      </c>
      <c r="L50" s="13" t="s">
        <v>139</v>
      </c>
      <c r="M50" s="4"/>
      <c r="N50" s="4"/>
      <c r="R50" s="4"/>
      <c r="S50" s="4"/>
      <c r="T50" s="4"/>
      <c r="U50" s="4"/>
      <c r="AE50"/>
      <c r="AH50" s="28">
        <v>29</v>
      </c>
      <c r="AI50" s="628" t="s">
        <v>809</v>
      </c>
      <c r="AJ50" s="597" t="str">
        <f>AE28</f>
        <v>トーヨ</v>
      </c>
      <c r="AK50" s="627" t="s">
        <v>821</v>
      </c>
      <c r="BB50" s="10">
        <v>48</v>
      </c>
      <c r="BC50" s="452">
        <v>53</v>
      </c>
      <c r="BD50" s="453">
        <v>58</v>
      </c>
    </row>
    <row r="51" spans="2:56" ht="13.5">
      <c r="B51" s="10">
        <v>9</v>
      </c>
      <c r="C51" s="444" t="s">
        <v>676</v>
      </c>
      <c r="D51" s="10"/>
      <c r="J51" s="27"/>
      <c r="K51" s="27"/>
      <c r="L51" s="27"/>
      <c r="M51" s="4"/>
      <c r="N51" s="4"/>
      <c r="R51" s="4"/>
      <c r="S51" s="4"/>
      <c r="T51" s="4"/>
      <c r="U51" s="4"/>
      <c r="AE51"/>
      <c r="AH51" s="28">
        <v>30</v>
      </c>
      <c r="AI51" s="628" t="s">
        <v>853</v>
      </c>
      <c r="AJ51" s="615" t="str">
        <f>AE29</f>
        <v>モンベル</v>
      </c>
      <c r="AK51" s="627" t="s">
        <v>821</v>
      </c>
      <c r="BB51" s="10">
        <v>49</v>
      </c>
      <c r="BC51" s="452">
        <v>54</v>
      </c>
      <c r="BD51" s="453">
        <v>59</v>
      </c>
    </row>
    <row r="52" spans="2:56" ht="14.25">
      <c r="B52" s="10">
        <v>10</v>
      </c>
      <c r="C52" s="444" t="s">
        <v>677</v>
      </c>
      <c r="D52" s="10"/>
      <c r="F52" s="51" t="s">
        <v>380</v>
      </c>
      <c r="J52" s="27"/>
      <c r="K52" s="27"/>
      <c r="L52" s="27"/>
      <c r="M52" s="4"/>
      <c r="N52" s="4"/>
      <c r="R52" s="4"/>
      <c r="S52" s="4"/>
      <c r="T52" s="4"/>
      <c r="U52" s="4"/>
      <c r="AE52"/>
      <c r="AH52" s="28">
        <v>31</v>
      </c>
      <c r="AI52" s="628" t="s">
        <v>854</v>
      </c>
      <c r="AJ52" s="617" t="str">
        <f>AE30</f>
        <v>ファナージャパン</v>
      </c>
      <c r="AK52" s="627" t="s">
        <v>821</v>
      </c>
      <c r="BB52" s="10">
        <v>50</v>
      </c>
      <c r="BC52" s="454">
        <v>55</v>
      </c>
      <c r="BD52" s="454">
        <v>60</v>
      </c>
    </row>
    <row r="53" spans="2:37" ht="13.5">
      <c r="B53" s="10">
        <v>11</v>
      </c>
      <c r="C53" s="444" t="s">
        <v>678</v>
      </c>
      <c r="D53" s="10"/>
      <c r="F53" s="7" t="s">
        <v>373</v>
      </c>
      <c r="G53" s="7" t="s">
        <v>374</v>
      </c>
      <c r="H53" s="7" t="s">
        <v>6</v>
      </c>
      <c r="J53" s="27"/>
      <c r="N53" s="4"/>
      <c r="R53" s="4"/>
      <c r="S53" s="4"/>
      <c r="T53" s="4"/>
      <c r="U53" s="4"/>
      <c r="AE53"/>
      <c r="AH53" s="28">
        <v>32</v>
      </c>
      <c r="AI53" s="628" t="s">
        <v>855</v>
      </c>
      <c r="AJ53" s="618" t="str">
        <f>AE30</f>
        <v>ファナージャパン</v>
      </c>
      <c r="AK53" s="627" t="s">
        <v>821</v>
      </c>
    </row>
    <row r="54" spans="2:37" ht="13.5">
      <c r="B54" s="10">
        <v>12</v>
      </c>
      <c r="C54" s="444" t="s">
        <v>679</v>
      </c>
      <c r="D54" s="10"/>
      <c r="F54" s="9">
        <v>1</v>
      </c>
      <c r="G54" s="52">
        <v>43252</v>
      </c>
      <c r="H54" s="10" t="s">
        <v>376</v>
      </c>
      <c r="J54" s="27"/>
      <c r="N54" s="4"/>
      <c r="R54" s="4"/>
      <c r="S54" s="4"/>
      <c r="T54" s="4"/>
      <c r="U54" s="4"/>
      <c r="AE54"/>
      <c r="AH54" s="28">
        <v>33</v>
      </c>
      <c r="AI54" s="628" t="s">
        <v>856</v>
      </c>
      <c r="AJ54" s="616" t="str">
        <f>AE31</f>
        <v>光和</v>
      </c>
      <c r="AK54" s="627" t="s">
        <v>821</v>
      </c>
    </row>
    <row r="55" spans="2:37" ht="13.5">
      <c r="B55" s="10">
        <v>13</v>
      </c>
      <c r="C55" s="444" t="s">
        <v>663</v>
      </c>
      <c r="D55" s="10"/>
      <c r="F55" s="10">
        <v>2</v>
      </c>
      <c r="G55" s="53">
        <v>43496</v>
      </c>
      <c r="H55" s="10" t="s">
        <v>378</v>
      </c>
      <c r="J55" s="27"/>
      <c r="N55" s="4"/>
      <c r="R55" s="4"/>
      <c r="S55" s="4"/>
      <c r="T55" s="4"/>
      <c r="U55" s="4"/>
      <c r="AE55"/>
      <c r="AH55" s="28">
        <v>34</v>
      </c>
      <c r="AI55" s="628" t="s">
        <v>857</v>
      </c>
      <c r="AJ55" s="616" t="str">
        <f>AE31</f>
        <v>光和</v>
      </c>
      <c r="AK55" s="627" t="s">
        <v>821</v>
      </c>
    </row>
    <row r="56" spans="6:37" ht="13.5">
      <c r="F56" s="9">
        <v>3</v>
      </c>
      <c r="G56" s="650">
        <v>43373</v>
      </c>
      <c r="H56" s="10" t="s">
        <v>687</v>
      </c>
      <c r="J56" s="27"/>
      <c r="N56" s="4"/>
      <c r="R56" s="4"/>
      <c r="S56" s="4"/>
      <c r="T56" s="4"/>
      <c r="U56" s="4"/>
      <c r="AE56"/>
      <c r="AH56" s="28">
        <v>35</v>
      </c>
      <c r="AI56" s="628" t="s">
        <v>810</v>
      </c>
      <c r="AJ56" s="620" t="str">
        <f>AE32</f>
        <v>オレゴン</v>
      </c>
      <c r="AK56" s="627" t="s">
        <v>821</v>
      </c>
    </row>
    <row r="57" spans="2:37" ht="14.25">
      <c r="B57" s="33" t="s">
        <v>352</v>
      </c>
      <c r="C57" s="32"/>
      <c r="D57" s="32"/>
      <c r="F57" s="10"/>
      <c r="G57" s="49"/>
      <c r="H57" s="10"/>
      <c r="J57" s="27"/>
      <c r="N57" s="4"/>
      <c r="R57" s="4"/>
      <c r="S57" s="4"/>
      <c r="T57" s="4"/>
      <c r="U57" s="4"/>
      <c r="AE57"/>
      <c r="AH57" s="28">
        <v>36</v>
      </c>
      <c r="AI57" s="628" t="s">
        <v>811</v>
      </c>
      <c r="AJ57" s="619" t="str">
        <f>AE33</f>
        <v>マックス</v>
      </c>
      <c r="AK57" s="627" t="s">
        <v>821</v>
      </c>
    </row>
    <row r="58" spans="2:37" ht="13.5">
      <c r="B58" s="7" t="s">
        <v>26</v>
      </c>
      <c r="C58" s="7" t="s">
        <v>27</v>
      </c>
      <c r="D58" s="7" t="s">
        <v>6</v>
      </c>
      <c r="J58" s="27"/>
      <c r="N58" s="4"/>
      <c r="R58" s="4"/>
      <c r="S58" s="4"/>
      <c r="T58" s="4"/>
      <c r="U58" s="4"/>
      <c r="AE58"/>
      <c r="AH58" s="28">
        <v>37</v>
      </c>
      <c r="AI58" s="628" t="s">
        <v>812</v>
      </c>
      <c r="AJ58" s="619" t="str">
        <f>AE33</f>
        <v>マックス</v>
      </c>
      <c r="AK58" s="627" t="s">
        <v>821</v>
      </c>
    </row>
    <row r="59" spans="2:37" ht="14.25">
      <c r="B59" s="9">
        <v>1</v>
      </c>
      <c r="C59" s="9"/>
      <c r="D59" s="10"/>
      <c r="F59" s="51" t="s">
        <v>379</v>
      </c>
      <c r="J59" s="27"/>
      <c r="N59" s="4"/>
      <c r="R59" s="4"/>
      <c r="S59" s="4"/>
      <c r="T59" s="4"/>
      <c r="U59" s="4"/>
      <c r="AE59"/>
      <c r="AH59" s="28">
        <v>38</v>
      </c>
      <c r="AI59" s="628" t="s">
        <v>813</v>
      </c>
      <c r="AJ59" s="619" t="str">
        <f>AE33</f>
        <v>マックス</v>
      </c>
      <c r="AK59" s="627" t="s">
        <v>821</v>
      </c>
    </row>
    <row r="60" spans="2:37" ht="13.5">
      <c r="B60" s="10">
        <v>2</v>
      </c>
      <c r="C60" s="41" t="s">
        <v>350</v>
      </c>
      <c r="D60" s="10"/>
      <c r="F60" s="7" t="s">
        <v>373</v>
      </c>
      <c r="G60" s="7" t="s">
        <v>374</v>
      </c>
      <c r="H60" s="7" t="s">
        <v>6</v>
      </c>
      <c r="J60" s="27"/>
      <c r="N60" s="4"/>
      <c r="R60" s="4"/>
      <c r="S60" s="4"/>
      <c r="T60" s="4"/>
      <c r="U60" s="4"/>
      <c r="AE60"/>
      <c r="AH60" s="28">
        <v>39</v>
      </c>
      <c r="AI60" s="628" t="s">
        <v>814</v>
      </c>
      <c r="AJ60" s="619" t="str">
        <f>AE33</f>
        <v>マックス</v>
      </c>
      <c r="AK60" s="627" t="s">
        <v>821</v>
      </c>
    </row>
    <row r="61" spans="2:37" ht="13.5">
      <c r="B61" s="10">
        <v>3</v>
      </c>
      <c r="C61" s="41" t="s">
        <v>347</v>
      </c>
      <c r="D61" s="10"/>
      <c r="F61" s="9">
        <v>1</v>
      </c>
      <c r="G61" s="55">
        <v>43191</v>
      </c>
      <c r="H61" s="10" t="s">
        <v>376</v>
      </c>
      <c r="J61" s="27"/>
      <c r="N61" s="4"/>
      <c r="R61" s="4"/>
      <c r="S61" s="4"/>
      <c r="T61" s="4"/>
      <c r="U61" s="4"/>
      <c r="AE61"/>
      <c r="AH61" s="28">
        <v>40</v>
      </c>
      <c r="AI61" s="628" t="s">
        <v>815</v>
      </c>
      <c r="AJ61" s="619" t="str">
        <f>AE33</f>
        <v>マックス</v>
      </c>
      <c r="AK61" s="627" t="s">
        <v>821</v>
      </c>
    </row>
    <row r="62" spans="2:37" ht="13.5">
      <c r="B62" s="10">
        <v>4</v>
      </c>
      <c r="C62" s="49" t="s">
        <v>357</v>
      </c>
      <c r="D62" s="10"/>
      <c r="F62" s="10">
        <v>2</v>
      </c>
      <c r="G62" s="53">
        <v>43496</v>
      </c>
      <c r="H62" s="10" t="s">
        <v>378</v>
      </c>
      <c r="J62" s="27"/>
      <c r="N62" s="4"/>
      <c r="R62" s="4"/>
      <c r="S62" s="4"/>
      <c r="T62" s="4"/>
      <c r="U62" s="4"/>
      <c r="AE62"/>
      <c r="AH62" s="28">
        <v>41</v>
      </c>
      <c r="AI62" s="628" t="s">
        <v>858</v>
      </c>
      <c r="AJ62" s="621" t="str">
        <f>AE22</f>
        <v>八戸市森林組合</v>
      </c>
      <c r="AK62" s="627" t="s">
        <v>822</v>
      </c>
    </row>
    <row r="63" spans="2:37" ht="13.5">
      <c r="B63" s="10">
        <v>5</v>
      </c>
      <c r="C63" s="49" t="s">
        <v>358</v>
      </c>
      <c r="D63" s="10"/>
      <c r="F63" s="10"/>
      <c r="G63" s="49"/>
      <c r="H63" s="10"/>
      <c r="J63" s="27"/>
      <c r="N63" s="4"/>
      <c r="R63" s="4"/>
      <c r="S63" s="4"/>
      <c r="T63" s="4"/>
      <c r="U63" s="4"/>
      <c r="AE63"/>
      <c r="AH63" s="28">
        <v>42</v>
      </c>
      <c r="AI63" s="628" t="s">
        <v>859</v>
      </c>
      <c r="AJ63" s="621" t="str">
        <f>AE22</f>
        <v>八戸市森林組合</v>
      </c>
      <c r="AK63" s="627" t="s">
        <v>822</v>
      </c>
    </row>
    <row r="64" spans="2:37" ht="13.5">
      <c r="B64" s="10">
        <v>6</v>
      </c>
      <c r="C64" s="239" t="s">
        <v>445</v>
      </c>
      <c r="D64" s="10"/>
      <c r="J64" s="27"/>
      <c r="N64" s="4"/>
      <c r="R64" s="4"/>
      <c r="S64" s="4"/>
      <c r="T64" s="4"/>
      <c r="U64" s="4"/>
      <c r="AE64"/>
      <c r="AH64" s="28">
        <v>43</v>
      </c>
      <c r="AI64" s="628" t="s">
        <v>816</v>
      </c>
      <c r="AJ64" s="604" t="str">
        <f>AE23</f>
        <v>スチール</v>
      </c>
      <c r="AK64" s="627" t="s">
        <v>822</v>
      </c>
    </row>
    <row r="65" spans="2:37" ht="14.25">
      <c r="B65" s="10">
        <v>7</v>
      </c>
      <c r="C65" s="239" t="s">
        <v>664</v>
      </c>
      <c r="D65" s="10"/>
      <c r="F65" s="50" t="s">
        <v>2</v>
      </c>
      <c r="G65" s="36"/>
      <c r="H65" s="16"/>
      <c r="J65" s="27"/>
      <c r="N65" s="4"/>
      <c r="R65" s="4"/>
      <c r="S65" s="4"/>
      <c r="T65" s="4"/>
      <c r="U65" s="4"/>
      <c r="AE65"/>
      <c r="AH65" s="28">
        <v>44</v>
      </c>
      <c r="AI65" s="628" t="s">
        <v>817</v>
      </c>
      <c r="AJ65" s="604" t="str">
        <f>AE23</f>
        <v>スチール</v>
      </c>
      <c r="AK65" s="627" t="s">
        <v>822</v>
      </c>
    </row>
    <row r="66" spans="6:37" ht="13.5">
      <c r="F66" s="7" t="s">
        <v>576</v>
      </c>
      <c r="G66" s="7" t="s">
        <v>577</v>
      </c>
      <c r="H66" s="7" t="s">
        <v>6</v>
      </c>
      <c r="J66" s="27"/>
      <c r="N66" s="4"/>
      <c r="R66" s="4"/>
      <c r="S66" s="4"/>
      <c r="T66" s="4"/>
      <c r="U66" s="4"/>
      <c r="AE66"/>
      <c r="AH66" s="28">
        <v>45</v>
      </c>
      <c r="AI66" s="628" t="s">
        <v>860</v>
      </c>
      <c r="AJ66" s="604" t="str">
        <f>AE23</f>
        <v>スチール</v>
      </c>
      <c r="AK66" s="627" t="s">
        <v>822</v>
      </c>
    </row>
    <row r="67" spans="2:37" ht="14.25">
      <c r="B67" s="50" t="s">
        <v>370</v>
      </c>
      <c r="C67" s="36"/>
      <c r="D67" s="16"/>
      <c r="F67" s="9">
        <v>1</v>
      </c>
      <c r="G67" s="55">
        <v>17168</v>
      </c>
      <c r="H67" s="10" t="s">
        <v>375</v>
      </c>
      <c r="J67" s="27"/>
      <c r="N67" s="4"/>
      <c r="R67" s="4"/>
      <c r="S67" s="4"/>
      <c r="T67" s="4"/>
      <c r="U67" s="4"/>
      <c r="AE67"/>
      <c r="AH67" s="28">
        <v>46</v>
      </c>
      <c r="AI67" s="628" t="s">
        <v>818</v>
      </c>
      <c r="AJ67" s="611" t="str">
        <f>AE25</f>
        <v>シッププロテクション</v>
      </c>
      <c r="AK67" s="627" t="s">
        <v>822</v>
      </c>
    </row>
    <row r="68" spans="2:37" ht="13.5">
      <c r="B68" s="7" t="s">
        <v>371</v>
      </c>
      <c r="C68" s="7" t="s">
        <v>372</v>
      </c>
      <c r="D68" s="7" t="s">
        <v>6</v>
      </c>
      <c r="F68" s="10">
        <v>2</v>
      </c>
      <c r="G68" s="53">
        <v>37621</v>
      </c>
      <c r="H68" s="10" t="s">
        <v>377</v>
      </c>
      <c r="J68" s="27"/>
      <c r="N68" s="4"/>
      <c r="R68" s="4"/>
      <c r="S68" s="4"/>
      <c r="T68" s="4"/>
      <c r="U68" s="4"/>
      <c r="AE68"/>
      <c r="AH68" s="28">
        <v>47</v>
      </c>
      <c r="AI68" s="628" t="s">
        <v>861</v>
      </c>
      <c r="AJ68" s="607" t="str">
        <f>AE26</f>
        <v>ハスクバーナゼノア</v>
      </c>
      <c r="AK68" s="627" t="s">
        <v>822</v>
      </c>
    </row>
    <row r="69" spans="2:37" ht="13.5">
      <c r="B69" s="9">
        <v>1</v>
      </c>
      <c r="C69" s="55">
        <v>43221</v>
      </c>
      <c r="D69" s="10" t="s">
        <v>375</v>
      </c>
      <c r="F69" s="10"/>
      <c r="G69" s="239"/>
      <c r="H69" s="10"/>
      <c r="AE69"/>
      <c r="AH69" s="28">
        <v>48</v>
      </c>
      <c r="AI69" s="628" t="s">
        <v>862</v>
      </c>
      <c r="AJ69" s="607" t="str">
        <f>AE26</f>
        <v>ハスクバーナゼノア</v>
      </c>
      <c r="AK69" s="627" t="s">
        <v>822</v>
      </c>
    </row>
    <row r="70" spans="2:37" ht="13.5">
      <c r="B70" s="10">
        <v>2</v>
      </c>
      <c r="C70" s="53">
        <v>43511</v>
      </c>
      <c r="D70" s="10" t="s">
        <v>377</v>
      </c>
      <c r="AE70"/>
      <c r="AH70" s="28">
        <v>49</v>
      </c>
      <c r="AI70" s="628" t="s">
        <v>863</v>
      </c>
      <c r="AJ70" s="606" t="str">
        <f>AE26</f>
        <v>ハスクバーナゼノア</v>
      </c>
      <c r="AK70" s="627" t="s">
        <v>822</v>
      </c>
    </row>
    <row r="71" spans="2:37" ht="14.25">
      <c r="B71" s="10"/>
      <c r="C71" s="49"/>
      <c r="D71" s="10"/>
      <c r="F71" s="50" t="s">
        <v>686</v>
      </c>
      <c r="G71" s="36"/>
      <c r="H71" s="16"/>
      <c r="AH71" s="28">
        <v>50</v>
      </c>
      <c r="AI71" s="628" t="s">
        <v>864</v>
      </c>
      <c r="AJ71" s="606" t="str">
        <f>AE26</f>
        <v>ハスクバーナゼノア</v>
      </c>
      <c r="AK71" s="627" t="s">
        <v>822</v>
      </c>
    </row>
    <row r="72" spans="2:37" ht="13.5">
      <c r="B72" s="16"/>
      <c r="C72" s="36"/>
      <c r="D72" s="16"/>
      <c r="F72" s="7" t="s">
        <v>576</v>
      </c>
      <c r="G72" s="7" t="s">
        <v>577</v>
      </c>
      <c r="H72" s="7" t="s">
        <v>6</v>
      </c>
      <c r="AH72" s="28">
        <v>51</v>
      </c>
      <c r="AI72" s="628" t="s">
        <v>819</v>
      </c>
      <c r="AJ72" s="612" t="str">
        <f>AE27</f>
        <v>和光商事_杣_SOMA</v>
      </c>
      <c r="AK72" s="627" t="s">
        <v>822</v>
      </c>
    </row>
    <row r="73" spans="2:37" ht="14.25">
      <c r="B73" s="794" t="s">
        <v>368</v>
      </c>
      <c r="C73" s="794"/>
      <c r="D73" s="794"/>
      <c r="F73" s="9">
        <v>1</v>
      </c>
      <c r="G73" s="55"/>
      <c r="H73" s="10"/>
      <c r="AH73" s="28">
        <v>52</v>
      </c>
      <c r="AI73" s="628" t="s">
        <v>865</v>
      </c>
      <c r="AJ73" s="617" t="str">
        <f>AE30</f>
        <v>ファナージャパン</v>
      </c>
      <c r="AK73" s="627" t="s">
        <v>822</v>
      </c>
    </row>
    <row r="74" spans="2:37" ht="13.5">
      <c r="B74" s="7" t="s">
        <v>373</v>
      </c>
      <c r="C74" s="7" t="s">
        <v>374</v>
      </c>
      <c r="D74" s="7" t="s">
        <v>6</v>
      </c>
      <c r="F74" s="10">
        <v>2</v>
      </c>
      <c r="G74" s="53">
        <v>43251</v>
      </c>
      <c r="H74" s="10" t="s">
        <v>377</v>
      </c>
      <c r="AH74" s="28">
        <v>53</v>
      </c>
      <c r="AI74" s="628" t="s">
        <v>866</v>
      </c>
      <c r="AJ74" s="622" t="str">
        <f>AE32</f>
        <v>オレゴン</v>
      </c>
      <c r="AK74" s="627" t="s">
        <v>822</v>
      </c>
    </row>
    <row r="75" spans="2:37" ht="13.5">
      <c r="B75" s="9">
        <v>1</v>
      </c>
      <c r="C75" s="54">
        <v>8</v>
      </c>
      <c r="D75" s="10"/>
      <c r="F75" s="10"/>
      <c r="G75" s="239"/>
      <c r="H75" s="10"/>
      <c r="AH75" s="28">
        <v>54</v>
      </c>
      <c r="AI75" s="628" t="s">
        <v>820</v>
      </c>
      <c r="AJ75" s="622" t="str">
        <f>AE32</f>
        <v>オレゴン</v>
      </c>
      <c r="AK75" s="627" t="s">
        <v>822</v>
      </c>
    </row>
    <row r="76" spans="34:37" ht="13.5">
      <c r="AH76" s="28">
        <v>55</v>
      </c>
      <c r="AI76" s="628" t="s">
        <v>867</v>
      </c>
      <c r="AJ76" s="622" t="str">
        <f>AE32</f>
        <v>オレゴン</v>
      </c>
      <c r="AK76" s="627" t="s">
        <v>822</v>
      </c>
    </row>
    <row r="77" spans="2:8" ht="14.25">
      <c r="B77" s="794" t="s">
        <v>369</v>
      </c>
      <c r="C77" s="794"/>
      <c r="D77" s="794"/>
      <c r="F77" s="50" t="s">
        <v>925</v>
      </c>
      <c r="G77" s="36"/>
      <c r="H77" s="16"/>
    </row>
    <row r="78" spans="2:8" ht="13.5">
      <c r="B78" s="7" t="s">
        <v>373</v>
      </c>
      <c r="C78" s="7" t="s">
        <v>374</v>
      </c>
      <c r="D78" s="7" t="s">
        <v>6</v>
      </c>
      <c r="F78" s="7" t="s">
        <v>26</v>
      </c>
      <c r="G78" s="7" t="s">
        <v>27</v>
      </c>
      <c r="H78" s="7" t="s">
        <v>6</v>
      </c>
    </row>
    <row r="79" spans="2:8" ht="13.5">
      <c r="B79" s="9">
        <v>1</v>
      </c>
      <c r="C79" s="54">
        <v>140</v>
      </c>
      <c r="D79" s="10"/>
      <c r="F79" s="9">
        <v>1</v>
      </c>
      <c r="G79" s="55">
        <v>43231</v>
      </c>
      <c r="H79" s="10" t="s">
        <v>375</v>
      </c>
    </row>
    <row r="80" spans="6:8" ht="13.5">
      <c r="F80" s="10">
        <v>2</v>
      </c>
      <c r="G80" s="53">
        <v>43555</v>
      </c>
      <c r="H80" s="10" t="s">
        <v>377</v>
      </c>
    </row>
    <row r="81" spans="6:8" ht="13.5">
      <c r="F81" s="10"/>
      <c r="G81" s="694"/>
      <c r="H81" s="10"/>
    </row>
  </sheetData>
  <sheetProtection/>
  <mergeCells count="25">
    <mergeCell ref="BF1:BH1"/>
    <mergeCell ref="F10:H10"/>
    <mergeCell ref="AD20:AF20"/>
    <mergeCell ref="AH20:AJ20"/>
    <mergeCell ref="F43:H43"/>
    <mergeCell ref="Z20:AB20"/>
    <mergeCell ref="AX1:AZ1"/>
    <mergeCell ref="AP1:AR1"/>
    <mergeCell ref="AL1:AN1"/>
    <mergeCell ref="B1:D1"/>
    <mergeCell ref="J1:L1"/>
    <mergeCell ref="N1:P1"/>
    <mergeCell ref="V1:X1"/>
    <mergeCell ref="Z1:AB1"/>
    <mergeCell ref="F1:H1"/>
    <mergeCell ref="BJ1:BL1"/>
    <mergeCell ref="B14:D14"/>
    <mergeCell ref="B73:D73"/>
    <mergeCell ref="B77:D77"/>
    <mergeCell ref="F24:H24"/>
    <mergeCell ref="F17:H17"/>
    <mergeCell ref="AT1:AV1"/>
    <mergeCell ref="R1:T1"/>
    <mergeCell ref="AD1:AF1"/>
    <mergeCell ref="AH1:AJ1"/>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Q32"/>
  <sheetViews>
    <sheetView view="pageBreakPreview" zoomScale="85" zoomScaleSheetLayoutView="85" zoomScalePageLayoutView="0" workbookViewId="0" topLeftCell="A1">
      <selection activeCell="C18" sqref="C18:D18"/>
    </sheetView>
  </sheetViews>
  <sheetFormatPr defaultColWidth="9.140625" defaultRowHeight="19.5" customHeight="1"/>
  <cols>
    <col min="1" max="1" width="3.57421875" style="159" customWidth="1"/>
    <col min="2" max="2" width="9.00390625" style="159" customWidth="1"/>
    <col min="3" max="3" width="15.57421875" style="159" customWidth="1"/>
    <col min="4" max="4" width="10.57421875" style="159" customWidth="1"/>
    <col min="5" max="7" width="9.00390625" style="159" customWidth="1"/>
    <col min="8" max="9" width="12.57421875" style="159" customWidth="1"/>
    <col min="10" max="10" width="3.57421875" style="159" customWidth="1"/>
    <col min="11" max="11" width="9.00390625" style="159" customWidth="1"/>
    <col min="12" max="15" width="11.421875" style="159" customWidth="1"/>
    <col min="16" max="16" width="10.8515625" style="159" customWidth="1"/>
    <col min="17" max="17" width="12.57421875" style="159" customWidth="1"/>
    <col min="18" max="18" width="9.00390625" style="159" customWidth="1"/>
    <col min="19" max="16384" width="9.00390625" style="159" customWidth="1"/>
  </cols>
  <sheetData>
    <row r="1" spans="2:17" ht="19.5" customHeight="1">
      <c r="B1" s="1034" t="s">
        <v>483</v>
      </c>
      <c r="C1" s="1034"/>
      <c r="D1" s="1034"/>
      <c r="E1" s="1034"/>
      <c r="F1" s="159" t="str">
        <f>'2-1(表紙)'!J2</f>
        <v>30緑</v>
      </c>
      <c r="O1" s="963" t="str">
        <f>IF('2-1(表紙)'!$J$3="","提出区分",'2-1(表紙)'!$J$3)</f>
        <v>提出区分</v>
      </c>
      <c r="P1" s="963"/>
      <c r="Q1" s="963"/>
    </row>
    <row r="3" spans="2:17" ht="19.5" customHeight="1">
      <c r="B3" s="1015" t="s">
        <v>658</v>
      </c>
      <c r="C3" s="1015"/>
      <c r="D3" s="1015"/>
      <c r="E3" s="1015"/>
      <c r="F3" s="1015"/>
      <c r="G3" s="1015"/>
      <c r="H3" s="1015"/>
      <c r="I3" s="343"/>
      <c r="J3" s="946" t="s">
        <v>293</v>
      </c>
      <c r="K3" s="946"/>
      <c r="L3" s="899">
        <f>IF('2-1(表紙)'!$I$15="","",'2-1(表紙)'!$I$15)</f>
      </c>
      <c r="M3" s="907"/>
      <c r="N3" s="1022" t="s">
        <v>295</v>
      </c>
      <c r="O3" s="1022"/>
      <c r="P3" s="899">
        <f>IF('2-1(表紙)'!$J$15="","",'2-1(表紙)'!$J$15)</f>
      </c>
      <c r="Q3" s="907"/>
    </row>
    <row r="4" spans="2:17" ht="19.5" customHeight="1">
      <c r="B4" s="1015"/>
      <c r="C4" s="1015"/>
      <c r="D4" s="1015"/>
      <c r="E4" s="1015"/>
      <c r="F4" s="1015"/>
      <c r="G4" s="1015"/>
      <c r="H4" s="1015"/>
      <c r="I4" s="343"/>
      <c r="J4" s="946" t="s">
        <v>294</v>
      </c>
      <c r="K4" s="946"/>
      <c r="L4" s="899">
        <f>IF('2-1(表紙)'!$H$10="","",'2-1(表紙)'!$H$10)</f>
      </c>
      <c r="M4" s="900"/>
      <c r="N4" s="900"/>
      <c r="O4" s="900"/>
      <c r="P4" s="900"/>
      <c r="Q4" s="436">
        <f>'2-1(表紙)'!$K$15</f>
        <v>0</v>
      </c>
    </row>
    <row r="5" spans="2:17" ht="24.75" customHeight="1">
      <c r="B5" s="343"/>
      <c r="C5" s="343"/>
      <c r="D5" s="343"/>
      <c r="E5" s="343"/>
      <c r="F5" s="343"/>
      <c r="G5" s="418"/>
      <c r="H5" s="343"/>
      <c r="I5" s="343"/>
      <c r="N5" s="1038"/>
      <c r="O5" s="1038"/>
      <c r="P5" s="1038"/>
      <c r="Q5" s="1038"/>
    </row>
    <row r="6" ht="15" customHeight="1">
      <c r="Q6" s="43"/>
    </row>
    <row r="7" ht="23.25" customHeight="1"/>
    <row r="8" ht="23.25" customHeight="1"/>
    <row r="9" spans="2:9" ht="23.25" customHeight="1">
      <c r="B9" s="942" t="s">
        <v>794</v>
      </c>
      <c r="C9" s="940"/>
      <c r="D9" s="940"/>
      <c r="E9" s="940"/>
      <c r="F9" s="940"/>
      <c r="G9" s="941"/>
      <c r="H9" s="44">
        <f>'2-2(基本)'!$Q$3-'2-2(基本)'!$R$3-'2-2(基本)'!$S$3</f>
        <v>0</v>
      </c>
      <c r="I9" s="159" t="s">
        <v>889</v>
      </c>
    </row>
    <row r="10" spans="2:10" ht="23.25" customHeight="1">
      <c r="B10" s="234"/>
      <c r="C10" s="234"/>
      <c r="D10" s="234"/>
      <c r="E10" s="234"/>
      <c r="F10" s="234"/>
      <c r="G10" s="234"/>
      <c r="H10" s="234"/>
      <c r="I10" s="234"/>
      <c r="J10" s="234"/>
    </row>
    <row r="11" spans="2:12" ht="23.25" customHeight="1">
      <c r="B11" s="861" t="s">
        <v>519</v>
      </c>
      <c r="C11" s="861"/>
      <c r="D11" s="861"/>
      <c r="E11" s="861"/>
      <c r="F11" s="861"/>
      <c r="G11" s="861"/>
      <c r="H11" s="861"/>
      <c r="I11" s="861"/>
      <c r="J11" s="861"/>
      <c r="K11" s="861"/>
      <c r="L11" s="861"/>
    </row>
    <row r="12" spans="2:12" ht="23.25" customHeight="1">
      <c r="B12" s="142" t="s">
        <v>172</v>
      </c>
      <c r="C12" s="1035" t="s">
        <v>173</v>
      </c>
      <c r="D12" s="1036"/>
      <c r="E12" s="410" t="s">
        <v>520</v>
      </c>
      <c r="F12" s="142" t="s">
        <v>174</v>
      </c>
      <c r="G12" s="142" t="s">
        <v>590</v>
      </c>
      <c r="H12" s="142" t="s">
        <v>175</v>
      </c>
      <c r="I12" s="142" t="s">
        <v>176</v>
      </c>
      <c r="J12" s="861" t="s">
        <v>581</v>
      </c>
      <c r="K12" s="861"/>
      <c r="L12" s="861"/>
    </row>
    <row r="13" spans="2:12" ht="23.25" customHeight="1">
      <c r="B13" s="1028" t="s">
        <v>535</v>
      </c>
      <c r="C13" s="1029"/>
      <c r="D13" s="1029"/>
      <c r="E13" s="1029"/>
      <c r="F13" s="1029"/>
      <c r="G13" s="1030"/>
      <c r="H13" s="227"/>
      <c r="I13" s="228">
        <f>IF(SUM(I14:I15)=0,"",SUM(I14:I15))</f>
      </c>
      <c r="J13" s="1037"/>
      <c r="K13" s="1037"/>
      <c r="L13" s="1037"/>
    </row>
    <row r="14" spans="2:12" ht="23.25" customHeight="1" hidden="1">
      <c r="B14" s="1023" t="str">
        <f>'2-1(表紙)'!H15-1&amp;"補正助成金額"</f>
        <v>29補正助成金額</v>
      </c>
      <c r="C14" s="1024"/>
      <c r="D14" s="1024"/>
      <c r="E14" s="1024"/>
      <c r="F14" s="1024"/>
      <c r="G14" s="1025"/>
      <c r="H14" s="227"/>
      <c r="I14" s="478">
        <v>0</v>
      </c>
      <c r="J14" s="1037"/>
      <c r="K14" s="1037"/>
      <c r="L14" s="1037"/>
    </row>
    <row r="15" spans="2:12" ht="23.25" customHeight="1" hidden="1">
      <c r="B15" s="1023" t="str">
        <f>F1&amp;"助成金額"</f>
        <v>30緑助成金額</v>
      </c>
      <c r="C15" s="1024"/>
      <c r="D15" s="1024"/>
      <c r="E15" s="1024"/>
      <c r="F15" s="1024"/>
      <c r="G15" s="1025"/>
      <c r="H15" s="232"/>
      <c r="I15" s="232">
        <f>IF(SUM(I17)&gt;SUM($H$9)*100000,SUM($H$9)*100000,I17)</f>
      </c>
      <c r="J15" s="1037"/>
      <c r="K15" s="1037"/>
      <c r="L15" s="1037"/>
    </row>
    <row r="16" spans="2:12" ht="23.25" customHeight="1" hidden="1">
      <c r="B16" s="1023" t="str">
        <f>'2-1(表紙)'!H15-1&amp;"補正合計"</f>
        <v>29補正合計</v>
      </c>
      <c r="C16" s="1024"/>
      <c r="D16" s="1024"/>
      <c r="E16" s="1024"/>
      <c r="F16" s="1024"/>
      <c r="G16" s="1025"/>
      <c r="H16" s="477">
        <v>0</v>
      </c>
      <c r="I16" s="477">
        <v>0</v>
      </c>
      <c r="J16" s="1037"/>
      <c r="K16" s="1037"/>
      <c r="L16" s="1037"/>
    </row>
    <row r="17" spans="2:12" ht="23.25" customHeight="1">
      <c r="B17" s="1031" t="str">
        <f>F1&amp;"合計"</f>
        <v>30緑合計</v>
      </c>
      <c r="C17" s="1032"/>
      <c r="D17" s="1032"/>
      <c r="E17" s="1032"/>
      <c r="F17" s="1032"/>
      <c r="G17" s="1033"/>
      <c r="H17" s="232">
        <f>IF(SUM(H18:H26)=0,"",SUM(H18:H26))</f>
      </c>
      <c r="I17" s="229">
        <f>IF(SUM(I18:I26)=0,"",SUM(I18:I26))</f>
      </c>
      <c r="J17" s="1037"/>
      <c r="K17" s="1037"/>
      <c r="L17" s="1037"/>
    </row>
    <row r="18" spans="2:12" ht="23.25" customHeight="1">
      <c r="B18" s="230"/>
      <c r="C18" s="1026"/>
      <c r="D18" s="1027"/>
      <c r="E18" s="440"/>
      <c r="F18" s="240"/>
      <c r="G18" s="423"/>
      <c r="H18" s="233">
        <f>IF(OR(B18="",G18=""),"",IF(G18="税込",E18*F18,ROUNDDOWN(I18*1.08,0)))</f>
      </c>
      <c r="I18" s="233">
        <f>IF(OR(B18="",G18=""),"",IF(G18="税込",ROUNDUP(H18/1.08,0),E18*F18))</f>
      </c>
      <c r="J18" s="1037"/>
      <c r="K18" s="1037"/>
      <c r="L18" s="1037"/>
    </row>
    <row r="19" spans="2:12" ht="23.25" customHeight="1">
      <c r="B19" s="230"/>
      <c r="C19" s="1026"/>
      <c r="D19" s="1027"/>
      <c r="E19" s="440"/>
      <c r="F19" s="240"/>
      <c r="G19" s="423"/>
      <c r="H19" s="233">
        <f aca="true" t="shared" si="0" ref="H19:H26">IF(OR(B19="",G19=""),"",IF(G19="税込",E19*F19,ROUNDDOWN(I19*1.08,0)))</f>
      </c>
      <c r="I19" s="233">
        <f aca="true" t="shared" si="1" ref="I19:I26">IF(OR(B19="",G19=""),"",IF(G19="税込",ROUNDUP(H19/1.08,0),E19*F19))</f>
      </c>
      <c r="J19" s="1037"/>
      <c r="K19" s="1037"/>
      <c r="L19" s="1037"/>
    </row>
    <row r="20" spans="2:12" ht="23.25" customHeight="1">
      <c r="B20" s="230"/>
      <c r="C20" s="1026"/>
      <c r="D20" s="1027"/>
      <c r="E20" s="440"/>
      <c r="F20" s="240"/>
      <c r="G20" s="423"/>
      <c r="H20" s="233">
        <f t="shared" si="0"/>
      </c>
      <c r="I20" s="233">
        <f t="shared" si="1"/>
      </c>
      <c r="J20" s="1037"/>
      <c r="K20" s="1037"/>
      <c r="L20" s="1037"/>
    </row>
    <row r="21" spans="2:12" ht="23.25" customHeight="1">
      <c r="B21" s="230"/>
      <c r="C21" s="1026"/>
      <c r="D21" s="1027"/>
      <c r="E21" s="440"/>
      <c r="F21" s="240"/>
      <c r="G21" s="423"/>
      <c r="H21" s="233">
        <f t="shared" si="0"/>
      </c>
      <c r="I21" s="233">
        <f t="shared" si="1"/>
      </c>
      <c r="J21" s="1037"/>
      <c r="K21" s="1037"/>
      <c r="L21" s="1037"/>
    </row>
    <row r="22" spans="2:12" ht="23.25" customHeight="1">
      <c r="B22" s="230"/>
      <c r="C22" s="1026"/>
      <c r="D22" s="1027"/>
      <c r="E22" s="440"/>
      <c r="F22" s="240"/>
      <c r="G22" s="423"/>
      <c r="H22" s="233">
        <f t="shared" si="0"/>
      </c>
      <c r="I22" s="233">
        <f t="shared" si="1"/>
      </c>
      <c r="J22" s="1037"/>
      <c r="K22" s="1037"/>
      <c r="L22" s="1037"/>
    </row>
    <row r="23" spans="2:12" ht="23.25" customHeight="1">
      <c r="B23" s="230"/>
      <c r="C23" s="1026"/>
      <c r="D23" s="1027"/>
      <c r="E23" s="440"/>
      <c r="F23" s="240"/>
      <c r="G23" s="423"/>
      <c r="H23" s="233">
        <f t="shared" si="0"/>
      </c>
      <c r="I23" s="233">
        <f t="shared" si="1"/>
      </c>
      <c r="J23" s="1037"/>
      <c r="K23" s="1037"/>
      <c r="L23" s="1037"/>
    </row>
    <row r="24" spans="2:12" ht="23.25" customHeight="1">
      <c r="B24" s="230"/>
      <c r="C24" s="1026"/>
      <c r="D24" s="1027"/>
      <c r="E24" s="440"/>
      <c r="F24" s="240"/>
      <c r="G24" s="423"/>
      <c r="H24" s="233">
        <f t="shared" si="0"/>
      </c>
      <c r="I24" s="233">
        <f t="shared" si="1"/>
      </c>
      <c r="J24" s="1037"/>
      <c r="K24" s="1037"/>
      <c r="L24" s="1037"/>
    </row>
    <row r="25" spans="2:12" ht="23.25" customHeight="1">
      <c r="B25" s="230"/>
      <c r="C25" s="1026"/>
      <c r="D25" s="1027"/>
      <c r="E25" s="440"/>
      <c r="F25" s="240"/>
      <c r="G25" s="423"/>
      <c r="H25" s="233">
        <f t="shared" si="0"/>
      </c>
      <c r="I25" s="233">
        <f t="shared" si="1"/>
      </c>
      <c r="J25" s="1037"/>
      <c r="K25" s="1037"/>
      <c r="L25" s="1037"/>
    </row>
    <row r="26" spans="2:12" ht="23.25" customHeight="1">
      <c r="B26" s="230"/>
      <c r="C26" s="1026"/>
      <c r="D26" s="1027"/>
      <c r="E26" s="440"/>
      <c r="F26" s="240"/>
      <c r="G26" s="423"/>
      <c r="H26" s="233">
        <f t="shared" si="0"/>
      </c>
      <c r="I26" s="233">
        <f t="shared" si="1"/>
      </c>
      <c r="J26" s="1037"/>
      <c r="K26" s="1037"/>
      <c r="L26" s="1037"/>
    </row>
    <row r="27" ht="23.25" customHeight="1"/>
    <row r="28" ht="23.25" customHeight="1">
      <c r="B28" s="480" t="str">
        <f>"①購入日付は"&amp;TEXT(リスト!G61,"yyyy年m月d日")&amp;"から"&amp;TEXT(リスト!G62,"yyyy年m月d日")&amp;"までの期間です。"</f>
        <v>①購入日付は2018年4月1日から2019年1月31日までの期間です。</v>
      </c>
    </row>
    <row r="29" ht="23.25" customHeight="1">
      <c r="B29" s="480" t="s">
        <v>381</v>
      </c>
    </row>
    <row r="30" ht="23.25" customHeight="1"/>
    <row r="31" ht="23.25" customHeight="1"/>
    <row r="32" spans="11:12" ht="19.5" customHeight="1">
      <c r="K32" s="271"/>
      <c r="L32" s="271"/>
    </row>
  </sheetData>
  <sheetProtection password="FA15" sheet="1"/>
  <mergeCells count="42">
    <mergeCell ref="B17:G17"/>
    <mergeCell ref="B14:G14"/>
    <mergeCell ref="B15:G15"/>
    <mergeCell ref="B16:G16"/>
    <mergeCell ref="B9:G9"/>
    <mergeCell ref="J23:L23"/>
    <mergeCell ref="J12:L12"/>
    <mergeCell ref="J13:L13"/>
    <mergeCell ref="J14:L14"/>
    <mergeCell ref="J15:L15"/>
    <mergeCell ref="J24:L24"/>
    <mergeCell ref="J25:L25"/>
    <mergeCell ref="J26:L26"/>
    <mergeCell ref="J17:L17"/>
    <mergeCell ref="J18:L18"/>
    <mergeCell ref="J19:L19"/>
    <mergeCell ref="J20:L20"/>
    <mergeCell ref="J21:L21"/>
    <mergeCell ref="J22:L22"/>
    <mergeCell ref="J16:L16"/>
    <mergeCell ref="B13:G13"/>
    <mergeCell ref="L4:P4"/>
    <mergeCell ref="B3:H4"/>
    <mergeCell ref="J4:K4"/>
    <mergeCell ref="N5:Q5"/>
    <mergeCell ref="B11:L11"/>
    <mergeCell ref="C22:D22"/>
    <mergeCell ref="C24:D24"/>
    <mergeCell ref="C20:D20"/>
    <mergeCell ref="C26:D26"/>
    <mergeCell ref="C21:D21"/>
    <mergeCell ref="C12:D12"/>
    <mergeCell ref="C25:D25"/>
    <mergeCell ref="C18:D18"/>
    <mergeCell ref="C19:D19"/>
    <mergeCell ref="C23:D23"/>
    <mergeCell ref="O1:Q1"/>
    <mergeCell ref="J3:K3"/>
    <mergeCell ref="L3:M3"/>
    <mergeCell ref="N3:O3"/>
    <mergeCell ref="P3:Q3"/>
    <mergeCell ref="B1:E1"/>
  </mergeCells>
  <conditionalFormatting sqref="H9 H13:I26 L3 P3 L4:Q4">
    <cfRule type="containsBlanks" priority="10" dxfId="3" stopIfTrue="1">
      <formula>LEN(TRIM(H3))=0</formula>
    </cfRule>
  </conditionalFormatting>
  <conditionalFormatting sqref="B18:G26 J13:L26">
    <cfRule type="containsBlanks" priority="9" dxfId="0" stopIfTrue="1">
      <formula>LEN(TRIM(B13))=0</formula>
    </cfRule>
  </conditionalFormatting>
  <conditionalFormatting sqref="H13:H15">
    <cfRule type="containsBlanks" priority="8" dxfId="75" stopIfTrue="1">
      <formula>LEN(TRIM(H13))=0</formula>
    </cfRule>
  </conditionalFormatting>
  <dataValidations count="4">
    <dataValidation type="list" allowBlank="1" showInputMessage="1" showErrorMessage="1" sqref="C18:D26">
      <formula1>INDIRECT("リスト!$AI$4:$AI$8")</formula1>
    </dataValidation>
    <dataValidation type="date" allowBlank="1" showInputMessage="1" showErrorMessage="1" error="購入日付の範囲内で入力して下さい。" sqref="B18:B26">
      <formula1>INDIRECT("リスト!G61")</formula1>
      <formula2>INDIRECT("リスト!G62")</formula2>
    </dataValidation>
    <dataValidation allowBlank="1" showInputMessage="1" showErrorMessage="1" imeMode="disabled" sqref="E18:F26"/>
    <dataValidation type="list" allowBlank="1" showInputMessage="1" showErrorMessage="1" sqref="G18:G26">
      <formula1>"税込,税抜"</formula1>
    </dataValidation>
  </dataValidations>
  <printOptions horizontalCentered="1"/>
  <pageMargins left="0.1968503937007874" right="0.1968503937007874" top="0.7874015748031497" bottom="0.3937007874015748" header="0.3937007874015748" footer="0.1968503937007874"/>
  <pageSetup horizontalDpi="600" verticalDpi="600" orientation="landscape" paperSize="9" scale="83" r:id="rId1"/>
</worksheet>
</file>

<file path=xl/worksheets/sheet11.xml><?xml version="1.0" encoding="utf-8"?>
<worksheet xmlns="http://schemas.openxmlformats.org/spreadsheetml/2006/main" xmlns:r="http://schemas.openxmlformats.org/officeDocument/2006/relationships">
  <dimension ref="B1:BE96"/>
  <sheetViews>
    <sheetView view="pageBreakPreview" zoomScale="85" zoomScaleSheetLayoutView="85" zoomScalePageLayoutView="0" workbookViewId="0" topLeftCell="A16">
      <selection activeCell="D39" sqref="D39"/>
    </sheetView>
  </sheetViews>
  <sheetFormatPr defaultColWidth="9.140625" defaultRowHeight="18.75" customHeight="1"/>
  <cols>
    <col min="1" max="1" width="2.140625" style="182" customWidth="1"/>
    <col min="2" max="2" width="4.421875" style="182" bestFit="1" customWidth="1"/>
    <col min="3" max="3" width="8.57421875" style="182" customWidth="1"/>
    <col min="4" max="4" width="22.57421875" style="182" customWidth="1"/>
    <col min="5" max="5" width="10.57421875" style="182" customWidth="1"/>
    <col min="6" max="6" width="36.57421875" style="182" customWidth="1"/>
    <col min="7" max="7" width="10.57421875" style="182" customWidth="1"/>
    <col min="8" max="8" width="5.57421875" style="182" customWidth="1"/>
    <col min="9" max="9" width="6.421875" style="182" bestFit="1" customWidth="1"/>
    <col min="10" max="11" width="12.57421875" style="182" customWidth="1"/>
    <col min="12" max="12" width="22.57421875" style="182" customWidth="1"/>
    <col min="13" max="13" width="2.57421875" style="182" customWidth="1"/>
    <col min="14" max="14" width="4.57421875" style="182" bestFit="1" customWidth="1"/>
    <col min="15" max="17" width="6.7109375" style="182" customWidth="1"/>
    <col min="18" max="58" width="9.00390625" style="182" customWidth="1"/>
    <col min="59" max="16384" width="9.00390625" style="182" customWidth="1"/>
  </cols>
  <sheetData>
    <row r="1" spans="2:17" ht="18.75" customHeight="1">
      <c r="B1" s="1059" t="s">
        <v>484</v>
      </c>
      <c r="C1" s="1060"/>
      <c r="D1" s="182" t="str">
        <f>'2-1(表紙)'!$J$2</f>
        <v>30緑</v>
      </c>
      <c r="M1" s="241"/>
      <c r="N1" s="1061" t="str">
        <f>IF('2-1(表紙)'!$J$3="","提出区分",'2-1(表紙)'!$J$3)</f>
        <v>提出区分</v>
      </c>
      <c r="O1" s="1061"/>
      <c r="P1" s="1061"/>
      <c r="Q1" s="1061"/>
    </row>
    <row r="2" spans="23:25" ht="18.75" customHeight="1">
      <c r="W2" s="68"/>
      <c r="Y2" s="260"/>
    </row>
    <row r="3" spans="2:25" ht="18.75" customHeight="1">
      <c r="B3" s="1058" t="s">
        <v>525</v>
      </c>
      <c r="C3" s="1058"/>
      <c r="D3" s="1058"/>
      <c r="E3" s="1058"/>
      <c r="F3" s="1058"/>
      <c r="G3" s="242"/>
      <c r="H3" s="242"/>
      <c r="I3" s="242"/>
      <c r="J3" s="242"/>
      <c r="K3" s="243" t="s">
        <v>293</v>
      </c>
      <c r="L3" s="1062">
        <f>IF('2-1(表紙)'!$I$15="","",'2-1(表紙)'!$I$15)</f>
      </c>
      <c r="M3" s="1062"/>
      <c r="N3" s="1062"/>
      <c r="O3" s="1062"/>
      <c r="P3" s="1062"/>
      <c r="Q3" s="1062"/>
      <c r="V3" s="68"/>
      <c r="W3" s="68"/>
      <c r="X3" s="260"/>
      <c r="Y3" s="260"/>
    </row>
    <row r="4" spans="2:53" ht="18.75" customHeight="1">
      <c r="B4" s="1058"/>
      <c r="C4" s="1058"/>
      <c r="D4" s="1058"/>
      <c r="E4" s="1058"/>
      <c r="F4" s="1058"/>
      <c r="G4" s="242"/>
      <c r="H4" s="242"/>
      <c r="I4" s="242"/>
      <c r="J4" s="242"/>
      <c r="K4" s="243" t="s">
        <v>295</v>
      </c>
      <c r="L4" s="1062">
        <f>IF('2-1(表紙)'!$J$15="","",'2-1(表紙)'!$J$15)</f>
      </c>
      <c r="M4" s="1062"/>
      <c r="N4" s="1062"/>
      <c r="O4" s="1062"/>
      <c r="P4" s="1062"/>
      <c r="Q4" s="1062"/>
      <c r="V4" s="68"/>
      <c r="W4" s="68"/>
      <c r="X4" s="260"/>
      <c r="Y4" s="260"/>
      <c r="AM4" s="183"/>
      <c r="AN4" s="183"/>
      <c r="AO4" s="183"/>
      <c r="AP4" s="183"/>
      <c r="AQ4" s="183"/>
      <c r="AR4" s="183"/>
      <c r="AS4" s="183"/>
      <c r="AT4" s="183"/>
      <c r="AU4" s="183"/>
      <c r="AV4" s="183"/>
      <c r="AW4" s="183"/>
      <c r="AX4" s="183"/>
      <c r="AY4" s="183"/>
      <c r="AZ4" s="183"/>
      <c r="BA4" s="183"/>
    </row>
    <row r="5" spans="2:56" ht="18.75" customHeight="1">
      <c r="B5" s="1058"/>
      <c r="C5" s="1058"/>
      <c r="D5" s="1058"/>
      <c r="E5" s="1058"/>
      <c r="F5" s="1058"/>
      <c r="G5" s="242"/>
      <c r="H5" s="242"/>
      <c r="I5" s="242"/>
      <c r="J5" s="242"/>
      <c r="K5" s="243" t="s">
        <v>294</v>
      </c>
      <c r="L5" s="1016">
        <f>IF('2-1(表紙)'!$H$10="","",'2-1(表紙)'!$H$10)</f>
      </c>
      <c r="M5" s="1017"/>
      <c r="N5" s="1017"/>
      <c r="O5" s="1017"/>
      <c r="P5" s="1017"/>
      <c r="Q5" s="436">
        <f>'2-1(表紙)'!$K$15</f>
        <v>0</v>
      </c>
      <c r="V5" s="68"/>
      <c r="W5" s="68"/>
      <c r="X5" s="260"/>
      <c r="Y5" s="260"/>
      <c r="AP5" s="183"/>
      <c r="AQ5" s="183"/>
      <c r="AR5" s="183"/>
      <c r="AS5" s="183"/>
      <c r="AT5" s="183"/>
      <c r="AU5" s="183"/>
      <c r="AV5" s="183"/>
      <c r="AW5" s="183"/>
      <c r="AX5" s="183"/>
      <c r="AY5" s="183"/>
      <c r="AZ5" s="183"/>
      <c r="BA5" s="183"/>
      <c r="BB5" s="183"/>
      <c r="BC5" s="183"/>
      <c r="BD5" s="183"/>
    </row>
    <row r="6" spans="2:57" ht="18.75" customHeight="1" thickBot="1">
      <c r="B6" s="242"/>
      <c r="C6" s="242"/>
      <c r="D6" s="242"/>
      <c r="E6" s="242"/>
      <c r="F6" s="242"/>
      <c r="G6" s="242"/>
      <c r="H6" s="242"/>
      <c r="I6" s="242"/>
      <c r="J6" s="242"/>
      <c r="K6" s="242"/>
      <c r="L6" s="1053"/>
      <c r="M6" s="1053"/>
      <c r="N6" s="1053"/>
      <c r="O6" s="1053"/>
      <c r="P6" s="242"/>
      <c r="Q6" s="242"/>
      <c r="U6" s="242"/>
      <c r="V6" s="68"/>
      <c r="W6" s="68"/>
      <c r="X6" s="260"/>
      <c r="Y6" s="260"/>
      <c r="Z6" s="242"/>
      <c r="AA6" s="242"/>
      <c r="AB6" s="242"/>
      <c r="AC6" s="242"/>
      <c r="AD6" s="242"/>
      <c r="AE6" s="242"/>
      <c r="AF6" s="242"/>
      <c r="AQ6" s="183"/>
      <c r="AR6" s="183"/>
      <c r="AS6" s="1054"/>
      <c r="AT6" s="1054"/>
      <c r="AU6" s="1054"/>
      <c r="AV6" s="1054"/>
      <c r="AW6" s="1054"/>
      <c r="AX6" s="1054"/>
      <c r="AY6" s="1054"/>
      <c r="AZ6" s="1054"/>
      <c r="BA6" s="1054"/>
      <c r="BB6" s="1054"/>
      <c r="BC6" s="1054"/>
      <c r="BD6" s="1054"/>
      <c r="BE6" s="1054"/>
    </row>
    <row r="7" spans="2:57" ht="35.25" customHeight="1" thickBot="1">
      <c r="B7" s="523" t="s">
        <v>716</v>
      </c>
      <c r="C7" s="255" t="s">
        <v>404</v>
      </c>
      <c r="D7" s="267" t="s">
        <v>405</v>
      </c>
      <c r="E7" s="268" t="s">
        <v>406</v>
      </c>
      <c r="F7" s="269" t="s">
        <v>407</v>
      </c>
      <c r="G7" s="255" t="s">
        <v>568</v>
      </c>
      <c r="H7" s="255" t="s">
        <v>408</v>
      </c>
      <c r="I7" s="255" t="s">
        <v>592</v>
      </c>
      <c r="J7" s="255" t="s">
        <v>409</v>
      </c>
      <c r="K7" s="255" t="s">
        <v>410</v>
      </c>
      <c r="L7" s="256" t="s">
        <v>6</v>
      </c>
      <c r="AH7" s="244"/>
      <c r="AI7" s="244"/>
      <c r="AJ7" s="244"/>
      <c r="AK7" s="244"/>
      <c r="AL7" s="244"/>
      <c r="AM7" s="244"/>
      <c r="AN7" s="244"/>
      <c r="AO7" s="244"/>
      <c r="AP7" s="347"/>
      <c r="AQ7" s="347"/>
      <c r="AR7" s="347"/>
      <c r="AS7" s="347"/>
      <c r="AT7" s="67"/>
      <c r="AU7" s="67"/>
      <c r="AV7" s="67"/>
      <c r="AW7" s="67"/>
      <c r="AX7" s="67"/>
      <c r="AY7" s="67"/>
      <c r="AZ7" s="67"/>
      <c r="BA7" s="67"/>
      <c r="BB7" s="70"/>
      <c r="BC7" s="70"/>
      <c r="BD7" s="70"/>
      <c r="BE7" s="70"/>
    </row>
    <row r="8" spans="2:57" ht="18.75" customHeight="1">
      <c r="B8" s="261"/>
      <c r="C8" s="1050" t="s">
        <v>532</v>
      </c>
      <c r="D8" s="1051"/>
      <c r="E8" s="1051"/>
      <c r="F8" s="1051"/>
      <c r="G8" s="1051"/>
      <c r="H8" s="1051"/>
      <c r="I8" s="1052"/>
      <c r="J8" s="263"/>
      <c r="K8" s="263">
        <f>IF(SUM(K9:K10)=0,"",SUM(K9:K10))</f>
      </c>
      <c r="L8" s="277"/>
      <c r="R8" s="67"/>
      <c r="S8" s="67"/>
      <c r="Z8" s="67"/>
      <c r="AA8" s="67"/>
      <c r="AB8" s="67"/>
      <c r="AC8" s="67"/>
      <c r="AD8" s="67"/>
      <c r="AE8" s="67"/>
      <c r="AF8" s="67"/>
      <c r="AG8" s="67"/>
      <c r="AH8" s="67"/>
      <c r="AI8" s="67"/>
      <c r="AJ8" s="67"/>
      <c r="AK8" s="67"/>
      <c r="AL8" s="67"/>
      <c r="AM8" s="67"/>
      <c r="AN8" s="67"/>
      <c r="AO8" s="67"/>
      <c r="AP8" s="67"/>
      <c r="AQ8" s="67"/>
      <c r="AR8" s="67"/>
      <c r="AS8" s="67"/>
      <c r="AT8" s="67"/>
      <c r="AU8" s="67"/>
      <c r="AV8" s="67"/>
      <c r="AW8" s="68"/>
      <c r="AX8" s="67"/>
      <c r="AY8" s="67"/>
      <c r="AZ8" s="67"/>
      <c r="BA8" s="67"/>
      <c r="BB8" s="67"/>
      <c r="BC8" s="67"/>
      <c r="BD8" s="67"/>
      <c r="BE8" s="67"/>
    </row>
    <row r="9" spans="2:57" ht="18.75" customHeight="1" hidden="1">
      <c r="B9" s="1041" t="s">
        <v>526</v>
      </c>
      <c r="C9" s="1043" t="str">
        <f>'2-1(表紙)'!H15-1&amp;"補正助成金額"</f>
        <v>29補正助成金額</v>
      </c>
      <c r="D9" s="1044"/>
      <c r="E9" s="1044"/>
      <c r="F9" s="1044"/>
      <c r="G9" s="1044"/>
      <c r="H9" s="1044"/>
      <c r="I9" s="1045"/>
      <c r="J9" s="264"/>
      <c r="K9" s="481">
        <v>0</v>
      </c>
      <c r="L9" s="278"/>
      <c r="R9" s="67"/>
      <c r="S9" s="67"/>
      <c r="Z9" s="67"/>
      <c r="AA9" s="67"/>
      <c r="AB9" s="67"/>
      <c r="AC9" s="67"/>
      <c r="AD9" s="67"/>
      <c r="AE9" s="67"/>
      <c r="AF9" s="67"/>
      <c r="AG9" s="67"/>
      <c r="AH9" s="67"/>
      <c r="AI9" s="67"/>
      <c r="AJ9" s="67"/>
      <c r="AK9" s="67"/>
      <c r="AL9" s="67"/>
      <c r="AM9" s="67"/>
      <c r="AN9" s="67"/>
      <c r="AO9" s="67"/>
      <c r="AP9" s="67"/>
      <c r="AQ9" s="67"/>
      <c r="AR9" s="67"/>
      <c r="AS9" s="67"/>
      <c r="AT9" s="67"/>
      <c r="AU9" s="67"/>
      <c r="AV9" s="67"/>
      <c r="AW9" s="68"/>
      <c r="AX9" s="67"/>
      <c r="AY9" s="67"/>
      <c r="AZ9" s="67"/>
      <c r="BA9" s="67"/>
      <c r="BB9" s="67"/>
      <c r="BC9" s="67"/>
      <c r="BD9" s="67"/>
      <c r="BE9" s="67"/>
    </row>
    <row r="10" spans="2:57" ht="18.75" customHeight="1" hidden="1">
      <c r="B10" s="1041"/>
      <c r="C10" s="1043" t="str">
        <f>D1&amp;"助成金額"</f>
        <v>30緑助成金額</v>
      </c>
      <c r="D10" s="1044"/>
      <c r="E10" s="1044"/>
      <c r="F10" s="1044"/>
      <c r="G10" s="1044"/>
      <c r="H10" s="1044"/>
      <c r="I10" s="1045"/>
      <c r="J10" s="264"/>
      <c r="K10" s="264">
        <f>IF(SUM(K12)&gt;SUM($O$14)*50000,SUM($O$14)*50000,K12)</f>
      </c>
      <c r="L10" s="278"/>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8"/>
      <c r="AX10" s="67"/>
      <c r="AY10" s="67"/>
      <c r="AZ10" s="67"/>
      <c r="BA10" s="67"/>
      <c r="BB10" s="67"/>
      <c r="BC10" s="67"/>
      <c r="BD10" s="67"/>
      <c r="BE10" s="67"/>
    </row>
    <row r="11" spans="2:57" ht="18.75" customHeight="1" hidden="1">
      <c r="B11" s="1041"/>
      <c r="C11" s="1043" t="str">
        <f>'2-1(表紙)'!H15-1&amp;"補正合計"</f>
        <v>29補正合計</v>
      </c>
      <c r="D11" s="1044"/>
      <c r="E11" s="1044"/>
      <c r="F11" s="1044"/>
      <c r="G11" s="1044"/>
      <c r="H11" s="1044"/>
      <c r="I11" s="1045"/>
      <c r="J11" s="264"/>
      <c r="K11" s="481">
        <v>0</v>
      </c>
      <c r="L11" s="278"/>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8"/>
      <c r="AX11" s="67"/>
      <c r="AY11" s="67"/>
      <c r="AZ11" s="67"/>
      <c r="BA11" s="67"/>
      <c r="BB11" s="67"/>
      <c r="BC11" s="67"/>
      <c r="BD11" s="67"/>
      <c r="BE11" s="67"/>
    </row>
    <row r="12" spans="2:57" ht="18.75" customHeight="1">
      <c r="B12" s="1041"/>
      <c r="C12" s="1046" t="str">
        <f>D1&amp;"合計"</f>
        <v>30緑合計</v>
      </c>
      <c r="D12" s="1047"/>
      <c r="E12" s="1047"/>
      <c r="F12" s="1047"/>
      <c r="G12" s="1047"/>
      <c r="H12" s="1047"/>
      <c r="I12" s="1048"/>
      <c r="J12" s="265">
        <f>IF(SUM(J13:J20,J62:J69)=0,"",SUM(J13:J20,J62:J69))</f>
      </c>
      <c r="K12" s="265">
        <f>IF(SUM(K13:K20,K62:K69)=0,"",SUM(K13:K20,K62:K69))</f>
      </c>
      <c r="L12" s="279"/>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8"/>
      <c r="AX12" s="67"/>
      <c r="AY12" s="67"/>
      <c r="AZ12" s="67"/>
      <c r="BA12" s="67"/>
      <c r="BB12" s="67"/>
      <c r="BC12" s="67"/>
      <c r="BD12" s="67"/>
      <c r="BE12" s="67"/>
    </row>
    <row r="13" spans="2:57" ht="18.75" customHeight="1">
      <c r="B13" s="1041"/>
      <c r="C13" s="252"/>
      <c r="D13" s="274"/>
      <c r="E13" s="275"/>
      <c r="F13" s="253"/>
      <c r="G13" s="276"/>
      <c r="H13" s="276"/>
      <c r="I13" s="424"/>
      <c r="J13" s="262">
        <f>IF(OR(C13="",I13=""),"",IF(I13="税込",G13*H13,ROUNDDOWN(K13*1.08,0)))</f>
      </c>
      <c r="K13" s="262">
        <f>IF(OR(C13="",I13=""),"",IF(I13="税込",ROUNDUP(J13/1.08,0),G13*H13))</f>
      </c>
      <c r="L13" s="280"/>
      <c r="N13" s="398"/>
      <c r="O13" s="1022" t="s">
        <v>582</v>
      </c>
      <c r="P13" s="1022"/>
      <c r="R13" s="67"/>
      <c r="S13" s="67"/>
      <c r="T13" s="67"/>
      <c r="U13" s="67"/>
      <c r="V13" s="68"/>
      <c r="W13" s="68"/>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row>
    <row r="14" spans="2:57" ht="18.75" customHeight="1">
      <c r="B14" s="1041"/>
      <c r="C14" s="245"/>
      <c r="D14" s="246"/>
      <c r="E14" s="247"/>
      <c r="F14" s="248"/>
      <c r="G14" s="249"/>
      <c r="H14" s="249"/>
      <c r="I14" s="425"/>
      <c r="J14" s="257">
        <f aca="true" t="shared" si="0" ref="J14:J20">IF(OR(C14="",I14=""),"",IF(I14="税込",G14*H14,ROUNDDOWN(K14*1.08,0)))</f>
      </c>
      <c r="K14" s="257">
        <f aca="true" t="shared" si="1" ref="K14:K20">IF(OR(C14="",I14=""),"",IF(I14="税込",ROUNDUP(J14/1.08,0),G14*H14))</f>
      </c>
      <c r="L14" s="250"/>
      <c r="N14" s="399" t="s">
        <v>151</v>
      </c>
      <c r="O14" s="1063">
        <f>'2-2(基本)'!$Q$3-'2-2(基本)'!$R$3-'2-2(基本)'!$S$3</f>
        <v>0</v>
      </c>
      <c r="P14" s="1064">
        <f>'2-4(技術習得費)'!$N$3-'2-4(技術習得費)'!$O$3-'2-4(技術習得費)'!$P$3-'2-2(基本)'!$P$3-SUM('2-3(詳細)'!$AC$15:$AC$19,'2-3(詳細)'!$AC$47:$AC$51,'2-3(詳細)'!$AC$79:$AC$83)</f>
        <v>0</v>
      </c>
      <c r="R14" s="68"/>
      <c r="S14" s="68"/>
      <c r="T14" s="68"/>
      <c r="U14" s="68"/>
      <c r="V14" s="68"/>
      <c r="W14" s="68"/>
      <c r="X14" s="68"/>
      <c r="Y14" s="68"/>
      <c r="Z14" s="68"/>
      <c r="AA14" s="68"/>
      <c r="AB14" s="68"/>
      <c r="AC14" s="68"/>
      <c r="AD14" s="68"/>
      <c r="AE14" s="251"/>
      <c r="AF14" s="251"/>
      <c r="AG14" s="251"/>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row>
    <row r="15" spans="2:57" ht="18.75" customHeight="1">
      <c r="B15" s="1041"/>
      <c r="C15" s="245"/>
      <c r="D15" s="246"/>
      <c r="E15" s="247"/>
      <c r="F15" s="248"/>
      <c r="G15" s="249"/>
      <c r="H15" s="249"/>
      <c r="I15" s="425"/>
      <c r="J15" s="257">
        <f t="shared" si="0"/>
      </c>
      <c r="K15" s="257">
        <f t="shared" si="1"/>
      </c>
      <c r="L15" s="250"/>
      <c r="N15" s="399" t="s">
        <v>324</v>
      </c>
      <c r="O15" s="1063">
        <f>'2-2(基本)'!$Q$4-'2-2(基本)'!$R$4-'2-2(基本)'!$S$4</f>
        <v>0</v>
      </c>
      <c r="P15" s="1064">
        <f>'2-4(技術習得費)'!$N$3-'2-4(技術習得費)'!$O$3-'2-4(技術習得費)'!$P$3-'2-2(基本)'!$P$3-SUM('2-3(詳細)'!$AC$15:$AC$19,'2-3(詳細)'!$AC$47:$AC$51,'2-3(詳細)'!$AC$79:$AC$83)</f>
        <v>0</v>
      </c>
      <c r="R15" s="258"/>
      <c r="S15" s="258"/>
      <c r="T15" s="258"/>
      <c r="U15" s="258"/>
      <c r="V15" s="68"/>
      <c r="W15" s="68"/>
      <c r="X15" s="258"/>
      <c r="Y15" s="258"/>
      <c r="Z15" s="258"/>
      <c r="AA15" s="258"/>
      <c r="AB15" s="258"/>
      <c r="AC15" s="258"/>
      <c r="AD15" s="258"/>
      <c r="AE15" s="185"/>
      <c r="AF15" s="185"/>
      <c r="AG15" s="185"/>
      <c r="AH15" s="65"/>
      <c r="AI15" s="65"/>
      <c r="AJ15" s="65"/>
      <c r="AK15" s="65"/>
      <c r="AL15" s="65"/>
      <c r="AM15" s="259"/>
      <c r="AN15" s="259"/>
      <c r="AO15" s="65"/>
      <c r="AP15" s="65"/>
      <c r="AQ15" s="65"/>
      <c r="AR15" s="65"/>
      <c r="AS15" s="65"/>
      <c r="AT15" s="65"/>
      <c r="AU15" s="65"/>
      <c r="AV15" s="65"/>
      <c r="AW15" s="65"/>
      <c r="AX15" s="65"/>
      <c r="AY15" s="258"/>
      <c r="AZ15" s="258"/>
      <c r="BA15" s="258"/>
      <c r="BB15" s="258"/>
      <c r="BC15" s="258"/>
      <c r="BD15" s="258"/>
      <c r="BE15" s="258"/>
    </row>
    <row r="16" spans="2:57" ht="18.75" customHeight="1">
      <c r="B16" s="1041"/>
      <c r="C16" s="245"/>
      <c r="D16" s="246"/>
      <c r="E16" s="247"/>
      <c r="F16" s="248"/>
      <c r="G16" s="249"/>
      <c r="H16" s="249"/>
      <c r="I16" s="425"/>
      <c r="J16" s="257">
        <f t="shared" si="0"/>
      </c>
      <c r="K16" s="257">
        <f t="shared" si="1"/>
      </c>
      <c r="L16" s="250"/>
      <c r="N16" s="399" t="s">
        <v>363</v>
      </c>
      <c r="O16" s="1063">
        <f>'2-2(基本)'!$Q$5-'2-2(基本)'!$R$5-'2-2(基本)'!$S$5</f>
        <v>0</v>
      </c>
      <c r="P16" s="1064">
        <f>'2-4(技術習得費)'!$N$3-'2-4(技術習得費)'!$O$3-'2-4(技術習得費)'!$P$3-'2-2(基本)'!$P$3-SUM('2-3(詳細)'!$AC$15:$AC$19,'2-3(詳細)'!$AC$47:$AC$51,'2-3(詳細)'!$AC$79:$AC$83)</f>
        <v>0</v>
      </c>
      <c r="R16" s="258"/>
      <c r="S16" s="258"/>
      <c r="T16" s="258"/>
      <c r="U16" s="258"/>
      <c r="V16" s="68"/>
      <c r="W16" s="68"/>
      <c r="X16" s="258"/>
      <c r="Y16" s="258"/>
      <c r="Z16" s="258"/>
      <c r="AA16" s="258"/>
      <c r="AB16" s="258"/>
      <c r="AC16" s="258"/>
      <c r="AD16" s="258"/>
      <c r="AE16" s="185"/>
      <c r="AF16" s="185"/>
      <c r="AG16" s="185"/>
      <c r="AH16" s="65"/>
      <c r="AI16" s="65"/>
      <c r="AJ16" s="65"/>
      <c r="AK16" s="65"/>
      <c r="AL16" s="65"/>
      <c r="AM16" s="259"/>
      <c r="AN16" s="259"/>
      <c r="AO16" s="65"/>
      <c r="AP16" s="65"/>
      <c r="AQ16" s="65"/>
      <c r="AR16" s="65"/>
      <c r="AS16" s="65"/>
      <c r="AT16" s="65"/>
      <c r="AU16" s="65"/>
      <c r="AV16" s="65"/>
      <c r="AW16" s="65"/>
      <c r="AX16" s="65"/>
      <c r="AY16" s="258"/>
      <c r="AZ16" s="258"/>
      <c r="BA16" s="258"/>
      <c r="BB16" s="258"/>
      <c r="BC16" s="258"/>
      <c r="BD16" s="258"/>
      <c r="BE16" s="258"/>
    </row>
    <row r="17" spans="2:57" ht="18.75" customHeight="1">
      <c r="B17" s="1041"/>
      <c r="C17" s="245"/>
      <c r="D17" s="246"/>
      <c r="E17" s="247"/>
      <c r="F17" s="248"/>
      <c r="G17" s="249"/>
      <c r="H17" s="249"/>
      <c r="I17" s="425"/>
      <c r="J17" s="257">
        <f t="shared" si="0"/>
      </c>
      <c r="K17" s="257">
        <f t="shared" si="1"/>
      </c>
      <c r="L17" s="250"/>
      <c r="O17" s="182" t="s">
        <v>890</v>
      </c>
      <c r="P17" s="258"/>
      <c r="Q17" s="258"/>
      <c r="R17" s="258"/>
      <c r="S17" s="258"/>
      <c r="T17" s="258"/>
      <c r="U17" s="258"/>
      <c r="V17" s="258"/>
      <c r="W17" s="258"/>
      <c r="X17" s="258"/>
      <c r="Y17" s="258"/>
      <c r="Z17" s="258"/>
      <c r="AA17" s="258"/>
      <c r="AB17" s="258"/>
      <c r="AC17" s="258"/>
      <c r="AD17" s="258"/>
      <c r="AE17" s="185"/>
      <c r="AF17" s="185"/>
      <c r="AG17" s="185"/>
      <c r="AH17" s="65"/>
      <c r="AI17" s="65"/>
      <c r="AJ17" s="65"/>
      <c r="AK17" s="65"/>
      <c r="AL17" s="65"/>
      <c r="AM17" s="259"/>
      <c r="AN17" s="259"/>
      <c r="AO17" s="65"/>
      <c r="AP17" s="65"/>
      <c r="AQ17" s="65"/>
      <c r="AR17" s="65"/>
      <c r="AS17" s="65"/>
      <c r="AT17" s="65"/>
      <c r="AU17" s="65"/>
      <c r="AV17" s="65"/>
      <c r="AW17" s="65"/>
      <c r="AX17" s="65"/>
      <c r="AY17" s="258"/>
      <c r="AZ17" s="258"/>
      <c r="BA17" s="258"/>
      <c r="BB17" s="258"/>
      <c r="BC17" s="258"/>
      <c r="BD17" s="258"/>
      <c r="BE17" s="258"/>
    </row>
    <row r="18" spans="2:57" ht="18.75" customHeight="1">
      <c r="B18" s="1041"/>
      <c r="C18" s="245"/>
      <c r="D18" s="246"/>
      <c r="E18" s="247"/>
      <c r="F18" s="248"/>
      <c r="G18" s="249"/>
      <c r="H18" s="249"/>
      <c r="I18" s="425"/>
      <c r="J18" s="257">
        <f t="shared" si="0"/>
      </c>
      <c r="K18" s="257">
        <f t="shared" si="1"/>
      </c>
      <c r="L18" s="250"/>
      <c r="P18" s="258"/>
      <c r="Q18" s="258"/>
      <c r="R18" s="258"/>
      <c r="S18" s="258"/>
      <c r="T18" s="258"/>
      <c r="U18" s="258"/>
      <c r="V18" s="258"/>
      <c r="W18" s="258"/>
      <c r="X18" s="258"/>
      <c r="Y18" s="258"/>
      <c r="Z18" s="258"/>
      <c r="AA18" s="258"/>
      <c r="AB18" s="258"/>
      <c r="AC18" s="258"/>
      <c r="AD18" s="258"/>
      <c r="AE18" s="185"/>
      <c r="AF18" s="185"/>
      <c r="AG18" s="185"/>
      <c r="AH18" s="65"/>
      <c r="AI18" s="65"/>
      <c r="AJ18" s="65"/>
      <c r="AK18" s="65"/>
      <c r="AL18" s="65"/>
      <c r="AM18" s="259"/>
      <c r="AN18" s="259"/>
      <c r="AO18" s="65"/>
      <c r="AP18" s="65"/>
      <c r="AQ18" s="65"/>
      <c r="AR18" s="65"/>
      <c r="AS18" s="65"/>
      <c r="AT18" s="65"/>
      <c r="AU18" s="65"/>
      <c r="AV18" s="65"/>
      <c r="AW18" s="65"/>
      <c r="AX18" s="65"/>
      <c r="AY18" s="258"/>
      <c r="AZ18" s="258"/>
      <c r="BA18" s="258"/>
      <c r="BB18" s="258"/>
      <c r="BC18" s="258"/>
      <c r="BD18" s="258"/>
      <c r="BE18" s="258"/>
    </row>
    <row r="19" spans="2:57" ht="18.75" customHeight="1">
      <c r="B19" s="1041"/>
      <c r="C19" s="245"/>
      <c r="D19" s="246"/>
      <c r="E19" s="247"/>
      <c r="F19" s="248"/>
      <c r="G19" s="249"/>
      <c r="H19" s="249"/>
      <c r="I19" s="425"/>
      <c r="J19" s="257">
        <f t="shared" si="0"/>
      </c>
      <c r="K19" s="257">
        <f t="shared" si="1"/>
      </c>
      <c r="L19" s="250"/>
      <c r="P19" s="258"/>
      <c r="Q19" s="258"/>
      <c r="R19" s="258"/>
      <c r="S19" s="258"/>
      <c r="T19" s="258"/>
      <c r="U19" s="258"/>
      <c r="V19" s="258"/>
      <c r="W19" s="258"/>
      <c r="X19" s="258"/>
      <c r="Y19" s="258"/>
      <c r="Z19" s="258"/>
      <c r="AA19" s="258"/>
      <c r="AB19" s="258"/>
      <c r="AC19" s="258"/>
      <c r="AD19" s="258"/>
      <c r="AE19" s="185"/>
      <c r="AF19" s="185"/>
      <c r="AG19" s="185"/>
      <c r="AH19" s="65"/>
      <c r="AI19" s="65"/>
      <c r="AJ19" s="65"/>
      <c r="AK19" s="65"/>
      <c r="AL19" s="65"/>
      <c r="AM19" s="259"/>
      <c r="AN19" s="259"/>
      <c r="AO19" s="65"/>
      <c r="AP19" s="65"/>
      <c r="AQ19" s="65"/>
      <c r="AR19" s="65"/>
      <c r="AS19" s="65"/>
      <c r="AT19" s="65"/>
      <c r="AU19" s="65"/>
      <c r="AV19" s="65"/>
      <c r="AW19" s="65"/>
      <c r="AX19" s="65"/>
      <c r="AY19" s="258"/>
      <c r="AZ19" s="258"/>
      <c r="BA19" s="258"/>
      <c r="BB19" s="258"/>
      <c r="BC19" s="258"/>
      <c r="BD19" s="258"/>
      <c r="BE19" s="258"/>
    </row>
    <row r="20" spans="2:57" ht="18.75" customHeight="1" thickBot="1">
      <c r="B20" s="1042"/>
      <c r="C20" s="245"/>
      <c r="D20" s="246"/>
      <c r="E20" s="247"/>
      <c r="F20" s="248"/>
      <c r="G20" s="249"/>
      <c r="H20" s="249"/>
      <c r="I20" s="425"/>
      <c r="J20" s="257">
        <f t="shared" si="0"/>
      </c>
      <c r="K20" s="257">
        <f t="shared" si="1"/>
      </c>
      <c r="L20" s="250"/>
      <c r="P20" s="258"/>
      <c r="Q20" s="258"/>
      <c r="R20" s="258"/>
      <c r="S20" s="258"/>
      <c r="T20" s="258"/>
      <c r="U20" s="258"/>
      <c r="V20" s="258"/>
      <c r="W20" s="258"/>
      <c r="X20" s="258"/>
      <c r="Y20" s="258"/>
      <c r="Z20" s="258"/>
      <c r="AA20" s="258"/>
      <c r="AB20" s="258"/>
      <c r="AC20" s="258"/>
      <c r="AD20" s="258"/>
      <c r="AE20" s="185"/>
      <c r="AF20" s="185"/>
      <c r="AG20" s="185"/>
      <c r="AH20" s="65"/>
      <c r="AI20" s="65"/>
      <c r="AJ20" s="65"/>
      <c r="AK20" s="65"/>
      <c r="AL20" s="65"/>
      <c r="AM20" s="259"/>
      <c r="AN20" s="259"/>
      <c r="AO20" s="65"/>
      <c r="AP20" s="65"/>
      <c r="AQ20" s="65"/>
      <c r="AR20" s="65"/>
      <c r="AS20" s="65"/>
      <c r="AT20" s="65"/>
      <c r="AU20" s="65"/>
      <c r="AV20" s="65"/>
      <c r="AW20" s="65"/>
      <c r="AX20" s="65"/>
      <c r="AY20" s="258"/>
      <c r="AZ20" s="258"/>
      <c r="BA20" s="258"/>
      <c r="BB20" s="258"/>
      <c r="BC20" s="258"/>
      <c r="BD20" s="258"/>
      <c r="BE20" s="258"/>
    </row>
    <row r="21" spans="2:57" ht="18.75" customHeight="1">
      <c r="B21" s="1040" t="s">
        <v>527</v>
      </c>
      <c r="C21" s="1050" t="s">
        <v>533</v>
      </c>
      <c r="D21" s="1051"/>
      <c r="E21" s="1051"/>
      <c r="F21" s="1051"/>
      <c r="G21" s="1051"/>
      <c r="H21" s="1051"/>
      <c r="I21" s="1052"/>
      <c r="J21" s="263"/>
      <c r="K21" s="263">
        <f>IF(SUM(K22:K23)=0,"",SUM(K22:K23))</f>
      </c>
      <c r="L21" s="27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8"/>
      <c r="AX21" s="67"/>
      <c r="AY21" s="67"/>
      <c r="AZ21" s="67"/>
      <c r="BA21" s="67"/>
      <c r="BB21" s="67"/>
      <c r="BC21" s="67"/>
      <c r="BD21" s="67"/>
      <c r="BE21" s="67"/>
    </row>
    <row r="22" spans="2:57" ht="18.75" customHeight="1" hidden="1">
      <c r="B22" s="1041"/>
      <c r="C22" s="1043" t="str">
        <f>C9</f>
        <v>29補正助成金額</v>
      </c>
      <c r="D22" s="1044"/>
      <c r="E22" s="1044"/>
      <c r="F22" s="1044"/>
      <c r="G22" s="1044"/>
      <c r="H22" s="1044"/>
      <c r="I22" s="1045"/>
      <c r="J22" s="264"/>
      <c r="K22" s="481">
        <v>0</v>
      </c>
      <c r="L22" s="278"/>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8"/>
      <c r="AX22" s="67"/>
      <c r="AY22" s="67"/>
      <c r="AZ22" s="67"/>
      <c r="BA22" s="67"/>
      <c r="BB22" s="67"/>
      <c r="BC22" s="67"/>
      <c r="BD22" s="67"/>
      <c r="BE22" s="67"/>
    </row>
    <row r="23" spans="2:57" ht="18.75" customHeight="1" hidden="1">
      <c r="B23" s="1041"/>
      <c r="C23" s="1043" t="str">
        <f>C10</f>
        <v>30緑助成金額</v>
      </c>
      <c r="D23" s="1044"/>
      <c r="E23" s="1044"/>
      <c r="F23" s="1044"/>
      <c r="G23" s="1044"/>
      <c r="H23" s="1044"/>
      <c r="I23" s="1045"/>
      <c r="J23" s="264"/>
      <c r="K23" s="264">
        <f>IF(SUM(K25)&gt;SUM($O$15)*50000,SUM($O$15)*50000,K25)</f>
      </c>
      <c r="L23" s="278"/>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8"/>
      <c r="AX23" s="67"/>
      <c r="AY23" s="67"/>
      <c r="AZ23" s="67"/>
      <c r="BA23" s="67"/>
      <c r="BB23" s="67"/>
      <c r="BC23" s="67"/>
      <c r="BD23" s="67"/>
      <c r="BE23" s="67"/>
    </row>
    <row r="24" spans="2:57" ht="18.75" customHeight="1" hidden="1">
      <c r="B24" s="1041"/>
      <c r="C24" s="1043" t="str">
        <f>C11</f>
        <v>29補正合計</v>
      </c>
      <c r="D24" s="1044"/>
      <c r="E24" s="1044"/>
      <c r="F24" s="1044"/>
      <c r="G24" s="1044"/>
      <c r="H24" s="1044"/>
      <c r="I24" s="1045"/>
      <c r="J24" s="264"/>
      <c r="K24" s="481">
        <v>0</v>
      </c>
      <c r="L24" s="278"/>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8"/>
      <c r="AX24" s="67"/>
      <c r="AY24" s="67"/>
      <c r="AZ24" s="67"/>
      <c r="BA24" s="67"/>
      <c r="BB24" s="67"/>
      <c r="BC24" s="67"/>
      <c r="BD24" s="67"/>
      <c r="BE24" s="67"/>
    </row>
    <row r="25" spans="2:57" ht="18.75" customHeight="1">
      <c r="B25" s="1041"/>
      <c r="C25" s="1046" t="str">
        <f>C12</f>
        <v>30緑合計</v>
      </c>
      <c r="D25" s="1047"/>
      <c r="E25" s="1047"/>
      <c r="F25" s="1047"/>
      <c r="G25" s="1047"/>
      <c r="H25" s="1047"/>
      <c r="I25" s="1048"/>
      <c r="J25" s="265">
        <f>IF(SUM(J26:J33,J75:J82)=0,"",SUM(J26:J33,J75:J82))</f>
      </c>
      <c r="K25" s="265">
        <f>IF(SUM(K26:K33,K75:K82)=0,"",SUM(K26:K33,K75:K82))</f>
      </c>
      <c r="L25" s="279"/>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8"/>
      <c r="AX25" s="67"/>
      <c r="AY25" s="67"/>
      <c r="AZ25" s="67"/>
      <c r="BA25" s="67"/>
      <c r="BB25" s="67"/>
      <c r="BC25" s="67"/>
      <c r="BD25" s="67"/>
      <c r="BE25" s="67"/>
    </row>
    <row r="26" spans="2:57" ht="18.75" customHeight="1">
      <c r="B26" s="1041"/>
      <c r="C26" s="245"/>
      <c r="D26" s="246"/>
      <c r="E26" s="247"/>
      <c r="F26" s="248"/>
      <c r="G26" s="249"/>
      <c r="H26" s="249"/>
      <c r="I26" s="425"/>
      <c r="J26" s="257">
        <f aca="true" t="shared" si="2" ref="J26:J33">IF(OR(C26="",I26=""),"",IF(I26="税込",G26*H26,ROUNDDOWN(K26*1.08,0)))</f>
      </c>
      <c r="K26" s="257">
        <f aca="true" t="shared" si="3" ref="K26:K33">IF(OR(C26="",I26=""),"",IF(I26="税込",ROUNDUP(J26/1.08,0),G26*H26))</f>
      </c>
      <c r="L26" s="250"/>
      <c r="N26" s="1039" t="s">
        <v>411</v>
      </c>
      <c r="O26" s="1039"/>
      <c r="P26" s="1039"/>
      <c r="Q26" s="1039"/>
      <c r="R26" s="258"/>
      <c r="S26" s="258"/>
      <c r="T26" s="258"/>
      <c r="U26" s="258"/>
      <c r="V26" s="258"/>
      <c r="W26" s="258"/>
      <c r="X26" s="258"/>
      <c r="Y26" s="258"/>
      <c r="Z26" s="258"/>
      <c r="AA26" s="258"/>
      <c r="AB26" s="258"/>
      <c r="AC26" s="258"/>
      <c r="AD26" s="258"/>
      <c r="AE26" s="185"/>
      <c r="AF26" s="185"/>
      <c r="AG26" s="185"/>
      <c r="AH26" s="65"/>
      <c r="AI26" s="65"/>
      <c r="AJ26" s="65"/>
      <c r="AK26" s="65"/>
      <c r="AL26" s="65"/>
      <c r="AM26" s="259"/>
      <c r="AN26" s="259"/>
      <c r="AO26" s="65"/>
      <c r="AP26" s="65"/>
      <c r="AQ26" s="65"/>
      <c r="AR26" s="65"/>
      <c r="AS26" s="65"/>
      <c r="AT26" s="65"/>
      <c r="AU26" s="65"/>
      <c r="AV26" s="65"/>
      <c r="AW26" s="65"/>
      <c r="AX26" s="65"/>
      <c r="AY26" s="258"/>
      <c r="AZ26" s="258"/>
      <c r="BA26" s="258"/>
      <c r="BB26" s="258"/>
      <c r="BC26" s="258"/>
      <c r="BD26" s="258"/>
      <c r="BE26" s="258"/>
    </row>
    <row r="27" spans="2:57" ht="18.75" customHeight="1">
      <c r="B27" s="1041"/>
      <c r="C27" s="245"/>
      <c r="D27" s="246"/>
      <c r="E27" s="247"/>
      <c r="F27" s="248"/>
      <c r="G27" s="249"/>
      <c r="H27" s="249"/>
      <c r="I27" s="425"/>
      <c r="J27" s="257">
        <f t="shared" si="2"/>
      </c>
      <c r="K27" s="257">
        <f t="shared" si="3"/>
      </c>
      <c r="L27" s="250"/>
      <c r="N27" s="1039"/>
      <c r="O27" s="1039"/>
      <c r="P27" s="1039"/>
      <c r="Q27" s="1039"/>
      <c r="R27" s="258"/>
      <c r="S27" s="258"/>
      <c r="T27" s="258"/>
      <c r="U27" s="258"/>
      <c r="V27" s="258"/>
      <c r="W27" s="258"/>
      <c r="X27" s="258"/>
      <c r="Y27" s="258"/>
      <c r="Z27" s="258"/>
      <c r="AA27" s="258"/>
      <c r="AB27" s="258"/>
      <c r="AC27" s="258"/>
      <c r="AD27" s="258"/>
      <c r="AE27" s="185"/>
      <c r="AF27" s="185"/>
      <c r="AG27" s="185"/>
      <c r="AH27" s="65"/>
      <c r="AI27" s="65"/>
      <c r="AJ27" s="65"/>
      <c r="AK27" s="65"/>
      <c r="AL27" s="65"/>
      <c r="AM27" s="259"/>
      <c r="AN27" s="259"/>
      <c r="AO27" s="65"/>
      <c r="AP27" s="65"/>
      <c r="AQ27" s="65"/>
      <c r="AR27" s="65"/>
      <c r="AS27" s="65"/>
      <c r="AT27" s="65"/>
      <c r="AU27" s="65"/>
      <c r="AV27" s="65"/>
      <c r="AW27" s="65"/>
      <c r="AX27" s="65"/>
      <c r="AY27" s="258"/>
      <c r="AZ27" s="258"/>
      <c r="BA27" s="258"/>
      <c r="BB27" s="258"/>
      <c r="BC27" s="258"/>
      <c r="BD27" s="258"/>
      <c r="BE27" s="258"/>
    </row>
    <row r="28" spans="2:57" ht="18.75" customHeight="1">
      <c r="B28" s="1041"/>
      <c r="C28" s="245"/>
      <c r="D28" s="246"/>
      <c r="E28" s="247"/>
      <c r="F28" s="248"/>
      <c r="G28" s="249"/>
      <c r="H28" s="249"/>
      <c r="I28" s="425"/>
      <c r="J28" s="257">
        <f t="shared" si="2"/>
      </c>
      <c r="K28" s="257">
        <f t="shared" si="3"/>
      </c>
      <c r="L28" s="250"/>
      <c r="N28" s="1039"/>
      <c r="O28" s="1039"/>
      <c r="P28" s="1039"/>
      <c r="Q28" s="1039"/>
      <c r="R28" s="258"/>
      <c r="S28" s="258"/>
      <c r="T28" s="258"/>
      <c r="U28" s="258"/>
      <c r="V28" s="258"/>
      <c r="W28" s="258"/>
      <c r="X28" s="258"/>
      <c r="Y28" s="258"/>
      <c r="Z28" s="258"/>
      <c r="AA28" s="258"/>
      <c r="AB28" s="258"/>
      <c r="AC28" s="258"/>
      <c r="AD28" s="258"/>
      <c r="AE28" s="185"/>
      <c r="AF28" s="185"/>
      <c r="AG28" s="185"/>
      <c r="AH28" s="65"/>
      <c r="AI28" s="65"/>
      <c r="AJ28" s="65"/>
      <c r="AK28" s="65"/>
      <c r="AL28" s="65"/>
      <c r="AM28" s="259"/>
      <c r="AN28" s="259"/>
      <c r="AO28" s="65"/>
      <c r="AP28" s="65"/>
      <c r="AQ28" s="65"/>
      <c r="AR28" s="65"/>
      <c r="AS28" s="65"/>
      <c r="AT28" s="65"/>
      <c r="AU28" s="65"/>
      <c r="AV28" s="65"/>
      <c r="AW28" s="65"/>
      <c r="AX28" s="65"/>
      <c r="AY28" s="258"/>
      <c r="AZ28" s="258"/>
      <c r="BA28" s="258"/>
      <c r="BB28" s="258"/>
      <c r="BC28" s="258"/>
      <c r="BD28" s="258"/>
      <c r="BE28" s="258"/>
    </row>
    <row r="29" spans="2:57" ht="18.75" customHeight="1">
      <c r="B29" s="1041"/>
      <c r="C29" s="245"/>
      <c r="D29" s="246"/>
      <c r="E29" s="247"/>
      <c r="F29" s="248"/>
      <c r="G29" s="249"/>
      <c r="H29" s="249"/>
      <c r="I29" s="425"/>
      <c r="J29" s="257">
        <f t="shared" si="2"/>
      </c>
      <c r="K29" s="257">
        <f t="shared" si="3"/>
      </c>
      <c r="L29" s="250"/>
      <c r="N29" s="1039"/>
      <c r="O29" s="1039"/>
      <c r="P29" s="1039"/>
      <c r="Q29" s="1039"/>
      <c r="R29" s="61"/>
      <c r="S29" s="61"/>
      <c r="T29" s="61"/>
      <c r="U29" s="61"/>
      <c r="V29" s="61"/>
      <c r="W29" s="61"/>
      <c r="X29" s="64"/>
      <c r="Y29" s="64"/>
      <c r="Z29" s="64"/>
      <c r="AA29" s="64"/>
      <c r="AB29" s="64"/>
      <c r="AC29" s="64"/>
      <c r="AD29" s="64"/>
      <c r="AE29" s="64"/>
      <c r="AF29" s="64"/>
      <c r="AG29" s="64"/>
      <c r="AH29" s="64"/>
      <c r="AI29" s="64"/>
      <c r="AJ29" s="64"/>
      <c r="AK29" s="64"/>
      <c r="AL29" s="64"/>
      <c r="AM29" s="64"/>
      <c r="AN29" s="64"/>
      <c r="AO29" s="65"/>
      <c r="AP29" s="65"/>
      <c r="AQ29" s="65"/>
      <c r="AR29" s="65"/>
      <c r="AS29" s="65"/>
      <c r="AT29" s="65"/>
      <c r="AU29" s="65"/>
      <c r="AV29" s="65"/>
      <c r="AW29" s="65"/>
      <c r="AX29" s="65"/>
      <c r="AY29" s="258"/>
      <c r="AZ29" s="258"/>
      <c r="BA29" s="258"/>
      <c r="BB29" s="258"/>
      <c r="BC29" s="258"/>
      <c r="BD29" s="258"/>
      <c r="BE29" s="258"/>
    </row>
    <row r="30" spans="2:57" ht="18.75" customHeight="1">
      <c r="B30" s="1041"/>
      <c r="C30" s="245"/>
      <c r="D30" s="246"/>
      <c r="E30" s="247"/>
      <c r="F30" s="248"/>
      <c r="G30" s="249"/>
      <c r="H30" s="249"/>
      <c r="I30" s="425"/>
      <c r="J30" s="257">
        <f t="shared" si="2"/>
      </c>
      <c r="K30" s="257">
        <f t="shared" si="3"/>
      </c>
      <c r="L30" s="250"/>
      <c r="N30" s="1039"/>
      <c r="O30" s="1039"/>
      <c r="P30" s="1039"/>
      <c r="Q30" s="1039"/>
      <c r="R30" s="61"/>
      <c r="S30" s="61"/>
      <c r="T30" s="61"/>
      <c r="U30" s="61"/>
      <c r="V30" s="61"/>
      <c r="W30" s="61"/>
      <c r="X30" s="64"/>
      <c r="Y30" s="64"/>
      <c r="Z30" s="64"/>
      <c r="AA30" s="64"/>
      <c r="AB30" s="64"/>
      <c r="AC30" s="64"/>
      <c r="AD30" s="64"/>
      <c r="AE30" s="64"/>
      <c r="AF30" s="64"/>
      <c r="AG30" s="64"/>
      <c r="AH30" s="64"/>
      <c r="AI30" s="64"/>
      <c r="AJ30" s="64"/>
      <c r="AK30" s="64"/>
      <c r="AL30" s="64"/>
      <c r="AM30" s="64"/>
      <c r="AN30" s="64"/>
      <c r="AO30" s="65"/>
      <c r="AP30" s="65"/>
      <c r="AQ30" s="65"/>
      <c r="AR30" s="65"/>
      <c r="AS30" s="65"/>
      <c r="AT30" s="65"/>
      <c r="AU30" s="65"/>
      <c r="AV30" s="65"/>
      <c r="AW30" s="65"/>
      <c r="AX30" s="65"/>
      <c r="AY30" s="258"/>
      <c r="AZ30" s="258"/>
      <c r="BA30" s="258"/>
      <c r="BB30" s="258"/>
      <c r="BC30" s="258"/>
      <c r="BD30" s="258"/>
      <c r="BE30" s="258"/>
    </row>
    <row r="31" spans="2:57" ht="18.75" customHeight="1">
      <c r="B31" s="1041"/>
      <c r="C31" s="245"/>
      <c r="D31" s="246"/>
      <c r="E31" s="247"/>
      <c r="F31" s="248"/>
      <c r="G31" s="249"/>
      <c r="H31" s="249"/>
      <c r="I31" s="425"/>
      <c r="J31" s="257">
        <f t="shared" si="2"/>
      </c>
      <c r="K31" s="257">
        <f t="shared" si="3"/>
      </c>
      <c r="L31" s="250"/>
      <c r="N31" s="1039"/>
      <c r="O31" s="1039"/>
      <c r="P31" s="1039"/>
      <c r="Q31" s="1039"/>
      <c r="R31" s="61"/>
      <c r="S31" s="61"/>
      <c r="T31" s="61"/>
      <c r="U31" s="61"/>
      <c r="V31" s="61"/>
      <c r="W31" s="61"/>
      <c r="X31" s="66"/>
      <c r="Y31" s="66"/>
      <c r="Z31" s="66"/>
      <c r="AA31" s="66"/>
      <c r="AB31" s="66"/>
      <c r="AC31" s="66"/>
      <c r="AD31" s="66"/>
      <c r="AE31" s="66"/>
      <c r="AF31" s="66"/>
      <c r="AG31" s="66"/>
      <c r="AH31" s="66"/>
      <c r="AI31" s="66"/>
      <c r="AJ31" s="66"/>
      <c r="AK31" s="66"/>
      <c r="AL31" s="66"/>
      <c r="AM31" s="66"/>
      <c r="AN31" s="66"/>
      <c r="AO31" s="65"/>
      <c r="AP31" s="65"/>
      <c r="AQ31" s="65"/>
      <c r="AR31" s="65"/>
      <c r="AS31" s="65"/>
      <c r="AT31" s="65"/>
      <c r="AU31" s="65"/>
      <c r="AV31" s="65"/>
      <c r="AW31" s="65"/>
      <c r="AX31" s="65"/>
      <c r="AY31" s="258"/>
      <c r="AZ31" s="258"/>
      <c r="BA31" s="258"/>
      <c r="BB31" s="258"/>
      <c r="BC31" s="258"/>
      <c r="BD31" s="258"/>
      <c r="BE31" s="258"/>
    </row>
    <row r="32" spans="2:57" ht="18.75" customHeight="1">
      <c r="B32" s="1041"/>
      <c r="C32" s="245"/>
      <c r="D32" s="246"/>
      <c r="E32" s="247"/>
      <c r="F32" s="248"/>
      <c r="G32" s="249"/>
      <c r="H32" s="249"/>
      <c r="I32" s="425"/>
      <c r="J32" s="257">
        <f t="shared" si="2"/>
      </c>
      <c r="K32" s="257">
        <f t="shared" si="3"/>
      </c>
      <c r="L32" s="250"/>
      <c r="N32" s="68"/>
      <c r="O32" s="68"/>
      <c r="P32" s="68"/>
      <c r="Q32" s="68"/>
      <c r="R32" s="62"/>
      <c r="S32" s="62"/>
      <c r="T32" s="62"/>
      <c r="U32" s="62"/>
      <c r="V32" s="62"/>
      <c r="W32" s="62"/>
      <c r="X32" s="62"/>
      <c r="Y32" s="62"/>
      <c r="Z32" s="62"/>
      <c r="AA32" s="62"/>
      <c r="AB32" s="62"/>
      <c r="AC32" s="62"/>
      <c r="AD32" s="62"/>
      <c r="AE32" s="62"/>
      <c r="AF32" s="62"/>
      <c r="AG32" s="62"/>
      <c r="AH32" s="62"/>
      <c r="AI32" s="62"/>
      <c r="AJ32" s="62"/>
      <c r="AK32" s="62"/>
      <c r="AL32" s="62"/>
      <c r="AM32" s="62"/>
      <c r="AN32" s="63"/>
      <c r="AO32" s="63"/>
      <c r="AP32" s="63"/>
      <c r="AQ32" s="63"/>
      <c r="AR32" s="63"/>
      <c r="AS32" s="63"/>
      <c r="AT32" s="63"/>
      <c r="AU32" s="63"/>
      <c r="AV32" s="63"/>
      <c r="AW32" s="63"/>
      <c r="AX32" s="347"/>
      <c r="AY32" s="347"/>
      <c r="AZ32" s="347"/>
      <c r="BA32" s="347"/>
      <c r="BB32" s="347"/>
      <c r="BC32" s="347"/>
      <c r="BD32" s="347"/>
      <c r="BE32" s="347"/>
    </row>
    <row r="33" spans="2:57" ht="18.75" customHeight="1" thickBot="1">
      <c r="B33" s="1041"/>
      <c r="C33" s="281"/>
      <c r="D33" s="282"/>
      <c r="E33" s="283"/>
      <c r="F33" s="284"/>
      <c r="G33" s="285"/>
      <c r="H33" s="285"/>
      <c r="I33" s="426"/>
      <c r="J33" s="266">
        <f t="shared" si="2"/>
      </c>
      <c r="K33" s="266">
        <f t="shared" si="3"/>
      </c>
      <c r="L33" s="254"/>
      <c r="N33" s="68"/>
      <c r="O33" s="68"/>
      <c r="P33" s="68"/>
      <c r="Q33" s="68"/>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row>
    <row r="34" spans="2:57" ht="18.75" customHeight="1">
      <c r="B34" s="1040" t="s">
        <v>528</v>
      </c>
      <c r="C34" s="1050" t="s">
        <v>534</v>
      </c>
      <c r="D34" s="1051"/>
      <c r="E34" s="1051"/>
      <c r="F34" s="1051"/>
      <c r="G34" s="1051"/>
      <c r="H34" s="1051"/>
      <c r="I34" s="1052"/>
      <c r="J34" s="263"/>
      <c r="K34" s="263">
        <f>IF(SUM(K35:K36)=0,"",SUM(K35:K36))</f>
      </c>
      <c r="L34" s="27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8"/>
      <c r="AX34" s="67"/>
      <c r="AY34" s="67"/>
      <c r="AZ34" s="67"/>
      <c r="BA34" s="67"/>
      <c r="BB34" s="67"/>
      <c r="BC34" s="67"/>
      <c r="BD34" s="67"/>
      <c r="BE34" s="67"/>
    </row>
    <row r="35" spans="2:57" ht="18.75" customHeight="1" hidden="1">
      <c r="B35" s="1041"/>
      <c r="C35" s="1043" t="str">
        <f>C22</f>
        <v>29補正助成金額</v>
      </c>
      <c r="D35" s="1044"/>
      <c r="E35" s="1044"/>
      <c r="F35" s="1044"/>
      <c r="G35" s="1044"/>
      <c r="H35" s="1044"/>
      <c r="I35" s="1045"/>
      <c r="J35" s="264"/>
      <c r="K35" s="481">
        <v>0</v>
      </c>
      <c r="L35" s="278"/>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8"/>
      <c r="AX35" s="67"/>
      <c r="AY35" s="67"/>
      <c r="AZ35" s="67"/>
      <c r="BA35" s="67"/>
      <c r="BB35" s="67"/>
      <c r="BC35" s="67"/>
      <c r="BD35" s="67"/>
      <c r="BE35" s="67"/>
    </row>
    <row r="36" spans="2:57" ht="18.75" customHeight="1" hidden="1">
      <c r="B36" s="1041"/>
      <c r="C36" s="1043" t="str">
        <f>C23</f>
        <v>30緑助成金額</v>
      </c>
      <c r="D36" s="1044"/>
      <c r="E36" s="1044"/>
      <c r="F36" s="1044"/>
      <c r="G36" s="1044"/>
      <c r="H36" s="1044"/>
      <c r="I36" s="1045"/>
      <c r="J36" s="264"/>
      <c r="K36" s="264">
        <f>IF(SUM(K38)&gt;SUM($O$16)*50000,SUM($O$16)*50000,K38)</f>
      </c>
      <c r="L36" s="278"/>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8"/>
      <c r="AX36" s="67"/>
      <c r="AY36" s="67"/>
      <c r="AZ36" s="67"/>
      <c r="BA36" s="67"/>
      <c r="BB36" s="67"/>
      <c r="BC36" s="67"/>
      <c r="BD36" s="67"/>
      <c r="BE36" s="67"/>
    </row>
    <row r="37" spans="2:57" ht="18.75" customHeight="1" hidden="1">
      <c r="B37" s="1041"/>
      <c r="C37" s="1043" t="str">
        <f>C24</f>
        <v>29補正合計</v>
      </c>
      <c r="D37" s="1044"/>
      <c r="E37" s="1044"/>
      <c r="F37" s="1044"/>
      <c r="G37" s="1044"/>
      <c r="H37" s="1044"/>
      <c r="I37" s="1045"/>
      <c r="J37" s="264"/>
      <c r="K37" s="481">
        <v>0</v>
      </c>
      <c r="L37" s="278"/>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8"/>
      <c r="AX37" s="67"/>
      <c r="AY37" s="67"/>
      <c r="AZ37" s="67"/>
      <c r="BA37" s="67"/>
      <c r="BB37" s="67"/>
      <c r="BC37" s="67"/>
      <c r="BD37" s="67"/>
      <c r="BE37" s="67"/>
    </row>
    <row r="38" spans="2:57" ht="18.75" customHeight="1">
      <c r="B38" s="1041"/>
      <c r="C38" s="1046" t="str">
        <f>C25</f>
        <v>30緑合計</v>
      </c>
      <c r="D38" s="1047"/>
      <c r="E38" s="1047"/>
      <c r="F38" s="1047"/>
      <c r="G38" s="1047"/>
      <c r="H38" s="1047"/>
      <c r="I38" s="1048"/>
      <c r="J38" s="265">
        <f>IF(SUM(J39:J46,J88:J95)=0,"",SUM(J39:J46,J88:J95))</f>
      </c>
      <c r="K38" s="265">
        <f>IF(SUM(K39:K46,K88:K95)=0,"",SUM(K39:K46,K88:K95))</f>
      </c>
      <c r="L38" s="279"/>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8"/>
      <c r="AX38" s="67"/>
      <c r="AY38" s="67"/>
      <c r="AZ38" s="67"/>
      <c r="BA38" s="67"/>
      <c r="BB38" s="67"/>
      <c r="BC38" s="67"/>
      <c r="BD38" s="67"/>
      <c r="BE38" s="67"/>
    </row>
    <row r="39" spans="2:57" ht="18.75" customHeight="1">
      <c r="B39" s="1041"/>
      <c r="C39" s="245"/>
      <c r="D39" s="246"/>
      <c r="E39" s="247"/>
      <c r="F39" s="248"/>
      <c r="G39" s="249"/>
      <c r="H39" s="249"/>
      <c r="I39" s="425"/>
      <c r="J39" s="257">
        <f aca="true" t="shared" si="4" ref="J39:J46">IF(OR(C39="",I39=""),"",IF(I39="税込",G39*H39,ROUNDDOWN(K39*1.08,0)))</f>
      </c>
      <c r="K39" s="257">
        <f aca="true" t="shared" si="5" ref="K39:K46">IF(OR(C39="",I39=""),"",IF(I39="税込",ROUNDUP(J39/1.08,0),G39*H39))</f>
      </c>
      <c r="L39" s="250"/>
      <c r="N39" s="1049" t="s">
        <v>531</v>
      </c>
      <c r="O39" s="1049"/>
      <c r="P39" s="1049"/>
      <c r="Q39" s="1049"/>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row>
    <row r="40" spans="2:57" ht="18.75" customHeight="1">
      <c r="B40" s="1041"/>
      <c r="C40" s="252"/>
      <c r="D40" s="246"/>
      <c r="E40" s="247"/>
      <c r="F40" s="253"/>
      <c r="G40" s="249"/>
      <c r="H40" s="249"/>
      <c r="I40" s="425"/>
      <c r="J40" s="257">
        <f t="shared" si="4"/>
      </c>
      <c r="K40" s="257">
        <f t="shared" si="5"/>
      </c>
      <c r="L40" s="250"/>
      <c r="N40" s="1049"/>
      <c r="O40" s="1049"/>
      <c r="P40" s="1049"/>
      <c r="Q40" s="104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70"/>
      <c r="AX40" s="70"/>
      <c r="AY40" s="258"/>
      <c r="AZ40" s="258"/>
      <c r="BA40" s="258"/>
      <c r="BB40" s="258"/>
      <c r="BC40" s="258"/>
      <c r="BD40" s="258"/>
      <c r="BE40" s="258"/>
    </row>
    <row r="41" spans="2:57" ht="18.75" customHeight="1">
      <c r="B41" s="1041"/>
      <c r="C41" s="245"/>
      <c r="D41" s="246"/>
      <c r="E41" s="247"/>
      <c r="F41" s="248"/>
      <c r="G41" s="249"/>
      <c r="H41" s="249"/>
      <c r="I41" s="425"/>
      <c r="J41" s="257">
        <f t="shared" si="4"/>
      </c>
      <c r="K41" s="257">
        <f t="shared" si="5"/>
      </c>
      <c r="L41" s="250"/>
      <c r="N41" s="1049"/>
      <c r="O41" s="1049"/>
      <c r="P41" s="1049"/>
      <c r="Q41" s="104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7"/>
      <c r="AX41" s="67"/>
      <c r="AY41" s="258"/>
      <c r="AZ41" s="258"/>
      <c r="BA41" s="258"/>
      <c r="BB41" s="258"/>
      <c r="BC41" s="258"/>
      <c r="BD41" s="258"/>
      <c r="BE41" s="258"/>
    </row>
    <row r="42" spans="2:57" ht="18.75" customHeight="1">
      <c r="B42" s="1041"/>
      <c r="C42" s="245"/>
      <c r="D42" s="246"/>
      <c r="E42" s="247"/>
      <c r="F42" s="248"/>
      <c r="G42" s="249"/>
      <c r="H42" s="249"/>
      <c r="I42" s="425"/>
      <c r="J42" s="257">
        <f t="shared" si="4"/>
      </c>
      <c r="K42" s="257">
        <f t="shared" si="5"/>
      </c>
      <c r="L42" s="250"/>
      <c r="N42" s="260"/>
      <c r="O42" s="260"/>
      <c r="P42" s="260"/>
      <c r="Q42" s="260"/>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7"/>
      <c r="AX42" s="67"/>
      <c r="AY42" s="258"/>
      <c r="AZ42" s="258"/>
      <c r="BA42" s="258"/>
      <c r="BB42" s="258"/>
      <c r="BC42" s="258"/>
      <c r="BD42" s="258"/>
      <c r="BE42" s="258"/>
    </row>
    <row r="43" spans="2:17" ht="18" customHeight="1">
      <c r="B43" s="1041"/>
      <c r="C43" s="245"/>
      <c r="D43" s="246"/>
      <c r="E43" s="247"/>
      <c r="F43" s="248"/>
      <c r="G43" s="249"/>
      <c r="H43" s="249"/>
      <c r="I43" s="425"/>
      <c r="J43" s="257">
        <f t="shared" si="4"/>
      </c>
      <c r="K43" s="257">
        <f t="shared" si="5"/>
      </c>
      <c r="L43" s="250"/>
      <c r="N43" s="260"/>
      <c r="O43" s="260"/>
      <c r="P43" s="260"/>
      <c r="Q43" s="260"/>
    </row>
    <row r="44" spans="2:17" ht="18.75" customHeight="1">
      <c r="B44" s="1041"/>
      <c r="C44" s="245"/>
      <c r="D44" s="246"/>
      <c r="E44" s="247"/>
      <c r="F44" s="248"/>
      <c r="G44" s="249"/>
      <c r="H44" s="249"/>
      <c r="I44" s="425"/>
      <c r="J44" s="257">
        <f t="shared" si="4"/>
      </c>
      <c r="K44" s="257">
        <f t="shared" si="5"/>
      </c>
      <c r="L44" s="250"/>
      <c r="N44" s="260"/>
      <c r="O44" s="260"/>
      <c r="P44" s="260"/>
      <c r="Q44" s="260"/>
    </row>
    <row r="45" spans="2:17" ht="18.75" customHeight="1">
      <c r="B45" s="1041"/>
      <c r="C45" s="245"/>
      <c r="D45" s="246"/>
      <c r="E45" s="247"/>
      <c r="F45" s="248"/>
      <c r="G45" s="249"/>
      <c r="H45" s="249"/>
      <c r="I45" s="425"/>
      <c r="J45" s="257">
        <f t="shared" si="4"/>
      </c>
      <c r="K45" s="257">
        <f t="shared" si="5"/>
      </c>
      <c r="L45" s="250"/>
      <c r="N45" s="260"/>
      <c r="O45" s="260"/>
      <c r="P45" s="260"/>
      <c r="Q45" s="260"/>
    </row>
    <row r="46" spans="2:12" ht="18.75" customHeight="1" thickBot="1">
      <c r="B46" s="1042"/>
      <c r="C46" s="281"/>
      <c r="D46" s="282"/>
      <c r="E46" s="283"/>
      <c r="F46" s="284"/>
      <c r="G46" s="285"/>
      <c r="H46" s="285"/>
      <c r="I46" s="426"/>
      <c r="J46" s="266">
        <f t="shared" si="4"/>
      </c>
      <c r="K46" s="266">
        <f t="shared" si="5"/>
      </c>
      <c r="L46" s="254"/>
    </row>
    <row r="47" ht="18.75" customHeight="1">
      <c r="B47" s="182" t="str">
        <f>"購入日付は"&amp;TEXT(リスト!G61,"yyyy年m月d日")&amp;"から"&amp;TEXT(リスト!G62,"yyyy年m月d日")&amp;"までの期間です。"</f>
        <v>購入日付は2018年4月1日から2019年1月31日までの期間です。</v>
      </c>
    </row>
    <row r="50" spans="2:17" ht="18.75" customHeight="1">
      <c r="B50" s="1059" t="s">
        <v>484</v>
      </c>
      <c r="C50" s="1060"/>
      <c r="D50" s="182" t="str">
        <f>'2-1(表紙)'!$J$2</f>
        <v>30緑</v>
      </c>
      <c r="M50" s="241"/>
      <c r="N50" s="1061" t="str">
        <f>IF('2-1(表紙)'!$J$3="","提出区分",'2-1(表紙)'!$J$3)</f>
        <v>提出区分</v>
      </c>
      <c r="O50" s="1061"/>
      <c r="P50" s="1061"/>
      <c r="Q50" s="1061"/>
    </row>
    <row r="51" spans="23:25" ht="18.75" customHeight="1">
      <c r="W51" s="68"/>
      <c r="Y51" s="260"/>
    </row>
    <row r="52" spans="2:17" ht="18.75" customHeight="1">
      <c r="B52" s="1058" t="s">
        <v>559</v>
      </c>
      <c r="C52" s="1058"/>
      <c r="D52" s="1058"/>
      <c r="E52" s="1058"/>
      <c r="F52" s="1058"/>
      <c r="G52" s="242"/>
      <c r="H52" s="242"/>
      <c r="I52" s="242"/>
      <c r="J52" s="242"/>
      <c r="K52" s="243" t="s">
        <v>293</v>
      </c>
      <c r="L52" s="1062">
        <f>IF('2-1(表紙)'!$I$15="","",'2-1(表紙)'!$I$15)</f>
      </c>
      <c r="M52" s="1062"/>
      <c r="N52" s="1062"/>
      <c r="O52" s="1062"/>
      <c r="P52" s="1062"/>
      <c r="Q52" s="1062"/>
    </row>
    <row r="53" spans="2:53" ht="18.75" customHeight="1">
      <c r="B53" s="1058"/>
      <c r="C53" s="1058"/>
      <c r="D53" s="1058"/>
      <c r="E53" s="1058"/>
      <c r="F53" s="1058"/>
      <c r="G53" s="242"/>
      <c r="H53" s="242"/>
      <c r="I53" s="242"/>
      <c r="J53" s="242"/>
      <c r="K53" s="243" t="s">
        <v>295</v>
      </c>
      <c r="L53" s="1062">
        <f>IF('2-1(表紙)'!$J$15="","",'2-1(表紙)'!$J$15)</f>
      </c>
      <c r="M53" s="1062"/>
      <c r="N53" s="1062"/>
      <c r="O53" s="1062"/>
      <c r="P53" s="1062"/>
      <c r="Q53" s="1062"/>
      <c r="AM53" s="183"/>
      <c r="AN53" s="183"/>
      <c r="AO53" s="183"/>
      <c r="AP53" s="183"/>
      <c r="AQ53" s="183"/>
      <c r="AR53" s="183"/>
      <c r="AS53" s="183"/>
      <c r="AT53" s="183"/>
      <c r="AU53" s="183"/>
      <c r="AV53" s="183"/>
      <c r="AW53" s="183"/>
      <c r="AX53" s="183"/>
      <c r="AY53" s="183"/>
      <c r="AZ53" s="183"/>
      <c r="BA53" s="183"/>
    </row>
    <row r="54" spans="2:56" ht="18.75" customHeight="1">
      <c r="B54" s="1058"/>
      <c r="C54" s="1058"/>
      <c r="D54" s="1058"/>
      <c r="E54" s="1058"/>
      <c r="F54" s="1058"/>
      <c r="G54" s="242"/>
      <c r="H54" s="242"/>
      <c r="I54" s="242"/>
      <c r="J54" s="242"/>
      <c r="K54" s="243" t="s">
        <v>294</v>
      </c>
      <c r="L54" s="1016">
        <f>IF('2-1(表紙)'!$H$10="","",'2-1(表紙)'!$H$10)</f>
      </c>
      <c r="M54" s="1017"/>
      <c r="N54" s="1017"/>
      <c r="O54" s="1017"/>
      <c r="P54" s="1017"/>
      <c r="Q54" s="397">
        <f>'2-1(表紙)'!$K$15</f>
        <v>0</v>
      </c>
      <c r="AP54" s="183"/>
      <c r="AQ54" s="183"/>
      <c r="AR54" s="183"/>
      <c r="AS54" s="183"/>
      <c r="AT54" s="183"/>
      <c r="AU54" s="183"/>
      <c r="AV54" s="183"/>
      <c r="AW54" s="183"/>
      <c r="AX54" s="183"/>
      <c r="AY54" s="183"/>
      <c r="AZ54" s="183"/>
      <c r="BA54" s="183"/>
      <c r="BB54" s="183"/>
      <c r="BC54" s="183"/>
      <c r="BD54" s="183"/>
    </row>
    <row r="55" spans="2:57" ht="18.75" customHeight="1" thickBot="1">
      <c r="B55" s="242"/>
      <c r="C55" s="242"/>
      <c r="D55" s="242"/>
      <c r="E55" s="242"/>
      <c r="F55" s="242"/>
      <c r="G55" s="242"/>
      <c r="H55" s="242"/>
      <c r="I55" s="242"/>
      <c r="J55" s="242"/>
      <c r="K55" s="242"/>
      <c r="L55" s="1053"/>
      <c r="M55" s="1053"/>
      <c r="N55" s="1053"/>
      <c r="O55" s="1053"/>
      <c r="P55" s="242"/>
      <c r="Q55" s="242"/>
      <c r="U55" s="242"/>
      <c r="V55" s="68"/>
      <c r="W55" s="68"/>
      <c r="X55" s="260"/>
      <c r="Y55" s="260"/>
      <c r="Z55" s="242"/>
      <c r="AA55" s="242"/>
      <c r="AB55" s="242"/>
      <c r="AC55" s="242"/>
      <c r="AD55" s="242"/>
      <c r="AE55" s="242"/>
      <c r="AF55" s="242"/>
      <c r="AQ55" s="183"/>
      <c r="AR55" s="183"/>
      <c r="AS55" s="1054"/>
      <c r="AT55" s="1054"/>
      <c r="AU55" s="1054"/>
      <c r="AV55" s="1054"/>
      <c r="AW55" s="1054"/>
      <c r="AX55" s="1054"/>
      <c r="AY55" s="1054"/>
      <c r="AZ55" s="1054"/>
      <c r="BA55" s="1054"/>
      <c r="BB55" s="1054"/>
      <c r="BC55" s="1054"/>
      <c r="BD55" s="1054"/>
      <c r="BE55" s="1054"/>
    </row>
    <row r="56" spans="2:57" ht="35.25" customHeight="1" thickBot="1">
      <c r="B56" s="485" t="s">
        <v>403</v>
      </c>
      <c r="C56" s="255" t="s">
        <v>404</v>
      </c>
      <c r="D56" s="267" t="s">
        <v>405</v>
      </c>
      <c r="E56" s="268" t="s">
        <v>406</v>
      </c>
      <c r="F56" s="269" t="s">
        <v>407</v>
      </c>
      <c r="G56" s="255" t="s">
        <v>568</v>
      </c>
      <c r="H56" s="255" t="s">
        <v>408</v>
      </c>
      <c r="I56" s="255" t="s">
        <v>592</v>
      </c>
      <c r="J56" s="255" t="s">
        <v>409</v>
      </c>
      <c r="K56" s="255" t="s">
        <v>410</v>
      </c>
      <c r="L56" s="256" t="s">
        <v>6</v>
      </c>
      <c r="V56" s="68"/>
      <c r="W56" s="68"/>
      <c r="AH56" s="244"/>
      <c r="AI56" s="244"/>
      <c r="AJ56" s="244"/>
      <c r="AK56" s="244"/>
      <c r="AL56" s="244"/>
      <c r="AM56" s="244"/>
      <c r="AN56" s="244"/>
      <c r="AO56" s="244"/>
      <c r="AP56" s="347"/>
      <c r="AQ56" s="347"/>
      <c r="AR56" s="347"/>
      <c r="AS56" s="347"/>
      <c r="AT56" s="67"/>
      <c r="AU56" s="67"/>
      <c r="AV56" s="67"/>
      <c r="AW56" s="67"/>
      <c r="AX56" s="67"/>
      <c r="AY56" s="67"/>
      <c r="AZ56" s="67"/>
      <c r="BA56" s="67"/>
      <c r="BB56" s="70"/>
      <c r="BC56" s="70"/>
      <c r="BD56" s="70"/>
      <c r="BE56" s="70"/>
    </row>
    <row r="57" spans="2:51" ht="18.75" customHeight="1">
      <c r="B57" s="485"/>
      <c r="C57" s="1050" t="s">
        <v>532</v>
      </c>
      <c r="D57" s="1051"/>
      <c r="E57" s="1051"/>
      <c r="F57" s="1051"/>
      <c r="G57" s="1051"/>
      <c r="H57" s="1052"/>
      <c r="I57" s="467"/>
      <c r="J57" s="263"/>
      <c r="K57" s="263"/>
      <c r="L57" s="27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8"/>
      <c r="AR57" s="67"/>
      <c r="AS57" s="67"/>
      <c r="AT57" s="67"/>
      <c r="AU57" s="67"/>
      <c r="AV57" s="67"/>
      <c r="AW57" s="67"/>
      <c r="AX57" s="67"/>
      <c r="AY57" s="67"/>
    </row>
    <row r="58" spans="2:51" ht="18.75" customHeight="1" hidden="1">
      <c r="B58" s="1041" t="s">
        <v>526</v>
      </c>
      <c r="C58" s="1055" t="str">
        <f>C35</f>
        <v>29補正助成金額</v>
      </c>
      <c r="D58" s="1056"/>
      <c r="E58" s="1056"/>
      <c r="F58" s="1056"/>
      <c r="G58" s="1056"/>
      <c r="H58" s="1057"/>
      <c r="I58" s="482"/>
      <c r="J58" s="483"/>
      <c r="K58" s="484">
        <v>0</v>
      </c>
      <c r="L58" s="701"/>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8"/>
      <c r="AR58" s="67"/>
      <c r="AS58" s="67"/>
      <c r="AT58" s="67"/>
      <c r="AU58" s="67"/>
      <c r="AV58" s="67"/>
      <c r="AW58" s="67"/>
      <c r="AX58" s="67"/>
      <c r="AY58" s="67"/>
    </row>
    <row r="59" spans="2:51" ht="18.75" customHeight="1" hidden="1">
      <c r="B59" s="1041"/>
      <c r="C59" s="1043" t="str">
        <f>C36</f>
        <v>30緑助成金額</v>
      </c>
      <c r="D59" s="1044"/>
      <c r="E59" s="1044"/>
      <c r="F59" s="1044"/>
      <c r="G59" s="1044"/>
      <c r="H59" s="1045"/>
      <c r="I59" s="419"/>
      <c r="J59" s="264"/>
      <c r="K59" s="264">
        <f>IF(SUM(K61)&gt;SUM($O$14)*50000,SUM($O$14)*50000,K61)</f>
      </c>
      <c r="L59" s="278"/>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8"/>
      <c r="AR59" s="67"/>
      <c r="AS59" s="67"/>
      <c r="AT59" s="67"/>
      <c r="AU59" s="67"/>
      <c r="AV59" s="67"/>
      <c r="AW59" s="67"/>
      <c r="AX59" s="67"/>
      <c r="AY59" s="67"/>
    </row>
    <row r="60" spans="2:51" ht="18.75" customHeight="1" hidden="1">
      <c r="B60" s="1041"/>
      <c r="C60" s="1043" t="str">
        <f>C37</f>
        <v>29補正合計</v>
      </c>
      <c r="D60" s="1044"/>
      <c r="E60" s="1044"/>
      <c r="F60" s="1044"/>
      <c r="G60" s="1044"/>
      <c r="H60" s="1045"/>
      <c r="I60" s="419"/>
      <c r="J60" s="264"/>
      <c r="K60" s="481">
        <v>0</v>
      </c>
      <c r="L60" s="278"/>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8"/>
      <c r="AR60" s="67"/>
      <c r="AS60" s="67"/>
      <c r="AT60" s="67"/>
      <c r="AU60" s="67"/>
      <c r="AV60" s="67"/>
      <c r="AW60" s="67"/>
      <c r="AX60" s="67"/>
      <c r="AY60" s="67"/>
    </row>
    <row r="61" spans="2:51" ht="18.75" customHeight="1">
      <c r="B61" s="1041"/>
      <c r="C61" s="1046" t="str">
        <f>C38</f>
        <v>30緑合計</v>
      </c>
      <c r="D61" s="1047"/>
      <c r="E61" s="1047"/>
      <c r="F61" s="1047"/>
      <c r="G61" s="1047"/>
      <c r="H61" s="1048"/>
      <c r="I61" s="420"/>
      <c r="J61" s="265"/>
      <c r="K61" s="265">
        <f>IF(SUM(K13:K20,K62:K69)=0,"",SUM(K13:K20,K62:K69))</f>
      </c>
      <c r="L61" s="279"/>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8"/>
      <c r="AR61" s="67"/>
      <c r="AS61" s="67"/>
      <c r="AT61" s="67"/>
      <c r="AU61" s="67"/>
      <c r="AV61" s="67"/>
      <c r="AW61" s="67"/>
      <c r="AX61" s="67"/>
      <c r="AY61" s="67"/>
    </row>
    <row r="62" spans="2:51" ht="18.75" customHeight="1">
      <c r="B62" s="1041"/>
      <c r="C62" s="252"/>
      <c r="D62" s="274"/>
      <c r="E62" s="275"/>
      <c r="F62" s="253"/>
      <c r="G62" s="276"/>
      <c r="H62" s="276"/>
      <c r="I62" s="276"/>
      <c r="J62" s="262">
        <f aca="true" t="shared" si="6" ref="J62:J69">IF(OR(C62="",I62=""),"",IF(I62="税込",G62*H62,ROUNDDOWN(K62*1.08,0)))</f>
      </c>
      <c r="K62" s="262">
        <f aca="true" t="shared" si="7" ref="K62:K69">IF(OR(D62="",I62=""),"",IF(I62="税込",ROUNDUP(J62/1.08,0),G62*H62))</f>
      </c>
      <c r="L62" s="280"/>
      <c r="N62" s="67"/>
      <c r="O62" s="67"/>
      <c r="P62" s="68"/>
      <c r="Q62" s="68"/>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row>
    <row r="63" spans="2:51" ht="18.75" customHeight="1">
      <c r="B63" s="1041"/>
      <c r="C63" s="245"/>
      <c r="D63" s="246"/>
      <c r="E63" s="247"/>
      <c r="F63" s="248"/>
      <c r="G63" s="249"/>
      <c r="H63" s="249"/>
      <c r="I63" s="249"/>
      <c r="J63" s="257">
        <f t="shared" si="6"/>
      </c>
      <c r="K63" s="257">
        <f t="shared" si="7"/>
      </c>
      <c r="L63" s="250"/>
      <c r="N63" s="68"/>
      <c r="O63" s="68"/>
      <c r="P63" s="68"/>
      <c r="Q63" s="68"/>
      <c r="R63" s="68"/>
      <c r="S63" s="68"/>
      <c r="T63" s="68"/>
      <c r="U63" s="68"/>
      <c r="V63" s="68"/>
      <c r="W63" s="68"/>
      <c r="X63" s="68"/>
      <c r="Y63" s="251"/>
      <c r="Z63" s="251"/>
      <c r="AA63" s="251"/>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row>
    <row r="64" spans="2:51" ht="18.75" customHeight="1">
      <c r="B64" s="1041"/>
      <c r="C64" s="245"/>
      <c r="D64" s="246"/>
      <c r="E64" s="247"/>
      <c r="F64" s="248"/>
      <c r="G64" s="249"/>
      <c r="H64" s="249"/>
      <c r="I64" s="249"/>
      <c r="J64" s="257">
        <f t="shared" si="6"/>
      </c>
      <c r="K64" s="257">
        <f t="shared" si="7"/>
      </c>
      <c r="L64" s="250"/>
      <c r="N64" s="258"/>
      <c r="O64" s="258"/>
      <c r="P64" s="68"/>
      <c r="Q64" s="68"/>
      <c r="R64" s="258"/>
      <c r="S64" s="258"/>
      <c r="T64" s="258"/>
      <c r="U64" s="258"/>
      <c r="V64" s="258"/>
      <c r="W64" s="258"/>
      <c r="X64" s="258"/>
      <c r="Y64" s="185"/>
      <c r="Z64" s="185"/>
      <c r="AA64" s="185"/>
      <c r="AB64" s="65"/>
      <c r="AC64" s="65"/>
      <c r="AD64" s="65"/>
      <c r="AE64" s="65"/>
      <c r="AF64" s="65"/>
      <c r="AG64" s="259"/>
      <c r="AH64" s="259"/>
      <c r="AI64" s="65"/>
      <c r="AJ64" s="65"/>
      <c r="AK64" s="65"/>
      <c r="AL64" s="65"/>
      <c r="AM64" s="65"/>
      <c r="AN64" s="65"/>
      <c r="AO64" s="65"/>
      <c r="AP64" s="65"/>
      <c r="AQ64" s="65"/>
      <c r="AR64" s="65"/>
      <c r="AS64" s="258"/>
      <c r="AT64" s="258"/>
      <c r="AU64" s="258"/>
      <c r="AV64" s="258"/>
      <c r="AW64" s="258"/>
      <c r="AX64" s="258"/>
      <c r="AY64" s="258"/>
    </row>
    <row r="65" spans="2:51" ht="18.75" customHeight="1">
      <c r="B65" s="1041"/>
      <c r="C65" s="245"/>
      <c r="D65" s="246"/>
      <c r="E65" s="247"/>
      <c r="F65" s="248"/>
      <c r="G65" s="249"/>
      <c r="H65" s="249"/>
      <c r="I65" s="249"/>
      <c r="J65" s="257">
        <f t="shared" si="6"/>
      </c>
      <c r="K65" s="257">
        <f t="shared" si="7"/>
      </c>
      <c r="L65" s="250"/>
      <c r="N65" s="258"/>
      <c r="O65" s="258"/>
      <c r="P65" s="68"/>
      <c r="Q65" s="68"/>
      <c r="R65" s="258"/>
      <c r="S65" s="258"/>
      <c r="T65" s="258"/>
      <c r="U65" s="258"/>
      <c r="V65" s="258"/>
      <c r="W65" s="258"/>
      <c r="X65" s="258"/>
      <c r="Y65" s="185"/>
      <c r="Z65" s="185"/>
      <c r="AA65" s="185"/>
      <c r="AB65" s="65"/>
      <c r="AC65" s="65"/>
      <c r="AD65" s="65"/>
      <c r="AE65" s="65"/>
      <c r="AF65" s="65"/>
      <c r="AG65" s="259"/>
      <c r="AH65" s="259"/>
      <c r="AI65" s="65"/>
      <c r="AJ65" s="65"/>
      <c r="AK65" s="65"/>
      <c r="AL65" s="65"/>
      <c r="AM65" s="65"/>
      <c r="AN65" s="65"/>
      <c r="AO65" s="65"/>
      <c r="AP65" s="65"/>
      <c r="AQ65" s="65"/>
      <c r="AR65" s="65"/>
      <c r="AS65" s="258"/>
      <c r="AT65" s="258"/>
      <c r="AU65" s="258"/>
      <c r="AV65" s="258"/>
      <c r="AW65" s="258"/>
      <c r="AX65" s="258"/>
      <c r="AY65" s="258"/>
    </row>
    <row r="66" spans="2:51" ht="18.75" customHeight="1">
      <c r="B66" s="1041"/>
      <c r="C66" s="245"/>
      <c r="D66" s="246"/>
      <c r="E66" s="247"/>
      <c r="F66" s="248"/>
      <c r="G66" s="249"/>
      <c r="H66" s="249"/>
      <c r="I66" s="249"/>
      <c r="J66" s="257">
        <f t="shared" si="6"/>
      </c>
      <c r="K66" s="257">
        <f t="shared" si="7"/>
      </c>
      <c r="L66" s="250"/>
      <c r="N66" s="258"/>
      <c r="O66" s="258"/>
      <c r="P66" s="258"/>
      <c r="Q66" s="258"/>
      <c r="R66" s="258"/>
      <c r="S66" s="258"/>
      <c r="T66" s="258"/>
      <c r="U66" s="258"/>
      <c r="V66" s="258"/>
      <c r="W66" s="258"/>
      <c r="X66" s="258"/>
      <c r="Y66" s="185"/>
      <c r="Z66" s="185"/>
      <c r="AA66" s="185"/>
      <c r="AB66" s="65"/>
      <c r="AC66" s="65"/>
      <c r="AD66" s="65"/>
      <c r="AE66" s="65"/>
      <c r="AF66" s="65"/>
      <c r="AG66" s="259"/>
      <c r="AH66" s="259"/>
      <c r="AI66" s="65"/>
      <c r="AJ66" s="65"/>
      <c r="AK66" s="65"/>
      <c r="AL66" s="65"/>
      <c r="AM66" s="65"/>
      <c r="AN66" s="65"/>
      <c r="AO66" s="65"/>
      <c r="AP66" s="65"/>
      <c r="AQ66" s="65"/>
      <c r="AR66" s="65"/>
      <c r="AS66" s="258"/>
      <c r="AT66" s="258"/>
      <c r="AU66" s="258"/>
      <c r="AV66" s="258"/>
      <c r="AW66" s="258"/>
      <c r="AX66" s="258"/>
      <c r="AY66" s="258"/>
    </row>
    <row r="67" spans="2:57" ht="18.75" customHeight="1">
      <c r="B67" s="1041"/>
      <c r="C67" s="245"/>
      <c r="D67" s="246"/>
      <c r="E67" s="247"/>
      <c r="F67" s="248"/>
      <c r="G67" s="249"/>
      <c r="H67" s="249"/>
      <c r="I67" s="249"/>
      <c r="J67" s="257">
        <f t="shared" si="6"/>
      </c>
      <c r="K67" s="257">
        <f t="shared" si="7"/>
      </c>
      <c r="L67" s="250"/>
      <c r="P67" s="258"/>
      <c r="Q67" s="258"/>
      <c r="R67" s="258"/>
      <c r="S67" s="258"/>
      <c r="T67" s="258"/>
      <c r="U67" s="258"/>
      <c r="V67" s="258"/>
      <c r="W67" s="258"/>
      <c r="X67" s="258"/>
      <c r="Y67" s="258"/>
      <c r="Z67" s="258"/>
      <c r="AA67" s="258"/>
      <c r="AB67" s="258"/>
      <c r="AC67" s="258"/>
      <c r="AD67" s="258"/>
      <c r="AE67" s="185"/>
      <c r="AF67" s="185"/>
      <c r="AG67" s="185"/>
      <c r="AH67" s="65"/>
      <c r="AI67" s="65"/>
      <c r="AJ67" s="65"/>
      <c r="AK67" s="65"/>
      <c r="AL67" s="65"/>
      <c r="AM67" s="259"/>
      <c r="AN67" s="259"/>
      <c r="AO67" s="65"/>
      <c r="AP67" s="65"/>
      <c r="AQ67" s="65"/>
      <c r="AR67" s="65"/>
      <c r="AS67" s="65"/>
      <c r="AT67" s="65"/>
      <c r="AU67" s="65"/>
      <c r="AV67" s="65"/>
      <c r="AW67" s="65"/>
      <c r="AX67" s="65"/>
      <c r="AY67" s="258"/>
      <c r="AZ67" s="258"/>
      <c r="BA67" s="258"/>
      <c r="BB67" s="258"/>
      <c r="BC67" s="258"/>
      <c r="BD67" s="258"/>
      <c r="BE67" s="258"/>
    </row>
    <row r="68" spans="2:57" ht="18.75" customHeight="1">
      <c r="B68" s="1041"/>
      <c r="C68" s="245"/>
      <c r="D68" s="246"/>
      <c r="E68" s="247"/>
      <c r="F68" s="248"/>
      <c r="G68" s="249"/>
      <c r="H68" s="249"/>
      <c r="I68" s="249"/>
      <c r="J68" s="257">
        <f t="shared" si="6"/>
      </c>
      <c r="K68" s="257">
        <f t="shared" si="7"/>
      </c>
      <c r="L68" s="250"/>
      <c r="P68" s="258"/>
      <c r="Q68" s="258"/>
      <c r="R68" s="258"/>
      <c r="S68" s="258"/>
      <c r="T68" s="258"/>
      <c r="U68" s="258"/>
      <c r="V68" s="258"/>
      <c r="W68" s="258"/>
      <c r="X68" s="258"/>
      <c r="Y68" s="258"/>
      <c r="Z68" s="258"/>
      <c r="AA68" s="258"/>
      <c r="AB68" s="258"/>
      <c r="AC68" s="258"/>
      <c r="AD68" s="258"/>
      <c r="AE68" s="185"/>
      <c r="AF68" s="185"/>
      <c r="AG68" s="185"/>
      <c r="AH68" s="65"/>
      <c r="AI68" s="65"/>
      <c r="AJ68" s="65"/>
      <c r="AK68" s="65"/>
      <c r="AL68" s="65"/>
      <c r="AM68" s="259"/>
      <c r="AN68" s="259"/>
      <c r="AO68" s="65"/>
      <c r="AP68" s="65"/>
      <c r="AQ68" s="65"/>
      <c r="AR68" s="65"/>
      <c r="AS68" s="65"/>
      <c r="AT68" s="65"/>
      <c r="AU68" s="65"/>
      <c r="AV68" s="65"/>
      <c r="AW68" s="65"/>
      <c r="AX68" s="65"/>
      <c r="AY68" s="258"/>
      <c r="AZ68" s="258"/>
      <c r="BA68" s="258"/>
      <c r="BB68" s="258"/>
      <c r="BC68" s="258"/>
      <c r="BD68" s="258"/>
      <c r="BE68" s="258"/>
    </row>
    <row r="69" spans="2:57" ht="18.75" customHeight="1" thickBot="1">
      <c r="B69" s="1042"/>
      <c r="C69" s="281"/>
      <c r="D69" s="282"/>
      <c r="E69" s="283"/>
      <c r="F69" s="284"/>
      <c r="G69" s="285"/>
      <c r="H69" s="285"/>
      <c r="I69" s="285"/>
      <c r="J69" s="266">
        <f t="shared" si="6"/>
      </c>
      <c r="K69" s="266">
        <f t="shared" si="7"/>
      </c>
      <c r="L69" s="254"/>
      <c r="P69" s="258"/>
      <c r="Q69" s="258"/>
      <c r="R69" s="258"/>
      <c r="S69" s="258"/>
      <c r="T69" s="258"/>
      <c r="U69" s="258"/>
      <c r="V69" s="258"/>
      <c r="W69" s="258"/>
      <c r="X69" s="258"/>
      <c r="Y69" s="258"/>
      <c r="Z69" s="258"/>
      <c r="AA69" s="258"/>
      <c r="AB69" s="258"/>
      <c r="AC69" s="258"/>
      <c r="AD69" s="258"/>
      <c r="AE69" s="185"/>
      <c r="AF69" s="185"/>
      <c r="AG69" s="185"/>
      <c r="AH69" s="65"/>
      <c r="AI69" s="65"/>
      <c r="AJ69" s="65"/>
      <c r="AK69" s="65"/>
      <c r="AL69" s="65"/>
      <c r="AM69" s="259"/>
      <c r="AN69" s="259"/>
      <c r="AO69" s="65"/>
      <c r="AP69" s="65"/>
      <c r="AQ69" s="65"/>
      <c r="AR69" s="65"/>
      <c r="AS69" s="65"/>
      <c r="AT69" s="65"/>
      <c r="AU69" s="65"/>
      <c r="AV69" s="65"/>
      <c r="AW69" s="65"/>
      <c r="AX69" s="65"/>
      <c r="AY69" s="258"/>
      <c r="AZ69" s="258"/>
      <c r="BA69" s="258"/>
      <c r="BB69" s="258"/>
      <c r="BC69" s="258"/>
      <c r="BD69" s="258"/>
      <c r="BE69" s="258"/>
    </row>
    <row r="70" spans="2:57" ht="18.75" customHeight="1">
      <c r="B70" s="1040" t="s">
        <v>420</v>
      </c>
      <c r="C70" s="1050" t="s">
        <v>533</v>
      </c>
      <c r="D70" s="1051"/>
      <c r="E70" s="1051"/>
      <c r="F70" s="1051"/>
      <c r="G70" s="1051"/>
      <c r="H70" s="1052"/>
      <c r="I70" s="421"/>
      <c r="J70" s="263"/>
      <c r="K70" s="263"/>
      <c r="L70" s="27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8"/>
      <c r="AX70" s="67"/>
      <c r="AY70" s="67"/>
      <c r="AZ70" s="67"/>
      <c r="BA70" s="67"/>
      <c r="BB70" s="67"/>
      <c r="BC70" s="67"/>
      <c r="BD70" s="67"/>
      <c r="BE70" s="67"/>
    </row>
    <row r="71" spans="2:57" ht="18.75" customHeight="1" hidden="1">
      <c r="B71" s="1041"/>
      <c r="C71" s="1043" t="str">
        <f>C58</f>
        <v>29補正助成金額</v>
      </c>
      <c r="D71" s="1044"/>
      <c r="E71" s="1044"/>
      <c r="F71" s="1044"/>
      <c r="G71" s="1044"/>
      <c r="H71" s="1045"/>
      <c r="I71" s="419"/>
      <c r="J71" s="264"/>
      <c r="K71" s="481">
        <v>0</v>
      </c>
      <c r="L71" s="278"/>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8"/>
      <c r="AX71" s="67"/>
      <c r="AY71" s="67"/>
      <c r="AZ71" s="67"/>
      <c r="BA71" s="67"/>
      <c r="BB71" s="67"/>
      <c r="BC71" s="67"/>
      <c r="BD71" s="67"/>
      <c r="BE71" s="67"/>
    </row>
    <row r="72" spans="2:57" ht="18.75" customHeight="1" hidden="1">
      <c r="B72" s="1041"/>
      <c r="C72" s="1043" t="str">
        <f>C59</f>
        <v>30緑助成金額</v>
      </c>
      <c r="D72" s="1044"/>
      <c r="E72" s="1044"/>
      <c r="F72" s="1044"/>
      <c r="G72" s="1044"/>
      <c r="H72" s="1045"/>
      <c r="I72" s="419"/>
      <c r="J72" s="264"/>
      <c r="K72" s="264">
        <f>IF(SUM(K74)&gt;SUM($O$15)*50000,SUM($O$15)*50000,K74)</f>
      </c>
      <c r="L72" s="278"/>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8"/>
      <c r="AX72" s="67"/>
      <c r="AY72" s="67"/>
      <c r="AZ72" s="67"/>
      <c r="BA72" s="67"/>
      <c r="BB72" s="67"/>
      <c r="BC72" s="67"/>
      <c r="BD72" s="67"/>
      <c r="BE72" s="67"/>
    </row>
    <row r="73" spans="2:57" ht="18.75" customHeight="1" hidden="1">
      <c r="B73" s="1041"/>
      <c r="C73" s="1043" t="str">
        <f>C60</f>
        <v>29補正合計</v>
      </c>
      <c r="D73" s="1044"/>
      <c r="E73" s="1044"/>
      <c r="F73" s="1044"/>
      <c r="G73" s="1044"/>
      <c r="H73" s="1045"/>
      <c r="I73" s="419"/>
      <c r="J73" s="264"/>
      <c r="K73" s="481">
        <v>0</v>
      </c>
      <c r="L73" s="278"/>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8"/>
      <c r="AX73" s="67"/>
      <c r="AY73" s="67"/>
      <c r="AZ73" s="67"/>
      <c r="BA73" s="67"/>
      <c r="BB73" s="67"/>
      <c r="BC73" s="67"/>
      <c r="BD73" s="67"/>
      <c r="BE73" s="67"/>
    </row>
    <row r="74" spans="2:57" ht="18.75" customHeight="1">
      <c r="B74" s="1041"/>
      <c r="C74" s="1046" t="str">
        <f>C61</f>
        <v>30緑合計</v>
      </c>
      <c r="D74" s="1047"/>
      <c r="E74" s="1047"/>
      <c r="F74" s="1047"/>
      <c r="G74" s="1047"/>
      <c r="H74" s="1048"/>
      <c r="I74" s="420"/>
      <c r="J74" s="265"/>
      <c r="K74" s="265">
        <f>IF(SUM(K26:K33,K75:K82)=0,"",SUM(K26:K33,K75:K82))</f>
      </c>
      <c r="L74" s="279"/>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8"/>
      <c r="AX74" s="67"/>
      <c r="AY74" s="67"/>
      <c r="AZ74" s="67"/>
      <c r="BA74" s="67"/>
      <c r="BB74" s="67"/>
      <c r="BC74" s="67"/>
      <c r="BD74" s="67"/>
      <c r="BE74" s="67"/>
    </row>
    <row r="75" spans="2:57" ht="18.75" customHeight="1">
      <c r="B75" s="1041"/>
      <c r="C75" s="245"/>
      <c r="D75" s="246"/>
      <c r="E75" s="247"/>
      <c r="F75" s="248"/>
      <c r="G75" s="249"/>
      <c r="H75" s="249"/>
      <c r="I75" s="249"/>
      <c r="J75" s="257">
        <f aca="true" t="shared" si="8" ref="J75:J82">IF(OR(C75="",I75=""),"",IF(I75="税込",G75*H75,ROUNDDOWN(K75*1.08,0)))</f>
      </c>
      <c r="K75" s="257">
        <f aca="true" t="shared" si="9" ref="K75:K82">IF(OR(D75="",I75=""),"",IF(I75="税込",ROUNDUP(J75/1.08,0),G75*H75))</f>
      </c>
      <c r="L75" s="250"/>
      <c r="N75" s="1039" t="s">
        <v>411</v>
      </c>
      <c r="O75" s="1039"/>
      <c r="P75" s="1039"/>
      <c r="Q75" s="1039"/>
      <c r="R75" s="258"/>
      <c r="S75" s="258"/>
      <c r="T75" s="258"/>
      <c r="U75" s="258"/>
      <c r="V75" s="258"/>
      <c r="W75" s="258"/>
      <c r="X75" s="258"/>
      <c r="Y75" s="258"/>
      <c r="Z75" s="258"/>
      <c r="AA75" s="258"/>
      <c r="AB75" s="258"/>
      <c r="AC75" s="258"/>
      <c r="AD75" s="258"/>
      <c r="AE75" s="185"/>
      <c r="AF75" s="185"/>
      <c r="AG75" s="185"/>
      <c r="AH75" s="65"/>
      <c r="AI75" s="65"/>
      <c r="AJ75" s="65"/>
      <c r="AK75" s="65"/>
      <c r="AL75" s="65"/>
      <c r="AM75" s="259"/>
      <c r="AN75" s="259"/>
      <c r="AO75" s="65"/>
      <c r="AP75" s="65"/>
      <c r="AQ75" s="65"/>
      <c r="AR75" s="65"/>
      <c r="AS75" s="65"/>
      <c r="AT75" s="65"/>
      <c r="AU75" s="65"/>
      <c r="AV75" s="65"/>
      <c r="AW75" s="65"/>
      <c r="AX75" s="65"/>
      <c r="AY75" s="258"/>
      <c r="AZ75" s="258"/>
      <c r="BA75" s="258"/>
      <c r="BB75" s="258"/>
      <c r="BC75" s="258"/>
      <c r="BD75" s="258"/>
      <c r="BE75" s="258"/>
    </row>
    <row r="76" spans="2:57" ht="18.75" customHeight="1">
      <c r="B76" s="1041"/>
      <c r="C76" s="245"/>
      <c r="D76" s="246"/>
      <c r="E76" s="247"/>
      <c r="F76" s="248"/>
      <c r="G76" s="249"/>
      <c r="H76" s="249"/>
      <c r="I76" s="249"/>
      <c r="J76" s="257">
        <f t="shared" si="8"/>
      </c>
      <c r="K76" s="257">
        <f t="shared" si="9"/>
      </c>
      <c r="L76" s="250"/>
      <c r="N76" s="1039"/>
      <c r="O76" s="1039"/>
      <c r="P76" s="1039"/>
      <c r="Q76" s="1039"/>
      <c r="R76" s="258"/>
      <c r="S76" s="258"/>
      <c r="T76" s="258"/>
      <c r="U76" s="258"/>
      <c r="V76" s="258"/>
      <c r="W76" s="258"/>
      <c r="X76" s="258"/>
      <c r="Y76" s="258"/>
      <c r="Z76" s="258"/>
      <c r="AA76" s="258"/>
      <c r="AB76" s="258"/>
      <c r="AC76" s="258"/>
      <c r="AD76" s="258"/>
      <c r="AE76" s="185"/>
      <c r="AF76" s="185"/>
      <c r="AG76" s="185"/>
      <c r="AH76" s="65"/>
      <c r="AI76" s="65"/>
      <c r="AJ76" s="65"/>
      <c r="AK76" s="65"/>
      <c r="AL76" s="65"/>
      <c r="AM76" s="259"/>
      <c r="AN76" s="259"/>
      <c r="AO76" s="65"/>
      <c r="AP76" s="65"/>
      <c r="AQ76" s="65"/>
      <c r="AR76" s="65"/>
      <c r="AS76" s="65"/>
      <c r="AT76" s="65"/>
      <c r="AU76" s="65"/>
      <c r="AV76" s="65"/>
      <c r="AW76" s="65"/>
      <c r="AX76" s="65"/>
      <c r="AY76" s="258"/>
      <c r="AZ76" s="258"/>
      <c r="BA76" s="258"/>
      <c r="BB76" s="258"/>
      <c r="BC76" s="258"/>
      <c r="BD76" s="258"/>
      <c r="BE76" s="258"/>
    </row>
    <row r="77" spans="2:57" ht="18.75" customHeight="1">
      <c r="B77" s="1041"/>
      <c r="C77" s="245"/>
      <c r="D77" s="246"/>
      <c r="E77" s="247"/>
      <c r="F77" s="248"/>
      <c r="G77" s="249"/>
      <c r="H77" s="249"/>
      <c r="I77" s="249"/>
      <c r="J77" s="257">
        <f t="shared" si="8"/>
      </c>
      <c r="K77" s="257">
        <f t="shared" si="9"/>
      </c>
      <c r="L77" s="250"/>
      <c r="N77" s="1039"/>
      <c r="O77" s="1039"/>
      <c r="P77" s="1039"/>
      <c r="Q77" s="1039"/>
      <c r="R77" s="258"/>
      <c r="S77" s="258"/>
      <c r="T77" s="258"/>
      <c r="U77" s="258"/>
      <c r="V77" s="258"/>
      <c r="W77" s="258"/>
      <c r="X77" s="258"/>
      <c r="Y77" s="258"/>
      <c r="Z77" s="258"/>
      <c r="AA77" s="258"/>
      <c r="AB77" s="258"/>
      <c r="AC77" s="258"/>
      <c r="AD77" s="258"/>
      <c r="AE77" s="185"/>
      <c r="AF77" s="185"/>
      <c r="AG77" s="185"/>
      <c r="AH77" s="65"/>
      <c r="AI77" s="65"/>
      <c r="AJ77" s="65"/>
      <c r="AK77" s="65"/>
      <c r="AL77" s="65"/>
      <c r="AM77" s="259"/>
      <c r="AN77" s="259"/>
      <c r="AO77" s="65"/>
      <c r="AP77" s="65"/>
      <c r="AQ77" s="65"/>
      <c r="AR77" s="65"/>
      <c r="AS77" s="65"/>
      <c r="AT77" s="65"/>
      <c r="AU77" s="65"/>
      <c r="AV77" s="65"/>
      <c r="AW77" s="65"/>
      <c r="AX77" s="65"/>
      <c r="AY77" s="258"/>
      <c r="AZ77" s="258"/>
      <c r="BA77" s="258"/>
      <c r="BB77" s="258"/>
      <c r="BC77" s="258"/>
      <c r="BD77" s="258"/>
      <c r="BE77" s="258"/>
    </row>
    <row r="78" spans="2:57" ht="18.75" customHeight="1">
      <c r="B78" s="1041"/>
      <c r="C78" s="245"/>
      <c r="D78" s="246"/>
      <c r="E78" s="247"/>
      <c r="F78" s="248"/>
      <c r="G78" s="249"/>
      <c r="H78" s="249"/>
      <c r="I78" s="249"/>
      <c r="J78" s="257">
        <f t="shared" si="8"/>
      </c>
      <c r="K78" s="257">
        <f t="shared" si="9"/>
      </c>
      <c r="L78" s="250"/>
      <c r="N78" s="1039"/>
      <c r="O78" s="1039"/>
      <c r="P78" s="1039"/>
      <c r="Q78" s="1039"/>
      <c r="R78" s="61"/>
      <c r="S78" s="61"/>
      <c r="T78" s="61"/>
      <c r="U78" s="61"/>
      <c r="V78" s="61"/>
      <c r="W78" s="61"/>
      <c r="X78" s="64"/>
      <c r="Y78" s="64"/>
      <c r="Z78" s="64"/>
      <c r="AA78" s="64"/>
      <c r="AB78" s="64"/>
      <c r="AC78" s="64"/>
      <c r="AD78" s="64"/>
      <c r="AE78" s="64"/>
      <c r="AF78" s="64"/>
      <c r="AG78" s="64"/>
      <c r="AH78" s="64"/>
      <c r="AI78" s="64"/>
      <c r="AJ78" s="64"/>
      <c r="AK78" s="64"/>
      <c r="AL78" s="64"/>
      <c r="AM78" s="64"/>
      <c r="AN78" s="64"/>
      <c r="AO78" s="65"/>
      <c r="AP78" s="65"/>
      <c r="AQ78" s="65"/>
      <c r="AR78" s="65"/>
      <c r="AS78" s="65"/>
      <c r="AT78" s="65"/>
      <c r="AU78" s="65"/>
      <c r="AV78" s="65"/>
      <c r="AW78" s="65"/>
      <c r="AX78" s="65"/>
      <c r="AY78" s="258"/>
      <c r="AZ78" s="258"/>
      <c r="BA78" s="258"/>
      <c r="BB78" s="258"/>
      <c r="BC78" s="258"/>
      <c r="BD78" s="258"/>
      <c r="BE78" s="258"/>
    </row>
    <row r="79" spans="2:57" ht="18.75" customHeight="1">
      <c r="B79" s="1041"/>
      <c r="C79" s="245"/>
      <c r="D79" s="246"/>
      <c r="E79" s="247"/>
      <c r="F79" s="248"/>
      <c r="G79" s="249"/>
      <c r="H79" s="249"/>
      <c r="I79" s="249"/>
      <c r="J79" s="257">
        <f t="shared" si="8"/>
      </c>
      <c r="K79" s="257">
        <f t="shared" si="9"/>
      </c>
      <c r="L79" s="250"/>
      <c r="N79" s="1039"/>
      <c r="O79" s="1039"/>
      <c r="P79" s="1039"/>
      <c r="Q79" s="1039"/>
      <c r="R79" s="61"/>
      <c r="S79" s="61"/>
      <c r="T79" s="61"/>
      <c r="U79" s="61"/>
      <c r="V79" s="61"/>
      <c r="W79" s="61"/>
      <c r="X79" s="64"/>
      <c r="Y79" s="64"/>
      <c r="Z79" s="64"/>
      <c r="AA79" s="64"/>
      <c r="AB79" s="64"/>
      <c r="AC79" s="64"/>
      <c r="AD79" s="64"/>
      <c r="AE79" s="64"/>
      <c r="AF79" s="64"/>
      <c r="AG79" s="64"/>
      <c r="AH79" s="64"/>
      <c r="AI79" s="64"/>
      <c r="AJ79" s="64"/>
      <c r="AK79" s="64"/>
      <c r="AL79" s="64"/>
      <c r="AM79" s="64"/>
      <c r="AN79" s="64"/>
      <c r="AO79" s="65"/>
      <c r="AP79" s="65"/>
      <c r="AQ79" s="65"/>
      <c r="AR79" s="65"/>
      <c r="AS79" s="65"/>
      <c r="AT79" s="65"/>
      <c r="AU79" s="65"/>
      <c r="AV79" s="65"/>
      <c r="AW79" s="65"/>
      <c r="AX79" s="65"/>
      <c r="AY79" s="258"/>
      <c r="AZ79" s="258"/>
      <c r="BA79" s="258"/>
      <c r="BB79" s="258"/>
      <c r="BC79" s="258"/>
      <c r="BD79" s="258"/>
      <c r="BE79" s="258"/>
    </row>
    <row r="80" spans="2:57" ht="18.75" customHeight="1">
      <c r="B80" s="1041"/>
      <c r="C80" s="245"/>
      <c r="D80" s="246"/>
      <c r="E80" s="247"/>
      <c r="F80" s="248"/>
      <c r="G80" s="249"/>
      <c r="H80" s="249"/>
      <c r="I80" s="249"/>
      <c r="J80" s="257">
        <f t="shared" si="8"/>
      </c>
      <c r="K80" s="257">
        <f t="shared" si="9"/>
      </c>
      <c r="L80" s="250"/>
      <c r="N80" s="1039"/>
      <c r="O80" s="1039"/>
      <c r="P80" s="1039"/>
      <c r="Q80" s="1039"/>
      <c r="R80" s="61"/>
      <c r="S80" s="61"/>
      <c r="T80" s="61"/>
      <c r="U80" s="61"/>
      <c r="V80" s="61"/>
      <c r="W80" s="61"/>
      <c r="X80" s="66"/>
      <c r="Y80" s="66"/>
      <c r="Z80" s="66"/>
      <c r="AA80" s="66"/>
      <c r="AB80" s="66"/>
      <c r="AC80" s="66"/>
      <c r="AD80" s="66"/>
      <c r="AE80" s="66"/>
      <c r="AF80" s="66"/>
      <c r="AG80" s="66"/>
      <c r="AH80" s="66"/>
      <c r="AI80" s="66"/>
      <c r="AJ80" s="66"/>
      <c r="AK80" s="66"/>
      <c r="AL80" s="66"/>
      <c r="AM80" s="66"/>
      <c r="AN80" s="66"/>
      <c r="AO80" s="65"/>
      <c r="AP80" s="65"/>
      <c r="AQ80" s="65"/>
      <c r="AR80" s="65"/>
      <c r="AS80" s="65"/>
      <c r="AT80" s="65"/>
      <c r="AU80" s="65"/>
      <c r="AV80" s="65"/>
      <c r="AW80" s="65"/>
      <c r="AX80" s="65"/>
      <c r="AY80" s="258"/>
      <c r="AZ80" s="258"/>
      <c r="BA80" s="258"/>
      <c r="BB80" s="258"/>
      <c r="BC80" s="258"/>
      <c r="BD80" s="258"/>
      <c r="BE80" s="258"/>
    </row>
    <row r="81" spans="2:57" ht="18.75" customHeight="1">
      <c r="B81" s="1041"/>
      <c r="C81" s="245"/>
      <c r="D81" s="246"/>
      <c r="E81" s="247"/>
      <c r="F81" s="248"/>
      <c r="G81" s="249"/>
      <c r="H81" s="249"/>
      <c r="I81" s="249"/>
      <c r="J81" s="257">
        <f t="shared" si="8"/>
      </c>
      <c r="K81" s="257">
        <f t="shared" si="9"/>
      </c>
      <c r="L81" s="250"/>
      <c r="N81" s="68"/>
      <c r="O81" s="68"/>
      <c r="P81" s="68"/>
      <c r="Q81" s="68"/>
      <c r="R81" s="62"/>
      <c r="S81" s="62"/>
      <c r="T81" s="62"/>
      <c r="U81" s="62"/>
      <c r="V81" s="62"/>
      <c r="W81" s="62"/>
      <c r="X81" s="62"/>
      <c r="Y81" s="62"/>
      <c r="Z81" s="62"/>
      <c r="AA81" s="62"/>
      <c r="AB81" s="62"/>
      <c r="AC81" s="62"/>
      <c r="AD81" s="62"/>
      <c r="AE81" s="62"/>
      <c r="AF81" s="62"/>
      <c r="AG81" s="62"/>
      <c r="AH81" s="62"/>
      <c r="AI81" s="62"/>
      <c r="AJ81" s="62"/>
      <c r="AK81" s="62"/>
      <c r="AL81" s="62"/>
      <c r="AM81" s="62"/>
      <c r="AN81" s="63"/>
      <c r="AO81" s="63"/>
      <c r="AP81" s="63"/>
      <c r="AQ81" s="63"/>
      <c r="AR81" s="63"/>
      <c r="AS81" s="63"/>
      <c r="AT81" s="63"/>
      <c r="AU81" s="63"/>
      <c r="AV81" s="63"/>
      <c r="AW81" s="63"/>
      <c r="AX81" s="347"/>
      <c r="AY81" s="347"/>
      <c r="AZ81" s="347"/>
      <c r="BA81" s="347"/>
      <c r="BB81" s="347"/>
      <c r="BC81" s="347"/>
      <c r="BD81" s="347"/>
      <c r="BE81" s="347"/>
    </row>
    <row r="82" spans="2:57" ht="18.75" customHeight="1" thickBot="1">
      <c r="B82" s="1042"/>
      <c r="C82" s="281"/>
      <c r="D82" s="282"/>
      <c r="E82" s="283"/>
      <c r="F82" s="284"/>
      <c r="G82" s="285"/>
      <c r="H82" s="285"/>
      <c r="I82" s="285"/>
      <c r="J82" s="266">
        <f t="shared" si="8"/>
      </c>
      <c r="K82" s="266">
        <f t="shared" si="9"/>
      </c>
      <c r="L82" s="254"/>
      <c r="N82" s="68"/>
      <c r="O82" s="68"/>
      <c r="P82" s="68"/>
      <c r="Q82" s="68"/>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row>
    <row r="83" spans="2:57" ht="18.75" customHeight="1">
      <c r="B83" s="1040" t="s">
        <v>421</v>
      </c>
      <c r="C83" s="1050" t="s">
        <v>534</v>
      </c>
      <c r="D83" s="1051"/>
      <c r="E83" s="1051"/>
      <c r="F83" s="1051"/>
      <c r="G83" s="1051"/>
      <c r="H83" s="1052"/>
      <c r="I83" s="421"/>
      <c r="J83" s="263"/>
      <c r="K83" s="263">
        <f>IF(SUM(K84:K85)=0,"",SUM(K84:K85))</f>
      </c>
      <c r="L83" s="27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8"/>
      <c r="AX83" s="67"/>
      <c r="AY83" s="67"/>
      <c r="AZ83" s="67"/>
      <c r="BA83" s="67"/>
      <c r="BB83" s="67"/>
      <c r="BC83" s="67"/>
      <c r="BD83" s="67"/>
      <c r="BE83" s="67"/>
    </row>
    <row r="84" spans="2:57" ht="18.75" customHeight="1" hidden="1">
      <c r="B84" s="1041"/>
      <c r="C84" s="1043" t="str">
        <f>C71</f>
        <v>29補正助成金額</v>
      </c>
      <c r="D84" s="1044"/>
      <c r="E84" s="1044"/>
      <c r="F84" s="1044"/>
      <c r="G84" s="1044"/>
      <c r="H84" s="1045"/>
      <c r="I84" s="419"/>
      <c r="J84" s="264"/>
      <c r="K84" s="481">
        <v>0</v>
      </c>
      <c r="L84" s="278"/>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8"/>
      <c r="AX84" s="67"/>
      <c r="AY84" s="67"/>
      <c r="AZ84" s="67"/>
      <c r="BA84" s="67"/>
      <c r="BB84" s="67"/>
      <c r="BC84" s="67"/>
      <c r="BD84" s="67"/>
      <c r="BE84" s="67"/>
    </row>
    <row r="85" spans="2:57" ht="18.75" customHeight="1" hidden="1">
      <c r="B85" s="1041"/>
      <c r="C85" s="1043" t="str">
        <f>C72</f>
        <v>30緑助成金額</v>
      </c>
      <c r="D85" s="1044"/>
      <c r="E85" s="1044"/>
      <c r="F85" s="1044"/>
      <c r="G85" s="1044"/>
      <c r="H85" s="1045"/>
      <c r="I85" s="419"/>
      <c r="J85" s="264"/>
      <c r="K85" s="264">
        <f>IF(SUM(K87)&gt;SUM($O$16)*50000,SUM($O$16)*50000,K87)</f>
      </c>
      <c r="L85" s="278"/>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8"/>
      <c r="AX85" s="67"/>
      <c r="AY85" s="67"/>
      <c r="AZ85" s="67"/>
      <c r="BA85" s="67"/>
      <c r="BB85" s="67"/>
      <c r="BC85" s="67"/>
      <c r="BD85" s="67"/>
      <c r="BE85" s="67"/>
    </row>
    <row r="86" spans="2:57" ht="18.75" customHeight="1" hidden="1">
      <c r="B86" s="1041"/>
      <c r="C86" s="1043" t="str">
        <f>C73</f>
        <v>29補正合計</v>
      </c>
      <c r="D86" s="1044"/>
      <c r="E86" s="1044"/>
      <c r="F86" s="1044"/>
      <c r="G86" s="1044"/>
      <c r="H86" s="1045"/>
      <c r="I86" s="419"/>
      <c r="J86" s="264"/>
      <c r="K86" s="481">
        <v>0</v>
      </c>
      <c r="L86" s="278"/>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8"/>
      <c r="AX86" s="67"/>
      <c r="AY86" s="67"/>
      <c r="AZ86" s="67"/>
      <c r="BA86" s="67"/>
      <c r="BB86" s="67"/>
      <c r="BC86" s="67"/>
      <c r="BD86" s="67"/>
      <c r="BE86" s="67"/>
    </row>
    <row r="87" spans="2:57" ht="18.75" customHeight="1">
      <c r="B87" s="1041"/>
      <c r="C87" s="1046" t="str">
        <f>C74</f>
        <v>30緑合計</v>
      </c>
      <c r="D87" s="1047"/>
      <c r="E87" s="1047"/>
      <c r="F87" s="1047"/>
      <c r="G87" s="1047"/>
      <c r="H87" s="1048"/>
      <c r="I87" s="420"/>
      <c r="J87" s="265">
        <f>IF(SUM(J88:J101)=0,"",SUM(J88:J101))</f>
      </c>
      <c r="K87" s="265">
        <f>IF(SUM(K39:K46,K88:K95)=0,"",SUM(K39:K46,K88:K95))</f>
      </c>
      <c r="L87" s="279"/>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8"/>
      <c r="AX87" s="67"/>
      <c r="AY87" s="67"/>
      <c r="AZ87" s="67"/>
      <c r="BA87" s="67"/>
      <c r="BB87" s="67"/>
      <c r="BC87" s="67"/>
      <c r="BD87" s="67"/>
      <c r="BE87" s="67"/>
    </row>
    <row r="88" spans="2:57" ht="18.75" customHeight="1">
      <c r="B88" s="1041"/>
      <c r="C88" s="245"/>
      <c r="D88" s="246"/>
      <c r="E88" s="247"/>
      <c r="F88" s="248"/>
      <c r="G88" s="249"/>
      <c r="H88" s="249"/>
      <c r="I88" s="249"/>
      <c r="J88" s="257">
        <f aca="true" t="shared" si="10" ref="J88:J95">IF(OR(C88="",I88=""),"",IF(I88="税込",G88*H88,ROUNDDOWN(K88*1.08,0)))</f>
      </c>
      <c r="K88" s="257">
        <f aca="true" t="shared" si="11" ref="K88:K95">IF(OR(D88="",I88=""),"",IF(I88="税込",ROUNDUP(J88/1.08,0),G88*H88))</f>
      </c>
      <c r="L88" s="250"/>
      <c r="N88" s="1049" t="s">
        <v>531</v>
      </c>
      <c r="O88" s="1049"/>
      <c r="P88" s="1049"/>
      <c r="Q88" s="1049"/>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BD88" s="67"/>
      <c r="BE88" s="67"/>
    </row>
    <row r="89" spans="2:57" ht="18.75" customHeight="1">
      <c r="B89" s="1041"/>
      <c r="C89" s="252"/>
      <c r="D89" s="246"/>
      <c r="E89" s="247"/>
      <c r="F89" s="253"/>
      <c r="G89" s="249"/>
      <c r="H89" s="249"/>
      <c r="I89" s="249"/>
      <c r="J89" s="257">
        <f t="shared" si="10"/>
      </c>
      <c r="K89" s="257">
        <f t="shared" si="11"/>
      </c>
      <c r="L89" s="250"/>
      <c r="N89" s="1049"/>
      <c r="O89" s="1049"/>
      <c r="P89" s="1049"/>
      <c r="Q89" s="104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70"/>
      <c r="AX89" s="70"/>
      <c r="AY89" s="258"/>
      <c r="AZ89" s="258"/>
      <c r="BA89" s="258"/>
      <c r="BB89" s="258"/>
      <c r="BC89" s="258"/>
      <c r="BD89" s="258"/>
      <c r="BE89" s="258"/>
    </row>
    <row r="90" spans="2:57" ht="18.75" customHeight="1">
      <c r="B90" s="1041"/>
      <c r="C90" s="245"/>
      <c r="D90" s="246"/>
      <c r="E90" s="247"/>
      <c r="F90" s="248"/>
      <c r="G90" s="249"/>
      <c r="H90" s="249"/>
      <c r="I90" s="249"/>
      <c r="J90" s="257">
        <f t="shared" si="10"/>
      </c>
      <c r="K90" s="257">
        <f t="shared" si="11"/>
      </c>
      <c r="L90" s="250"/>
      <c r="N90" s="1049"/>
      <c r="O90" s="1049"/>
      <c r="P90" s="1049"/>
      <c r="Q90" s="104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7"/>
      <c r="AX90" s="67"/>
      <c r="AY90" s="258"/>
      <c r="AZ90" s="258"/>
      <c r="BA90" s="258"/>
      <c r="BB90" s="258"/>
      <c r="BC90" s="258"/>
      <c r="BD90" s="258"/>
      <c r="BE90" s="258"/>
    </row>
    <row r="91" spans="2:57" ht="18.75" customHeight="1">
      <c r="B91" s="1041"/>
      <c r="C91" s="245"/>
      <c r="D91" s="246"/>
      <c r="E91" s="247"/>
      <c r="F91" s="248"/>
      <c r="G91" s="249"/>
      <c r="H91" s="249"/>
      <c r="I91" s="249"/>
      <c r="J91" s="257">
        <f t="shared" si="10"/>
      </c>
      <c r="K91" s="257">
        <f t="shared" si="11"/>
      </c>
      <c r="L91" s="250"/>
      <c r="N91" s="260"/>
      <c r="O91" s="260"/>
      <c r="P91" s="260"/>
      <c r="Q91" s="260"/>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7"/>
      <c r="AX91" s="67"/>
      <c r="AY91" s="258"/>
      <c r="AZ91" s="258"/>
      <c r="BA91" s="258"/>
      <c r="BB91" s="258"/>
      <c r="BC91" s="258"/>
      <c r="BD91" s="258"/>
      <c r="BE91" s="258"/>
    </row>
    <row r="92" spans="2:17" ht="18" customHeight="1">
      <c r="B92" s="1041"/>
      <c r="C92" s="245"/>
      <c r="D92" s="246"/>
      <c r="E92" s="247"/>
      <c r="F92" s="248"/>
      <c r="G92" s="249"/>
      <c r="H92" s="249"/>
      <c r="I92" s="249"/>
      <c r="J92" s="257">
        <f t="shared" si="10"/>
      </c>
      <c r="K92" s="257">
        <f t="shared" si="11"/>
      </c>
      <c r="L92" s="250"/>
      <c r="N92" s="260"/>
      <c r="O92" s="260"/>
      <c r="P92" s="260"/>
      <c r="Q92" s="260"/>
    </row>
    <row r="93" spans="2:17" ht="18.75" customHeight="1">
      <c r="B93" s="1041"/>
      <c r="C93" s="245"/>
      <c r="D93" s="246"/>
      <c r="E93" s="247"/>
      <c r="F93" s="248"/>
      <c r="G93" s="249"/>
      <c r="H93" s="249"/>
      <c r="I93" s="249"/>
      <c r="J93" s="257">
        <f t="shared" si="10"/>
      </c>
      <c r="K93" s="257">
        <f t="shared" si="11"/>
      </c>
      <c r="L93" s="250"/>
      <c r="N93" s="260"/>
      <c r="O93" s="260"/>
      <c r="P93" s="260"/>
      <c r="Q93" s="260"/>
    </row>
    <row r="94" spans="2:17" ht="18.75" customHeight="1">
      <c r="B94" s="1041"/>
      <c r="C94" s="245"/>
      <c r="D94" s="246"/>
      <c r="E94" s="247"/>
      <c r="F94" s="248"/>
      <c r="G94" s="249"/>
      <c r="H94" s="249"/>
      <c r="I94" s="249"/>
      <c r="J94" s="257">
        <f t="shared" si="10"/>
      </c>
      <c r="K94" s="257">
        <f t="shared" si="11"/>
      </c>
      <c r="L94" s="250"/>
      <c r="N94" s="260"/>
      <c r="O94" s="260"/>
      <c r="P94" s="260"/>
      <c r="Q94" s="260"/>
    </row>
    <row r="95" spans="2:12" ht="18.75" customHeight="1" thickBot="1">
      <c r="B95" s="1042"/>
      <c r="C95" s="281"/>
      <c r="D95" s="282"/>
      <c r="E95" s="283"/>
      <c r="F95" s="284"/>
      <c r="G95" s="285"/>
      <c r="H95" s="285"/>
      <c r="I95" s="285"/>
      <c r="J95" s="266">
        <f t="shared" si="10"/>
      </c>
      <c r="K95" s="266">
        <f t="shared" si="11"/>
      </c>
      <c r="L95" s="254"/>
    </row>
    <row r="96" spans="2:12" ht="18.75" customHeight="1">
      <c r="B96" s="182" t="str">
        <f>B47</f>
        <v>購入日付は2018年4月1日から2019年1月31日までの期間です。</v>
      </c>
      <c r="L96" s="702"/>
    </row>
  </sheetData>
  <sheetProtection password="FA15" sheet="1"/>
  <mergeCells count="60">
    <mergeCell ref="C11:I11"/>
    <mergeCell ref="N50:Q50"/>
    <mergeCell ref="L52:Q52"/>
    <mergeCell ref="L53:Q53"/>
    <mergeCell ref="L54:P54"/>
    <mergeCell ref="O13:P13"/>
    <mergeCell ref="O14:P14"/>
    <mergeCell ref="O15:P15"/>
    <mergeCell ref="O16:P16"/>
    <mergeCell ref="C12:I12"/>
    <mergeCell ref="C21:I21"/>
    <mergeCell ref="C25:I25"/>
    <mergeCell ref="C34:I34"/>
    <mergeCell ref="B34:B46"/>
    <mergeCell ref="C36:I36"/>
    <mergeCell ref="C37:I37"/>
    <mergeCell ref="C22:I22"/>
    <mergeCell ref="C38:I38"/>
    <mergeCell ref="C10:I10"/>
    <mergeCell ref="AS6:BE6"/>
    <mergeCell ref="B3:F5"/>
    <mergeCell ref="L6:O6"/>
    <mergeCell ref="L3:Q3"/>
    <mergeCell ref="L4:Q4"/>
    <mergeCell ref="L5:P5"/>
    <mergeCell ref="C8:I8"/>
    <mergeCell ref="C9:I9"/>
    <mergeCell ref="B50:C50"/>
    <mergeCell ref="N39:Q41"/>
    <mergeCell ref="N26:Q31"/>
    <mergeCell ref="B1:C1"/>
    <mergeCell ref="B9:B20"/>
    <mergeCell ref="N1:Q1"/>
    <mergeCell ref="C23:I23"/>
    <mergeCell ref="C24:I24"/>
    <mergeCell ref="C35:I35"/>
    <mergeCell ref="B21:B33"/>
    <mergeCell ref="C70:H70"/>
    <mergeCell ref="C72:H72"/>
    <mergeCell ref="C73:H73"/>
    <mergeCell ref="C74:H74"/>
    <mergeCell ref="C57:H57"/>
    <mergeCell ref="B52:F54"/>
    <mergeCell ref="L55:O55"/>
    <mergeCell ref="AS55:BE55"/>
    <mergeCell ref="B58:B69"/>
    <mergeCell ref="C58:H58"/>
    <mergeCell ref="C59:H59"/>
    <mergeCell ref="C60:H60"/>
    <mergeCell ref="C61:H61"/>
    <mergeCell ref="N75:Q80"/>
    <mergeCell ref="B83:B95"/>
    <mergeCell ref="C84:H84"/>
    <mergeCell ref="C85:H85"/>
    <mergeCell ref="C86:H86"/>
    <mergeCell ref="C87:H87"/>
    <mergeCell ref="N88:Q90"/>
    <mergeCell ref="C83:H83"/>
    <mergeCell ref="B70:B82"/>
    <mergeCell ref="C71:H71"/>
  </mergeCells>
  <conditionalFormatting sqref="J8:J10 J21:J23 J34:J36">
    <cfRule type="containsBlanks" priority="10" dxfId="75" stopIfTrue="1">
      <formula>LEN(TRIM(J8))=0</formula>
    </cfRule>
  </conditionalFormatting>
  <conditionalFormatting sqref="J57:J59 J70:J72 J83:J85">
    <cfRule type="containsBlanks" priority="7" dxfId="75" stopIfTrue="1">
      <formula>LEN(TRIM(J57))=0</formula>
    </cfRule>
  </conditionalFormatting>
  <conditionalFormatting sqref="C13:I20 C26:I33 C39:I46 L8:L46">
    <cfRule type="expression" priority="4" dxfId="0" stopIfTrue="1">
      <formula>C8=""</formula>
    </cfRule>
  </conditionalFormatting>
  <conditionalFormatting sqref="C62:I69 C75:I82 C88:I95 L57:L95">
    <cfRule type="expression" priority="3" dxfId="0" stopIfTrue="1">
      <formula>C57=""</formula>
    </cfRule>
  </conditionalFormatting>
  <conditionalFormatting sqref="J13:K20 J12 K8:K12 L3:Q5 J25:J33 K21:K33 J38:J46 K34:K46">
    <cfRule type="expression" priority="2" dxfId="3" stopIfTrue="1">
      <formula>J3=""</formula>
    </cfRule>
  </conditionalFormatting>
  <conditionalFormatting sqref="J62 J61 K57:K61 L52:Q54 J63:J69 K62:K69 J74:J82 K70:K82 J87:J95 K83:K95">
    <cfRule type="expression" priority="1" dxfId="3" stopIfTrue="1">
      <formula>J52=""</formula>
    </cfRule>
  </conditionalFormatting>
  <dataValidations count="7">
    <dataValidation type="list" allowBlank="1" showInputMessage="1" showErrorMessage="1" sqref="E13:E20 E26:E33 E39:E46 E62:E69 E75:E82 E88:E95">
      <formula1>"防護ズボン,防護ブーツ"</formula1>
    </dataValidation>
    <dataValidation type="list" allowBlank="1" showInputMessage="1" error="リストから選択してください。" sqref="D88:D95 D26:D33 D39:D46 D62:D69 D75:D82 D14:D20">
      <formula1>INDIRECT("リスト!$AE$22:$AE$33")</formula1>
    </dataValidation>
    <dataValidation type="list" allowBlank="1" showInputMessage="1" sqref="F13:F20 F26:F33 F39:F46 F62:F69 F75:F82 F88:F95">
      <formula1>INDIRECT(D13&amp;E13)</formula1>
    </dataValidation>
    <dataValidation type="date" allowBlank="1" showInputMessage="1" showErrorMessage="1" error="購入日付の範囲内で入力して下さい。" sqref="C13:C20 C26:C33 C39:C46 C62:C69 C75:C82 C88:C95">
      <formula1>INDIRECT("リスト!G61")</formula1>
      <formula2>INDIRECT("リスト!G62")</formula2>
    </dataValidation>
    <dataValidation type="list" allowBlank="1" showInputMessage="1" showErrorMessage="1" sqref="I13:I20 I26:I33 I39:I46">
      <formula1>"税込,税抜"</formula1>
    </dataValidation>
    <dataValidation type="list" allowBlank="1" showInputMessage="1" error="リストから選択してください。" sqref="D13">
      <formula1>INDIRECT("リスト!$AE$22:$AE$33")</formula1>
    </dataValidation>
    <dataValidation allowBlank="1" showInputMessage="1" showErrorMessage="1" imeMode="disabled" sqref="G13:G20 G26:G33 G39:G46 G62:G69 G75:G82 G88:G95"/>
  </dataValidations>
  <printOptions horizontalCentered="1"/>
  <pageMargins left="0.1968503937007874" right="0.1968503937007874" top="0.7874015748031497" bottom="0.1968503937007874" header="0.3937007874015748" footer="0.1968503937007874"/>
  <pageSetup horizontalDpi="600" verticalDpi="600" orientation="landscape" paperSize="9" scale="74" r:id="rId1"/>
  <rowBreaks count="1" manualBreakCount="1">
    <brk id="49" max="15" man="1"/>
  </rowBreaks>
</worksheet>
</file>

<file path=xl/worksheets/sheet12.xml><?xml version="1.0" encoding="utf-8"?>
<worksheet xmlns="http://schemas.openxmlformats.org/spreadsheetml/2006/main" xmlns:r="http://schemas.openxmlformats.org/officeDocument/2006/relationships">
  <dimension ref="B1:U60"/>
  <sheetViews>
    <sheetView view="pageBreakPreview" zoomScale="85" zoomScaleSheetLayoutView="85" zoomScalePageLayoutView="0" workbookViewId="0" topLeftCell="A1">
      <selection activeCell="D10" sqref="D10"/>
    </sheetView>
  </sheetViews>
  <sheetFormatPr defaultColWidth="9.140625" defaultRowHeight="19.5" customHeight="1"/>
  <cols>
    <col min="1" max="1" width="3.57421875" style="42" customWidth="1"/>
    <col min="2" max="2" width="4.421875" style="42" bestFit="1" customWidth="1"/>
    <col min="3" max="3" width="5.57421875" style="42" customWidth="1"/>
    <col min="4" max="4" width="20.57421875" style="42" customWidth="1"/>
    <col min="5" max="9" width="12.57421875" style="42" customWidth="1"/>
    <col min="10" max="12" width="6.57421875" style="42" customWidth="1"/>
    <col min="13" max="13" width="8.57421875" style="42" customWidth="1"/>
    <col min="14" max="14" width="20.57421875" style="42" customWidth="1"/>
    <col min="15" max="15" width="24.57421875" style="42" customWidth="1"/>
    <col min="16" max="16" width="3.57421875" style="42" customWidth="1"/>
    <col min="17" max="17" width="9.00390625" style="732" customWidth="1"/>
    <col min="18" max="21" width="9.00390625" style="732" hidden="1" customWidth="1"/>
    <col min="22" max="16384" width="9.00390625" style="732" customWidth="1"/>
  </cols>
  <sheetData>
    <row r="1" spans="2:15" ht="19.5" customHeight="1">
      <c r="B1" s="1080" t="s">
        <v>485</v>
      </c>
      <c r="C1" s="1081"/>
      <c r="D1" s="1082"/>
      <c r="E1" s="42" t="str">
        <f>'2-1(表紙)'!$J$2</f>
        <v>30緑</v>
      </c>
      <c r="O1" s="326" t="str">
        <f>IF('2-1(表紙)'!$J$3="","提出区分",'2-1(表紙)'!$J$3)</f>
        <v>提出区分</v>
      </c>
    </row>
    <row r="2" ht="15" customHeight="1"/>
    <row r="3" spans="2:16" ht="19.5" customHeight="1">
      <c r="B3" s="463" t="s">
        <v>572</v>
      </c>
      <c r="C3" s="463"/>
      <c r="D3" s="463"/>
      <c r="E3" s="463"/>
      <c r="F3" s="463"/>
      <c r="G3" s="463"/>
      <c r="H3" s="310"/>
      <c r="I3" s="310"/>
      <c r="L3" s="817" t="s">
        <v>303</v>
      </c>
      <c r="M3" s="817"/>
      <c r="N3" s="823">
        <f>IF('2-1(表紙)'!$I$15="","",'2-1(表紙)'!$I$15)</f>
      </c>
      <c r="O3" s="1074"/>
      <c r="P3" s="824"/>
    </row>
    <row r="4" spans="2:16" ht="19.5" customHeight="1">
      <c r="B4" s="463"/>
      <c r="C4" s="463"/>
      <c r="D4" s="463"/>
      <c r="E4" s="463"/>
      <c r="F4" s="463"/>
      <c r="G4" s="463"/>
      <c r="H4" s="310"/>
      <c r="I4" s="310"/>
      <c r="L4" s="817" t="s">
        <v>305</v>
      </c>
      <c r="M4" s="817"/>
      <c r="N4" s="823">
        <f>IF('2-1(表紙)'!$J$15="","",'2-1(表紙)'!$J$15)</f>
      </c>
      <c r="O4" s="1074"/>
      <c r="P4" s="824"/>
    </row>
    <row r="5" spans="2:16" ht="19.5" customHeight="1">
      <c r="B5" s="463"/>
      <c r="C5" s="463"/>
      <c r="D5" s="463"/>
      <c r="E5" s="463"/>
      <c r="F5" s="463"/>
      <c r="G5" s="463"/>
      <c r="H5" s="310"/>
      <c r="I5" s="310"/>
      <c r="L5" s="817" t="s">
        <v>304</v>
      </c>
      <c r="M5" s="817"/>
      <c r="N5" s="823">
        <f>IF('2-1(表紙)'!$H$10="","",'2-1(表紙)'!$H$10)</f>
      </c>
      <c r="O5" s="1074"/>
      <c r="P5" s="436">
        <f>'2-1(表紙)'!$K$15</f>
        <v>0</v>
      </c>
    </row>
    <row r="6" spans="14:15" ht="7.5" customHeight="1">
      <c r="N6" s="1038"/>
      <c r="O6" s="1038"/>
    </row>
    <row r="7" spans="2:16" ht="36" customHeight="1">
      <c r="B7" s="1066" t="s">
        <v>316</v>
      </c>
      <c r="C7" s="1066" t="s">
        <v>177</v>
      </c>
      <c r="D7" s="1075" t="s">
        <v>178</v>
      </c>
      <c r="E7" s="1076" t="s">
        <v>183</v>
      </c>
      <c r="F7" s="1076"/>
      <c r="G7" s="996" t="s">
        <v>698</v>
      </c>
      <c r="H7" s="996"/>
      <c r="I7" s="996"/>
      <c r="J7" s="1066" t="s">
        <v>179</v>
      </c>
      <c r="K7" s="1068" t="s">
        <v>776</v>
      </c>
      <c r="L7" s="1077" t="s">
        <v>777</v>
      </c>
      <c r="M7" s="1071" t="s">
        <v>891</v>
      </c>
      <c r="N7" s="1000" t="s">
        <v>778</v>
      </c>
      <c r="O7" s="1076" t="s">
        <v>703</v>
      </c>
      <c r="P7" s="1076"/>
    </row>
    <row r="8" spans="2:16" ht="17.25" customHeight="1">
      <c r="B8" s="1066"/>
      <c r="C8" s="1066"/>
      <c r="D8" s="1075"/>
      <c r="E8" s="1065" t="s">
        <v>180</v>
      </c>
      <c r="F8" s="1065" t="s">
        <v>181</v>
      </c>
      <c r="G8" s="486" t="s">
        <v>659</v>
      </c>
      <c r="H8" s="486" t="s">
        <v>653</v>
      </c>
      <c r="I8" s="486" t="s">
        <v>654</v>
      </c>
      <c r="J8" s="1066"/>
      <c r="K8" s="1069"/>
      <c r="L8" s="1078"/>
      <c r="M8" s="1072"/>
      <c r="N8" s="1083"/>
      <c r="O8" s="1076"/>
      <c r="P8" s="1076"/>
    </row>
    <row r="9" spans="2:21" ht="138.75" customHeight="1">
      <c r="B9" s="1066"/>
      <c r="C9" s="1066"/>
      <c r="D9" s="1075"/>
      <c r="E9" s="1065"/>
      <c r="F9" s="1065"/>
      <c r="G9" s="515" t="s">
        <v>341</v>
      </c>
      <c r="H9" s="515" t="s">
        <v>699</v>
      </c>
      <c r="I9" s="515" t="s">
        <v>562</v>
      </c>
      <c r="J9" s="1066"/>
      <c r="K9" s="1070"/>
      <c r="L9" s="1079"/>
      <c r="M9" s="1073"/>
      <c r="N9" s="1001"/>
      <c r="O9" s="1076"/>
      <c r="P9" s="1076"/>
      <c r="R9" s="783" t="s">
        <v>898</v>
      </c>
      <c r="S9" s="783" t="s">
        <v>921</v>
      </c>
      <c r="U9" s="783" t="s">
        <v>920</v>
      </c>
    </row>
    <row r="10" spans="2:21" ht="19.5" customHeight="1">
      <c r="B10" s="110">
        <v>1</v>
      </c>
      <c r="C10" s="325">
        <f>IF(D10="","",TEXT(B10,"00"))</f>
      </c>
      <c r="D10" s="690"/>
      <c r="E10" s="649"/>
      <c r="F10" s="649"/>
      <c r="G10" s="649"/>
      <c r="H10" s="649"/>
      <c r="I10" s="649"/>
      <c r="J10" s="675"/>
      <c r="K10" s="676"/>
      <c r="L10" s="677"/>
      <c r="M10" s="678"/>
      <c r="N10" s="689"/>
      <c r="O10" s="1026"/>
      <c r="P10" s="1027"/>
      <c r="R10" s="751">
        <f>IF(OR('2-1(表紙)'!J$3=リスト!G$4,'2-1(表紙)'!J$3=リスト!G$5),IF(D10&lt;&gt;"",1,0),0)</f>
        <v>0</v>
      </c>
      <c r="S10" s="751">
        <f>IF(OR('2-1(表紙)'!J$3=リスト!G$6,'2-1(表紙)'!J$3=リスト!G$7),IF(AND(D10&lt;&gt;"",N10=リスト!BG$4),1,0),0)</f>
        <v>0</v>
      </c>
      <c r="U10" s="751">
        <f>COUNTA(G10:I29,K10:L29,G40:I59,K40:L59)</f>
        <v>0</v>
      </c>
    </row>
    <row r="11" spans="2:19" ht="19.5" customHeight="1">
      <c r="B11" s="110">
        <v>2</v>
      </c>
      <c r="C11" s="325">
        <f aca="true" t="shared" si="0" ref="C11:C17">IF(D11="","",TEXT(B11,"00"))</f>
      </c>
      <c r="D11" s="690"/>
      <c r="E11" s="649"/>
      <c r="F11" s="649"/>
      <c r="G11" s="649"/>
      <c r="H11" s="649"/>
      <c r="I11" s="649"/>
      <c r="J11" s="675"/>
      <c r="K11" s="676"/>
      <c r="L11" s="677"/>
      <c r="M11" s="678"/>
      <c r="N11" s="689"/>
      <c r="O11" s="821"/>
      <c r="P11" s="821"/>
      <c r="R11" s="751">
        <f>IF(OR('2-1(表紙)'!J$3=リスト!G$4,'2-1(表紙)'!J$3=リスト!G$5),IF(D11&lt;&gt;"",1,0),0)</f>
        <v>0</v>
      </c>
      <c r="S11" s="751">
        <f>IF(OR('2-1(表紙)'!J$3=リスト!G$6,'2-1(表紙)'!J$3=リスト!G$7),IF(AND(D11&lt;&gt;"",N11=リスト!BG$4),1,0),0)</f>
        <v>0</v>
      </c>
    </row>
    <row r="12" spans="2:19" ht="19.5" customHeight="1">
      <c r="B12" s="110">
        <v>3</v>
      </c>
      <c r="C12" s="325">
        <f t="shared" si="0"/>
      </c>
      <c r="D12" s="690"/>
      <c r="E12" s="649"/>
      <c r="F12" s="649"/>
      <c r="G12" s="649"/>
      <c r="H12" s="649"/>
      <c r="I12" s="649"/>
      <c r="J12" s="675"/>
      <c r="K12" s="676"/>
      <c r="L12" s="677"/>
      <c r="M12" s="678"/>
      <c r="N12" s="689"/>
      <c r="O12" s="821"/>
      <c r="P12" s="821"/>
      <c r="R12" s="751">
        <f>IF(OR('2-1(表紙)'!J$3=リスト!G$4,'2-1(表紙)'!J$3=リスト!G$5),IF(D12&lt;&gt;"",1,0),0)</f>
        <v>0</v>
      </c>
      <c r="S12" s="751">
        <f>IF(OR('2-1(表紙)'!J$3=リスト!G$6,'2-1(表紙)'!J$3=リスト!G$7),IF(AND(D12&lt;&gt;"",N12=リスト!BG$4),1,0),0)</f>
        <v>0</v>
      </c>
    </row>
    <row r="13" spans="2:19" ht="19.5" customHeight="1">
      <c r="B13" s="110">
        <v>4</v>
      </c>
      <c r="C13" s="325">
        <f t="shared" si="0"/>
      </c>
      <c r="D13" s="690"/>
      <c r="E13" s="649"/>
      <c r="F13" s="649"/>
      <c r="G13" s="649"/>
      <c r="H13" s="649"/>
      <c r="I13" s="649"/>
      <c r="J13" s="675"/>
      <c r="K13" s="676"/>
      <c r="L13" s="677"/>
      <c r="M13" s="678"/>
      <c r="N13" s="689"/>
      <c r="O13" s="821"/>
      <c r="P13" s="821"/>
      <c r="R13" s="751">
        <f>IF(OR('2-1(表紙)'!J$3=リスト!G$4,'2-1(表紙)'!J$3=リスト!G$5),IF(D13&lt;&gt;"",1,0),0)</f>
        <v>0</v>
      </c>
      <c r="S13" s="751">
        <f>IF(OR('2-1(表紙)'!J$3=リスト!G$6,'2-1(表紙)'!J$3=リスト!G$7),IF(AND(D13&lt;&gt;"",N13=リスト!BG$4),1,0),0)</f>
        <v>0</v>
      </c>
    </row>
    <row r="14" spans="2:19" ht="19.5" customHeight="1">
      <c r="B14" s="110">
        <v>5</v>
      </c>
      <c r="C14" s="325">
        <f t="shared" si="0"/>
      </c>
      <c r="D14" s="690"/>
      <c r="E14" s="649"/>
      <c r="F14" s="649"/>
      <c r="G14" s="649"/>
      <c r="H14" s="649"/>
      <c r="I14" s="649"/>
      <c r="J14" s="675"/>
      <c r="K14" s="676"/>
      <c r="L14" s="677"/>
      <c r="M14" s="678"/>
      <c r="N14" s="689"/>
      <c r="O14" s="821"/>
      <c r="P14" s="821"/>
      <c r="R14" s="751">
        <f>IF(OR('2-1(表紙)'!J$3=リスト!G$4,'2-1(表紙)'!J$3=リスト!G$5),IF(D14&lt;&gt;"",1,0),0)</f>
        <v>0</v>
      </c>
      <c r="S14" s="751">
        <f>IF(OR('2-1(表紙)'!J$3=リスト!G$6,'2-1(表紙)'!J$3=リスト!G$7),IF(AND(D14&lt;&gt;"",N14=リスト!BG$4),1,0),0)</f>
        <v>0</v>
      </c>
    </row>
    <row r="15" spans="2:19" ht="19.5" customHeight="1">
      <c r="B15" s="110">
        <v>6</v>
      </c>
      <c r="C15" s="325">
        <f t="shared" si="0"/>
      </c>
      <c r="D15" s="690"/>
      <c r="E15" s="649"/>
      <c r="F15" s="649"/>
      <c r="G15" s="649"/>
      <c r="H15" s="649"/>
      <c r="I15" s="649"/>
      <c r="J15" s="675"/>
      <c r="K15" s="676"/>
      <c r="L15" s="677"/>
      <c r="M15" s="678"/>
      <c r="N15" s="689"/>
      <c r="O15" s="821"/>
      <c r="P15" s="821"/>
      <c r="R15" s="751">
        <f>IF(OR('2-1(表紙)'!J$3=リスト!G$4,'2-1(表紙)'!J$3=リスト!G$5),IF(D15&lt;&gt;"",1,0),0)</f>
        <v>0</v>
      </c>
      <c r="S15" s="751">
        <f>IF(OR('2-1(表紙)'!J$3=リスト!G$6,'2-1(表紙)'!J$3=リスト!G$7),IF(AND(D15&lt;&gt;"",N15=リスト!BG$4),1,0),0)</f>
        <v>0</v>
      </c>
    </row>
    <row r="16" spans="2:19" ht="19.5" customHeight="1">
      <c r="B16" s="110">
        <v>7</v>
      </c>
      <c r="C16" s="325">
        <f t="shared" si="0"/>
      </c>
      <c r="D16" s="690"/>
      <c r="E16" s="649"/>
      <c r="F16" s="649"/>
      <c r="G16" s="649"/>
      <c r="H16" s="649"/>
      <c r="I16" s="649"/>
      <c r="J16" s="675"/>
      <c r="K16" s="676"/>
      <c r="L16" s="677"/>
      <c r="M16" s="678"/>
      <c r="N16" s="689"/>
      <c r="O16" s="821"/>
      <c r="P16" s="821"/>
      <c r="R16" s="751">
        <f>IF(OR('2-1(表紙)'!J$3=リスト!G$4,'2-1(表紙)'!J$3=リスト!G$5),IF(D16&lt;&gt;"",1,0),0)</f>
        <v>0</v>
      </c>
      <c r="S16" s="751">
        <f>IF(OR('2-1(表紙)'!J$3=リスト!G$6,'2-1(表紙)'!J$3=リスト!G$7),IF(AND(D16&lt;&gt;"",N16=リスト!BG$4),1,0),0)</f>
        <v>0</v>
      </c>
    </row>
    <row r="17" spans="2:19" ht="19.5" customHeight="1">
      <c r="B17" s="110">
        <v>8</v>
      </c>
      <c r="C17" s="325">
        <f t="shared" si="0"/>
      </c>
      <c r="D17" s="690"/>
      <c r="E17" s="649"/>
      <c r="F17" s="649"/>
      <c r="G17" s="649"/>
      <c r="H17" s="649"/>
      <c r="I17" s="649"/>
      <c r="J17" s="675"/>
      <c r="K17" s="676"/>
      <c r="L17" s="677"/>
      <c r="M17" s="678"/>
      <c r="N17" s="689"/>
      <c r="O17" s="821"/>
      <c r="P17" s="821"/>
      <c r="R17" s="751">
        <f>IF(OR('2-1(表紙)'!J$3=リスト!G$4,'2-1(表紙)'!J$3=リスト!G$5),IF(D17&lt;&gt;"",1,0),0)</f>
        <v>0</v>
      </c>
      <c r="S17" s="751">
        <f>IF(OR('2-1(表紙)'!J$3=リスト!G$6,'2-1(表紙)'!J$3=リスト!G$7),IF(AND(D17&lt;&gt;"",N17=リスト!BG$4),1,0),0)</f>
        <v>0</v>
      </c>
    </row>
    <row r="18" spans="2:19" ht="19.5" customHeight="1">
      <c r="B18" s="110">
        <v>9</v>
      </c>
      <c r="C18" s="325">
        <f>IF(D18="","",TEXT(B18,"00"))</f>
      </c>
      <c r="D18" s="690"/>
      <c r="E18" s="649"/>
      <c r="F18" s="649"/>
      <c r="G18" s="649"/>
      <c r="H18" s="649"/>
      <c r="I18" s="649"/>
      <c r="J18" s="675"/>
      <c r="K18" s="676"/>
      <c r="L18" s="677"/>
      <c r="M18" s="678"/>
      <c r="N18" s="689"/>
      <c r="O18" s="821"/>
      <c r="P18" s="821"/>
      <c r="R18" s="751">
        <f>IF(OR('2-1(表紙)'!J$3=リスト!G$4,'2-1(表紙)'!J$3=リスト!G$5),IF(D18&lt;&gt;"",1,0),0)</f>
        <v>0</v>
      </c>
      <c r="S18" s="751">
        <f>IF(OR('2-1(表紙)'!J$3=リスト!G$6,'2-1(表紙)'!J$3=リスト!G$7),IF(AND(D18&lt;&gt;"",N18=リスト!BG$4),1,0),0)</f>
        <v>0</v>
      </c>
    </row>
    <row r="19" spans="2:19" ht="19.5" customHeight="1">
      <c r="B19" s="110">
        <v>10</v>
      </c>
      <c r="C19" s="325">
        <f aca="true" t="shared" si="1" ref="C19:C24">IF(D19="","",TEXT(B19,"00"))</f>
      </c>
      <c r="D19" s="690"/>
      <c r="E19" s="649"/>
      <c r="F19" s="649"/>
      <c r="G19" s="649"/>
      <c r="H19" s="649"/>
      <c r="I19" s="649"/>
      <c r="J19" s="675"/>
      <c r="K19" s="676"/>
      <c r="L19" s="677"/>
      <c r="M19" s="678"/>
      <c r="N19" s="689"/>
      <c r="O19" s="821"/>
      <c r="P19" s="821"/>
      <c r="R19" s="751">
        <f>IF(OR('2-1(表紙)'!J$3=リスト!G$4,'2-1(表紙)'!J$3=リスト!G$5),IF(D19&lt;&gt;"",1,0),0)</f>
        <v>0</v>
      </c>
      <c r="S19" s="751">
        <f>IF(OR('2-1(表紙)'!J$3=リスト!G$6,'2-1(表紙)'!J$3=リスト!G$7),IF(AND(D19&lt;&gt;"",N19=リスト!BG$4),1,0),0)</f>
        <v>0</v>
      </c>
    </row>
    <row r="20" spans="2:19" ht="19.5" customHeight="1">
      <c r="B20" s="110">
        <v>11</v>
      </c>
      <c r="C20" s="325">
        <f t="shared" si="1"/>
      </c>
      <c r="D20" s="690"/>
      <c r="E20" s="649"/>
      <c r="F20" s="649"/>
      <c r="G20" s="649"/>
      <c r="H20" s="649"/>
      <c r="I20" s="649"/>
      <c r="J20" s="675"/>
      <c r="K20" s="676"/>
      <c r="L20" s="677"/>
      <c r="M20" s="678"/>
      <c r="N20" s="689"/>
      <c r="O20" s="821"/>
      <c r="P20" s="821"/>
      <c r="R20" s="751">
        <f>IF(OR('2-1(表紙)'!J$3=リスト!G$4,'2-1(表紙)'!J$3=リスト!G$5),IF(D20&lt;&gt;"",1,0),0)</f>
        <v>0</v>
      </c>
      <c r="S20" s="751">
        <f>IF(OR('2-1(表紙)'!J$3=リスト!G$6,'2-1(表紙)'!J$3=リスト!G$7),IF(AND(D20&lt;&gt;"",N20=リスト!BG$4),1,0),0)</f>
        <v>0</v>
      </c>
    </row>
    <row r="21" spans="2:19" ht="19.5" customHeight="1">
      <c r="B21" s="110">
        <v>12</v>
      </c>
      <c r="C21" s="325">
        <f t="shared" si="1"/>
      </c>
      <c r="D21" s="690"/>
      <c r="E21" s="649"/>
      <c r="F21" s="649"/>
      <c r="G21" s="649"/>
      <c r="H21" s="649"/>
      <c r="I21" s="649"/>
      <c r="J21" s="675"/>
      <c r="K21" s="676"/>
      <c r="L21" s="677"/>
      <c r="M21" s="678"/>
      <c r="N21" s="689"/>
      <c r="O21" s="821"/>
      <c r="P21" s="821"/>
      <c r="R21" s="751">
        <f>IF(OR('2-1(表紙)'!J$3=リスト!G$4,'2-1(表紙)'!J$3=リスト!G$5),IF(D21&lt;&gt;"",1,0),0)</f>
        <v>0</v>
      </c>
      <c r="S21" s="751">
        <f>IF(OR('2-1(表紙)'!J$3=リスト!G$6,'2-1(表紙)'!J$3=リスト!G$7),IF(AND(D21&lt;&gt;"",N21=リスト!BG$4),1,0),0)</f>
        <v>0</v>
      </c>
    </row>
    <row r="22" spans="2:19" ht="19.5" customHeight="1">
      <c r="B22" s="110">
        <v>13</v>
      </c>
      <c r="C22" s="325">
        <f t="shared" si="1"/>
      </c>
      <c r="D22" s="690"/>
      <c r="E22" s="649"/>
      <c r="F22" s="649"/>
      <c r="G22" s="649"/>
      <c r="H22" s="649"/>
      <c r="I22" s="649"/>
      <c r="J22" s="675"/>
      <c r="K22" s="676"/>
      <c r="L22" s="677"/>
      <c r="M22" s="678"/>
      <c r="N22" s="689"/>
      <c r="O22" s="821"/>
      <c r="P22" s="821"/>
      <c r="R22" s="751">
        <f>IF(OR('2-1(表紙)'!J$3=リスト!G$4,'2-1(表紙)'!J$3=リスト!G$5),IF(D22&lt;&gt;"",1,0),0)</f>
        <v>0</v>
      </c>
      <c r="S22" s="751">
        <f>IF(OR('2-1(表紙)'!J$3=リスト!G$6,'2-1(表紙)'!J$3=リスト!G$7),IF(AND(D22&lt;&gt;"",N22=リスト!BG$4),1,0),0)</f>
        <v>0</v>
      </c>
    </row>
    <row r="23" spans="2:19" ht="19.5" customHeight="1">
      <c r="B23" s="110">
        <v>14</v>
      </c>
      <c r="C23" s="325">
        <f t="shared" si="1"/>
      </c>
      <c r="D23" s="690"/>
      <c r="E23" s="649"/>
      <c r="F23" s="649"/>
      <c r="G23" s="649"/>
      <c r="H23" s="649"/>
      <c r="I23" s="649"/>
      <c r="J23" s="675"/>
      <c r="K23" s="676"/>
      <c r="L23" s="677"/>
      <c r="M23" s="678"/>
      <c r="N23" s="689"/>
      <c r="O23" s="821"/>
      <c r="P23" s="821"/>
      <c r="R23" s="751">
        <f>IF(OR('2-1(表紙)'!J$3=リスト!G$4,'2-1(表紙)'!J$3=リスト!G$5),IF(D23&lt;&gt;"",1,0),0)</f>
        <v>0</v>
      </c>
      <c r="S23" s="751">
        <f>IF(OR('2-1(表紙)'!J$3=リスト!G$6,'2-1(表紙)'!J$3=リスト!G$7),IF(AND(D23&lt;&gt;"",N23=リスト!BG$4),1,0),0)</f>
        <v>0</v>
      </c>
    </row>
    <row r="24" spans="2:19" ht="19.5" customHeight="1">
      <c r="B24" s="110">
        <v>15</v>
      </c>
      <c r="C24" s="325">
        <f t="shared" si="1"/>
      </c>
      <c r="D24" s="690"/>
      <c r="E24" s="649"/>
      <c r="F24" s="649"/>
      <c r="G24" s="649"/>
      <c r="H24" s="649"/>
      <c r="I24" s="649"/>
      <c r="J24" s="675"/>
      <c r="K24" s="676"/>
      <c r="L24" s="677"/>
      <c r="M24" s="678"/>
      <c r="N24" s="689"/>
      <c r="O24" s="821"/>
      <c r="P24" s="821"/>
      <c r="R24" s="751">
        <f>IF(OR('2-1(表紙)'!J$3=リスト!G$4,'2-1(表紙)'!J$3=リスト!G$5),IF(D24&lt;&gt;"",1,0),0)</f>
        <v>0</v>
      </c>
      <c r="S24" s="751">
        <f>IF(OR('2-1(表紙)'!J$3=リスト!G$6,'2-1(表紙)'!J$3=リスト!G$7),IF(AND(D24&lt;&gt;"",N24=リスト!BG$4),1,0),0)</f>
        <v>0</v>
      </c>
    </row>
    <row r="25" spans="2:19" ht="19.5" customHeight="1">
      <c r="B25" s="110">
        <v>16</v>
      </c>
      <c r="C25" s="325">
        <f>IF(D25="","",TEXT(B25,"00"))</f>
      </c>
      <c r="D25" s="690"/>
      <c r="E25" s="649"/>
      <c r="F25" s="649"/>
      <c r="G25" s="649"/>
      <c r="H25" s="649"/>
      <c r="I25" s="649"/>
      <c r="J25" s="675"/>
      <c r="K25" s="676"/>
      <c r="L25" s="677"/>
      <c r="M25" s="678"/>
      <c r="N25" s="689"/>
      <c r="O25" s="821"/>
      <c r="P25" s="821"/>
      <c r="R25" s="751">
        <f>IF(OR('2-1(表紙)'!J$3=リスト!G$4,'2-1(表紙)'!J$3=リスト!G$5),IF(D25&lt;&gt;"",1,0),0)</f>
        <v>0</v>
      </c>
      <c r="S25" s="751">
        <f>IF(OR('2-1(表紙)'!J$3=リスト!G$6,'2-1(表紙)'!J$3=リスト!G$7),IF(AND(D25&lt;&gt;"",N25=リスト!BG$4),1,0),0)</f>
        <v>0</v>
      </c>
    </row>
    <row r="26" spans="2:19" ht="19.5" customHeight="1">
      <c r="B26" s="110">
        <v>17</v>
      </c>
      <c r="C26" s="325">
        <f>IF(D26="","",TEXT(B26,"00"))</f>
      </c>
      <c r="D26" s="690"/>
      <c r="E26" s="649"/>
      <c r="F26" s="649"/>
      <c r="G26" s="649"/>
      <c r="H26" s="649"/>
      <c r="I26" s="649"/>
      <c r="J26" s="675"/>
      <c r="K26" s="676"/>
      <c r="L26" s="677"/>
      <c r="M26" s="678"/>
      <c r="N26" s="689"/>
      <c r="O26" s="821"/>
      <c r="P26" s="821"/>
      <c r="R26" s="751">
        <f>IF(OR('2-1(表紙)'!J$3=リスト!G$4,'2-1(表紙)'!J$3=リスト!G$5),IF(D26&lt;&gt;"",1,0),0)</f>
        <v>0</v>
      </c>
      <c r="S26" s="751">
        <f>IF(OR('2-1(表紙)'!J$3=リスト!G$6,'2-1(表紙)'!J$3=リスト!G$7),IF(AND(D26&lt;&gt;"",N26=リスト!BG$4),1,0),0)</f>
        <v>0</v>
      </c>
    </row>
    <row r="27" spans="2:19" ht="19.5" customHeight="1">
      <c r="B27" s="110">
        <v>18</v>
      </c>
      <c r="C27" s="325">
        <f>IF(D27="","",TEXT(B27,"00"))</f>
      </c>
      <c r="D27" s="690"/>
      <c r="E27" s="649"/>
      <c r="F27" s="649"/>
      <c r="G27" s="649"/>
      <c r="H27" s="649"/>
      <c r="I27" s="649"/>
      <c r="J27" s="675"/>
      <c r="K27" s="676"/>
      <c r="L27" s="677"/>
      <c r="M27" s="678"/>
      <c r="N27" s="689"/>
      <c r="O27" s="821"/>
      <c r="P27" s="821"/>
      <c r="R27" s="751">
        <f>IF(OR('2-1(表紙)'!J$3=リスト!G$4,'2-1(表紙)'!J$3=リスト!G$5),IF(D27&lt;&gt;"",1,0),0)</f>
        <v>0</v>
      </c>
      <c r="S27" s="751">
        <f>IF(OR('2-1(表紙)'!J$3=リスト!G$6,'2-1(表紙)'!J$3=リスト!G$7),IF(AND(D27&lt;&gt;"",N27=リスト!BG$4),1,0),0)</f>
        <v>0</v>
      </c>
    </row>
    <row r="28" spans="2:19" ht="19.5" customHeight="1">
      <c r="B28" s="110">
        <v>19</v>
      </c>
      <c r="C28" s="325">
        <f>IF(D28="","",TEXT(B28,"00"))</f>
      </c>
      <c r="D28" s="690"/>
      <c r="E28" s="649"/>
      <c r="F28" s="649"/>
      <c r="G28" s="649"/>
      <c r="H28" s="649"/>
      <c r="I28" s="649"/>
      <c r="J28" s="675"/>
      <c r="K28" s="676"/>
      <c r="L28" s="677"/>
      <c r="M28" s="678"/>
      <c r="N28" s="689"/>
      <c r="O28" s="821"/>
      <c r="P28" s="821"/>
      <c r="R28" s="751">
        <f>IF(OR('2-1(表紙)'!J$3=リスト!G$4,'2-1(表紙)'!J$3=リスト!G$5),IF(D28&lt;&gt;"",1,0),0)</f>
        <v>0</v>
      </c>
      <c r="S28" s="751">
        <f>IF(OR('2-1(表紙)'!J$3=リスト!G$6,'2-1(表紙)'!J$3=リスト!G$7),IF(AND(D28&lt;&gt;"",N28=リスト!BG$4),1,0),0)</f>
        <v>0</v>
      </c>
    </row>
    <row r="29" spans="2:19" ht="19.5" customHeight="1">
      <c r="B29" s="110">
        <v>20</v>
      </c>
      <c r="C29" s="325">
        <f>IF(D29="","",TEXT(B29,"00"))</f>
      </c>
      <c r="D29" s="690"/>
      <c r="E29" s="649"/>
      <c r="F29" s="649"/>
      <c r="G29" s="649"/>
      <c r="H29" s="649"/>
      <c r="I29" s="649"/>
      <c r="J29" s="675"/>
      <c r="K29" s="676"/>
      <c r="L29" s="677"/>
      <c r="M29" s="678"/>
      <c r="N29" s="689"/>
      <c r="O29" s="821"/>
      <c r="P29" s="821"/>
      <c r="R29" s="751">
        <f>IF(OR('2-1(表紙)'!J$3=リスト!G$4,'2-1(表紙)'!J$3=リスト!G$5),IF(D29&lt;&gt;"",1,0),0)</f>
        <v>0</v>
      </c>
      <c r="S29" s="751">
        <f>IF(OR('2-1(表紙)'!J$3=リスト!G$6,'2-1(表紙)'!J$3=リスト!G$7),IF(AND(D29&lt;&gt;"",N29=リスト!BG$4),1,0),0)</f>
        <v>0</v>
      </c>
    </row>
    <row r="30" ht="18" customHeight="1">
      <c r="C30" s="315" t="s">
        <v>904</v>
      </c>
    </row>
    <row r="31" spans="2:15" ht="19.5" customHeight="1">
      <c r="B31" s="1080" t="s">
        <v>485</v>
      </c>
      <c r="C31" s="1081"/>
      <c r="D31" s="1082"/>
      <c r="E31" s="42" t="str">
        <f>'2-1(表紙)'!$J$2</f>
        <v>30緑</v>
      </c>
      <c r="O31" s="326" t="str">
        <f>IF('2-1(表紙)'!$J$3="","提出区分",'2-1(表紙)'!$J$3)</f>
        <v>提出区分</v>
      </c>
    </row>
    <row r="32" ht="15" customHeight="1"/>
    <row r="33" spans="2:16" ht="19.5" customHeight="1">
      <c r="B33" s="463" t="s">
        <v>573</v>
      </c>
      <c r="C33" s="463"/>
      <c r="D33" s="463"/>
      <c r="E33" s="463"/>
      <c r="F33" s="463"/>
      <c r="G33" s="463"/>
      <c r="H33" s="310"/>
      <c r="I33" s="310"/>
      <c r="L33" s="817" t="s">
        <v>303</v>
      </c>
      <c r="M33" s="817"/>
      <c r="N33" s="804">
        <f>IF('2-1(表紙)'!$I$15="","",'2-1(表紙)'!$I$15)</f>
      </c>
      <c r="O33" s="805"/>
      <c r="P33" s="806"/>
    </row>
    <row r="34" spans="2:16" ht="19.5" customHeight="1">
      <c r="B34" s="463"/>
      <c r="C34" s="463"/>
      <c r="D34" s="463"/>
      <c r="E34" s="463"/>
      <c r="F34" s="463"/>
      <c r="G34" s="463"/>
      <c r="H34" s="310"/>
      <c r="I34" s="310"/>
      <c r="L34" s="817" t="s">
        <v>305</v>
      </c>
      <c r="M34" s="817"/>
      <c r="N34" s="804">
        <f>IF('2-1(表紙)'!$J$15="","",'2-1(表紙)'!$J$15)</f>
      </c>
      <c r="O34" s="805"/>
      <c r="P34" s="806"/>
    </row>
    <row r="35" spans="2:16" ht="19.5" customHeight="1">
      <c r="B35" s="463"/>
      <c r="C35" s="463"/>
      <c r="D35" s="463"/>
      <c r="E35" s="463"/>
      <c r="F35" s="463"/>
      <c r="G35" s="463"/>
      <c r="H35" s="310"/>
      <c r="I35" s="310"/>
      <c r="L35" s="817" t="s">
        <v>304</v>
      </c>
      <c r="M35" s="817"/>
      <c r="N35" s="804">
        <f>IF('2-1(表紙)'!$H$10="","",'2-1(表紙)'!$H$10)</f>
      </c>
      <c r="O35" s="805"/>
      <c r="P35" s="324">
        <f>'2-1(表紙)'!$K$15</f>
        <v>0</v>
      </c>
    </row>
    <row r="36" spans="14:15" ht="7.5" customHeight="1">
      <c r="N36" s="1038"/>
      <c r="O36" s="1038"/>
    </row>
    <row r="37" spans="2:16" ht="42" customHeight="1">
      <c r="B37" s="1066" t="s">
        <v>316</v>
      </c>
      <c r="C37" s="1066" t="s">
        <v>177</v>
      </c>
      <c r="D37" s="1075" t="s">
        <v>178</v>
      </c>
      <c r="E37" s="1076" t="s">
        <v>183</v>
      </c>
      <c r="F37" s="1076"/>
      <c r="G37" s="996" t="str">
        <f>G7</f>
        <v>森林作業道作設
オペレーター育成対策の修了者</v>
      </c>
      <c r="H37" s="996"/>
      <c r="I37" s="996"/>
      <c r="J37" s="1066" t="s">
        <v>179</v>
      </c>
      <c r="K37" s="1068" t="s">
        <v>776</v>
      </c>
      <c r="L37" s="1077" t="s">
        <v>777</v>
      </c>
      <c r="M37" s="1067" t="str">
        <f>M7</f>
        <v>指導員能力向上研修の
修了年度</v>
      </c>
      <c r="N37" s="996" t="str">
        <f>N7</f>
        <v>指導員の実施状況
（実績時のみ選択）</v>
      </c>
      <c r="O37" s="1076" t="s">
        <v>182</v>
      </c>
      <c r="P37" s="1076"/>
    </row>
    <row r="38" spans="2:16" ht="17.25" customHeight="1">
      <c r="B38" s="1066"/>
      <c r="C38" s="1066"/>
      <c r="D38" s="1075"/>
      <c r="E38" s="1065" t="s">
        <v>180</v>
      </c>
      <c r="F38" s="1065" t="s">
        <v>181</v>
      </c>
      <c r="G38" s="486" t="s">
        <v>652</v>
      </c>
      <c r="H38" s="486" t="s">
        <v>653</v>
      </c>
      <c r="I38" s="486" t="s">
        <v>654</v>
      </c>
      <c r="J38" s="1066"/>
      <c r="K38" s="1069"/>
      <c r="L38" s="1078"/>
      <c r="M38" s="1067"/>
      <c r="N38" s="996"/>
      <c r="O38" s="1076"/>
      <c r="P38" s="1076"/>
    </row>
    <row r="39" spans="2:16" ht="139.5" customHeight="1">
      <c r="B39" s="1066"/>
      <c r="C39" s="1066"/>
      <c r="D39" s="1075"/>
      <c r="E39" s="1065"/>
      <c r="F39" s="1065"/>
      <c r="G39" s="515" t="s">
        <v>341</v>
      </c>
      <c r="H39" s="515" t="s">
        <v>699</v>
      </c>
      <c r="I39" s="515" t="s">
        <v>562</v>
      </c>
      <c r="J39" s="1066"/>
      <c r="K39" s="1070"/>
      <c r="L39" s="1079"/>
      <c r="M39" s="1067"/>
      <c r="N39" s="946"/>
      <c r="O39" s="1076"/>
      <c r="P39" s="1076"/>
    </row>
    <row r="40" spans="2:19" ht="19.5" customHeight="1">
      <c r="B40" s="110">
        <v>21</v>
      </c>
      <c r="C40" s="325">
        <f>IF(D40="","",TEXT(B40,"00"))</f>
      </c>
      <c r="D40" s="693"/>
      <c r="E40" s="38"/>
      <c r="F40" s="38"/>
      <c r="G40" s="38"/>
      <c r="H40" s="38"/>
      <c r="I40" s="38"/>
      <c r="J40" s="29"/>
      <c r="K40" s="578"/>
      <c r="L40" s="579"/>
      <c r="M40" s="580"/>
      <c r="N40" s="81"/>
      <c r="O40" s="1084"/>
      <c r="P40" s="1084"/>
      <c r="R40" s="751">
        <f>IF(OR('2-1(表紙)'!J$3=リスト!G$4,'2-1(表紙)'!J$3=リスト!G$5),IF(D40&lt;&gt;"",1,0),0)</f>
        <v>0</v>
      </c>
      <c r="S40" s="751">
        <f>IF(OR('2-1(表紙)'!J$3=リスト!G$6,'2-1(表紙)'!J$3=リスト!G$7),IF(AND(D40&lt;&gt;"",N40=リスト!BG$4),1,0),0)</f>
        <v>0</v>
      </c>
    </row>
    <row r="41" spans="2:19" ht="19.5" customHeight="1">
      <c r="B41" s="110">
        <v>22</v>
      </c>
      <c r="C41" s="325">
        <f aca="true" t="shared" si="2" ref="C41:C47">IF(D41="","",TEXT(B41,"00"))</f>
      </c>
      <c r="D41" s="693"/>
      <c r="E41" s="38"/>
      <c r="F41" s="38"/>
      <c r="G41" s="38"/>
      <c r="H41" s="38"/>
      <c r="I41" s="38"/>
      <c r="J41" s="29"/>
      <c r="K41" s="578"/>
      <c r="L41" s="579"/>
      <c r="M41" s="580"/>
      <c r="N41" s="81"/>
      <c r="O41" s="1084"/>
      <c r="P41" s="1084"/>
      <c r="R41" s="751">
        <f>IF(OR('2-1(表紙)'!J$3=リスト!G$4,'2-1(表紙)'!J$3=リスト!G$5),IF(D41&lt;&gt;"",1,0),0)</f>
        <v>0</v>
      </c>
      <c r="S41" s="751">
        <f>IF(OR('2-1(表紙)'!J$3=リスト!G$6,'2-1(表紙)'!J$3=リスト!G$7),IF(AND(D41&lt;&gt;"",N41=リスト!BG$4),1,0),0)</f>
        <v>0</v>
      </c>
    </row>
    <row r="42" spans="2:19" ht="19.5" customHeight="1">
      <c r="B42" s="110">
        <v>23</v>
      </c>
      <c r="C42" s="325">
        <f t="shared" si="2"/>
      </c>
      <c r="D42" s="693"/>
      <c r="E42" s="38"/>
      <c r="F42" s="38"/>
      <c r="G42" s="38"/>
      <c r="H42" s="38"/>
      <c r="I42" s="38"/>
      <c r="J42" s="29"/>
      <c r="K42" s="578"/>
      <c r="L42" s="579"/>
      <c r="M42" s="580"/>
      <c r="N42" s="81"/>
      <c r="O42" s="1084"/>
      <c r="P42" s="1084"/>
      <c r="R42" s="751">
        <f>IF(OR('2-1(表紙)'!J$3=リスト!G$4,'2-1(表紙)'!J$3=リスト!G$5),IF(D42&lt;&gt;"",1,0),0)</f>
        <v>0</v>
      </c>
      <c r="S42" s="751">
        <f>IF(OR('2-1(表紙)'!J$3=リスト!G$6,'2-1(表紙)'!J$3=リスト!G$7),IF(AND(D42&lt;&gt;"",N42=リスト!BG$4),1,0),0)</f>
        <v>0</v>
      </c>
    </row>
    <row r="43" spans="2:19" ht="19.5" customHeight="1">
      <c r="B43" s="110">
        <v>24</v>
      </c>
      <c r="C43" s="325">
        <f t="shared" si="2"/>
      </c>
      <c r="D43" s="693"/>
      <c r="E43" s="38"/>
      <c r="F43" s="38"/>
      <c r="G43" s="38"/>
      <c r="H43" s="38"/>
      <c r="I43" s="38"/>
      <c r="J43" s="29"/>
      <c r="K43" s="578"/>
      <c r="L43" s="579"/>
      <c r="M43" s="580"/>
      <c r="N43" s="81"/>
      <c r="O43" s="1084"/>
      <c r="P43" s="1084"/>
      <c r="R43" s="751">
        <f>IF(OR('2-1(表紙)'!J$3=リスト!G$4,'2-1(表紙)'!J$3=リスト!G$5),IF(D43&lt;&gt;"",1,0),0)</f>
        <v>0</v>
      </c>
      <c r="S43" s="751">
        <f>IF(OR('2-1(表紙)'!J$3=リスト!G$6,'2-1(表紙)'!J$3=リスト!G$7),IF(AND(D43&lt;&gt;"",N43=リスト!BG$4),1,0),0)</f>
        <v>0</v>
      </c>
    </row>
    <row r="44" spans="2:19" ht="19.5" customHeight="1">
      <c r="B44" s="110">
        <v>25</v>
      </c>
      <c r="C44" s="325">
        <f t="shared" si="2"/>
      </c>
      <c r="D44" s="693"/>
      <c r="E44" s="38"/>
      <c r="F44" s="38"/>
      <c r="G44" s="38"/>
      <c r="H44" s="38"/>
      <c r="I44" s="38"/>
      <c r="J44" s="29"/>
      <c r="K44" s="578"/>
      <c r="L44" s="579"/>
      <c r="M44" s="580"/>
      <c r="N44" s="81"/>
      <c r="O44" s="1084"/>
      <c r="P44" s="1084"/>
      <c r="R44" s="751">
        <f>IF(OR('2-1(表紙)'!J$3=リスト!G$4,'2-1(表紙)'!J$3=リスト!G$5),IF(D44&lt;&gt;"",1,0),0)</f>
        <v>0</v>
      </c>
      <c r="S44" s="751">
        <f>IF(OR('2-1(表紙)'!J$3=リスト!G$6,'2-1(表紙)'!J$3=リスト!G$7),IF(AND(D44&lt;&gt;"",N44=リスト!BG$4),1,0),0)</f>
        <v>0</v>
      </c>
    </row>
    <row r="45" spans="2:19" ht="19.5" customHeight="1">
      <c r="B45" s="110">
        <v>26</v>
      </c>
      <c r="C45" s="325">
        <f t="shared" si="2"/>
      </c>
      <c r="D45" s="693"/>
      <c r="E45" s="38"/>
      <c r="F45" s="38"/>
      <c r="G45" s="38"/>
      <c r="H45" s="38"/>
      <c r="I45" s="38"/>
      <c r="J45" s="29"/>
      <c r="K45" s="578"/>
      <c r="L45" s="579"/>
      <c r="M45" s="580"/>
      <c r="N45" s="81"/>
      <c r="O45" s="1084"/>
      <c r="P45" s="1084"/>
      <c r="R45" s="751">
        <f>IF(OR('2-1(表紙)'!J$3=リスト!G$4,'2-1(表紙)'!J$3=リスト!G$5),IF(D45&lt;&gt;"",1,0),0)</f>
        <v>0</v>
      </c>
      <c r="S45" s="751">
        <f>IF(OR('2-1(表紙)'!J$3=リスト!G$6,'2-1(表紙)'!J$3=リスト!G$7),IF(AND(D45&lt;&gt;"",N45=リスト!BG$4),1,0),0)</f>
        <v>0</v>
      </c>
    </row>
    <row r="46" spans="2:19" ht="19.5" customHeight="1">
      <c r="B46" s="110">
        <v>27</v>
      </c>
      <c r="C46" s="325">
        <f t="shared" si="2"/>
      </c>
      <c r="D46" s="693"/>
      <c r="E46" s="38"/>
      <c r="F46" s="38"/>
      <c r="G46" s="38"/>
      <c r="H46" s="38"/>
      <c r="I46" s="38"/>
      <c r="J46" s="29"/>
      <c r="K46" s="578"/>
      <c r="L46" s="579"/>
      <c r="M46" s="580"/>
      <c r="N46" s="81"/>
      <c r="O46" s="1084"/>
      <c r="P46" s="1084"/>
      <c r="R46" s="751">
        <f>IF(OR('2-1(表紙)'!J$3=リスト!G$4,'2-1(表紙)'!J$3=リスト!G$5),IF(D46&lt;&gt;"",1,0),0)</f>
        <v>0</v>
      </c>
      <c r="S46" s="751">
        <f>IF(OR('2-1(表紙)'!J$3=リスト!G$6,'2-1(表紙)'!J$3=リスト!G$7),IF(AND(D46&lt;&gt;"",N46=リスト!BG$4),1,0),0)</f>
        <v>0</v>
      </c>
    </row>
    <row r="47" spans="2:19" ht="19.5" customHeight="1">
      <c r="B47" s="110">
        <v>28</v>
      </c>
      <c r="C47" s="325">
        <f t="shared" si="2"/>
      </c>
      <c r="D47" s="693"/>
      <c r="E47" s="38"/>
      <c r="F47" s="38"/>
      <c r="G47" s="38"/>
      <c r="H47" s="38"/>
      <c r="I47" s="38"/>
      <c r="J47" s="29"/>
      <c r="K47" s="578"/>
      <c r="L47" s="579"/>
      <c r="M47" s="580"/>
      <c r="N47" s="81"/>
      <c r="O47" s="1084"/>
      <c r="P47" s="1084"/>
      <c r="R47" s="751">
        <f>IF(OR('2-1(表紙)'!J$3=リスト!G$4,'2-1(表紙)'!J$3=リスト!G$5),IF(D47&lt;&gt;"",1,0),0)</f>
        <v>0</v>
      </c>
      <c r="S47" s="751">
        <f>IF(OR('2-1(表紙)'!J$3=リスト!G$6,'2-1(表紙)'!J$3=リスト!G$7),IF(AND(D47&lt;&gt;"",N47=リスト!BG$4),1,0),0)</f>
        <v>0</v>
      </c>
    </row>
    <row r="48" spans="2:19" ht="19.5" customHeight="1">
      <c r="B48" s="110">
        <v>29</v>
      </c>
      <c r="C48" s="325">
        <f>IF(D48="","",TEXT(B48,"00"))</f>
      </c>
      <c r="D48" s="693"/>
      <c r="E48" s="38"/>
      <c r="F48" s="38"/>
      <c r="G48" s="38"/>
      <c r="H48" s="38"/>
      <c r="I48" s="38"/>
      <c r="J48" s="29"/>
      <c r="K48" s="578"/>
      <c r="L48" s="579"/>
      <c r="M48" s="580"/>
      <c r="N48" s="81"/>
      <c r="O48" s="1084"/>
      <c r="P48" s="1084"/>
      <c r="R48" s="751">
        <f>IF(OR('2-1(表紙)'!J$3=リスト!G$4,'2-1(表紙)'!J$3=リスト!G$5),IF(D48&lt;&gt;"",1,0),0)</f>
        <v>0</v>
      </c>
      <c r="S48" s="751">
        <f>IF(OR('2-1(表紙)'!J$3=リスト!G$6,'2-1(表紙)'!J$3=リスト!G$7),IF(AND(D48&lt;&gt;"",N48=リスト!BG$4),1,0),0)</f>
        <v>0</v>
      </c>
    </row>
    <row r="49" spans="2:19" ht="19.5" customHeight="1">
      <c r="B49" s="110">
        <v>30</v>
      </c>
      <c r="C49" s="325">
        <f aca="true" t="shared" si="3" ref="C49:C54">IF(D49="","",TEXT(B49,"00"))</f>
      </c>
      <c r="D49" s="693"/>
      <c r="E49" s="38"/>
      <c r="F49" s="38"/>
      <c r="G49" s="38"/>
      <c r="H49" s="38"/>
      <c r="I49" s="38"/>
      <c r="J49" s="29"/>
      <c r="K49" s="578"/>
      <c r="L49" s="579"/>
      <c r="M49" s="580"/>
      <c r="N49" s="81"/>
      <c r="O49" s="1084"/>
      <c r="P49" s="1084"/>
      <c r="R49" s="751">
        <f>IF(OR('2-1(表紙)'!J$3=リスト!G$4,'2-1(表紙)'!J$3=リスト!G$5),IF(D49&lt;&gt;"",1,0),0)</f>
        <v>0</v>
      </c>
      <c r="S49" s="751">
        <f>IF(OR('2-1(表紙)'!J$3=リスト!G$6,'2-1(表紙)'!J$3=リスト!G$7),IF(AND(D49&lt;&gt;"",N49=リスト!BG$4),1,0),0)</f>
        <v>0</v>
      </c>
    </row>
    <row r="50" spans="2:19" ht="19.5" customHeight="1">
      <c r="B50" s="110">
        <v>31</v>
      </c>
      <c r="C50" s="325">
        <f t="shared" si="3"/>
      </c>
      <c r="D50" s="693"/>
      <c r="E50" s="38"/>
      <c r="F50" s="38"/>
      <c r="G50" s="38"/>
      <c r="H50" s="38"/>
      <c r="I50" s="38"/>
      <c r="J50" s="29"/>
      <c r="K50" s="578"/>
      <c r="L50" s="579"/>
      <c r="M50" s="580"/>
      <c r="N50" s="81"/>
      <c r="O50" s="1084"/>
      <c r="P50" s="1084"/>
      <c r="R50" s="751">
        <f>IF(OR('2-1(表紙)'!J$3=リスト!G$4,'2-1(表紙)'!J$3=リスト!G$5),IF(D50&lt;&gt;"",1,0),0)</f>
        <v>0</v>
      </c>
      <c r="S50" s="751">
        <f>IF(OR('2-1(表紙)'!J$3=リスト!G$6,'2-1(表紙)'!J$3=リスト!G$7),IF(AND(D50&lt;&gt;"",N50=リスト!BG$4),1,0),0)</f>
        <v>0</v>
      </c>
    </row>
    <row r="51" spans="2:19" ht="19.5" customHeight="1">
      <c r="B51" s="110">
        <v>32</v>
      </c>
      <c r="C51" s="325">
        <f t="shared" si="3"/>
      </c>
      <c r="D51" s="693"/>
      <c r="E51" s="38"/>
      <c r="F51" s="38"/>
      <c r="G51" s="38"/>
      <c r="H51" s="38"/>
      <c r="I51" s="38"/>
      <c r="J51" s="29"/>
      <c r="K51" s="578"/>
      <c r="L51" s="579"/>
      <c r="M51" s="580"/>
      <c r="N51" s="81"/>
      <c r="O51" s="1084"/>
      <c r="P51" s="1084"/>
      <c r="R51" s="751">
        <f>IF(OR('2-1(表紙)'!J$3=リスト!G$4,'2-1(表紙)'!J$3=リスト!G$5),IF(D51&lt;&gt;"",1,0),0)</f>
        <v>0</v>
      </c>
      <c r="S51" s="751">
        <f>IF(OR('2-1(表紙)'!J$3=リスト!G$6,'2-1(表紙)'!J$3=リスト!G$7),IF(AND(D51&lt;&gt;"",N51=リスト!BG$4),1,0),0)</f>
        <v>0</v>
      </c>
    </row>
    <row r="52" spans="2:19" ht="19.5" customHeight="1">
      <c r="B52" s="110">
        <v>33</v>
      </c>
      <c r="C52" s="325">
        <f t="shared" si="3"/>
      </c>
      <c r="D52" s="693"/>
      <c r="E52" s="38"/>
      <c r="F52" s="38"/>
      <c r="G52" s="38"/>
      <c r="H52" s="38"/>
      <c r="I52" s="38"/>
      <c r="J52" s="29"/>
      <c r="K52" s="578"/>
      <c r="L52" s="579"/>
      <c r="M52" s="580"/>
      <c r="N52" s="81"/>
      <c r="O52" s="1084"/>
      <c r="P52" s="1084"/>
      <c r="R52" s="751">
        <f>IF(OR('2-1(表紙)'!J$3=リスト!G$4,'2-1(表紙)'!J$3=リスト!G$5),IF(D52&lt;&gt;"",1,0),0)</f>
        <v>0</v>
      </c>
      <c r="S52" s="751">
        <f>IF(OR('2-1(表紙)'!J$3=リスト!G$6,'2-1(表紙)'!J$3=リスト!G$7),IF(AND(D52&lt;&gt;"",N52=リスト!BG$4),1,0),0)</f>
        <v>0</v>
      </c>
    </row>
    <row r="53" spans="2:19" ht="19.5" customHeight="1">
      <c r="B53" s="110">
        <v>34</v>
      </c>
      <c r="C53" s="325">
        <f t="shared" si="3"/>
      </c>
      <c r="D53" s="693"/>
      <c r="E53" s="38"/>
      <c r="F53" s="38"/>
      <c r="G53" s="38"/>
      <c r="H53" s="38"/>
      <c r="I53" s="38"/>
      <c r="J53" s="29"/>
      <c r="K53" s="578"/>
      <c r="L53" s="579"/>
      <c r="M53" s="580"/>
      <c r="N53" s="81"/>
      <c r="O53" s="1084"/>
      <c r="P53" s="1084"/>
      <c r="R53" s="751">
        <f>IF(OR('2-1(表紙)'!J$3=リスト!G$4,'2-1(表紙)'!J$3=リスト!G$5),IF(D53&lt;&gt;"",1,0),0)</f>
        <v>0</v>
      </c>
      <c r="S53" s="751">
        <f>IF(OR('2-1(表紙)'!J$3=リスト!G$6,'2-1(表紙)'!J$3=リスト!G$7),IF(AND(D53&lt;&gt;"",N53=リスト!BG$4),1,0),0)</f>
        <v>0</v>
      </c>
    </row>
    <row r="54" spans="2:19" ht="19.5" customHeight="1">
      <c r="B54" s="110">
        <v>35</v>
      </c>
      <c r="C54" s="325">
        <f t="shared" si="3"/>
      </c>
      <c r="D54" s="693"/>
      <c r="E54" s="38"/>
      <c r="F54" s="38"/>
      <c r="G54" s="38"/>
      <c r="H54" s="38"/>
      <c r="I54" s="38"/>
      <c r="J54" s="29"/>
      <c r="K54" s="578"/>
      <c r="L54" s="579"/>
      <c r="M54" s="580"/>
      <c r="N54" s="81"/>
      <c r="O54" s="1084"/>
      <c r="P54" s="1084"/>
      <c r="R54" s="751">
        <f>IF(OR('2-1(表紙)'!J$3=リスト!G$4,'2-1(表紙)'!J$3=リスト!G$5),IF(D54&lt;&gt;"",1,0),0)</f>
        <v>0</v>
      </c>
      <c r="S54" s="751">
        <f>IF(OR('2-1(表紙)'!J$3=リスト!G$6,'2-1(表紙)'!J$3=リスト!G$7),IF(AND(D54&lt;&gt;"",N54=リスト!BG$4),1,0),0)</f>
        <v>0</v>
      </c>
    </row>
    <row r="55" spans="2:19" ht="19.5" customHeight="1">
      <c r="B55" s="110">
        <v>36</v>
      </c>
      <c r="C55" s="325">
        <f>IF(D55="","",TEXT(B55,"00"))</f>
      </c>
      <c r="D55" s="693"/>
      <c r="E55" s="38"/>
      <c r="F55" s="38"/>
      <c r="G55" s="38"/>
      <c r="H55" s="38"/>
      <c r="I55" s="38"/>
      <c r="J55" s="29"/>
      <c r="K55" s="578"/>
      <c r="L55" s="579"/>
      <c r="M55" s="580"/>
      <c r="N55" s="81"/>
      <c r="O55" s="1084"/>
      <c r="P55" s="1084"/>
      <c r="R55" s="751">
        <f>IF(OR('2-1(表紙)'!J$3=リスト!G$4,'2-1(表紙)'!J$3=リスト!G$5),IF(D55&lt;&gt;"",1,0),0)</f>
        <v>0</v>
      </c>
      <c r="S55" s="751">
        <f>IF(OR('2-1(表紙)'!J$3=リスト!G$6,'2-1(表紙)'!J$3=リスト!G$7),IF(AND(D55&lt;&gt;"",N55=リスト!BG$4),1,0),0)</f>
        <v>0</v>
      </c>
    </row>
    <row r="56" spans="2:19" ht="19.5" customHeight="1">
      <c r="B56" s="110">
        <v>37</v>
      </c>
      <c r="C56" s="325">
        <f>IF(D56="","",TEXT(B56,"00"))</f>
      </c>
      <c r="D56" s="693"/>
      <c r="E56" s="38"/>
      <c r="F56" s="38"/>
      <c r="G56" s="38"/>
      <c r="H56" s="38"/>
      <c r="I56" s="38"/>
      <c r="J56" s="29"/>
      <c r="K56" s="578"/>
      <c r="L56" s="579"/>
      <c r="M56" s="580"/>
      <c r="N56" s="81"/>
      <c r="O56" s="1084"/>
      <c r="P56" s="1084"/>
      <c r="R56" s="751">
        <f>IF(OR('2-1(表紙)'!J$3=リスト!G$4,'2-1(表紙)'!J$3=リスト!G$5),IF(D56&lt;&gt;"",1,0),0)</f>
        <v>0</v>
      </c>
      <c r="S56" s="751">
        <f>IF(OR('2-1(表紙)'!J$3=リスト!G$6,'2-1(表紙)'!J$3=リスト!G$7),IF(AND(D56&lt;&gt;"",N56=リスト!BG$4),1,0),0)</f>
        <v>0</v>
      </c>
    </row>
    <row r="57" spans="2:19" ht="19.5" customHeight="1">
      <c r="B57" s="110">
        <v>38</v>
      </c>
      <c r="C57" s="325">
        <f>IF(D57="","",TEXT(B57,"00"))</f>
      </c>
      <c r="D57" s="693"/>
      <c r="E57" s="38"/>
      <c r="F57" s="38"/>
      <c r="G57" s="38"/>
      <c r="H57" s="38"/>
      <c r="I57" s="38"/>
      <c r="J57" s="29"/>
      <c r="K57" s="578"/>
      <c r="L57" s="579"/>
      <c r="M57" s="580"/>
      <c r="N57" s="81"/>
      <c r="O57" s="1084"/>
      <c r="P57" s="1084"/>
      <c r="R57" s="751">
        <f>IF(OR('2-1(表紙)'!J$3=リスト!G$4,'2-1(表紙)'!J$3=リスト!G$5),IF(D57&lt;&gt;"",1,0),0)</f>
        <v>0</v>
      </c>
      <c r="S57" s="751">
        <f>IF(OR('2-1(表紙)'!J$3=リスト!G$6,'2-1(表紙)'!J$3=リスト!G$7),IF(AND(D57&lt;&gt;"",N57=リスト!BG$4),1,0),0)</f>
        <v>0</v>
      </c>
    </row>
    <row r="58" spans="2:19" ht="19.5" customHeight="1">
      <c r="B58" s="110">
        <v>39</v>
      </c>
      <c r="C58" s="325">
        <f>IF(D58="","",TEXT(B58,"00"))</f>
      </c>
      <c r="D58" s="693"/>
      <c r="E58" s="38"/>
      <c r="F58" s="38"/>
      <c r="G58" s="38"/>
      <c r="H58" s="38"/>
      <c r="I58" s="38"/>
      <c r="J58" s="29"/>
      <c r="K58" s="578"/>
      <c r="L58" s="579"/>
      <c r="M58" s="580"/>
      <c r="N58" s="81"/>
      <c r="O58" s="1084"/>
      <c r="P58" s="1084"/>
      <c r="R58" s="751">
        <f>IF(OR('2-1(表紙)'!J$3=リスト!G$4,'2-1(表紙)'!J$3=リスト!G$5),IF(D58&lt;&gt;"",1,0),0)</f>
        <v>0</v>
      </c>
      <c r="S58" s="751">
        <f>IF(OR('2-1(表紙)'!J$3=リスト!G$6,'2-1(表紙)'!J$3=リスト!G$7),IF(AND(D58&lt;&gt;"",N58=リスト!BG$4),1,0),0)</f>
        <v>0</v>
      </c>
    </row>
    <row r="59" spans="2:19" ht="19.5" customHeight="1" thickBot="1">
      <c r="B59" s="110">
        <v>40</v>
      </c>
      <c r="C59" s="325">
        <f>IF(D59="","",TEXT(B59,"00"))</f>
      </c>
      <c r="D59" s="693"/>
      <c r="E59" s="38"/>
      <c r="F59" s="38"/>
      <c r="G59" s="38"/>
      <c r="H59" s="38"/>
      <c r="I59" s="38"/>
      <c r="J59" s="29"/>
      <c r="K59" s="578"/>
      <c r="L59" s="579"/>
      <c r="M59" s="580"/>
      <c r="N59" s="81"/>
      <c r="O59" s="1084"/>
      <c r="P59" s="1084"/>
      <c r="R59" s="752">
        <f>IF(OR('2-1(表紙)'!J$3=リスト!G$4,'2-1(表紙)'!J$3=リスト!G$5),IF(D59&lt;&gt;"",1,0),0)</f>
        <v>0</v>
      </c>
      <c r="S59" s="752">
        <f>IF(OR('2-1(表紙)'!J$3=リスト!G$6,'2-1(表紙)'!J$3=リスト!G$7),IF(AND(D59&lt;&gt;"",N59=リスト!BG$4),1,0),0)</f>
        <v>0</v>
      </c>
    </row>
    <row r="60" spans="3:19" ht="19.5" customHeight="1" thickBot="1">
      <c r="C60" s="219" t="str">
        <f>C30</f>
        <v>ＦＬ、ＦＭ研修または指導員能力向上研修修了をもって、指導員資格を有します。研修開始日に遡って指導費の助成は出来ませんのでご注意下さい（ただし、新規参入事業体は除く）</v>
      </c>
      <c r="R60" s="784">
        <f>SUM(R10:R59)</f>
        <v>0</v>
      </c>
      <c r="S60" s="785">
        <f>SUM(S10:S59)</f>
        <v>0</v>
      </c>
    </row>
  </sheetData>
  <sheetProtection password="FA15" sheet="1"/>
  <mergeCells count="82">
    <mergeCell ref="L37:L39"/>
    <mergeCell ref="O56:P56"/>
    <mergeCell ref="O57:P57"/>
    <mergeCell ref="O58:P58"/>
    <mergeCell ref="O59:P59"/>
    <mergeCell ref="O37:P39"/>
    <mergeCell ref="N37:N39"/>
    <mergeCell ref="O50:P50"/>
    <mergeCell ref="O51:P51"/>
    <mergeCell ref="O53:P53"/>
    <mergeCell ref="O54:P54"/>
    <mergeCell ref="O55:P55"/>
    <mergeCell ref="O44:P44"/>
    <mergeCell ref="O45:P45"/>
    <mergeCell ref="O46:P46"/>
    <mergeCell ref="O47:P47"/>
    <mergeCell ref="O48:P48"/>
    <mergeCell ref="O49:P49"/>
    <mergeCell ref="O40:P40"/>
    <mergeCell ref="O41:P41"/>
    <mergeCell ref="O42:P42"/>
    <mergeCell ref="O43:P43"/>
    <mergeCell ref="N36:O36"/>
    <mergeCell ref="O52:P52"/>
    <mergeCell ref="O20:P20"/>
    <mergeCell ref="O21:P21"/>
    <mergeCell ref="O22:P22"/>
    <mergeCell ref="O23:P23"/>
    <mergeCell ref="O24:P24"/>
    <mergeCell ref="O25:P25"/>
    <mergeCell ref="B37:B39"/>
    <mergeCell ref="C37:C39"/>
    <mergeCell ref="D37:D39"/>
    <mergeCell ref="E37:F37"/>
    <mergeCell ref="G37:I37"/>
    <mergeCell ref="O7:P9"/>
    <mergeCell ref="N7:N9"/>
    <mergeCell ref="O10:P10"/>
    <mergeCell ref="O11:P11"/>
    <mergeCell ref="O12:P12"/>
    <mergeCell ref="B31:D31"/>
    <mergeCell ref="N33:P33"/>
    <mergeCell ref="L34:M34"/>
    <mergeCell ref="N34:P34"/>
    <mergeCell ref="L35:M35"/>
    <mergeCell ref="N35:O35"/>
    <mergeCell ref="B1:D1"/>
    <mergeCell ref="L5:M5"/>
    <mergeCell ref="B7:B9"/>
    <mergeCell ref="L3:M3"/>
    <mergeCell ref="G7:I7"/>
    <mergeCell ref="C7:C9"/>
    <mergeCell ref="L4:M4"/>
    <mergeCell ref="J7:J9"/>
    <mergeCell ref="K7:K9"/>
    <mergeCell ref="N4:P4"/>
    <mergeCell ref="D7:D9"/>
    <mergeCell ref="N5:O5"/>
    <mergeCell ref="E7:F7"/>
    <mergeCell ref="E8:E9"/>
    <mergeCell ref="F8:F9"/>
    <mergeCell ref="L7:L9"/>
    <mergeCell ref="O16:P16"/>
    <mergeCell ref="O17:P17"/>
    <mergeCell ref="O18:P18"/>
    <mergeCell ref="O19:P19"/>
    <mergeCell ref="M7:M9"/>
    <mergeCell ref="N3:P3"/>
    <mergeCell ref="O13:P13"/>
    <mergeCell ref="O14:P14"/>
    <mergeCell ref="O15:P15"/>
    <mergeCell ref="N6:O6"/>
    <mergeCell ref="E38:E39"/>
    <mergeCell ref="F38:F39"/>
    <mergeCell ref="O26:P26"/>
    <mergeCell ref="O27:P27"/>
    <mergeCell ref="J37:J39"/>
    <mergeCell ref="L33:M33"/>
    <mergeCell ref="M37:M39"/>
    <mergeCell ref="O28:P28"/>
    <mergeCell ref="O29:P29"/>
    <mergeCell ref="K37:K39"/>
  </mergeCells>
  <conditionalFormatting sqref="C10:P29 C40:P59 C60">
    <cfRule type="containsBlanks" priority="2" dxfId="0" stopIfTrue="1">
      <formula>LEN(TRIM(C10))=0</formula>
    </cfRule>
  </conditionalFormatting>
  <conditionalFormatting sqref="C10:C29 C40:C60 N3:P5 N33:P35">
    <cfRule type="containsBlanks" priority="1" dxfId="3" stopIfTrue="1">
      <formula>LEN(TRIM(C3))=0</formula>
    </cfRule>
  </conditionalFormatting>
  <dataValidations count="7">
    <dataValidation type="list" allowBlank="1" showInputMessage="1" showErrorMessage="1" error="リストから選択してください。" imeMode="disabled" sqref="K10:L29 K40:L59">
      <formula1>INDIRECT("リスト!$G$32:$G$41")</formula1>
    </dataValidation>
    <dataValidation type="custom" allowBlank="1" showInputMessage="1" showErrorMessage="1" prompt="全角20文字以内で入力。&#10;空白（スペース）も全角。&#10;氏名の前後に空白入れない。" error="氏名は全角20文字以内で入力してください。&#10;※空白（スペース）も全角で入力してください。&#10;　 氏名の前後に空白（スペース）が入力されていないか確認してください。" sqref="D10:D29 D40:D59">
      <formula1>AND(TRIM(D10)=D10,LENB(D10)&lt;=40,D10=WIDECHAR(D10))</formula1>
    </dataValidation>
    <dataValidation type="date" operator="greaterThanOrEqual" allowBlank="1" showInputMessage="1" showErrorMessage="1" error="日付(H00.00.00)で入力して下さい。" imeMode="disabled" sqref="E10:F29 E40:F59">
      <formula1>1</formula1>
    </dataValidation>
    <dataValidation type="whole" allowBlank="1" showInputMessage="1" showErrorMessage="1" error="3～99の整数で入力してください。" sqref="J10:J29 J40:J59">
      <formula1>3</formula1>
      <formula2>99</formula2>
    </dataValidation>
    <dataValidation type="list" allowBlank="1" showInputMessage="1" showErrorMessage="1" error="リストから選択してください。" imeMode="disabled" sqref="M10:M29 M40:M59">
      <formula1>INDIRECT("リスト!$G$34:$G$41")</formula1>
    </dataValidation>
    <dataValidation type="list" operator="greaterThanOrEqual" allowBlank="1" error="日付(H00.00.00)で入力して下さい。" imeMode="disabled" sqref="G10:I29 G40:I59">
      <formula1>"○"</formula1>
    </dataValidation>
    <dataValidation type="list" allowBlank="1" showInputMessage="1" showErrorMessage="1" sqref="N10:N29 N40:N59">
      <formula1>INDIRECT("リスト!$BG$3:$BG$5")</formula1>
    </dataValidation>
  </dataValidations>
  <printOptions horizontalCentered="1"/>
  <pageMargins left="0.1968503937007874" right="0.1968503937007874" top="0.7874015748031497" bottom="0.1968503937007874" header="0.3937007874015748" footer="0.1968503937007874"/>
  <pageSetup horizontalDpi="600" verticalDpi="600" orientation="landscape" paperSize="9" scale="79" r:id="rId1"/>
  <rowBreaks count="1" manualBreakCount="1">
    <brk id="30" max="255" man="1"/>
  </rowBreaks>
</worksheet>
</file>

<file path=xl/worksheets/sheet13.xml><?xml version="1.0" encoding="utf-8"?>
<worksheet xmlns="http://schemas.openxmlformats.org/spreadsheetml/2006/main" xmlns:r="http://schemas.openxmlformats.org/officeDocument/2006/relationships">
  <dimension ref="A1:W39"/>
  <sheetViews>
    <sheetView view="pageBreakPreview" zoomScale="85" zoomScaleSheetLayoutView="85" zoomScalePageLayoutView="0" workbookViewId="0" topLeftCell="A1">
      <selection activeCell="M15" sqref="M15"/>
    </sheetView>
  </sheetViews>
  <sheetFormatPr defaultColWidth="9.140625" defaultRowHeight="19.5" customHeight="1"/>
  <cols>
    <col min="1" max="1" width="3.57421875" style="42" customWidth="1"/>
    <col min="2" max="2" width="12.421875" style="42" customWidth="1"/>
    <col min="3" max="3" width="23.140625" style="42" customWidth="1"/>
    <col min="4" max="4" width="14.7109375" style="42" customWidth="1"/>
    <col min="5" max="12" width="14.7109375" style="42" hidden="1" customWidth="1"/>
    <col min="13" max="18" width="14.7109375" style="42" customWidth="1"/>
    <col min="19" max="19" width="9.00390625" style="42" customWidth="1"/>
    <col min="20" max="20" width="41.421875" style="42" hidden="1" customWidth="1"/>
    <col min="21" max="24" width="9.00390625" style="42" customWidth="1"/>
    <col min="25" max="16384" width="9.00390625" style="42" customWidth="1"/>
  </cols>
  <sheetData>
    <row r="1" spans="2:23" ht="19.5" customHeight="1">
      <c r="B1" s="804" t="s">
        <v>479</v>
      </c>
      <c r="C1" s="806"/>
      <c r="D1" s="42" t="str">
        <f>'2-1(表紙)'!$J$2</f>
        <v>30緑</v>
      </c>
      <c r="E1" s="159"/>
      <c r="F1" s="159"/>
      <c r="G1" s="159"/>
      <c r="H1" s="159"/>
      <c r="I1" s="159"/>
      <c r="J1" s="159"/>
      <c r="K1" s="159"/>
      <c r="L1" s="159"/>
      <c r="R1" s="326" t="str">
        <f>IF('2-1(表紙)'!$J$3="","提出区分",'2-1(表紙)'!$J$3)</f>
        <v>提出区分</v>
      </c>
      <c r="V1" s="812"/>
      <c r="W1" s="812"/>
    </row>
    <row r="2" spans="5:23" ht="19.5" customHeight="1">
      <c r="E2" s="159"/>
      <c r="F2" s="159"/>
      <c r="G2" s="385"/>
      <c r="H2" s="385"/>
      <c r="I2" s="385"/>
      <c r="J2" s="385"/>
      <c r="K2" s="385"/>
      <c r="L2" s="385"/>
      <c r="V2" s="45"/>
      <c r="W2" s="45"/>
    </row>
    <row r="3" spans="2:20" ht="19.5" customHeight="1">
      <c r="B3" s="310" t="s">
        <v>436</v>
      </c>
      <c r="C3" s="310"/>
      <c r="D3" s="310"/>
      <c r="E3" s="524"/>
      <c r="F3" s="159"/>
      <c r="G3" s="385"/>
      <c r="H3" s="161"/>
      <c r="I3" s="161"/>
      <c r="J3" s="161"/>
      <c r="K3" s="161"/>
      <c r="L3" s="161"/>
      <c r="O3" s="325" t="s">
        <v>306</v>
      </c>
      <c r="P3" s="823">
        <f>IF('2-1(表紙)'!$I$15="","",'2-1(表紙)'!$I$15)</f>
      </c>
      <c r="Q3" s="1074"/>
      <c r="R3" s="824"/>
      <c r="T3" s="101"/>
    </row>
    <row r="4" spans="2:20" ht="19.5" customHeight="1">
      <c r="B4" s="310"/>
      <c r="C4" s="310"/>
      <c r="D4" s="310"/>
      <c r="E4" s="524"/>
      <c r="F4" s="159"/>
      <c r="G4" s="385"/>
      <c r="H4" s="161"/>
      <c r="I4" s="161"/>
      <c r="J4" s="161"/>
      <c r="K4" s="161"/>
      <c r="L4" s="161"/>
      <c r="O4" s="325" t="s">
        <v>308</v>
      </c>
      <c r="P4" s="823">
        <f>IF('2-1(表紙)'!$J$15="","",'2-1(表紙)'!$J$15)</f>
      </c>
      <c r="Q4" s="1074"/>
      <c r="R4" s="824"/>
      <c r="T4" s="101"/>
    </row>
    <row r="5" spans="2:18" ht="19.5" customHeight="1">
      <c r="B5" s="310"/>
      <c r="C5" s="310"/>
      <c r="D5" s="310"/>
      <c r="E5" s="524"/>
      <c r="F5" s="159"/>
      <c r="G5" s="385"/>
      <c r="H5" s="161"/>
      <c r="I5" s="161"/>
      <c r="J5" s="161"/>
      <c r="K5" s="161"/>
      <c r="L5" s="161"/>
      <c r="N5" s="100"/>
      <c r="O5" s="325" t="s">
        <v>307</v>
      </c>
      <c r="P5" s="823">
        <f>IF('2-1(表紙)'!$H$10="","",'2-1(表紙)'!$H$10)</f>
      </c>
      <c r="Q5" s="1074"/>
      <c r="R5" s="436">
        <f>'2-1(表紙)'!$K$15</f>
        <v>0</v>
      </c>
    </row>
    <row r="6" spans="5:18" ht="19.5" customHeight="1">
      <c r="E6" s="159"/>
      <c r="F6" s="159"/>
      <c r="G6" s="161"/>
      <c r="H6" s="161"/>
      <c r="I6" s="161"/>
      <c r="J6" s="161"/>
      <c r="K6" s="161"/>
      <c r="L6" s="161"/>
      <c r="M6" s="101"/>
      <c r="N6" s="101"/>
      <c r="O6" s="311"/>
      <c r="P6" s="311"/>
      <c r="Q6" s="311"/>
      <c r="R6" s="311"/>
    </row>
    <row r="7" spans="2:18" ht="19.5" customHeight="1">
      <c r="B7" s="1075" t="s">
        <v>416</v>
      </c>
      <c r="C7" s="306" t="s">
        <v>704</v>
      </c>
      <c r="D7" s="273">
        <f>SUM(O8:R8)</f>
        <v>0</v>
      </c>
      <c r="E7" s="159"/>
      <c r="F7" s="159"/>
      <c r="G7" s="385"/>
      <c r="H7" s="385"/>
      <c r="I7" s="385"/>
      <c r="J7" s="385"/>
      <c r="K7" s="385"/>
      <c r="L7" s="385"/>
      <c r="M7" s="97"/>
      <c r="N7" s="349" t="s">
        <v>412</v>
      </c>
      <c r="O7" s="357" t="s">
        <v>554</v>
      </c>
      <c r="P7" s="350" t="s">
        <v>553</v>
      </c>
      <c r="Q7" s="352" t="s">
        <v>555</v>
      </c>
      <c r="R7" s="346" t="s">
        <v>556</v>
      </c>
    </row>
    <row r="8" spans="2:18" ht="19.5" customHeight="1">
      <c r="B8" s="1075"/>
      <c r="C8" s="306" t="s">
        <v>705</v>
      </c>
      <c r="D8" s="389">
        <f>IF(OR('2-1(表紙)'!J$3=リスト!G$4,'2-1(表紙)'!J$3=リスト!G$5),'2-10(指導員)'!R60,IF(OR('2-1(表紙)'!J$3=リスト!G$6,'2-1(表紙)'!J$3=リスト!G$7),'2-10(指導員)'!S60,0))</f>
        <v>0</v>
      </c>
      <c r="E8" s="159"/>
      <c r="F8" s="159"/>
      <c r="G8" s="159"/>
      <c r="H8" s="385"/>
      <c r="I8" s="385"/>
      <c r="J8" s="385"/>
      <c r="K8" s="385"/>
      <c r="L8" s="159"/>
      <c r="M8" s="97"/>
      <c r="N8" s="325" t="s">
        <v>574</v>
      </c>
      <c r="O8" s="312">
        <f>'2-3(詳細)'!AT9</f>
      </c>
      <c r="P8" s="313">
        <f>'2-3(詳細)'!AU9</f>
      </c>
      <c r="Q8" s="314">
        <f>'2-3(詳細)'!AV9</f>
      </c>
      <c r="R8" s="273">
        <f>'2-3(詳細)'!AW9</f>
      </c>
    </row>
    <row r="9" spans="4:18" ht="19.5" customHeight="1">
      <c r="D9" s="666" t="s">
        <v>901</v>
      </c>
      <c r="E9" s="210"/>
      <c r="F9" s="210"/>
      <c r="G9" s="210"/>
      <c r="H9" s="385"/>
      <c r="I9" s="385"/>
      <c r="J9" s="385"/>
      <c r="K9" s="385"/>
      <c r="L9" s="385"/>
      <c r="P9" s="45"/>
      <c r="Q9" s="45"/>
      <c r="R9" s="662" t="s">
        <v>900</v>
      </c>
    </row>
    <row r="10" spans="2:19" ht="19.5" customHeight="1">
      <c r="B10" s="316"/>
      <c r="C10" s="317"/>
      <c r="D10" s="488"/>
      <c r="E10" s="210"/>
      <c r="F10" s="210"/>
      <c r="G10" s="159"/>
      <c r="H10" s="159"/>
      <c r="I10" s="159"/>
      <c r="J10" s="159"/>
      <c r="K10" s="159"/>
      <c r="L10" s="159"/>
      <c r="S10" s="45"/>
    </row>
    <row r="11" spans="2:19" ht="19.5" customHeight="1">
      <c r="B11" s="316"/>
      <c r="C11" s="317"/>
      <c r="D11" s="488"/>
      <c r="E11" s="210"/>
      <c r="F11" s="210"/>
      <c r="G11" s="525"/>
      <c r="H11" s="525"/>
      <c r="I11" s="525"/>
      <c r="J11" s="525"/>
      <c r="K11" s="525"/>
      <c r="L11" s="525"/>
      <c r="M11" s="356"/>
      <c r="N11" s="356"/>
      <c r="O11" s="356"/>
      <c r="P11" s="356"/>
      <c r="Q11" s="356"/>
      <c r="R11" s="356"/>
      <c r="S11" s="45"/>
    </row>
    <row r="12" spans="2:19" ht="19.5" customHeight="1">
      <c r="B12" s="392"/>
      <c r="C12" s="393"/>
      <c r="D12" s="1090" t="s">
        <v>195</v>
      </c>
      <c r="E12" s="1092" t="str">
        <f>"H"&amp;'2-1(表紙)'!H15-1&amp;"補正合計"</f>
        <v>H29補正合計</v>
      </c>
      <c r="F12" s="1094" t="str">
        <f>D1&amp;"合計"</f>
        <v>30緑合計</v>
      </c>
      <c r="G12" s="1100" t="s">
        <v>578</v>
      </c>
      <c r="H12" s="1098" t="s">
        <v>552</v>
      </c>
      <c r="I12" s="1099"/>
      <c r="J12" s="1099"/>
      <c r="K12" s="1099"/>
      <c r="L12" s="1099"/>
      <c r="M12" s="1096" t="s">
        <v>588</v>
      </c>
      <c r="N12" s="1102" t="s">
        <v>651</v>
      </c>
      <c r="O12" s="1103"/>
      <c r="P12" s="1103"/>
      <c r="Q12" s="1103"/>
      <c r="R12" s="1104"/>
      <c r="S12" s="45"/>
    </row>
    <row r="13" spans="2:22" s="45" customFormat="1" ht="19.5" customHeight="1">
      <c r="B13" s="394"/>
      <c r="C13" s="395"/>
      <c r="D13" s="1091"/>
      <c r="E13" s="1093"/>
      <c r="F13" s="1095"/>
      <c r="G13" s="1101"/>
      <c r="H13" s="573"/>
      <c r="I13" s="573"/>
      <c r="J13" s="573"/>
      <c r="K13" s="573"/>
      <c r="L13" s="573"/>
      <c r="M13" s="1097"/>
      <c r="N13" s="487"/>
      <c r="O13" s="487"/>
      <c r="P13" s="487"/>
      <c r="Q13" s="487"/>
      <c r="R13" s="487"/>
      <c r="V13" s="42"/>
    </row>
    <row r="14" spans="2:22" s="45" customFormat="1" ht="49.5" customHeight="1" hidden="1">
      <c r="B14" s="317"/>
      <c r="C14" s="317"/>
      <c r="D14" s="1087" t="s">
        <v>557</v>
      </c>
      <c r="E14" s="1088"/>
      <c r="F14" s="1088"/>
      <c r="G14" s="1088"/>
      <c r="H14" s="1088"/>
      <c r="I14" s="1088"/>
      <c r="J14" s="1088"/>
      <c r="K14" s="1088"/>
      <c r="L14" s="1088"/>
      <c r="M14" s="1088"/>
      <c r="N14" s="1088"/>
      <c r="O14" s="1088"/>
      <c r="P14" s="1088"/>
      <c r="Q14" s="1088"/>
      <c r="R14" s="1089"/>
      <c r="V14" s="42"/>
    </row>
    <row r="15" spans="2:21" ht="19.5" customHeight="1">
      <c r="B15" s="1076" t="s">
        <v>196</v>
      </c>
      <c r="C15" s="318" t="s">
        <v>184</v>
      </c>
      <c r="D15" s="722">
        <f>IF(SUM(E15:F15)=0,"",SUM(E15:F15))</f>
      </c>
      <c r="E15" s="706">
        <f>IF(SUM(G15:L15)=0,"",SUM(G15:L15))</f>
      </c>
      <c r="F15" s="707">
        <f>IF(SUM(M15:R15)=0,"",SUM(M15:R15))</f>
      </c>
      <c r="G15" s="707"/>
      <c r="H15" s="707"/>
      <c r="I15" s="707"/>
      <c r="J15" s="707"/>
      <c r="K15" s="707"/>
      <c r="L15" s="708"/>
      <c r="M15" s="709"/>
      <c r="N15" s="710"/>
      <c r="O15" s="710"/>
      <c r="P15" s="710"/>
      <c r="Q15" s="710"/>
      <c r="R15" s="710"/>
      <c r="S15" s="45"/>
      <c r="T15" s="45"/>
      <c r="U15" s="45"/>
    </row>
    <row r="16" spans="2:21" ht="19.5" customHeight="1">
      <c r="B16" s="1076"/>
      <c r="C16" s="318" t="s">
        <v>185</v>
      </c>
      <c r="D16" s="721">
        <f aca="true" t="shared" si="0" ref="D16:D33">IF(SUM(E16:F16)=0,"",SUM(E16:F16))</f>
      </c>
      <c r="E16" s="711">
        <f aca="true" t="shared" si="1" ref="E16:E34">IF(SUM(G16:L16)=0,"",SUM(G16:L16))</f>
      </c>
      <c r="F16" s="712">
        <f aca="true" t="shared" si="2" ref="F16:F34">IF(SUM(M16:R16)=0,"",SUM(M16:R16))</f>
      </c>
      <c r="G16" s="712"/>
      <c r="H16" s="712"/>
      <c r="I16" s="712"/>
      <c r="J16" s="712"/>
      <c r="K16" s="712"/>
      <c r="L16" s="713"/>
      <c r="M16" s="714"/>
      <c r="N16" s="715"/>
      <c r="O16" s="715"/>
      <c r="P16" s="715"/>
      <c r="Q16" s="715"/>
      <c r="R16" s="715"/>
      <c r="S16" s="45"/>
      <c r="T16" s="45"/>
      <c r="U16" s="45"/>
    </row>
    <row r="17" spans="2:19" ht="19.5" customHeight="1">
      <c r="B17" s="1076"/>
      <c r="C17" s="318" t="s">
        <v>186</v>
      </c>
      <c r="D17" s="721">
        <f t="shared" si="0"/>
      </c>
      <c r="E17" s="711">
        <f t="shared" si="1"/>
      </c>
      <c r="F17" s="712">
        <f t="shared" si="2"/>
      </c>
      <c r="G17" s="712"/>
      <c r="H17" s="712"/>
      <c r="I17" s="712"/>
      <c r="J17" s="712"/>
      <c r="K17" s="712"/>
      <c r="L17" s="713"/>
      <c r="M17" s="714"/>
      <c r="N17" s="715"/>
      <c r="O17" s="715"/>
      <c r="P17" s="715"/>
      <c r="Q17" s="715"/>
      <c r="R17" s="715"/>
      <c r="S17" s="315"/>
    </row>
    <row r="18" spans="2:19" ht="19.5" customHeight="1">
      <c r="B18" s="1076"/>
      <c r="C18" s="318" t="s">
        <v>187</v>
      </c>
      <c r="D18" s="721">
        <f t="shared" si="0"/>
      </c>
      <c r="E18" s="711">
        <f t="shared" si="1"/>
      </c>
      <c r="F18" s="712">
        <f t="shared" si="2"/>
      </c>
      <c r="G18" s="712"/>
      <c r="H18" s="712"/>
      <c r="I18" s="712"/>
      <c r="J18" s="712"/>
      <c r="K18" s="712"/>
      <c r="L18" s="713"/>
      <c r="M18" s="714"/>
      <c r="N18" s="715"/>
      <c r="O18" s="715"/>
      <c r="P18" s="715"/>
      <c r="Q18" s="715"/>
      <c r="R18" s="715"/>
      <c r="S18" s="315"/>
    </row>
    <row r="19" spans="2:19" ht="19.5" customHeight="1">
      <c r="B19" s="1076"/>
      <c r="C19" s="318" t="s">
        <v>188</v>
      </c>
      <c r="D19" s="721">
        <f t="shared" si="0"/>
      </c>
      <c r="E19" s="711">
        <f t="shared" si="1"/>
      </c>
      <c r="F19" s="712">
        <f t="shared" si="2"/>
      </c>
      <c r="G19" s="712"/>
      <c r="H19" s="712"/>
      <c r="I19" s="712"/>
      <c r="J19" s="712"/>
      <c r="K19" s="712"/>
      <c r="L19" s="713"/>
      <c r="M19" s="714"/>
      <c r="N19" s="715"/>
      <c r="O19" s="715"/>
      <c r="P19" s="715"/>
      <c r="Q19" s="715"/>
      <c r="R19" s="715"/>
      <c r="S19" s="315"/>
    </row>
    <row r="20" spans="2:19" ht="19.5" customHeight="1">
      <c r="B20" s="1076"/>
      <c r="C20" s="318" t="s">
        <v>189</v>
      </c>
      <c r="D20" s="721">
        <f t="shared" si="0"/>
      </c>
      <c r="E20" s="711">
        <f t="shared" si="1"/>
      </c>
      <c r="F20" s="712">
        <f t="shared" si="2"/>
      </c>
      <c r="G20" s="712"/>
      <c r="H20" s="712"/>
      <c r="I20" s="712"/>
      <c r="J20" s="712"/>
      <c r="K20" s="712"/>
      <c r="L20" s="713"/>
      <c r="M20" s="714"/>
      <c r="N20" s="715"/>
      <c r="O20" s="715"/>
      <c r="P20" s="715"/>
      <c r="Q20" s="715"/>
      <c r="R20" s="715"/>
      <c r="S20" s="315"/>
    </row>
    <row r="21" spans="2:19" ht="19.5" customHeight="1">
      <c r="B21" s="1076"/>
      <c r="C21" s="318" t="s">
        <v>190</v>
      </c>
      <c r="D21" s="721">
        <f t="shared" si="0"/>
      </c>
      <c r="E21" s="711">
        <f t="shared" si="1"/>
      </c>
      <c r="F21" s="712">
        <f t="shared" si="2"/>
      </c>
      <c r="G21" s="712"/>
      <c r="H21" s="712"/>
      <c r="I21" s="712"/>
      <c r="J21" s="712"/>
      <c r="K21" s="712"/>
      <c r="L21" s="713"/>
      <c r="M21" s="714"/>
      <c r="N21" s="715"/>
      <c r="O21" s="715"/>
      <c r="P21" s="715"/>
      <c r="Q21" s="715"/>
      <c r="R21" s="715"/>
      <c r="S21" s="315"/>
    </row>
    <row r="22" spans="2:19" ht="19.5" customHeight="1">
      <c r="B22" s="1076"/>
      <c r="C22" s="318" t="s">
        <v>191</v>
      </c>
      <c r="D22" s="721">
        <f t="shared" si="0"/>
      </c>
      <c r="E22" s="711">
        <f t="shared" si="1"/>
      </c>
      <c r="F22" s="712">
        <f t="shared" si="2"/>
      </c>
      <c r="G22" s="712"/>
      <c r="H22" s="712"/>
      <c r="I22" s="712"/>
      <c r="J22" s="712"/>
      <c r="K22" s="712"/>
      <c r="L22" s="713"/>
      <c r="M22" s="714"/>
      <c r="N22" s="715"/>
      <c r="O22" s="715"/>
      <c r="P22" s="715"/>
      <c r="Q22" s="715"/>
      <c r="R22" s="715"/>
      <c r="S22" s="315"/>
    </row>
    <row r="23" spans="2:19" ht="19.5" customHeight="1">
      <c r="B23" s="1076"/>
      <c r="C23" s="318" t="s">
        <v>192</v>
      </c>
      <c r="D23" s="721">
        <f t="shared" si="0"/>
      </c>
      <c r="E23" s="711">
        <f t="shared" si="1"/>
      </c>
      <c r="F23" s="712">
        <f t="shared" si="2"/>
      </c>
      <c r="G23" s="712"/>
      <c r="H23" s="712"/>
      <c r="I23" s="712"/>
      <c r="J23" s="712"/>
      <c r="K23" s="712"/>
      <c r="L23" s="713"/>
      <c r="M23" s="714"/>
      <c r="N23" s="715"/>
      <c r="O23" s="715"/>
      <c r="P23" s="715"/>
      <c r="Q23" s="715"/>
      <c r="R23" s="715"/>
      <c r="S23" s="315"/>
    </row>
    <row r="24" spans="2:19" ht="19.5" customHeight="1">
      <c r="B24" s="1076"/>
      <c r="C24" s="318" t="s">
        <v>193</v>
      </c>
      <c r="D24" s="721">
        <f t="shared" si="0"/>
      </c>
      <c r="E24" s="711">
        <f t="shared" si="1"/>
      </c>
      <c r="F24" s="712">
        <f t="shared" si="2"/>
      </c>
      <c r="G24" s="712"/>
      <c r="H24" s="712"/>
      <c r="I24" s="712"/>
      <c r="J24" s="712"/>
      <c r="K24" s="712"/>
      <c r="L24" s="713"/>
      <c r="M24" s="714"/>
      <c r="N24" s="715"/>
      <c r="O24" s="715"/>
      <c r="P24" s="715"/>
      <c r="Q24" s="715"/>
      <c r="R24" s="715"/>
      <c r="S24" s="315"/>
    </row>
    <row r="25" spans="2:19" ht="19.5" customHeight="1">
      <c r="B25" s="1076"/>
      <c r="C25" s="661" t="s">
        <v>194</v>
      </c>
      <c r="D25" s="723">
        <f t="shared" si="0"/>
      </c>
      <c r="E25" s="711">
        <f t="shared" si="1"/>
      </c>
      <c r="F25" s="712">
        <f t="shared" si="2"/>
      </c>
      <c r="G25" s="712"/>
      <c r="H25" s="712"/>
      <c r="I25" s="712"/>
      <c r="J25" s="712"/>
      <c r="K25" s="712"/>
      <c r="L25" s="713"/>
      <c r="M25" s="714"/>
      <c r="N25" s="715"/>
      <c r="O25" s="715"/>
      <c r="P25" s="715"/>
      <c r="Q25" s="715"/>
      <c r="R25" s="715"/>
      <c r="S25" s="315"/>
    </row>
    <row r="26" spans="2:20" ht="19.5" customHeight="1">
      <c r="B26" s="1076"/>
      <c r="C26" s="318" t="s">
        <v>342</v>
      </c>
      <c r="D26" s="721">
        <f t="shared" si="0"/>
      </c>
      <c r="E26" s="711">
        <f t="shared" si="1"/>
      </c>
      <c r="F26" s="712">
        <f t="shared" si="2"/>
      </c>
      <c r="G26" s="712"/>
      <c r="H26" s="712"/>
      <c r="I26" s="712"/>
      <c r="J26" s="712"/>
      <c r="K26" s="712"/>
      <c r="L26" s="713"/>
      <c r="M26" s="714"/>
      <c r="N26" s="715"/>
      <c r="O26" s="715"/>
      <c r="P26" s="715"/>
      <c r="Q26" s="715"/>
      <c r="R26" s="715"/>
      <c r="S26" s="315"/>
      <c r="T26" s="29" t="str">
        <f>'2-10(指導員)'!U9</f>
        <v>森林作業道作設、FL研修生、FM研修生の確認</v>
      </c>
    </row>
    <row r="27" spans="2:20" ht="19.5" customHeight="1">
      <c r="B27" s="1076"/>
      <c r="C27" s="661" t="s">
        <v>343</v>
      </c>
      <c r="D27" s="723">
        <f t="shared" si="0"/>
      </c>
      <c r="E27" s="716">
        <f t="shared" si="1"/>
      </c>
      <c r="F27" s="717">
        <f t="shared" si="2"/>
      </c>
      <c r="G27" s="717"/>
      <c r="H27" s="717"/>
      <c r="I27" s="717"/>
      <c r="J27" s="717"/>
      <c r="K27" s="717"/>
      <c r="L27" s="718"/>
      <c r="M27" s="719"/>
      <c r="N27" s="720"/>
      <c r="O27" s="720"/>
      <c r="P27" s="720"/>
      <c r="Q27" s="720"/>
      <c r="R27" s="720"/>
      <c r="S27" s="315"/>
      <c r="T27" s="29">
        <f>'2-10(指導員)'!U10</f>
        <v>0</v>
      </c>
    </row>
    <row r="28" spans="2:19" ht="19.5" customHeight="1">
      <c r="B28" s="1076"/>
      <c r="C28" s="357" t="s">
        <v>195</v>
      </c>
      <c r="D28" s="721">
        <f t="shared" si="0"/>
      </c>
      <c r="E28" s="711">
        <f t="shared" si="1"/>
      </c>
      <c r="F28" s="712">
        <f t="shared" si="2"/>
      </c>
      <c r="G28" s="712">
        <f>IF(SUM(G15:G27)=0,"",SUM(G15:G27))</f>
      </c>
      <c r="H28" s="712">
        <f aca="true" t="shared" si="3" ref="H28:R28">IF(SUM(H15:H27)=0,"",SUM(H15:H27))</f>
      </c>
      <c r="I28" s="712">
        <f t="shared" si="3"/>
      </c>
      <c r="J28" s="712">
        <f t="shared" si="3"/>
      </c>
      <c r="K28" s="712">
        <f t="shared" si="3"/>
      </c>
      <c r="L28" s="712">
        <f t="shared" si="3"/>
      </c>
      <c r="M28" s="712">
        <f t="shared" si="3"/>
      </c>
      <c r="N28" s="712">
        <f t="shared" si="3"/>
      </c>
      <c r="O28" s="712">
        <f t="shared" si="3"/>
      </c>
      <c r="P28" s="712">
        <f t="shared" si="3"/>
      </c>
      <c r="Q28" s="712">
        <f t="shared" si="3"/>
      </c>
      <c r="R28" s="712">
        <f t="shared" si="3"/>
      </c>
      <c r="S28" s="315"/>
    </row>
    <row r="29" spans="2:19" ht="15" customHeight="1">
      <c r="B29" s="271"/>
      <c r="C29" s="271"/>
      <c r="D29" s="271"/>
      <c r="E29" s="271"/>
      <c r="F29" s="271"/>
      <c r="G29" s="271"/>
      <c r="H29" s="271"/>
      <c r="I29" s="271"/>
      <c r="J29" s="271"/>
      <c r="K29" s="271"/>
      <c r="L29" s="271"/>
      <c r="M29" s="271"/>
      <c r="N29" s="271"/>
      <c r="O29" s="271"/>
      <c r="P29" s="271"/>
      <c r="Q29" s="271"/>
      <c r="R29" s="271"/>
      <c r="S29" s="315"/>
    </row>
    <row r="30" spans="2:19" ht="24.75" customHeight="1" hidden="1">
      <c r="B30" s="1085" t="s">
        <v>437</v>
      </c>
      <c r="C30" s="1086"/>
      <c r="D30" s="434">
        <f t="shared" si="0"/>
      </c>
      <c r="E30" s="433">
        <f t="shared" si="1"/>
      </c>
      <c r="F30" s="273">
        <f t="shared" si="2"/>
      </c>
      <c r="G30" s="273">
        <f>IF(SUM(G31:G34)=0,"",SUM(G31:G34))</f>
      </c>
      <c r="H30" s="273">
        <f aca="true" t="shared" si="4" ref="H30:R30">IF(SUM(H31:H34)=0,"",SUM(H31:H34))</f>
      </c>
      <c r="I30" s="273">
        <f t="shared" si="4"/>
      </c>
      <c r="J30" s="273">
        <f t="shared" si="4"/>
      </c>
      <c r="K30" s="273">
        <f t="shared" si="4"/>
      </c>
      <c r="L30" s="273">
        <f t="shared" si="4"/>
      </c>
      <c r="M30" s="273">
        <f t="shared" si="4"/>
      </c>
      <c r="N30" s="273">
        <f t="shared" si="4"/>
      </c>
      <c r="O30" s="273">
        <f t="shared" si="4"/>
      </c>
      <c r="P30" s="273">
        <f t="shared" si="4"/>
      </c>
      <c r="Q30" s="273">
        <f t="shared" si="4"/>
      </c>
      <c r="R30" s="273">
        <f t="shared" si="4"/>
      </c>
      <c r="S30" s="270"/>
    </row>
    <row r="31" spans="2:19" ht="30" customHeight="1">
      <c r="B31" s="1085" t="s">
        <v>585</v>
      </c>
      <c r="C31" s="1086"/>
      <c r="D31" s="724">
        <f>IF(SUM(E31:F31)=0,"",SUM(E31:F31))</f>
      </c>
      <c r="E31" s="703">
        <f t="shared" si="1"/>
      </c>
      <c r="F31" s="704">
        <f t="shared" si="2"/>
      </c>
      <c r="G31" s="704"/>
      <c r="H31" s="704"/>
      <c r="I31" s="704"/>
      <c r="J31" s="704"/>
      <c r="K31" s="704"/>
      <c r="L31" s="704"/>
      <c r="M31" s="705"/>
      <c r="N31" s="705"/>
      <c r="O31" s="705"/>
      <c r="P31" s="705"/>
      <c r="Q31" s="705"/>
      <c r="R31" s="705"/>
      <c r="S31" s="272"/>
    </row>
    <row r="32" spans="2:19" ht="30" customHeight="1">
      <c r="B32" s="1085" t="s">
        <v>586</v>
      </c>
      <c r="C32" s="1086"/>
      <c r="D32" s="724">
        <f t="shared" si="0"/>
      </c>
      <c r="E32" s="703">
        <f t="shared" si="1"/>
      </c>
      <c r="F32" s="704">
        <f t="shared" si="2"/>
      </c>
      <c r="G32" s="704"/>
      <c r="H32" s="704"/>
      <c r="I32" s="704"/>
      <c r="J32" s="704"/>
      <c r="K32" s="704"/>
      <c r="L32" s="704"/>
      <c r="M32" s="705"/>
      <c r="N32" s="705"/>
      <c r="O32" s="705"/>
      <c r="P32" s="705"/>
      <c r="Q32" s="705"/>
      <c r="R32" s="705"/>
      <c r="S32" s="272"/>
    </row>
    <row r="33" spans="2:19" ht="30" customHeight="1">
      <c r="B33" s="1085" t="s">
        <v>587</v>
      </c>
      <c r="C33" s="1086"/>
      <c r="D33" s="724">
        <f t="shared" si="0"/>
      </c>
      <c r="E33" s="703">
        <f t="shared" si="1"/>
      </c>
      <c r="F33" s="704">
        <f t="shared" si="2"/>
      </c>
      <c r="G33" s="704"/>
      <c r="H33" s="704"/>
      <c r="I33" s="704"/>
      <c r="J33" s="704"/>
      <c r="K33" s="704"/>
      <c r="L33" s="704"/>
      <c r="M33" s="705"/>
      <c r="N33" s="705"/>
      <c r="O33" s="705"/>
      <c r="P33" s="705"/>
      <c r="Q33" s="705"/>
      <c r="R33" s="705"/>
      <c r="S33" s="272"/>
    </row>
    <row r="34" spans="2:19" ht="19.5" customHeight="1" hidden="1">
      <c r="B34" s="943" t="s">
        <v>558</v>
      </c>
      <c r="C34" s="944"/>
      <c r="D34" s="435">
        <f>IF(SUM(E34:F34)=0,"",SUM(E34:F34))</f>
      </c>
      <c r="E34" s="307">
        <f t="shared" si="1"/>
      </c>
      <c r="F34" s="304">
        <f t="shared" si="2"/>
      </c>
      <c r="G34" s="304"/>
      <c r="H34" s="304"/>
      <c r="I34" s="304"/>
      <c r="J34" s="304"/>
      <c r="K34" s="304"/>
      <c r="L34" s="304"/>
      <c r="M34" s="304"/>
      <c r="N34" s="304"/>
      <c r="O34" s="304"/>
      <c r="P34" s="304"/>
      <c r="Q34" s="304"/>
      <c r="R34" s="304"/>
      <c r="S34" s="71"/>
    </row>
    <row r="36" spans="1:2" ht="18" customHeight="1">
      <c r="A36" s="319"/>
      <c r="B36" s="320"/>
    </row>
    <row r="37" spans="1:2" ht="18" customHeight="1">
      <c r="A37" s="319"/>
      <c r="B37" s="320"/>
    </row>
    <row r="38" spans="1:2" ht="18" customHeight="1">
      <c r="A38" s="319"/>
      <c r="B38" s="320"/>
    </row>
    <row r="39" ht="13.5" customHeight="1">
      <c r="B39" s="315"/>
    </row>
  </sheetData>
  <sheetProtection password="FA15" sheet="1"/>
  <mergeCells count="20">
    <mergeCell ref="P4:R4"/>
    <mergeCell ref="P5:Q5"/>
    <mergeCell ref="V1:W1"/>
    <mergeCell ref="B1:C1"/>
    <mergeCell ref="P3:R3"/>
    <mergeCell ref="B34:C34"/>
    <mergeCell ref="B33:C33"/>
    <mergeCell ref="B32:C32"/>
    <mergeCell ref="B31:C31"/>
    <mergeCell ref="B15:B28"/>
    <mergeCell ref="B30:C30"/>
    <mergeCell ref="D14:R14"/>
    <mergeCell ref="D12:D13"/>
    <mergeCell ref="E12:E13"/>
    <mergeCell ref="F12:F13"/>
    <mergeCell ref="B7:B8"/>
    <mergeCell ref="M12:M13"/>
    <mergeCell ref="H12:L12"/>
    <mergeCell ref="G12:G13"/>
    <mergeCell ref="N12:R12"/>
  </mergeCells>
  <conditionalFormatting sqref="D28 O8:R8 P3:R5 D7:D8 M28:R28 D15:D27 D31:D33">
    <cfRule type="expression" priority="11" dxfId="3" stopIfTrue="1">
      <formula>D3=""</formula>
    </cfRule>
  </conditionalFormatting>
  <conditionalFormatting sqref="D12:R14 M31:R33 E15:R27">
    <cfRule type="expression" priority="10" dxfId="0" stopIfTrue="1">
      <formula>D12=""</formula>
    </cfRule>
  </conditionalFormatting>
  <conditionalFormatting sqref="M27:R27">
    <cfRule type="expression" priority="3" dxfId="145" stopIfTrue="1">
      <formula>$T$27=0</formula>
    </cfRule>
  </conditionalFormatting>
  <conditionalFormatting sqref="D27">
    <cfRule type="expression" priority="2" dxfId="145" stopIfTrue="1">
      <formula>$T$27=0</formula>
    </cfRule>
  </conditionalFormatting>
  <conditionalFormatting sqref="C27">
    <cfRule type="expression" priority="1" dxfId="145" stopIfTrue="1">
      <formula>$T$27=0</formula>
    </cfRule>
  </conditionalFormatting>
  <dataValidations count="2">
    <dataValidation type="whole" operator="greaterThanOrEqual" allowBlank="1" showInputMessage="1" showErrorMessage="1" sqref="M34:R34 G15:R27">
      <formula1>0</formula1>
    </dataValidation>
    <dataValidation type="whole" allowBlank="1" showInputMessage="1" showErrorMessage="1" sqref="G31:R33">
      <formula1>0</formula1>
      <formula2>140</formula2>
    </dataValidation>
  </dataValidations>
  <printOptions horizontalCentered="1"/>
  <pageMargins left="0.1968503937007874" right="0.1968503937007874" top="0.7874015748031497" bottom="0.1968503937007874" header="0.3937007874015748" footer="0.1968503937007874"/>
  <pageSetup horizontalDpi="600" verticalDpi="600" orientation="landscape" paperSize="9" scale="85" r:id="rId1"/>
</worksheet>
</file>

<file path=xl/worksheets/sheet14.xml><?xml version="1.0" encoding="utf-8"?>
<worksheet xmlns="http://schemas.openxmlformats.org/spreadsheetml/2006/main" xmlns:r="http://schemas.openxmlformats.org/officeDocument/2006/relationships">
  <dimension ref="A1:V33"/>
  <sheetViews>
    <sheetView view="pageBreakPreview" zoomScale="85" zoomScaleSheetLayoutView="85" zoomScalePageLayoutView="0" workbookViewId="0" topLeftCell="A1">
      <selection activeCell="B7" sqref="B7:C7"/>
    </sheetView>
  </sheetViews>
  <sheetFormatPr defaultColWidth="9.140625" defaultRowHeight="19.5" customHeight="1"/>
  <cols>
    <col min="1" max="1" width="2.57421875" style="182" customWidth="1"/>
    <col min="2" max="2" width="3.57421875" style="182" customWidth="1"/>
    <col min="3" max="3" width="18.7109375" style="182" customWidth="1"/>
    <col min="4" max="4" width="8.7109375" style="182" customWidth="1"/>
    <col min="5" max="5" width="1.8515625" style="182" customWidth="1"/>
    <col min="6" max="6" width="12.421875" style="182" customWidth="1"/>
    <col min="7" max="7" width="8.7109375" style="182" customWidth="1"/>
    <col min="8" max="8" width="1.8515625" style="182" customWidth="1"/>
    <col min="9" max="9" width="14.421875" style="182" customWidth="1"/>
    <col min="10" max="10" width="8.7109375" style="182" customWidth="1"/>
    <col min="11" max="11" width="1.8515625" style="182" customWidth="1"/>
    <col min="12" max="12" width="14.421875" style="182" customWidth="1"/>
    <col min="13" max="13" width="8.7109375" style="182" customWidth="1"/>
    <col min="14" max="14" width="3.57421875" style="182" customWidth="1"/>
    <col min="15" max="15" width="14.421875" style="182" customWidth="1"/>
    <col min="16" max="16" width="11.421875" style="182" customWidth="1"/>
    <col min="17" max="17" width="3.28125" style="182" customWidth="1"/>
    <col min="18" max="16384" width="9.00390625" style="182" customWidth="1"/>
  </cols>
  <sheetData>
    <row r="1" spans="2:22" ht="19.5" customHeight="1">
      <c r="B1" s="1176" t="s">
        <v>563</v>
      </c>
      <c r="C1" s="1177"/>
      <c r="D1" s="1177"/>
      <c r="E1" s="1178"/>
      <c r="F1" s="489" t="str">
        <f>'2-1(表紙)'!J2</f>
        <v>30緑</v>
      </c>
      <c r="P1" s="345" t="str">
        <f>IF('2-1(表紙)'!$J$3="","提出区分",'2-1(表紙)'!$J$3)</f>
        <v>提出区分</v>
      </c>
      <c r="V1" s="160"/>
    </row>
    <row r="2" ht="15.75" customHeight="1"/>
    <row r="3" spans="2:20" ht="19.5" customHeight="1">
      <c r="B3" s="464" t="s">
        <v>564</v>
      </c>
      <c r="C3" s="464"/>
      <c r="D3" s="353"/>
      <c r="F3" s="353"/>
      <c r="G3" s="353"/>
      <c r="I3" s="353"/>
      <c r="L3" s="1010" t="s">
        <v>302</v>
      </c>
      <c r="M3" s="1012"/>
      <c r="N3" s="1169">
        <f>IF('2-1(表紙)'!$I$15="","",'2-1(表紙)'!$I$15)</f>
      </c>
      <c r="O3" s="1170"/>
      <c r="P3" s="1171"/>
      <c r="Q3" s="67"/>
      <c r="R3" s="183"/>
      <c r="S3" s="183"/>
      <c r="T3" s="183"/>
    </row>
    <row r="4" spans="2:17" ht="19.5" customHeight="1">
      <c r="B4" s="464"/>
      <c r="C4" s="464"/>
      <c r="D4" s="353"/>
      <c r="F4" s="353"/>
      <c r="G4" s="353"/>
      <c r="I4" s="353"/>
      <c r="L4" s="1010" t="s">
        <v>12</v>
      </c>
      <c r="M4" s="1012"/>
      <c r="N4" s="1172">
        <f>IF('2-1(表紙)'!$J$15="","",'2-1(表紙)'!$J$15)</f>
      </c>
      <c r="O4" s="1173"/>
      <c r="P4" s="1174"/>
      <c r="Q4" s="67"/>
    </row>
    <row r="5" spans="2:17" ht="19.5" customHeight="1">
      <c r="B5" s="464"/>
      <c r="C5" s="464"/>
      <c r="D5" s="353"/>
      <c r="F5" s="353"/>
      <c r="G5" s="353"/>
      <c r="I5" s="353"/>
      <c r="L5" s="1010" t="s">
        <v>20</v>
      </c>
      <c r="M5" s="1012"/>
      <c r="N5" s="1172">
        <f>IF('2-1(表紙)'!$H$10="","",'2-1(表紙)'!$H$10)</f>
      </c>
      <c r="O5" s="1173"/>
      <c r="P5" s="437">
        <f>'2-1(表紙)'!$K$15</f>
        <v>0</v>
      </c>
      <c r="Q5" s="355"/>
    </row>
    <row r="6" spans="15:21" ht="19.5" customHeight="1">
      <c r="O6" s="1175"/>
      <c r="P6" s="1175"/>
      <c r="T6" s="67"/>
      <c r="U6" s="67"/>
    </row>
    <row r="7" spans="2:21" ht="19.5" customHeight="1">
      <c r="B7" s="1137" t="s">
        <v>504</v>
      </c>
      <c r="C7" s="1138"/>
      <c r="D7" s="370" t="s">
        <v>392</v>
      </c>
      <c r="E7" s="1117">
        <f>'2-3(詳細)'!AT9</f>
      </c>
      <c r="F7" s="1118"/>
      <c r="G7" s="422" t="s">
        <v>419</v>
      </c>
      <c r="H7" s="1117">
        <f>'2-3(詳細)'!AU9</f>
      </c>
      <c r="I7" s="1118"/>
      <c r="J7" s="422" t="s">
        <v>420</v>
      </c>
      <c r="K7" s="1117">
        <f>'2-3(詳細)'!AV9</f>
      </c>
      <c r="L7" s="1118"/>
      <c r="M7" s="422" t="s">
        <v>421</v>
      </c>
      <c r="N7" s="1117">
        <f>'2-3(詳細)'!AW9</f>
      </c>
      <c r="O7" s="1118"/>
      <c r="P7" s="371">
        <f>SUM(E7,H7,K7,N7)</f>
        <v>0</v>
      </c>
      <c r="U7" s="183"/>
    </row>
    <row r="8" spans="2:20" ht="29.25" customHeight="1">
      <c r="B8" s="1131" t="s">
        <v>425</v>
      </c>
      <c r="C8" s="1166" t="s">
        <v>422</v>
      </c>
      <c r="D8" s="1137" t="s">
        <v>565</v>
      </c>
      <c r="E8" s="1139"/>
      <c r="F8" s="1138"/>
      <c r="G8" s="1135" t="s">
        <v>413</v>
      </c>
      <c r="H8" s="1168"/>
      <c r="I8" s="1138"/>
      <c r="J8" s="1135" t="s">
        <v>414</v>
      </c>
      <c r="K8" s="1168"/>
      <c r="L8" s="1138"/>
      <c r="M8" s="1135" t="s">
        <v>415</v>
      </c>
      <c r="N8" s="1168"/>
      <c r="O8" s="1138"/>
      <c r="P8" s="1137" t="s">
        <v>418</v>
      </c>
      <c r="Q8" s="184"/>
      <c r="R8" s="185"/>
      <c r="S8" s="185"/>
      <c r="T8" s="185"/>
    </row>
    <row r="9" spans="2:20" ht="27.75" customHeight="1">
      <c r="B9" s="1132"/>
      <c r="C9" s="1167"/>
      <c r="D9" s="372" t="s">
        <v>423</v>
      </c>
      <c r="E9" s="1137" t="s">
        <v>424</v>
      </c>
      <c r="F9" s="1138"/>
      <c r="G9" s="372" t="s">
        <v>423</v>
      </c>
      <c r="H9" s="1137" t="s">
        <v>424</v>
      </c>
      <c r="I9" s="1138"/>
      <c r="J9" s="372" t="s">
        <v>423</v>
      </c>
      <c r="K9" s="1137" t="s">
        <v>424</v>
      </c>
      <c r="L9" s="1138"/>
      <c r="M9" s="372" t="s">
        <v>423</v>
      </c>
      <c r="N9" s="1137" t="s">
        <v>424</v>
      </c>
      <c r="O9" s="1138"/>
      <c r="P9" s="1137"/>
      <c r="Q9" s="186"/>
      <c r="R9" s="68"/>
      <c r="S9" s="68"/>
      <c r="T9" s="67"/>
    </row>
    <row r="10" spans="2:20" ht="26.25" customHeight="1">
      <c r="B10" s="1132"/>
      <c r="C10" s="370" t="s">
        <v>426</v>
      </c>
      <c r="D10" s="373">
        <f>'2-4(技術習得費)'!W10</f>
      </c>
      <c r="E10" s="1117">
        <f>'2-4(技術習得費)'!H10</f>
      </c>
      <c r="F10" s="1118"/>
      <c r="G10" s="373">
        <f>'2-4(技術習得費)'!W16</f>
      </c>
      <c r="H10" s="1117">
        <f>'2-4(技術習得費)'!H16</f>
      </c>
      <c r="I10" s="1118"/>
      <c r="J10" s="373">
        <f>'2-4(技術習得費)'!W22</f>
      </c>
      <c r="K10" s="1117">
        <f>'2-4(技術習得費)'!H22</f>
      </c>
      <c r="L10" s="1118"/>
      <c r="M10" s="373">
        <f>'2-4(技術習得費)'!W28</f>
      </c>
      <c r="N10" s="1117">
        <f>'2-4(技術習得費)'!H28</f>
      </c>
      <c r="O10" s="1118"/>
      <c r="P10" s="373">
        <f>IF(SUM(E10,H10,K10,N10)=0,"",SUM(E10,H10,K10,N10))</f>
      </c>
      <c r="Q10" s="187"/>
      <c r="R10" s="188"/>
      <c r="S10" s="347"/>
      <c r="T10" s="67"/>
    </row>
    <row r="11" spans="2:20" ht="26.25" customHeight="1">
      <c r="B11" s="1132"/>
      <c r="C11" s="384" t="s">
        <v>427</v>
      </c>
      <c r="D11" s="1117">
        <f>IF(E10="","",ROUNDDOWN(E10*0.06,0))</f>
      </c>
      <c r="E11" s="1164"/>
      <c r="F11" s="1118"/>
      <c r="G11" s="1117">
        <f>IF(H10="","",ROUNDDOWN(H10*0.06,0))</f>
      </c>
      <c r="H11" s="1164"/>
      <c r="I11" s="1118"/>
      <c r="J11" s="1117">
        <f>IF(K10="","",ROUNDDOWN(K10*0.06,0))</f>
      </c>
      <c r="K11" s="1164"/>
      <c r="L11" s="1118"/>
      <c r="M11" s="1117">
        <f>IF(N10="","",ROUNDDOWN(N10*0.06,0))</f>
      </c>
      <c r="N11" s="1164"/>
      <c r="O11" s="1118"/>
      <c r="P11" s="373">
        <f>IF(SUM(D11,G11,J11,M11)=0,"",SUM(D11,G11,J11,M11))</f>
      </c>
      <c r="Q11" s="189"/>
      <c r="R11" s="190"/>
      <c r="S11" s="190"/>
      <c r="T11" s="191"/>
    </row>
    <row r="12" spans="2:20" ht="26.25" customHeight="1">
      <c r="B12" s="1132"/>
      <c r="C12" s="370" t="s">
        <v>428</v>
      </c>
      <c r="D12" s="373"/>
      <c r="E12" s="1117"/>
      <c r="F12" s="1118"/>
      <c r="G12" s="373">
        <f>'2-5(社保等)'!X16</f>
      </c>
      <c r="H12" s="1117">
        <f>'2-5(社保等)'!I16</f>
      </c>
      <c r="I12" s="1118"/>
      <c r="J12" s="373">
        <f>'2-5(社保等)'!X22</f>
      </c>
      <c r="K12" s="1117">
        <f>'2-5(社保等)'!I22</f>
      </c>
      <c r="L12" s="1118"/>
      <c r="M12" s="373">
        <f>'2-5(社保等)'!X28</f>
      </c>
      <c r="N12" s="1117">
        <f>'2-5(社保等)'!I28</f>
      </c>
      <c r="O12" s="1118"/>
      <c r="P12" s="373">
        <f>IF(SUM(E12,H12,K12,N12)=0,"",SUM(E12,H12,K12,N12))</f>
      </c>
      <c r="Q12" s="189"/>
      <c r="R12" s="190"/>
      <c r="S12" s="190"/>
      <c r="T12" s="191"/>
    </row>
    <row r="13" spans="2:20" ht="26.25" customHeight="1">
      <c r="B13" s="1132"/>
      <c r="C13" s="370" t="s">
        <v>429</v>
      </c>
      <c r="D13" s="373">
        <f>'2-6(住宅・環境費)'!W10</f>
      </c>
      <c r="E13" s="1117">
        <f>'2-6(住宅・環境費)'!H10</f>
      </c>
      <c r="F13" s="1118"/>
      <c r="G13" s="373">
        <f>'2-6(住宅・環境費)'!W16</f>
      </c>
      <c r="H13" s="1117">
        <f>'2-6(住宅・環境費)'!H16</f>
      </c>
      <c r="I13" s="1118"/>
      <c r="J13" s="373"/>
      <c r="K13" s="1117"/>
      <c r="L13" s="1118"/>
      <c r="M13" s="373"/>
      <c r="N13" s="1117"/>
      <c r="O13" s="1118"/>
      <c r="P13" s="373">
        <f>IF(SUM(E13,H13,L13,O13)=0,"",SUM(E13,H13,L13,O13))</f>
      </c>
      <c r="Q13" s="189"/>
      <c r="R13" s="190"/>
      <c r="S13" s="190"/>
      <c r="T13" s="191"/>
    </row>
    <row r="14" spans="2:20" ht="26.25" customHeight="1">
      <c r="B14" s="1132"/>
      <c r="C14" s="370" t="s">
        <v>566</v>
      </c>
      <c r="D14" s="373"/>
      <c r="E14" s="1117"/>
      <c r="F14" s="1118"/>
      <c r="G14" s="373">
        <f>IF(ISERR('2-6(住宅・環境費)'!W26+'2-6(住宅・環境費)'!W61+'2-6(住宅・環境費)'!W96)=TRUE,"",'2-6(住宅・環境費)'!W26+'2-6(住宅・環境費)'!W61+'2-6(住宅・環境費)'!W96)</f>
      </c>
      <c r="H14" s="1117">
        <f>IF(ISERR('2-6(住宅・環境費)'!H26+'2-6(住宅・環境費)'!H61+'2-6(住宅・環境費)'!H96)=TRUE,"",'2-6(住宅・環境費)'!H26+'2-6(住宅・環境費)'!H61+'2-6(住宅・環境費)'!H96)</f>
      </c>
      <c r="I14" s="1118"/>
      <c r="J14" s="373">
        <f>IF(ISERR('2-6(住宅・環境費)'!W28+'2-6(住宅・環境費)'!W63+'2-6(住宅・環境費)'!W98)=TRUE,"",'2-6(住宅・環境費)'!W28+'2-6(住宅・環境費)'!W63+'2-6(住宅・環境費)'!W98)</f>
      </c>
      <c r="K14" s="1117">
        <f>IF(ISERR('2-6(住宅・環境費)'!H28+'2-6(住宅・環境費)'!H63+'2-6(住宅・環境費)'!H98)=TRUE,"",'2-6(住宅・環境費)'!H28+'2-6(住宅・環境費)'!H63+'2-6(住宅・環境費)'!H98)</f>
      </c>
      <c r="L14" s="1118"/>
      <c r="M14" s="373">
        <f>IF(ISERR('2-6(住宅・環境費)'!W30+'2-6(住宅・環境費)'!W65+'2-6(住宅・環境費)'!W100)=TRUE,"",'2-6(住宅・環境費)'!W30+'2-6(住宅・環境費)'!W65+'2-6(住宅・環境費)'!W100)</f>
      </c>
      <c r="N14" s="1117">
        <f>IF(ISERR('2-6(住宅・環境費)'!H30+'2-6(住宅・環境費)'!H65+'2-6(住宅・環境費)'!H100)=TRUE,"",'2-6(住宅・環境費)'!H30+'2-6(住宅・環境費)'!H65+'2-6(住宅・環境費)'!H100)</f>
      </c>
      <c r="O14" s="1118"/>
      <c r="P14" s="373">
        <f>IF(SUM(E14,H14,K14,N14)=0,"",SUM(E14,H14,K14,N14))</f>
      </c>
      <c r="Q14" s="189"/>
      <c r="R14" s="190"/>
      <c r="S14" s="190"/>
      <c r="T14" s="191"/>
    </row>
    <row r="15" spans="2:20" ht="26.25" customHeight="1">
      <c r="B15" s="1132"/>
      <c r="C15" s="370" t="s">
        <v>431</v>
      </c>
      <c r="D15" s="1117">
        <f>'2-7(TR・FW1資材費)'!R13</f>
      </c>
      <c r="E15" s="1164"/>
      <c r="F15" s="1118"/>
      <c r="G15" s="1117">
        <f>'2-7(TR・FW1資材費)'!I13</f>
      </c>
      <c r="H15" s="1164"/>
      <c r="I15" s="1118"/>
      <c r="J15" s="1117"/>
      <c r="K15" s="1164"/>
      <c r="L15" s="1118"/>
      <c r="M15" s="1117"/>
      <c r="N15" s="1164"/>
      <c r="O15" s="1118"/>
      <c r="P15" s="373">
        <f>IF(SUM(D15,G15,J15,M15)=0,"",SUM(D15,G15,J15,M15))</f>
      </c>
      <c r="Q15" s="189"/>
      <c r="R15" s="190"/>
      <c r="S15" s="190"/>
      <c r="T15" s="191"/>
    </row>
    <row r="16" spans="2:20" ht="26.25" customHeight="1">
      <c r="B16" s="1132"/>
      <c r="C16" s="370" t="s">
        <v>432</v>
      </c>
      <c r="D16" s="1117"/>
      <c r="E16" s="1164"/>
      <c r="F16" s="1118"/>
      <c r="G16" s="1117">
        <f>'2-8(FW1研修準備費)'!I13</f>
      </c>
      <c r="H16" s="1164"/>
      <c r="I16" s="1118"/>
      <c r="J16" s="1117"/>
      <c r="K16" s="1164"/>
      <c r="L16" s="1118"/>
      <c r="M16" s="1117"/>
      <c r="N16" s="1164"/>
      <c r="O16" s="1118"/>
      <c r="P16" s="373">
        <f>IF(SUM(D16,G16,J16,M16)=0,"",SUM(D16,G16,J16,M16))</f>
      </c>
      <c r="Q16" s="189"/>
      <c r="R16" s="190"/>
      <c r="S16" s="190"/>
      <c r="T16" s="191"/>
    </row>
    <row r="17" spans="2:20" ht="26.25" customHeight="1" thickBot="1">
      <c r="B17" s="1132"/>
      <c r="C17" s="374" t="s">
        <v>433</v>
      </c>
      <c r="D17" s="1165"/>
      <c r="E17" s="1106"/>
      <c r="F17" s="1107"/>
      <c r="G17" s="1165">
        <f>'2-9(FW安全装備)'!K8</f>
      </c>
      <c r="H17" s="1106"/>
      <c r="I17" s="1107"/>
      <c r="J17" s="1165">
        <f>'2-9(FW安全装備)'!K21</f>
      </c>
      <c r="K17" s="1106"/>
      <c r="L17" s="1107"/>
      <c r="M17" s="1165">
        <f>'2-9(FW安全装備)'!K34</f>
      </c>
      <c r="N17" s="1106"/>
      <c r="O17" s="1107"/>
      <c r="P17" s="375">
        <f>IF(SUM(D17,G17,J17,M17)=0,"",SUM(D17,G17,J17,M17))</f>
      </c>
      <c r="Q17" s="189"/>
      <c r="R17" s="190"/>
      <c r="S17" s="190"/>
      <c r="T17" s="191"/>
    </row>
    <row r="18" spans="2:20" ht="27" customHeight="1" thickTop="1">
      <c r="B18" s="1134"/>
      <c r="C18" s="376" t="s">
        <v>418</v>
      </c>
      <c r="D18" s="1105">
        <f>IF(SUM(E10,D11,F12,E13,F14,D15,D16,D17)=0,"",SUM(E10,D11,F12,E13,F14,D15,D16,D17))</f>
      </c>
      <c r="E18" s="1105"/>
      <c r="F18" s="1105"/>
      <c r="G18" s="1105">
        <f>IF(SUM(H10,G11,H12,H13,H14,G15,G16,G17)=0,"",SUM(H10,G11,H12,H13,H14,G15,G16,G17))</f>
      </c>
      <c r="H18" s="1105"/>
      <c r="I18" s="1105"/>
      <c r="J18" s="1105">
        <f>IF(SUM(K10,J11,K12,L13,K14,J15,J16,J17)=0,"",SUM(K10,J11,K12,L13,K14,J15,J16,J17))</f>
      </c>
      <c r="K18" s="1105"/>
      <c r="L18" s="1105"/>
      <c r="M18" s="1105">
        <f>IF(SUM(N10,M11,N12,O13,N14,M15,M16,M17)=0,"",SUM(N10,M11,N12,O13,N14,M15,M16,M17))</f>
      </c>
      <c r="N18" s="1105"/>
      <c r="O18" s="1105"/>
      <c r="P18" s="377">
        <f>SUM(D18:O18)</f>
        <v>0</v>
      </c>
      <c r="Q18" s="192"/>
      <c r="R18" s="193"/>
      <c r="S18" s="193"/>
      <c r="T18" s="191"/>
    </row>
    <row r="19" spans="2:20" ht="11.25" customHeight="1">
      <c r="B19" s="378"/>
      <c r="C19" s="379"/>
      <c r="D19" s="380"/>
      <c r="E19" s="380"/>
      <c r="F19" s="380"/>
      <c r="G19" s="380"/>
      <c r="H19" s="380"/>
      <c r="I19" s="380"/>
      <c r="J19" s="380"/>
      <c r="K19" s="380"/>
      <c r="L19" s="380"/>
      <c r="M19" s="380"/>
      <c r="N19" s="380"/>
      <c r="O19" s="380"/>
      <c r="P19" s="381"/>
      <c r="Q19" s="190"/>
      <c r="R19" s="190"/>
      <c r="S19" s="190"/>
      <c r="T19" s="191"/>
    </row>
    <row r="20" spans="2:19" ht="31.5" customHeight="1">
      <c r="B20" s="1131" t="s">
        <v>567</v>
      </c>
      <c r="C20" s="382"/>
      <c r="D20" s="1135" t="s">
        <v>423</v>
      </c>
      <c r="E20" s="1136"/>
      <c r="F20" s="1137" t="s">
        <v>568</v>
      </c>
      <c r="G20" s="1138"/>
      <c r="H20" s="1137" t="s">
        <v>569</v>
      </c>
      <c r="I20" s="1139"/>
      <c r="J20" s="1138"/>
      <c r="K20" s="383"/>
      <c r="L20" s="1140" t="s">
        <v>570</v>
      </c>
      <c r="M20" s="1141"/>
      <c r="N20" s="1141"/>
      <c r="O20" s="1141"/>
      <c r="P20" s="1142"/>
      <c r="Q20" s="190"/>
      <c r="R20" s="190"/>
      <c r="S20" s="191"/>
    </row>
    <row r="21" spans="2:19" ht="24.75" customHeight="1">
      <c r="B21" s="1132"/>
      <c r="C21" s="367" t="s">
        <v>487</v>
      </c>
      <c r="D21" s="1146">
        <f>'2-11(研修内容)'!D31</f>
      </c>
      <c r="E21" s="1147"/>
      <c r="F21" s="1117">
        <v>5000</v>
      </c>
      <c r="G21" s="1118"/>
      <c r="H21" s="1119">
        <f>IF(SUM(D21)*F21=0,"",D21*F21)</f>
      </c>
      <c r="I21" s="1120"/>
      <c r="J21" s="1121"/>
      <c r="K21" s="383"/>
      <c r="L21" s="1143"/>
      <c r="M21" s="1144"/>
      <c r="N21" s="1144"/>
      <c r="O21" s="1144"/>
      <c r="P21" s="1145"/>
      <c r="Q21" s="190"/>
      <c r="R21" s="190"/>
      <c r="S21" s="191"/>
    </row>
    <row r="22" spans="2:19" ht="24.75" customHeight="1">
      <c r="B22" s="1132"/>
      <c r="C22" s="367" t="s">
        <v>488</v>
      </c>
      <c r="D22" s="1122">
        <f>'2-11(研修内容)'!D32</f>
      </c>
      <c r="E22" s="1123"/>
      <c r="F22" s="1124">
        <v>5000</v>
      </c>
      <c r="G22" s="1125"/>
      <c r="H22" s="1126">
        <f>IF(SUM(D22)*F22=0,"",D22*F22)</f>
      </c>
      <c r="I22" s="1127"/>
      <c r="J22" s="1128"/>
      <c r="K22" s="383"/>
      <c r="L22" s="1155">
        <f>P18+H26</f>
        <v>0</v>
      </c>
      <c r="M22" s="1156"/>
      <c r="N22" s="1156"/>
      <c r="O22" s="1156"/>
      <c r="P22" s="1157"/>
      <c r="Q22" s="190"/>
      <c r="R22" s="190"/>
      <c r="S22" s="191"/>
    </row>
    <row r="23" spans="2:19" ht="24.75" customHeight="1" thickBot="1">
      <c r="B23" s="1132"/>
      <c r="C23" s="367" t="s">
        <v>489</v>
      </c>
      <c r="D23" s="1122">
        <f>'2-11(研修内容)'!D33</f>
      </c>
      <c r="E23" s="1123"/>
      <c r="F23" s="1117">
        <v>5000</v>
      </c>
      <c r="G23" s="1118"/>
      <c r="H23" s="1126">
        <f>IF(SUM(D23)*F23=0,"",D23*F23)</f>
      </c>
      <c r="I23" s="1127"/>
      <c r="J23" s="1128"/>
      <c r="K23" s="383"/>
      <c r="L23" s="1158"/>
      <c r="M23" s="1159"/>
      <c r="N23" s="1159"/>
      <c r="O23" s="1159"/>
      <c r="P23" s="1160"/>
      <c r="Q23" s="190"/>
      <c r="R23" s="190"/>
      <c r="S23" s="191"/>
    </row>
    <row r="24" spans="2:19" ht="24.75" customHeight="1" hidden="1" thickBot="1">
      <c r="B24" s="1133"/>
      <c r="C24" s="459" t="s">
        <v>571</v>
      </c>
      <c r="D24" s="1148">
        <f>'2-11(研修内容)'!D34</f>
      </c>
      <c r="E24" s="1149"/>
      <c r="F24" s="1150">
        <v>0</v>
      </c>
      <c r="G24" s="1151"/>
      <c r="H24" s="1152">
        <f>IF(SUM(D24)*F24=0,"",D24*F24)</f>
      </c>
      <c r="I24" s="1153"/>
      <c r="J24" s="1154"/>
      <c r="K24" s="368"/>
      <c r="L24" s="1158"/>
      <c r="M24" s="1159"/>
      <c r="N24" s="1159"/>
      <c r="O24" s="1159"/>
      <c r="P24" s="1160"/>
      <c r="Q24" s="190"/>
      <c r="R24" s="190"/>
      <c r="S24" s="191"/>
    </row>
    <row r="25" spans="2:19" ht="24.75" customHeight="1" thickBot="1">
      <c r="B25" s="1132"/>
      <c r="C25" s="369" t="s">
        <v>430</v>
      </c>
      <c r="D25" s="1129"/>
      <c r="E25" s="1130"/>
      <c r="F25" s="1106">
        <v>20000</v>
      </c>
      <c r="G25" s="1107"/>
      <c r="H25" s="1108">
        <f>IF(SUM(D25)*F25=0,"",D25*F25)</f>
      </c>
      <c r="I25" s="1109"/>
      <c r="J25" s="1110"/>
      <c r="K25" s="383"/>
      <c r="L25" s="1158"/>
      <c r="M25" s="1159"/>
      <c r="N25" s="1159"/>
      <c r="O25" s="1159"/>
      <c r="P25" s="1160"/>
      <c r="Q25" s="190"/>
      <c r="R25" s="190"/>
      <c r="S25" s="191"/>
    </row>
    <row r="26" spans="2:19" ht="24.75" customHeight="1" thickTop="1">
      <c r="B26" s="1134"/>
      <c r="C26" s="1111" t="s">
        <v>418</v>
      </c>
      <c r="D26" s="1112"/>
      <c r="E26" s="1112"/>
      <c r="F26" s="1112"/>
      <c r="G26" s="1113"/>
      <c r="H26" s="1114">
        <f>SUM(H21:J25)</f>
        <v>0</v>
      </c>
      <c r="I26" s="1115"/>
      <c r="J26" s="1116"/>
      <c r="K26" s="383"/>
      <c r="L26" s="1161"/>
      <c r="M26" s="1162"/>
      <c r="N26" s="1162"/>
      <c r="O26" s="1162"/>
      <c r="P26" s="1163"/>
      <c r="Q26" s="190"/>
      <c r="R26" s="190"/>
      <c r="S26" s="191"/>
    </row>
    <row r="27" spans="2:19" s="183" customFormat="1" ht="12" customHeight="1">
      <c r="B27" s="194"/>
      <c r="C27" s="122"/>
      <c r="D27" s="161"/>
      <c r="F27" s="195"/>
      <c r="G27" s="196"/>
      <c r="P27" s="190"/>
      <c r="Q27" s="190"/>
      <c r="R27" s="190"/>
      <c r="S27" s="191"/>
    </row>
    <row r="28" spans="1:18" ht="15" customHeight="1">
      <c r="A28" s="183"/>
      <c r="B28" s="183"/>
      <c r="C28" s="183"/>
      <c r="D28" s="183"/>
      <c r="E28" s="183"/>
      <c r="F28" s="183"/>
      <c r="G28" s="183"/>
      <c r="H28" s="183"/>
      <c r="I28" s="183"/>
      <c r="J28" s="183"/>
      <c r="K28" s="183"/>
      <c r="L28" s="183"/>
      <c r="M28" s="183"/>
      <c r="N28" s="183"/>
      <c r="O28" s="183"/>
      <c r="P28" s="183"/>
      <c r="Q28" s="183"/>
      <c r="R28" s="183"/>
    </row>
    <row r="29" spans="1:18" ht="15.75" customHeight="1">
      <c r="A29" s="183"/>
      <c r="B29" s="347"/>
      <c r="C29" s="183"/>
      <c r="D29" s="183"/>
      <c r="E29" s="183"/>
      <c r="F29" s="183"/>
      <c r="G29" s="183"/>
      <c r="H29" s="183"/>
      <c r="I29" s="183"/>
      <c r="J29" s="183"/>
      <c r="K29" s="183"/>
      <c r="L29" s="183"/>
      <c r="M29" s="183"/>
      <c r="N29" s="183"/>
      <c r="O29" s="183"/>
      <c r="P29" s="183"/>
      <c r="Q29" s="183"/>
      <c r="R29" s="183"/>
    </row>
    <row r="30" spans="1:18" ht="15.75" customHeight="1">
      <c r="A30" s="183"/>
      <c r="B30" s="183"/>
      <c r="C30" s="183"/>
      <c r="D30" s="183"/>
      <c r="E30" s="183"/>
      <c r="F30" s="183"/>
      <c r="G30" s="183"/>
      <c r="H30" s="183"/>
      <c r="I30" s="183"/>
      <c r="J30" s="183"/>
      <c r="K30" s="183"/>
      <c r="L30" s="183"/>
      <c r="M30" s="183"/>
      <c r="N30" s="183"/>
      <c r="O30" s="183"/>
      <c r="P30" s="183"/>
      <c r="Q30" s="183"/>
      <c r="R30" s="183"/>
    </row>
    <row r="31" spans="1:18" ht="15" customHeight="1">
      <c r="A31" s="183"/>
      <c r="B31" s="183"/>
      <c r="C31" s="183"/>
      <c r="D31" s="183"/>
      <c r="E31" s="183"/>
      <c r="F31" s="183"/>
      <c r="G31" s="183"/>
      <c r="H31" s="183"/>
      <c r="I31" s="183"/>
      <c r="J31" s="183"/>
      <c r="K31" s="183"/>
      <c r="L31" s="183"/>
      <c r="M31" s="183"/>
      <c r="N31" s="183"/>
      <c r="O31" s="183"/>
      <c r="P31" s="183"/>
      <c r="Q31" s="183"/>
      <c r="R31" s="183"/>
    </row>
    <row r="32" spans="1:18" ht="19.5" customHeight="1">
      <c r="A32" s="183"/>
      <c r="B32" s="183"/>
      <c r="C32" s="183"/>
      <c r="D32" s="183"/>
      <c r="E32" s="183"/>
      <c r="F32" s="183"/>
      <c r="G32" s="183"/>
      <c r="H32" s="183"/>
      <c r="I32" s="183"/>
      <c r="J32" s="183"/>
      <c r="K32" s="183"/>
      <c r="L32" s="183"/>
      <c r="M32" s="183"/>
      <c r="N32" s="183"/>
      <c r="O32" s="183"/>
      <c r="P32" s="183"/>
      <c r="Q32" s="183"/>
      <c r="R32" s="183"/>
    </row>
    <row r="33" spans="1:18" ht="19.5" customHeight="1">
      <c r="A33" s="183"/>
      <c r="B33" s="183"/>
      <c r="C33" s="183"/>
      <c r="D33" s="183"/>
      <c r="E33" s="183"/>
      <c r="F33" s="183"/>
      <c r="G33" s="183"/>
      <c r="H33" s="183"/>
      <c r="I33" s="183"/>
      <c r="J33" s="183"/>
      <c r="K33" s="183"/>
      <c r="L33" s="183"/>
      <c r="M33" s="183"/>
      <c r="N33" s="183"/>
      <c r="O33" s="183"/>
      <c r="P33" s="183"/>
      <c r="Q33" s="183"/>
      <c r="R33" s="183"/>
    </row>
  </sheetData>
  <sheetProtection password="FA15" sheet="1"/>
  <mergeCells count="83">
    <mergeCell ref="B1:E1"/>
    <mergeCell ref="L3:M3"/>
    <mergeCell ref="B7:C7"/>
    <mergeCell ref="E7:F7"/>
    <mergeCell ref="H7:I7"/>
    <mergeCell ref="K7:L7"/>
    <mergeCell ref="N3:P3"/>
    <mergeCell ref="L4:M4"/>
    <mergeCell ref="N4:P4"/>
    <mergeCell ref="L5:M5"/>
    <mergeCell ref="N5:O5"/>
    <mergeCell ref="O6:P6"/>
    <mergeCell ref="N7:O7"/>
    <mergeCell ref="B8:B18"/>
    <mergeCell ref="C8:C9"/>
    <mergeCell ref="D8:F8"/>
    <mergeCell ref="G8:I8"/>
    <mergeCell ref="J8:L8"/>
    <mergeCell ref="M8:O8"/>
    <mergeCell ref="D11:F11"/>
    <mergeCell ref="G11:I11"/>
    <mergeCell ref="J11:L11"/>
    <mergeCell ref="M11:O11"/>
    <mergeCell ref="P8:P9"/>
    <mergeCell ref="E9:F9"/>
    <mergeCell ref="H9:I9"/>
    <mergeCell ref="K9:L9"/>
    <mergeCell ref="N9:O9"/>
    <mergeCell ref="E10:F10"/>
    <mergeCell ref="H10:I10"/>
    <mergeCell ref="K10:L10"/>
    <mergeCell ref="N10:O10"/>
    <mergeCell ref="E12:F12"/>
    <mergeCell ref="H12:I12"/>
    <mergeCell ref="K12:L12"/>
    <mergeCell ref="N12:O12"/>
    <mergeCell ref="E13:F13"/>
    <mergeCell ref="H13:I13"/>
    <mergeCell ref="K13:L13"/>
    <mergeCell ref="N13:O13"/>
    <mergeCell ref="E14:F14"/>
    <mergeCell ref="H14:I14"/>
    <mergeCell ref="K14:L14"/>
    <mergeCell ref="N14:O14"/>
    <mergeCell ref="D15:F15"/>
    <mergeCell ref="G15:I15"/>
    <mergeCell ref="J15:L15"/>
    <mergeCell ref="M15:O15"/>
    <mergeCell ref="D16:F16"/>
    <mergeCell ref="G16:I16"/>
    <mergeCell ref="J16:L16"/>
    <mergeCell ref="M16:O16"/>
    <mergeCell ref="D17:F17"/>
    <mergeCell ref="G17:I17"/>
    <mergeCell ref="J17:L17"/>
    <mergeCell ref="M17:O17"/>
    <mergeCell ref="B20:B26"/>
    <mergeCell ref="D20:E20"/>
    <mergeCell ref="F20:G20"/>
    <mergeCell ref="H20:J20"/>
    <mergeCell ref="L20:P21"/>
    <mergeCell ref="D21:E21"/>
    <mergeCell ref="D24:E24"/>
    <mergeCell ref="F24:G24"/>
    <mergeCell ref="H24:J24"/>
    <mergeCell ref="L22:P26"/>
    <mergeCell ref="D23:E23"/>
    <mergeCell ref="F23:G23"/>
    <mergeCell ref="H23:J23"/>
    <mergeCell ref="D25:E25"/>
    <mergeCell ref="D18:F18"/>
    <mergeCell ref="G18:I18"/>
    <mergeCell ref="J18:L18"/>
    <mergeCell ref="M18:O18"/>
    <mergeCell ref="F25:G25"/>
    <mergeCell ref="H25:J25"/>
    <mergeCell ref="C26:G26"/>
    <mergeCell ref="H26:J26"/>
    <mergeCell ref="F21:G21"/>
    <mergeCell ref="H21:J21"/>
    <mergeCell ref="D22:E22"/>
    <mergeCell ref="F22:G22"/>
    <mergeCell ref="H22:J22"/>
  </mergeCells>
  <conditionalFormatting sqref="E7 H7 K7 N7:P7 D10:P18 C21:J26 L22 N3:P5">
    <cfRule type="containsBlanks" priority="3" dxfId="3" stopIfTrue="1">
      <formula>LEN(TRIM(C3))=0</formula>
    </cfRule>
  </conditionalFormatting>
  <conditionalFormatting sqref="D12:F12 D14:F14 D16:F17 J13:O13 J15:O16">
    <cfRule type="containsBlanks" priority="2" dxfId="75" stopIfTrue="1">
      <formula>LEN(TRIM(D12))=0</formula>
    </cfRule>
  </conditionalFormatting>
  <conditionalFormatting sqref="D25:E25">
    <cfRule type="containsBlanks" priority="1" dxfId="0" stopIfTrue="1">
      <formula>LEN(TRIM(D25))=0</formula>
    </cfRule>
  </conditionalFormatting>
  <dataValidations count="1">
    <dataValidation type="whole" allowBlank="1" showInputMessage="1" showErrorMessage="1" prompt="研修業務管理費の上限は8ヶ月です。" sqref="D25:E25">
      <formula1>0</formula1>
      <formula2>8</formula2>
    </dataValidation>
  </dataValidations>
  <printOptions horizontalCentered="1"/>
  <pageMargins left="0.1968503937007874" right="0.1968503937007874" top="0.7874015748031497" bottom="0.1968503937007874" header="0.3937007874015748" footer="0.1968503937007874"/>
  <pageSetup fitToHeight="0" horizontalDpi="600" verticalDpi="600" orientation="landscape" paperSize="9" scale="87" r:id="rId1"/>
</worksheet>
</file>

<file path=xl/worksheets/sheet15.xml><?xml version="1.0" encoding="utf-8"?>
<worksheet xmlns="http://schemas.openxmlformats.org/spreadsheetml/2006/main" xmlns:r="http://schemas.openxmlformats.org/officeDocument/2006/relationships">
  <dimension ref="B1:T42"/>
  <sheetViews>
    <sheetView view="pageBreakPreview" zoomScale="85" zoomScaleSheetLayoutView="85" zoomScalePageLayoutView="0" workbookViewId="0" topLeftCell="A1">
      <selection activeCell="H19" sqref="H19"/>
    </sheetView>
  </sheetViews>
  <sheetFormatPr defaultColWidth="9.140625" defaultRowHeight="19.5" customHeight="1"/>
  <cols>
    <col min="1" max="1" width="3.57421875" style="42" customWidth="1"/>
    <col min="2" max="2" width="9.140625" style="42" customWidth="1"/>
    <col min="3" max="3" width="10.57421875" style="42" customWidth="1"/>
    <col min="4" max="4" width="7.421875" style="42" bestFit="1" customWidth="1"/>
    <col min="5" max="5" width="9.421875" style="42" customWidth="1"/>
    <col min="6" max="6" width="8.57421875" style="42" customWidth="1"/>
    <col min="7" max="7" width="4.421875" style="42" customWidth="1"/>
    <col min="8" max="8" width="8.57421875" style="42" customWidth="1"/>
    <col min="9" max="9" width="4.421875" style="42" customWidth="1"/>
    <col min="10" max="10" width="8.57421875" style="42" customWidth="1"/>
    <col min="11" max="11" width="12.8515625" style="42" customWidth="1"/>
    <col min="12" max="12" width="9.140625" style="42" customWidth="1"/>
    <col min="13" max="13" width="3.57421875" style="42" customWidth="1"/>
    <col min="14" max="16384" width="9.00390625" style="42" customWidth="1"/>
  </cols>
  <sheetData>
    <row r="1" spans="2:12" ht="21" customHeight="1">
      <c r="B1" s="1179" t="s">
        <v>480</v>
      </c>
      <c r="C1" s="1180"/>
      <c r="D1" s="490" t="str">
        <f>'2-1(表紙)'!J2</f>
        <v>30緑</v>
      </c>
      <c r="F1" s="1185" t="str">
        <f>IF($J$2=リスト!$G$6,"","このシートは、"&amp;D1&amp;"の上期実績のみで使用します。")</f>
        <v>このシートは、30緑の上期実績のみで使用します。</v>
      </c>
      <c r="G1" s="1185"/>
      <c r="H1" s="1185"/>
      <c r="I1" s="1185"/>
      <c r="J1" s="1185"/>
      <c r="K1" s="1185"/>
      <c r="L1" s="1185"/>
    </row>
    <row r="2" spans="9:12" ht="21" customHeight="1">
      <c r="I2" s="89"/>
      <c r="J2" s="812">
        <f>IF('2-1(表紙)'!$J$3="","",'2-1(表紙)'!$J$3)</f>
      </c>
      <c r="K2" s="812"/>
      <c r="L2" s="812"/>
    </row>
    <row r="3" spans="9:12" ht="21" customHeight="1">
      <c r="I3" s="89"/>
      <c r="J3" s="1181">
        <f>IF(J2&lt;&gt;"実績報告書（上期）","",IF('2-1(表紙)'!$J$4="","",'2-1(表紙)'!$J$4))</f>
      </c>
      <c r="K3" s="1181"/>
      <c r="L3" s="1181"/>
    </row>
    <row r="4" spans="9:12" ht="21" customHeight="1">
      <c r="I4" s="89"/>
      <c r="J4" s="1182">
        <f>IF(J2&lt;&gt;"実績報告書（上期）","",IF('2-1(表紙)'!$J$5="","",'2-1(表紙)'!$J$5))</f>
      </c>
      <c r="K4" s="1182"/>
      <c r="L4" s="1182"/>
    </row>
    <row r="5" spans="2:20" ht="21" customHeight="1">
      <c r="B5" s="42" t="s">
        <v>18</v>
      </c>
      <c r="O5" s="90"/>
      <c r="P5" s="90"/>
      <c r="Q5" s="90"/>
      <c r="R5" s="90"/>
      <c r="S5" s="90"/>
      <c r="T5" s="90"/>
    </row>
    <row r="6" spans="2:20" ht="21" customHeight="1">
      <c r="B6" s="42" t="s">
        <v>19</v>
      </c>
      <c r="O6" s="90"/>
      <c r="P6" s="90"/>
      <c r="Q6" s="90"/>
      <c r="R6" s="90"/>
      <c r="S6" s="90"/>
      <c r="T6" s="90"/>
    </row>
    <row r="7" spans="5:20" ht="21" customHeight="1">
      <c r="E7" s="45"/>
      <c r="F7" s="45"/>
      <c r="G7" s="1184"/>
      <c r="H7" s="1184"/>
      <c r="I7" s="1184"/>
      <c r="J7" s="1184"/>
      <c r="K7" s="86">
        <f>IF(J2&lt;&gt;"実績報告書（上期）","",IF('2-1(表紙)'!$I$15="","",'2-1(表紙)'!$I$15))</f>
      </c>
      <c r="L7" s="86">
        <f>IF(J2&lt;&gt;"実績報告書（上期）","",IF('2-1(表紙)'!$K$15="","",'2-1(表紙)'!$K$15))</f>
      </c>
      <c r="O7" s="90"/>
      <c r="P7" s="90"/>
      <c r="Q7" s="90"/>
      <c r="R7" s="90"/>
      <c r="S7" s="90"/>
      <c r="T7" s="90"/>
    </row>
    <row r="8" spans="5:20" ht="21" customHeight="1">
      <c r="E8" s="1184" t="s">
        <v>287</v>
      </c>
      <c r="F8" s="1184"/>
      <c r="G8" s="1184"/>
      <c r="H8" s="1183">
        <f>IF(J2&lt;&gt;"実績報告書（上期）","",IF('2-1(表紙)'!$H$10="","",'2-1(表紙)'!$H$10))</f>
      </c>
      <c r="I8" s="1183"/>
      <c r="J8" s="1183"/>
      <c r="K8" s="1183"/>
      <c r="L8" s="1183"/>
      <c r="O8" s="90"/>
      <c r="P8" s="90"/>
      <c r="Q8" s="90"/>
      <c r="R8" s="90"/>
      <c r="S8" s="90"/>
      <c r="T8" s="90"/>
    </row>
    <row r="9" spans="5:13" ht="21" customHeight="1">
      <c r="E9" s="288" t="s">
        <v>288</v>
      </c>
      <c r="F9" s="1184" t="s">
        <v>289</v>
      </c>
      <c r="G9" s="1184"/>
      <c r="H9" s="1183">
        <f>IF(J2&lt;&gt;"実績報告書（上期）","",IF('2-1(表紙)'!$H$11="","",'2-1(表紙)'!$H$11))</f>
      </c>
      <c r="I9" s="1183"/>
      <c r="J9" s="1183"/>
      <c r="K9" s="1183">
        <f>IF(J2&lt;&gt;"実績報告書（上期）","",IF('2-1(表紙)'!$J$11="","",'2-1(表紙)'!$J$11))</f>
      </c>
      <c r="L9" s="1183"/>
      <c r="M9" s="42" t="s">
        <v>298</v>
      </c>
    </row>
    <row r="10" ht="21" customHeight="1"/>
    <row r="11" spans="2:12" ht="21" customHeight="1">
      <c r="B11" s="815" t="str">
        <f>'2-1(表紙)'!B17</f>
        <v>平成30年度　「緑の雇用」新規就業者育成推進事業</v>
      </c>
      <c r="C11" s="815"/>
      <c r="D11" s="815"/>
      <c r="E11" s="815"/>
      <c r="F11" s="815"/>
      <c r="G11" s="815"/>
      <c r="H11" s="815"/>
      <c r="I11" s="815"/>
      <c r="J11" s="815"/>
      <c r="K11" s="815"/>
      <c r="L11" s="815"/>
    </row>
    <row r="12" spans="2:12" ht="21" customHeight="1">
      <c r="B12" s="815" t="s">
        <v>782</v>
      </c>
      <c r="C12" s="815"/>
      <c r="D12" s="815"/>
      <c r="E12" s="815"/>
      <c r="F12" s="815"/>
      <c r="G12" s="815"/>
      <c r="H12" s="815"/>
      <c r="I12" s="815"/>
      <c r="J12" s="815"/>
      <c r="K12" s="815"/>
      <c r="L12" s="815"/>
    </row>
    <row r="13" spans="2:11" ht="21" customHeight="1">
      <c r="B13" s="803"/>
      <c r="C13" s="803"/>
      <c r="D13" s="803"/>
      <c r="E13" s="803"/>
      <c r="F13" s="803"/>
      <c r="G13" s="803"/>
      <c r="H13" s="803"/>
      <c r="I13" s="803"/>
      <c r="J13" s="803"/>
      <c r="K13" s="803"/>
    </row>
    <row r="14" spans="2:11" ht="21" customHeight="1">
      <c r="B14" s="816" t="s">
        <v>270</v>
      </c>
      <c r="C14" s="816"/>
      <c r="D14" s="816"/>
      <c r="E14" s="816"/>
      <c r="F14" s="816"/>
      <c r="G14" s="816"/>
      <c r="H14" s="816"/>
      <c r="I14" s="816"/>
      <c r="J14" s="816"/>
      <c r="K14" s="816"/>
    </row>
    <row r="15" spans="2:11" ht="21" customHeight="1">
      <c r="B15" s="803"/>
      <c r="C15" s="803"/>
      <c r="D15" s="803"/>
      <c r="E15" s="803"/>
      <c r="F15" s="803"/>
      <c r="G15" s="803"/>
      <c r="H15" s="803"/>
      <c r="I15" s="803"/>
      <c r="J15" s="803"/>
      <c r="K15" s="803"/>
    </row>
    <row r="16" spans="2:11" ht="21" customHeight="1">
      <c r="B16" s="803" t="s">
        <v>25</v>
      </c>
      <c r="C16" s="803"/>
      <c r="D16" s="803"/>
      <c r="E16" s="803"/>
      <c r="F16" s="803"/>
      <c r="G16" s="803"/>
      <c r="H16" s="803"/>
      <c r="I16" s="803"/>
      <c r="J16" s="803"/>
      <c r="K16" s="803"/>
    </row>
    <row r="17" ht="21" customHeight="1"/>
    <row r="18" ht="21" customHeight="1">
      <c r="B18" s="42" t="s">
        <v>271</v>
      </c>
    </row>
    <row r="19" spans="3:11" ht="21" customHeight="1">
      <c r="C19" s="804" t="s">
        <v>272</v>
      </c>
      <c r="D19" s="806"/>
      <c r="E19" s="199" t="s">
        <v>274</v>
      </c>
      <c r="F19" s="30">
        <v>30</v>
      </c>
      <c r="G19" s="289" t="s">
        <v>275</v>
      </c>
      <c r="H19" s="30"/>
      <c r="I19" s="289" t="s">
        <v>276</v>
      </c>
      <c r="J19" s="30"/>
      <c r="K19" s="290" t="s">
        <v>277</v>
      </c>
    </row>
    <row r="20" spans="3:11" ht="21" customHeight="1">
      <c r="C20" s="804" t="s">
        <v>273</v>
      </c>
      <c r="D20" s="806"/>
      <c r="E20" s="1194" t="str">
        <f>'2-1(表紙)'!H15&amp;"全森担発第"</f>
        <v>30全森担発第</v>
      </c>
      <c r="F20" s="1195"/>
      <c r="G20" s="1193"/>
      <c r="H20" s="1193"/>
      <c r="I20" s="1193"/>
      <c r="J20" s="1191" t="s">
        <v>286</v>
      </c>
      <c r="K20" s="1192"/>
    </row>
    <row r="21" ht="21" customHeight="1"/>
    <row r="22" ht="21" customHeight="1">
      <c r="B22" s="42" t="str">
        <f>"２．平成"&amp;'2-1(表紙)'!H15&amp;"年度　実績"</f>
        <v>２．平成30年度　実績</v>
      </c>
    </row>
    <row r="23" spans="3:11" ht="21" customHeight="1">
      <c r="C23" s="804" t="s">
        <v>439</v>
      </c>
      <c r="D23" s="806"/>
      <c r="E23" s="1189">
        <f>'2-12(積算表)'!$D$18</f>
      </c>
      <c r="F23" s="1190"/>
      <c r="G23" s="1190"/>
      <c r="H23" s="1190"/>
      <c r="I23" s="1190"/>
      <c r="J23" s="1190"/>
      <c r="K23" s="291" t="s">
        <v>297</v>
      </c>
    </row>
    <row r="24" spans="3:11" ht="21" customHeight="1">
      <c r="C24" s="804" t="s">
        <v>278</v>
      </c>
      <c r="D24" s="806"/>
      <c r="E24" s="1189">
        <f>'2-12(積算表)'!$G$18</f>
      </c>
      <c r="F24" s="1190"/>
      <c r="G24" s="1190"/>
      <c r="H24" s="1190"/>
      <c r="I24" s="1190"/>
      <c r="J24" s="1190"/>
      <c r="K24" s="291" t="s">
        <v>297</v>
      </c>
    </row>
    <row r="25" spans="3:11" ht="21" customHeight="1">
      <c r="C25" s="804" t="s">
        <v>440</v>
      </c>
      <c r="D25" s="806"/>
      <c r="E25" s="1189">
        <f>'2-12(積算表)'!$J$18</f>
      </c>
      <c r="F25" s="1190"/>
      <c r="G25" s="1190"/>
      <c r="H25" s="1190"/>
      <c r="I25" s="1190"/>
      <c r="J25" s="1190"/>
      <c r="K25" s="291" t="s">
        <v>297</v>
      </c>
    </row>
    <row r="26" spans="3:11" ht="21" customHeight="1">
      <c r="C26" s="804" t="s">
        <v>441</v>
      </c>
      <c r="D26" s="806"/>
      <c r="E26" s="1189">
        <f>'2-12(積算表)'!$M$18</f>
      </c>
      <c r="F26" s="1190"/>
      <c r="G26" s="1190"/>
      <c r="H26" s="1190"/>
      <c r="I26" s="1190"/>
      <c r="J26" s="1190"/>
      <c r="K26" s="291" t="s">
        <v>297</v>
      </c>
    </row>
    <row r="27" spans="3:11" ht="21" customHeight="1">
      <c r="C27" s="878" t="s">
        <v>438</v>
      </c>
      <c r="D27" s="880"/>
      <c r="E27" s="1189">
        <f>'2-12(積算表)'!$H$26</f>
        <v>0</v>
      </c>
      <c r="F27" s="1190"/>
      <c r="G27" s="1190"/>
      <c r="H27" s="1190"/>
      <c r="I27" s="1190"/>
      <c r="J27" s="1190"/>
      <c r="K27" s="291" t="s">
        <v>297</v>
      </c>
    </row>
    <row r="28" spans="3:11" ht="21" customHeight="1">
      <c r="C28" s="804" t="s">
        <v>417</v>
      </c>
      <c r="D28" s="806"/>
      <c r="E28" s="1189">
        <f>SUM(E23:J27)</f>
        <v>0</v>
      </c>
      <c r="F28" s="1190"/>
      <c r="G28" s="1190"/>
      <c r="H28" s="1190"/>
      <c r="I28" s="1190"/>
      <c r="J28" s="1190"/>
      <c r="K28" s="291" t="s">
        <v>297</v>
      </c>
    </row>
    <row r="29" ht="21" customHeight="1"/>
    <row r="30" ht="21" customHeight="1">
      <c r="B30" s="42" t="s">
        <v>279</v>
      </c>
    </row>
    <row r="31" spans="3:11" ht="21" customHeight="1">
      <c r="C31" s="804" t="s">
        <v>280</v>
      </c>
      <c r="D31" s="806"/>
      <c r="E31" s="1186"/>
      <c r="F31" s="1187"/>
      <c r="G31" s="1187"/>
      <c r="H31" s="1187"/>
      <c r="I31" s="1187"/>
      <c r="J31" s="1187"/>
      <c r="K31" s="1188"/>
    </row>
    <row r="32" spans="3:11" ht="21" customHeight="1">
      <c r="C32" s="804" t="s">
        <v>281</v>
      </c>
      <c r="D32" s="806"/>
      <c r="E32" s="1186"/>
      <c r="F32" s="1187"/>
      <c r="G32" s="1187"/>
      <c r="H32" s="1187"/>
      <c r="I32" s="1187"/>
      <c r="J32" s="1187"/>
      <c r="K32" s="1188"/>
    </row>
    <row r="33" spans="3:11" ht="21" customHeight="1">
      <c r="C33" s="804" t="s">
        <v>282</v>
      </c>
      <c r="D33" s="806"/>
      <c r="E33" s="1202"/>
      <c r="F33" s="1203"/>
      <c r="G33" s="1203"/>
      <c r="H33" s="1203"/>
      <c r="I33" s="1203"/>
      <c r="J33" s="1203"/>
      <c r="K33" s="1204"/>
    </row>
    <row r="34" spans="3:11" ht="21" customHeight="1">
      <c r="C34" s="804" t="s">
        <v>283</v>
      </c>
      <c r="D34" s="806"/>
      <c r="E34" s="1196"/>
      <c r="F34" s="1197"/>
      <c r="G34" s="1197"/>
      <c r="H34" s="1197"/>
      <c r="I34" s="1197"/>
      <c r="J34" s="1197"/>
      <c r="K34" s="1198"/>
    </row>
    <row r="35" spans="3:11" ht="54.75" customHeight="1">
      <c r="C35" s="804" t="s">
        <v>284</v>
      </c>
      <c r="D35" s="806"/>
      <c r="E35" s="1199"/>
      <c r="F35" s="1200"/>
      <c r="G35" s="1200"/>
      <c r="H35" s="1200"/>
      <c r="I35" s="1200"/>
      <c r="J35" s="1200"/>
      <c r="K35" s="1201"/>
    </row>
    <row r="36" spans="3:11" ht="54.75" customHeight="1">
      <c r="C36" s="804" t="s">
        <v>285</v>
      </c>
      <c r="D36" s="806"/>
      <c r="E36" s="1199"/>
      <c r="F36" s="1200"/>
      <c r="G36" s="1200"/>
      <c r="H36" s="1200"/>
      <c r="I36" s="1200"/>
      <c r="J36" s="1200"/>
      <c r="K36" s="1201"/>
    </row>
    <row r="37" ht="21" customHeight="1"/>
    <row r="38" ht="21" customHeight="1">
      <c r="B38" s="42" t="s">
        <v>309</v>
      </c>
    </row>
    <row r="39" ht="21" customHeight="1">
      <c r="B39" s="42" t="s">
        <v>310</v>
      </c>
    </row>
    <row r="40" spans="11:12" ht="21" customHeight="1">
      <c r="K40" s="197"/>
      <c r="L40" s="42" t="s">
        <v>311</v>
      </c>
    </row>
    <row r="41" ht="21" customHeight="1"/>
    <row r="42" ht="21" customHeight="1">
      <c r="B42" s="42" t="s">
        <v>690</v>
      </c>
    </row>
    <row r="43" ht="21" customHeight="1"/>
  </sheetData>
  <sheetProtection password="FA15" sheet="1"/>
  <mergeCells count="47">
    <mergeCell ref="E28:J28"/>
    <mergeCell ref="E27:J27"/>
    <mergeCell ref="E26:J26"/>
    <mergeCell ref="E25:J25"/>
    <mergeCell ref="E23:J23"/>
    <mergeCell ref="C28:D28"/>
    <mergeCell ref="C23:D23"/>
    <mergeCell ref="C32:D32"/>
    <mergeCell ref="C33:D33"/>
    <mergeCell ref="C34:D34"/>
    <mergeCell ref="C36:D36"/>
    <mergeCell ref="C35:D35"/>
    <mergeCell ref="E34:K34"/>
    <mergeCell ref="E35:K35"/>
    <mergeCell ref="E36:K36"/>
    <mergeCell ref="E32:K32"/>
    <mergeCell ref="E33:K33"/>
    <mergeCell ref="B16:K16"/>
    <mergeCell ref="B13:K13"/>
    <mergeCell ref="B14:K14"/>
    <mergeCell ref="C31:D31"/>
    <mergeCell ref="E20:F20"/>
    <mergeCell ref="C20:D20"/>
    <mergeCell ref="C24:D24"/>
    <mergeCell ref="C25:D25"/>
    <mergeCell ref="C26:D26"/>
    <mergeCell ref="C27:D27"/>
    <mergeCell ref="E8:G8"/>
    <mergeCell ref="F9:G9"/>
    <mergeCell ref="C19:D19"/>
    <mergeCell ref="E31:K31"/>
    <mergeCell ref="H9:J9"/>
    <mergeCell ref="K9:L9"/>
    <mergeCell ref="E24:J24"/>
    <mergeCell ref="J20:K20"/>
    <mergeCell ref="G20:I20"/>
    <mergeCell ref="B15:K15"/>
    <mergeCell ref="B11:L11"/>
    <mergeCell ref="B12:L12"/>
    <mergeCell ref="B1:C1"/>
    <mergeCell ref="J2:L2"/>
    <mergeCell ref="J3:L3"/>
    <mergeCell ref="J4:L4"/>
    <mergeCell ref="H8:L8"/>
    <mergeCell ref="I7:J7"/>
    <mergeCell ref="G7:H7"/>
    <mergeCell ref="F1:L1"/>
  </mergeCells>
  <conditionalFormatting sqref="J2:L4 K7:L7 H8:L9 E23:J28">
    <cfRule type="containsBlanks" priority="3" dxfId="3" stopIfTrue="1">
      <formula>LEN(TRIM(E2))=0</formula>
    </cfRule>
  </conditionalFormatting>
  <conditionalFormatting sqref="F19 H19 J19 G20 E31:K36">
    <cfRule type="containsBlanks" priority="1" dxfId="0" stopIfTrue="1">
      <formula>LEN(TRIM(E19))=0</formula>
    </cfRule>
  </conditionalFormatting>
  <dataValidations count="7">
    <dataValidation type="whole" allowBlank="1" showInputMessage="1" showErrorMessage="1" sqref="H19">
      <formula1>1</formula1>
      <formula2>12</formula2>
    </dataValidation>
    <dataValidation type="whole" allowBlank="1" showInputMessage="1" showErrorMessage="1" sqref="J19">
      <formula1>1</formula1>
      <formula2>31</formula2>
    </dataValidation>
    <dataValidation allowBlank="1" showInputMessage="1" showErrorMessage="1" imeMode="disabled" sqref="G20:I20"/>
    <dataValidation type="list" allowBlank="1" showInputMessage="1" showErrorMessage="1" error="リストから選択してください。" sqref="E33:K33">
      <formula1>"普通,当座"</formula1>
    </dataValidation>
    <dataValidation allowBlank="1" showInputMessage="1" showErrorMessage="1" imeMode="fullKatakana" sqref="E35:K35"/>
    <dataValidation type="whole" allowBlank="1" showInputMessage="1" showErrorMessage="1" imeMode="disabled" sqref="E34:K34">
      <formula1>0</formula1>
      <formula2>999999999999999</formula2>
    </dataValidation>
    <dataValidation type="list" allowBlank="1" showInputMessage="1" showErrorMessage="1" sqref="F19">
      <formula1>"30,31"</formula1>
    </dataValidation>
  </dataValidations>
  <printOptions/>
  <pageMargins left="0.7874015748031497" right="0.3937007874015748" top="0.3937007874015748" bottom="0.1968503937007874" header="0.1968503937007874" footer="0.1968503937007874"/>
  <pageSetup horizontalDpi="600" verticalDpi="600" orientation="portrait" paperSize="9" scale="91" r:id="rId1"/>
</worksheet>
</file>

<file path=xl/worksheets/sheet16.xml><?xml version="1.0" encoding="utf-8"?>
<worksheet xmlns="http://schemas.openxmlformats.org/spreadsheetml/2006/main" xmlns:r="http://schemas.openxmlformats.org/officeDocument/2006/relationships">
  <dimension ref="B1:T42"/>
  <sheetViews>
    <sheetView view="pageBreakPreview" zoomScale="85" zoomScaleSheetLayoutView="85" zoomScalePageLayoutView="0" workbookViewId="0" topLeftCell="A1">
      <selection activeCell="H19" sqref="H19"/>
    </sheetView>
  </sheetViews>
  <sheetFormatPr defaultColWidth="9.140625" defaultRowHeight="19.5" customHeight="1"/>
  <cols>
    <col min="1" max="1" width="3.57421875" style="292" customWidth="1"/>
    <col min="2" max="2" width="9.140625" style="292" customWidth="1"/>
    <col min="3" max="3" width="10.57421875" style="292" customWidth="1"/>
    <col min="4" max="4" width="7.421875" style="292" bestFit="1" customWidth="1"/>
    <col min="5" max="5" width="9.421875" style="292" customWidth="1"/>
    <col min="6" max="6" width="8.57421875" style="292" customWidth="1"/>
    <col min="7" max="7" width="4.421875" style="292" customWidth="1"/>
    <col min="8" max="8" width="8.57421875" style="292" customWidth="1"/>
    <col min="9" max="9" width="4.421875" style="292" customWidth="1"/>
    <col min="10" max="10" width="8.57421875" style="292" customWidth="1"/>
    <col min="11" max="11" width="12.8515625" style="292" customWidth="1"/>
    <col min="12" max="12" width="9.140625" style="292" customWidth="1"/>
    <col min="13" max="13" width="3.57421875" style="292" customWidth="1"/>
    <col min="14" max="16384" width="9.00390625" style="292" customWidth="1"/>
  </cols>
  <sheetData>
    <row r="1" spans="2:13" ht="21" customHeight="1">
      <c r="B1" s="1207" t="s">
        <v>481</v>
      </c>
      <c r="C1" s="1208"/>
      <c r="D1" s="491" t="str">
        <f>'2-1(表紙)'!J2</f>
        <v>30緑</v>
      </c>
      <c r="F1" s="1206" t="str">
        <f>IF($J$2=リスト!$G$7,"","このシートは、"&amp;D1&amp;"の年間実績のみで使用します。")</f>
        <v>このシートは、30緑の年間実績のみで使用します。</v>
      </c>
      <c r="G1" s="1206"/>
      <c r="H1" s="1206"/>
      <c r="I1" s="1206"/>
      <c r="J1" s="1206"/>
      <c r="K1" s="1206"/>
      <c r="L1" s="1206"/>
      <c r="M1" s="287"/>
    </row>
    <row r="2" spans="9:12" ht="21" customHeight="1">
      <c r="I2" s="293"/>
      <c r="J2" s="1229">
        <f>IF('2-1(表紙)'!$J$3="","",'2-1(表紙)'!$J$3)</f>
      </c>
      <c r="K2" s="1229"/>
      <c r="L2" s="1229"/>
    </row>
    <row r="3" spans="9:12" ht="21" customHeight="1">
      <c r="I3" s="293"/>
      <c r="J3" s="1230">
        <f>IF(J2&lt;&gt;"実績報告書（年間）","",IF('2-1(表紙)'!$J$4="","",'2-1(表紙)'!$J$4))</f>
      </c>
      <c r="K3" s="1230"/>
      <c r="L3" s="1230"/>
    </row>
    <row r="4" spans="9:12" ht="21" customHeight="1">
      <c r="I4" s="293"/>
      <c r="J4" s="1231">
        <f>IF(J2&lt;&gt;"実績報告書（年間）","",IF('2-1(表紙)'!$J$5="","",'2-1(表紙)'!$J$5))</f>
      </c>
      <c r="K4" s="1231"/>
      <c r="L4" s="1231"/>
    </row>
    <row r="5" spans="2:20" ht="21" customHeight="1">
      <c r="B5" s="292" t="s">
        <v>18</v>
      </c>
      <c r="O5" s="90"/>
      <c r="P5" s="90"/>
      <c r="Q5" s="90"/>
      <c r="R5" s="90"/>
      <c r="S5" s="90"/>
      <c r="T5" s="90"/>
    </row>
    <row r="6" spans="2:20" ht="21" customHeight="1">
      <c r="B6" s="292" t="s">
        <v>19</v>
      </c>
      <c r="O6" s="90"/>
      <c r="P6" s="90"/>
      <c r="Q6" s="90"/>
      <c r="R6" s="90"/>
      <c r="S6" s="90"/>
      <c r="T6" s="90"/>
    </row>
    <row r="7" spans="7:20" ht="21" customHeight="1">
      <c r="G7" s="1234"/>
      <c r="H7" s="1234"/>
      <c r="I7" s="1234"/>
      <c r="J7" s="1234"/>
      <c r="K7" s="294">
        <f>IF(J2&lt;&gt;"実績報告書（年間）","",IF('2-1(表紙)'!$I$15="","",'2-1(表紙)'!$I$15))</f>
      </c>
      <c r="L7" s="294">
        <f>IF(J2&lt;&gt;"実績報告書（年間）","",IF('2-1(表紙)'!$K$15="","",'2-1(表紙)'!$K$15))</f>
      </c>
      <c r="O7" s="90"/>
      <c r="P7" s="90"/>
      <c r="Q7" s="90"/>
      <c r="R7" s="90"/>
      <c r="S7" s="90"/>
      <c r="T7" s="90"/>
    </row>
    <row r="8" spans="5:20" ht="21" customHeight="1">
      <c r="E8" s="1232"/>
      <c r="F8" s="1232"/>
      <c r="G8" s="1232"/>
      <c r="H8" s="1233">
        <f>IF(J2&lt;&gt;"実績報告書（年間）","",IF('2-1(表紙)'!$H$10="","",'2-1(表紙)'!$H$10))</f>
      </c>
      <c r="I8" s="1233"/>
      <c r="J8" s="1233"/>
      <c r="K8" s="1233"/>
      <c r="L8" s="1233"/>
      <c r="O8" s="90"/>
      <c r="P8" s="90"/>
      <c r="Q8" s="90"/>
      <c r="R8" s="90"/>
      <c r="S8" s="90"/>
      <c r="T8" s="90"/>
    </row>
    <row r="9" spans="5:13" ht="21" customHeight="1">
      <c r="E9" s="295"/>
      <c r="F9" s="1232"/>
      <c r="G9" s="1232"/>
      <c r="H9" s="1233">
        <f>IF(J2&lt;&gt;"実績報告書（年間）","",IF('2-1(表紙)'!$H$11="","",'2-1(表紙)'!$H$11))</f>
      </c>
      <c r="I9" s="1233"/>
      <c r="J9" s="1233"/>
      <c r="K9" s="1233">
        <f>IF(J2&lt;&gt;"実績報告書（年間）","",IF('2-1(表紙)'!$J$11="","",'2-1(表紙)'!$J$11))</f>
      </c>
      <c r="L9" s="1233"/>
      <c r="M9" s="292" t="s">
        <v>298</v>
      </c>
    </row>
    <row r="10" ht="21" customHeight="1"/>
    <row r="11" spans="2:12" ht="21" customHeight="1">
      <c r="B11" s="1205" t="str">
        <f>'2-1(表紙)'!B17</f>
        <v>平成30年度　「緑の雇用」新規就業者育成推進事業</v>
      </c>
      <c r="C11" s="1205"/>
      <c r="D11" s="1205"/>
      <c r="E11" s="1205"/>
      <c r="F11" s="1205"/>
      <c r="G11" s="1205"/>
      <c r="H11" s="1205"/>
      <c r="I11" s="1205"/>
      <c r="J11" s="1205"/>
      <c r="K11" s="1205"/>
      <c r="L11" s="1205"/>
    </row>
    <row r="12" spans="2:12" ht="21" customHeight="1">
      <c r="B12" s="1205" t="s">
        <v>783</v>
      </c>
      <c r="C12" s="1205"/>
      <c r="D12" s="1205"/>
      <c r="E12" s="1205"/>
      <c r="F12" s="1205"/>
      <c r="G12" s="1205"/>
      <c r="H12" s="1205"/>
      <c r="I12" s="1205"/>
      <c r="J12" s="1205"/>
      <c r="K12" s="1205"/>
      <c r="L12" s="1205"/>
    </row>
    <row r="13" spans="2:11" ht="21" customHeight="1">
      <c r="B13" s="1234"/>
      <c r="C13" s="1234"/>
      <c r="D13" s="1234"/>
      <c r="E13" s="1234"/>
      <c r="F13" s="1234"/>
      <c r="G13" s="1234"/>
      <c r="H13" s="1234"/>
      <c r="I13" s="1234"/>
      <c r="J13" s="1234"/>
      <c r="K13" s="1234"/>
    </row>
    <row r="14" spans="2:11" ht="21" customHeight="1">
      <c r="B14" s="1235" t="s">
        <v>270</v>
      </c>
      <c r="C14" s="1235"/>
      <c r="D14" s="1235"/>
      <c r="E14" s="1235"/>
      <c r="F14" s="1235"/>
      <c r="G14" s="1235"/>
      <c r="H14" s="1235"/>
      <c r="I14" s="1235"/>
      <c r="J14" s="1235"/>
      <c r="K14" s="1235"/>
    </row>
    <row r="15" spans="2:11" ht="21" customHeight="1">
      <c r="B15" s="1234"/>
      <c r="C15" s="1234"/>
      <c r="D15" s="1234"/>
      <c r="E15" s="1234"/>
      <c r="F15" s="1234"/>
      <c r="G15" s="1234"/>
      <c r="H15" s="1234"/>
      <c r="I15" s="1234"/>
      <c r="J15" s="1234"/>
      <c r="K15" s="1234"/>
    </row>
    <row r="16" spans="2:11" ht="21" customHeight="1">
      <c r="B16" s="1234" t="s">
        <v>25</v>
      </c>
      <c r="C16" s="1234"/>
      <c r="D16" s="1234"/>
      <c r="E16" s="1234"/>
      <c r="F16" s="1234"/>
      <c r="G16" s="1234"/>
      <c r="H16" s="1234"/>
      <c r="I16" s="1234"/>
      <c r="J16" s="1234"/>
      <c r="K16" s="1234"/>
    </row>
    <row r="17" ht="21" customHeight="1"/>
    <row r="18" ht="21" customHeight="1">
      <c r="B18" s="292" t="s">
        <v>271</v>
      </c>
    </row>
    <row r="19" spans="3:11" ht="21" customHeight="1">
      <c r="C19" s="1209" t="s">
        <v>272</v>
      </c>
      <c r="D19" s="1210"/>
      <c r="E19" s="296" t="s">
        <v>274</v>
      </c>
      <c r="F19" s="286">
        <v>31</v>
      </c>
      <c r="G19" s="297" t="s">
        <v>275</v>
      </c>
      <c r="H19" s="286"/>
      <c r="I19" s="297" t="s">
        <v>276</v>
      </c>
      <c r="J19" s="286"/>
      <c r="K19" s="298" t="s">
        <v>277</v>
      </c>
    </row>
    <row r="20" spans="3:11" ht="21" customHeight="1">
      <c r="C20" s="1209" t="s">
        <v>273</v>
      </c>
      <c r="D20" s="1210"/>
      <c r="E20" s="1212" t="str">
        <f>'2-1(表紙)'!H15&amp;"全森担発第"</f>
        <v>30全森担発第</v>
      </c>
      <c r="F20" s="1213"/>
      <c r="G20" s="1226"/>
      <c r="H20" s="1226"/>
      <c r="I20" s="1226"/>
      <c r="J20" s="1227" t="s">
        <v>286</v>
      </c>
      <c r="K20" s="1228"/>
    </row>
    <row r="21" ht="21" customHeight="1"/>
    <row r="22" spans="2:11" ht="21" customHeight="1">
      <c r="B22" s="292" t="str">
        <f>"２．平成"&amp;'2-1(表紙)'!H15&amp;"年度　実績"</f>
        <v>２．平成30年度　実績</v>
      </c>
      <c r="K22" s="293" t="s">
        <v>327</v>
      </c>
    </row>
    <row r="23" spans="3:11" ht="21" customHeight="1">
      <c r="C23" s="1209"/>
      <c r="D23" s="1210"/>
      <c r="E23" s="1211" t="s">
        <v>291</v>
      </c>
      <c r="F23" s="1211"/>
      <c r="G23" s="1211" t="s">
        <v>292</v>
      </c>
      <c r="H23" s="1211"/>
      <c r="I23" s="1211"/>
      <c r="J23" s="1211" t="s">
        <v>290</v>
      </c>
      <c r="K23" s="1211"/>
    </row>
    <row r="24" spans="3:11" ht="21" customHeight="1">
      <c r="C24" s="1209" t="s">
        <v>439</v>
      </c>
      <c r="D24" s="1210"/>
      <c r="E24" s="1217"/>
      <c r="F24" s="1217"/>
      <c r="G24" s="1218">
        <f>IF(AND($J$2="実績報告書（年間）",J24&lt;&gt;""),J24-E24,"")</f>
      </c>
      <c r="H24" s="1218"/>
      <c r="I24" s="1218"/>
      <c r="J24" s="1219">
        <f>'2-12(積算表)'!$D$18</f>
      </c>
      <c r="K24" s="1219"/>
    </row>
    <row r="25" spans="3:11" ht="21" customHeight="1">
      <c r="C25" s="1209" t="s">
        <v>278</v>
      </c>
      <c r="D25" s="1210"/>
      <c r="E25" s="1217"/>
      <c r="F25" s="1217"/>
      <c r="G25" s="1218">
        <f>IF(AND($J$2="実績報告書（年間）",J25&lt;&gt;""),J25-E25,"")</f>
      </c>
      <c r="H25" s="1218"/>
      <c r="I25" s="1218"/>
      <c r="J25" s="1219">
        <f>'2-12(積算表)'!$G$18</f>
      </c>
      <c r="K25" s="1219"/>
    </row>
    <row r="26" spans="3:11" ht="21" customHeight="1">
      <c r="C26" s="1223" t="s">
        <v>434</v>
      </c>
      <c r="D26" s="1224"/>
      <c r="E26" s="1225"/>
      <c r="F26" s="1225"/>
      <c r="G26" s="1218">
        <f>IF(AND($J$2="実績報告書（年間）",J26&lt;&gt;""),J26-E26,"")</f>
      </c>
      <c r="H26" s="1218"/>
      <c r="I26" s="1218"/>
      <c r="J26" s="1219">
        <f>'2-12(積算表)'!$J$18</f>
      </c>
      <c r="K26" s="1219"/>
    </row>
    <row r="27" spans="3:11" ht="21" customHeight="1">
      <c r="C27" s="1223" t="s">
        <v>435</v>
      </c>
      <c r="D27" s="1224"/>
      <c r="E27" s="1225"/>
      <c r="F27" s="1225"/>
      <c r="G27" s="1218">
        <f>IF(AND($J$2="実績報告書（年間）",J27&lt;&gt;""),J27-E27,"")</f>
      </c>
      <c r="H27" s="1218"/>
      <c r="I27" s="1218"/>
      <c r="J27" s="1218">
        <f>'2-12(積算表)'!$M$18</f>
      </c>
      <c r="K27" s="1218"/>
    </row>
    <row r="28" spans="3:11" ht="21" customHeight="1">
      <c r="C28" s="1223" t="s">
        <v>438</v>
      </c>
      <c r="D28" s="1224"/>
      <c r="E28" s="1236"/>
      <c r="F28" s="1237"/>
      <c r="G28" s="1218">
        <f>IF(AND($J$2="実績報告書（年間）",J28&lt;&gt;""),J28-E28,"")</f>
      </c>
      <c r="H28" s="1218"/>
      <c r="I28" s="1218"/>
      <c r="J28" s="1218">
        <f>'2-12(積算表)'!$H$26</f>
        <v>0</v>
      </c>
      <c r="K28" s="1218"/>
    </row>
    <row r="29" spans="3:11" ht="21" customHeight="1">
      <c r="C29" s="1209" t="s">
        <v>417</v>
      </c>
      <c r="D29" s="1210"/>
      <c r="E29" s="1219">
        <f>IF(SUM(E24:F28)=0,"",SUM(E24:F28))</f>
      </c>
      <c r="F29" s="1219"/>
      <c r="G29" s="1219">
        <f>IF(J2="実績報告書（年間）",SUM(G24:I28),"")</f>
      </c>
      <c r="H29" s="1219"/>
      <c r="I29" s="1219"/>
      <c r="J29" s="1219">
        <f>SUM(J24:K28)</f>
        <v>0</v>
      </c>
      <c r="K29" s="1219"/>
    </row>
    <row r="30" ht="21" customHeight="1">
      <c r="B30" s="292" t="s">
        <v>279</v>
      </c>
    </row>
    <row r="31" spans="3:11" ht="21" customHeight="1">
      <c r="C31" s="1209" t="s">
        <v>280</v>
      </c>
      <c r="D31" s="1210"/>
      <c r="E31" s="1214">
        <f>IF('2-13(上期請求書)'!E31&lt;&gt;"",'2-13(上期請求書)'!E31,"")</f>
      </c>
      <c r="F31" s="1215"/>
      <c r="G31" s="1215"/>
      <c r="H31" s="1215"/>
      <c r="I31" s="1215"/>
      <c r="J31" s="1215"/>
      <c r="K31" s="1216"/>
    </row>
    <row r="32" spans="3:11" ht="21" customHeight="1">
      <c r="C32" s="1209" t="s">
        <v>281</v>
      </c>
      <c r="D32" s="1210"/>
      <c r="E32" s="1214">
        <f>IF('2-13(上期請求書)'!E32&lt;&gt;"",'2-13(上期請求書)'!E32,"")</f>
      </c>
      <c r="F32" s="1215"/>
      <c r="G32" s="1215"/>
      <c r="H32" s="1215"/>
      <c r="I32" s="1215"/>
      <c r="J32" s="1215"/>
      <c r="K32" s="1216"/>
    </row>
    <row r="33" spans="3:11" ht="21" customHeight="1">
      <c r="C33" s="1209" t="s">
        <v>282</v>
      </c>
      <c r="D33" s="1210"/>
      <c r="E33" s="1214">
        <f>IF('2-13(上期請求書)'!E33&lt;&gt;"",'2-13(上期請求書)'!E33,"")</f>
      </c>
      <c r="F33" s="1215"/>
      <c r="G33" s="1215"/>
      <c r="H33" s="1215"/>
      <c r="I33" s="1215"/>
      <c r="J33" s="1215"/>
      <c r="K33" s="1216"/>
    </row>
    <row r="34" spans="3:11" ht="21" customHeight="1">
      <c r="C34" s="1209" t="s">
        <v>283</v>
      </c>
      <c r="D34" s="1210"/>
      <c r="E34" s="1220">
        <f>IF('2-13(上期請求書)'!E34&lt;&gt;"",'2-13(上期請求書)'!E34,"")</f>
      </c>
      <c r="F34" s="1221"/>
      <c r="G34" s="1221"/>
      <c r="H34" s="1221"/>
      <c r="I34" s="1221"/>
      <c r="J34" s="1221"/>
      <c r="K34" s="1222"/>
    </row>
    <row r="35" spans="3:11" ht="54.75" customHeight="1">
      <c r="C35" s="1209" t="s">
        <v>284</v>
      </c>
      <c r="D35" s="1210"/>
      <c r="E35" s="1214">
        <f>IF('2-13(上期請求書)'!E35&lt;&gt;"",'2-13(上期請求書)'!E35,"")</f>
      </c>
      <c r="F35" s="1215"/>
      <c r="G35" s="1215"/>
      <c r="H35" s="1215"/>
      <c r="I35" s="1215"/>
      <c r="J35" s="1215"/>
      <c r="K35" s="1216"/>
    </row>
    <row r="36" spans="3:11" ht="54.75" customHeight="1">
      <c r="C36" s="1209" t="s">
        <v>285</v>
      </c>
      <c r="D36" s="1210"/>
      <c r="E36" s="1214">
        <f>IF('2-13(上期請求書)'!E36&lt;&gt;"",'2-13(上期請求書)'!E36,"")</f>
      </c>
      <c r="F36" s="1215"/>
      <c r="G36" s="1215"/>
      <c r="H36" s="1215"/>
      <c r="I36" s="1215"/>
      <c r="J36" s="1215"/>
      <c r="K36" s="1216"/>
    </row>
    <row r="37" ht="21" customHeight="1"/>
    <row r="38" ht="21" customHeight="1">
      <c r="B38" s="292" t="s">
        <v>309</v>
      </c>
    </row>
    <row r="39" ht="21" customHeight="1">
      <c r="B39" s="292" t="s">
        <v>310</v>
      </c>
    </row>
    <row r="40" spans="11:12" ht="21" customHeight="1">
      <c r="K40" s="293"/>
      <c r="L40" s="292" t="s">
        <v>311</v>
      </c>
    </row>
    <row r="41" ht="21" customHeight="1"/>
    <row r="42" ht="21" customHeight="1">
      <c r="B42" s="292" t="s">
        <v>691</v>
      </c>
    </row>
    <row r="43" ht="19.5" customHeight="1"/>
  </sheetData>
  <sheetProtection password="FA15" sheet="1"/>
  <mergeCells count="63">
    <mergeCell ref="B11:L11"/>
    <mergeCell ref="E27:F27"/>
    <mergeCell ref="G27:I27"/>
    <mergeCell ref="J27:K27"/>
    <mergeCell ref="G7:H7"/>
    <mergeCell ref="C29:D29"/>
    <mergeCell ref="E29:F29"/>
    <mergeCell ref="G29:I29"/>
    <mergeCell ref="J29:K29"/>
    <mergeCell ref="E28:F28"/>
    <mergeCell ref="B13:K13"/>
    <mergeCell ref="G26:I26"/>
    <mergeCell ref="J26:K26"/>
    <mergeCell ref="B15:K15"/>
    <mergeCell ref="B14:K14"/>
    <mergeCell ref="B16:K16"/>
    <mergeCell ref="C24:D24"/>
    <mergeCell ref="C35:D35"/>
    <mergeCell ref="J2:L2"/>
    <mergeCell ref="J3:L3"/>
    <mergeCell ref="J4:L4"/>
    <mergeCell ref="E8:G8"/>
    <mergeCell ref="H8:L8"/>
    <mergeCell ref="I7:J7"/>
    <mergeCell ref="F9:G9"/>
    <mergeCell ref="H9:J9"/>
    <mergeCell ref="K9:L9"/>
    <mergeCell ref="E35:K35"/>
    <mergeCell ref="C25:D25"/>
    <mergeCell ref="G20:I20"/>
    <mergeCell ref="J20:K20"/>
    <mergeCell ref="E24:F24"/>
    <mergeCell ref="G24:I24"/>
    <mergeCell ref="J24:K24"/>
    <mergeCell ref="C27:D27"/>
    <mergeCell ref="C32:D32"/>
    <mergeCell ref="C34:D34"/>
    <mergeCell ref="E34:K34"/>
    <mergeCell ref="C26:D26"/>
    <mergeCell ref="E26:F26"/>
    <mergeCell ref="J28:K28"/>
    <mergeCell ref="C28:D28"/>
    <mergeCell ref="G28:I28"/>
    <mergeCell ref="C36:D36"/>
    <mergeCell ref="E36:K36"/>
    <mergeCell ref="E25:F25"/>
    <mergeCell ref="G25:I25"/>
    <mergeCell ref="J25:K25"/>
    <mergeCell ref="E32:K32"/>
    <mergeCell ref="C31:D31"/>
    <mergeCell ref="E31:K31"/>
    <mergeCell ref="C33:D33"/>
    <mergeCell ref="E33:K33"/>
    <mergeCell ref="B12:L12"/>
    <mergeCell ref="F1:L1"/>
    <mergeCell ref="B1:C1"/>
    <mergeCell ref="C23:D23"/>
    <mergeCell ref="E23:F23"/>
    <mergeCell ref="G23:I23"/>
    <mergeCell ref="J23:K23"/>
    <mergeCell ref="C20:D20"/>
    <mergeCell ref="E20:F20"/>
    <mergeCell ref="C19:D19"/>
  </mergeCells>
  <conditionalFormatting sqref="E24:F28 F19 H19 J19 G20 E31:K33 E35:K36">
    <cfRule type="containsBlanks" priority="3" dxfId="0" stopIfTrue="1">
      <formula>LEN(TRIM(E19))=0</formula>
    </cfRule>
  </conditionalFormatting>
  <conditionalFormatting sqref="J2:L4 K7:L7 H8:L9 E29 G24:K29">
    <cfRule type="containsBlanks" priority="2" dxfId="3" stopIfTrue="1">
      <formula>LEN(TRIM(E2))=0</formula>
    </cfRule>
  </conditionalFormatting>
  <conditionalFormatting sqref="E34:K34">
    <cfRule type="containsBlanks" priority="1" dxfId="0" stopIfTrue="1">
      <formula>LEN(TRIM(E34))=0</formula>
    </cfRule>
  </conditionalFormatting>
  <dataValidations count="5">
    <dataValidation type="list" allowBlank="1" showInputMessage="1" showErrorMessage="1" sqref="F19">
      <formula1>"30,31"</formula1>
    </dataValidation>
    <dataValidation type="whole" allowBlank="1" showInputMessage="1" showErrorMessage="1" sqref="H19">
      <formula1>1</formula1>
      <formula2>12</formula2>
    </dataValidation>
    <dataValidation type="whole" allowBlank="1" showInputMessage="1" showErrorMessage="1" sqref="J19">
      <formula1>1</formula1>
      <formula2>31</formula2>
    </dataValidation>
    <dataValidation allowBlank="1" showInputMessage="1" showErrorMessage="1" imeMode="disabled" sqref="G20:I20"/>
    <dataValidation allowBlank="1" showInputMessage="1" sqref="E31:K31 E32:K36"/>
  </dataValidations>
  <printOptions/>
  <pageMargins left="0.7874015748031497" right="0.3937007874015748" top="0.3937007874015748" bottom="0.3937007874015748" header="0.1968503937007874" footer="0.1968503937007874"/>
  <pageSetup horizontalDpi="600" verticalDpi="600" orientation="portrait" paperSize="9" scale="91" r:id="rId1"/>
</worksheet>
</file>

<file path=xl/worksheets/sheet17.xml><?xml version="1.0" encoding="utf-8"?>
<worksheet xmlns="http://schemas.openxmlformats.org/spreadsheetml/2006/main" xmlns:r="http://schemas.openxmlformats.org/officeDocument/2006/relationships">
  <dimension ref="A1:N49"/>
  <sheetViews>
    <sheetView view="pageBreakPreview" zoomScaleSheetLayoutView="100" zoomScalePageLayoutView="0" workbookViewId="0" topLeftCell="A1">
      <selection activeCell="L4" sqref="L4"/>
    </sheetView>
  </sheetViews>
  <sheetFormatPr defaultColWidth="9.140625" defaultRowHeight="13.5" customHeight="1"/>
  <cols>
    <col min="1" max="10" width="9.00390625" style="517" customWidth="1"/>
    <col min="11" max="11" width="9.00390625" style="517" hidden="1" customWidth="1"/>
    <col min="12" max="12" width="30.57421875" style="517" customWidth="1"/>
    <col min="13" max="13" width="9.00390625" style="517" hidden="1" customWidth="1"/>
    <col min="14" max="14" width="23.140625" style="517" hidden="1" customWidth="1"/>
    <col min="15" max="17" width="9.00390625" style="517" customWidth="1"/>
    <col min="18" max="16384" width="9.00390625" style="517" customWidth="1"/>
  </cols>
  <sheetData>
    <row r="1" spans="1:9" ht="30" customHeight="1">
      <c r="A1" s="517" t="s">
        <v>773</v>
      </c>
      <c r="F1" s="518" t="s">
        <v>706</v>
      </c>
      <c r="G1" s="518" t="s">
        <v>707</v>
      </c>
      <c r="H1" s="518" t="s">
        <v>398</v>
      </c>
      <c r="I1" s="518" t="s">
        <v>708</v>
      </c>
    </row>
    <row r="2" spans="6:9" ht="49.5" customHeight="1">
      <c r="F2" s="519">
        <f>IF('2-1(表紙)'!H15&lt;&gt;"",'2-1(表紙)'!H15,"")</f>
        <v>30</v>
      </c>
      <c r="G2" s="519">
        <f>IF('2-1(表紙)'!I15&lt;&gt;"",'2-1(表紙)'!I15,"")</f>
      </c>
      <c r="H2" s="699">
        <f>IF('2-1(表紙)'!J15&lt;&gt;"",'2-1(表紙)'!J15,"")</f>
      </c>
      <c r="I2" s="519">
        <f>IF('2-1(表紙)'!K15&lt;&gt;"",'2-1(表紙)'!K15,"")</f>
      </c>
    </row>
    <row r="3" spans="12:14" ht="30" customHeight="1">
      <c r="L3" s="519" t="s">
        <v>709</v>
      </c>
      <c r="N3" s="790">
        <f>IF('2-3(詳細)'!AL13&lt;&gt;0,'2-3(詳細)'!AL13,"")</f>
      </c>
    </row>
    <row r="4" spans="7:14" ht="30" customHeight="1">
      <c r="G4" s="521" t="s">
        <v>913</v>
      </c>
      <c r="H4" s="1239"/>
      <c r="I4" s="1239"/>
      <c r="J4" s="658"/>
      <c r="L4" s="688"/>
      <c r="N4" s="790" t="str">
        <f>'2-3(詳細)'!AL14</f>
        <v>研修生を選択して下さい</v>
      </c>
    </row>
    <row r="5" spans="1:14" ht="30" customHeight="1">
      <c r="A5" s="1245" t="s">
        <v>787</v>
      </c>
      <c r="B5" s="1246"/>
      <c r="C5" s="1246"/>
      <c r="D5" s="1246"/>
      <c r="E5" s="1246"/>
      <c r="N5" s="790">
        <f>'2-3(詳細)'!AL15</f>
      </c>
    </row>
    <row r="6" ht="9.75" customHeight="1">
      <c r="N6" s="790">
        <f>'2-3(詳細)'!AL16</f>
      </c>
    </row>
    <row r="7" spans="8:14" ht="30" customHeight="1">
      <c r="H7" s="521">
        <f>IF('2-1(表紙)'!H10&lt;&gt;"",'2-1(表紙)'!H10,"")</f>
      </c>
      <c r="N7" s="790">
        <f>'2-3(詳細)'!AL17</f>
      </c>
    </row>
    <row r="8" spans="8:14" ht="30" customHeight="1">
      <c r="H8" s="521">
        <f>IF(AND('2-1(表紙)'!H11="",'2-1(表紙)'!J11=""),"",'2-1(表紙)'!H11&amp;"　"&amp;'2-1(表紙)'!J11)</f>
      </c>
      <c r="I8" s="577" t="s">
        <v>710</v>
      </c>
      <c r="N8" s="790">
        <f>'2-3(詳細)'!AL18</f>
      </c>
    </row>
    <row r="9" ht="9.75" customHeight="1">
      <c r="N9" s="790">
        <f>'2-3(詳細)'!AL19</f>
      </c>
    </row>
    <row r="10" spans="1:14" ht="30" customHeight="1">
      <c r="A10" s="522"/>
      <c r="B10" s="1242" t="s">
        <v>719</v>
      </c>
      <c r="C10" s="1242"/>
      <c r="D10" s="1242"/>
      <c r="E10" s="1242"/>
      <c r="F10" s="1242"/>
      <c r="G10" s="1242"/>
      <c r="H10" s="1242"/>
      <c r="I10" s="522"/>
      <c r="N10" s="790">
        <f>'2-3(詳細)'!AL20</f>
      </c>
    </row>
    <row r="11" spans="1:14" ht="30" customHeight="1">
      <c r="A11" s="522"/>
      <c r="B11" s="1242" t="s">
        <v>775</v>
      </c>
      <c r="C11" s="1242"/>
      <c r="D11" s="1242"/>
      <c r="E11" s="1242"/>
      <c r="F11" s="1242"/>
      <c r="G11" s="1242"/>
      <c r="H11" s="1242"/>
      <c r="I11" s="522"/>
      <c r="N11" s="790">
        <f>'2-3(詳細)'!AL21</f>
      </c>
    </row>
    <row r="12" ht="9.75" customHeight="1">
      <c r="N12" s="790">
        <f>'2-3(詳細)'!AL22</f>
      </c>
    </row>
    <row r="13" spans="1:14" ht="60" customHeight="1">
      <c r="A13" s="1243" t="str">
        <f>"　"&amp;IF(L4&lt;&gt;"",TEXT(L4,"ggge年m月d日"),"")&amp;"付けで承認を受けた平成30年度「緑の雇用」新規就業者育成推進事業によるＦＷ研修について、都合により離脱（研修生の減も含む）せざるを得なくなりましたので、下記のとおり届け出します。"</f>
        <v>　付けで承認を受けた平成30年度「緑の雇用」新規就業者育成推進事業によるＦＷ研修について、都合により離脱（研修生の減も含む）せざるを得なくなりましたので、下記のとおり届け出します。</v>
      </c>
      <c r="B13" s="1243"/>
      <c r="C13" s="1243"/>
      <c r="D13" s="1243"/>
      <c r="E13" s="1243"/>
      <c r="F13" s="1243"/>
      <c r="G13" s="1243"/>
      <c r="H13" s="1243"/>
      <c r="I13" s="1243"/>
      <c r="K13" s="520"/>
      <c r="N13" s="790">
        <f>'2-3(詳細)'!AL23</f>
      </c>
    </row>
    <row r="14" spans="1:14" ht="30" customHeight="1">
      <c r="A14" s="1244" t="s">
        <v>711</v>
      </c>
      <c r="B14" s="1244"/>
      <c r="C14" s="1244"/>
      <c r="D14" s="1244"/>
      <c r="E14" s="1244"/>
      <c r="F14" s="1244"/>
      <c r="G14" s="1244"/>
      <c r="H14" s="1244"/>
      <c r="I14" s="1244"/>
      <c r="N14" s="790">
        <f>'2-3(詳細)'!AL24</f>
      </c>
    </row>
    <row r="15" spans="1:14" ht="30" customHeight="1">
      <c r="A15" s="659" t="s">
        <v>798</v>
      </c>
      <c r="B15" s="659"/>
      <c r="C15" s="659"/>
      <c r="D15" s="659"/>
      <c r="E15" s="659"/>
      <c r="F15" s="659"/>
      <c r="G15" s="659"/>
      <c r="H15" s="659"/>
      <c r="I15" s="659"/>
      <c r="N15" s="790">
        <f>'2-3(詳細)'!AL25</f>
      </c>
    </row>
    <row r="16" spans="1:14" ht="30" customHeight="1">
      <c r="A16" s="560" t="s">
        <v>892</v>
      </c>
      <c r="B16" s="659" t="s">
        <v>916</v>
      </c>
      <c r="C16" s="522"/>
      <c r="D16" s="522"/>
      <c r="E16" s="522"/>
      <c r="F16" s="522"/>
      <c r="G16" s="522"/>
      <c r="H16" s="522"/>
      <c r="I16" s="522"/>
      <c r="K16" s="517" t="s">
        <v>915</v>
      </c>
      <c r="N16" s="790">
        <f>'2-3(詳細)'!AL26</f>
      </c>
    </row>
    <row r="17" spans="1:14" ht="30" customHeight="1">
      <c r="A17" s="668"/>
      <c r="B17" s="1241" t="s">
        <v>938</v>
      </c>
      <c r="C17" s="1241"/>
      <c r="D17" s="1241"/>
      <c r="E17" s="1240" t="s">
        <v>905</v>
      </c>
      <c r="F17" s="1240"/>
      <c r="G17" s="1239"/>
      <c r="H17" s="1239"/>
      <c r="I17" s="522"/>
      <c r="K17" s="517" t="s">
        <v>922</v>
      </c>
      <c r="N17" s="790">
        <f>'2-3(詳細)'!AL27</f>
      </c>
    </row>
    <row r="18" spans="1:14" ht="30" customHeight="1">
      <c r="A18" s="560"/>
      <c r="B18" s="1241" t="s">
        <v>938</v>
      </c>
      <c r="C18" s="1241"/>
      <c r="D18" s="1241"/>
      <c r="E18" s="1240" t="s">
        <v>905</v>
      </c>
      <c r="F18" s="1240"/>
      <c r="G18" s="1239"/>
      <c r="H18" s="1239"/>
      <c r="I18" s="594"/>
      <c r="K18" s="517" t="s">
        <v>917</v>
      </c>
      <c r="N18" s="790">
        <f>'2-3(詳細)'!AL28</f>
      </c>
    </row>
    <row r="19" spans="1:14" ht="30" customHeight="1">
      <c r="A19" s="560"/>
      <c r="B19" s="1241" t="s">
        <v>938</v>
      </c>
      <c r="C19" s="1241"/>
      <c r="D19" s="1241"/>
      <c r="E19" s="1240" t="s">
        <v>905</v>
      </c>
      <c r="F19" s="1240"/>
      <c r="G19" s="1239"/>
      <c r="H19" s="1239"/>
      <c r="I19" s="522"/>
      <c r="N19" s="790">
        <f>'2-3(詳細)'!AL29</f>
      </c>
    </row>
    <row r="20" spans="1:14" ht="30" customHeight="1">
      <c r="A20" s="522"/>
      <c r="B20" s="561"/>
      <c r="C20" s="561"/>
      <c r="D20" s="561"/>
      <c r="E20" s="561"/>
      <c r="F20" s="561"/>
      <c r="G20" s="561"/>
      <c r="H20" s="561"/>
      <c r="I20" s="522"/>
      <c r="N20" s="790">
        <f>'2-3(詳細)'!AL30</f>
      </c>
    </row>
    <row r="21" spans="1:14" ht="30" customHeight="1">
      <c r="A21" s="521" t="s">
        <v>730</v>
      </c>
      <c r="B21" s="522" t="s">
        <v>732</v>
      </c>
      <c r="C21" s="522"/>
      <c r="D21" s="522"/>
      <c r="E21" s="522"/>
      <c r="F21" s="522"/>
      <c r="G21" s="522"/>
      <c r="H21" s="522"/>
      <c r="I21" s="522"/>
      <c r="J21" s="522"/>
      <c r="N21" s="790">
        <f>'2-3(詳細)'!AL31</f>
      </c>
    </row>
    <row r="22" spans="1:14" ht="30" customHeight="1">
      <c r="A22" s="700"/>
      <c r="B22" s="687" t="s">
        <v>714</v>
      </c>
      <c r="C22" s="687"/>
      <c r="D22" s="687"/>
      <c r="E22" s="687"/>
      <c r="F22" s="687"/>
      <c r="G22" s="687"/>
      <c r="H22" s="687"/>
      <c r="I22" s="700"/>
      <c r="J22" s="522"/>
      <c r="N22" s="790">
        <f>'2-3(詳細)'!AL32</f>
      </c>
    </row>
    <row r="23" spans="1:14" ht="30" customHeight="1">
      <c r="A23" s="700"/>
      <c r="B23" s="687" t="s">
        <v>714</v>
      </c>
      <c r="C23" s="687"/>
      <c r="D23" s="687"/>
      <c r="E23" s="687"/>
      <c r="F23" s="687"/>
      <c r="G23" s="687"/>
      <c r="H23" s="687"/>
      <c r="I23" s="700"/>
      <c r="N23" s="790">
        <f>'2-3(詳細)'!AL33</f>
      </c>
    </row>
    <row r="24" spans="1:14" ht="30" customHeight="1">
      <c r="A24" s="700"/>
      <c r="B24" s="687" t="s">
        <v>714</v>
      </c>
      <c r="C24" s="687"/>
      <c r="D24" s="687"/>
      <c r="E24" s="687"/>
      <c r="F24" s="687"/>
      <c r="G24" s="687"/>
      <c r="H24" s="687"/>
      <c r="I24" s="700"/>
      <c r="N24" s="790">
        <f>'2-3(詳細)'!AL34</f>
      </c>
    </row>
    <row r="25" spans="1:14" s="669" customFormat="1" ht="30" customHeight="1">
      <c r="A25" s="687"/>
      <c r="B25" s="687"/>
      <c r="C25" s="687"/>
      <c r="D25" s="687"/>
      <c r="E25" s="687"/>
      <c r="F25" s="687"/>
      <c r="G25" s="687"/>
      <c r="H25" s="687"/>
      <c r="I25" s="687"/>
      <c r="N25" s="790">
        <f>'2-3(詳細)'!AL35</f>
      </c>
    </row>
    <row r="26" spans="1:14" ht="15" customHeight="1">
      <c r="A26" s="659"/>
      <c r="B26" s="1238" t="s">
        <v>918</v>
      </c>
      <c r="C26" s="1238"/>
      <c r="D26" s="1238"/>
      <c r="E26" s="1238"/>
      <c r="F26" s="1238"/>
      <c r="G26" s="1238"/>
      <c r="H26" s="1238"/>
      <c r="I26" s="1238"/>
      <c r="N26" s="790">
        <f>'2-3(詳細)'!AL36</f>
      </c>
    </row>
    <row r="27" spans="1:14" ht="15" customHeight="1">
      <c r="A27" s="659"/>
      <c r="B27" s="1238" t="s">
        <v>919</v>
      </c>
      <c r="C27" s="1238"/>
      <c r="D27" s="1238"/>
      <c r="E27" s="1238"/>
      <c r="F27" s="1238"/>
      <c r="G27" s="1238"/>
      <c r="H27" s="1238"/>
      <c r="I27" s="1238"/>
      <c r="N27" s="790">
        <f>'2-3(詳細)'!AL37</f>
      </c>
    </row>
    <row r="28" spans="1:14" ht="30" customHeight="1">
      <c r="A28" s="522"/>
      <c r="B28" s="522"/>
      <c r="C28" s="522"/>
      <c r="D28" s="522"/>
      <c r="E28" s="522"/>
      <c r="F28" s="522"/>
      <c r="G28" s="522"/>
      <c r="H28" s="522"/>
      <c r="I28" s="522" t="s">
        <v>715</v>
      </c>
      <c r="N28" s="790">
        <f>'2-3(詳細)'!AL38</f>
      </c>
    </row>
    <row r="29" ht="30" customHeight="1">
      <c r="N29" s="790">
        <f>'2-3(詳細)'!AL39</f>
      </c>
    </row>
    <row r="30" ht="30" customHeight="1">
      <c r="N30" s="790">
        <f>'2-3(詳細)'!AL40</f>
      </c>
    </row>
    <row r="31" ht="13.5" customHeight="1">
      <c r="N31" s="790">
        <f>'2-3(詳細)'!AL41</f>
      </c>
    </row>
    <row r="32" ht="13.5" customHeight="1">
      <c r="N32" s="790">
        <f>'2-3(詳細)'!AL42</f>
      </c>
    </row>
    <row r="33" ht="13.5" customHeight="1">
      <c r="N33" s="790">
        <f>'2-3(詳細)'!AL43</f>
      </c>
    </row>
    <row r="34" ht="13.5" customHeight="1">
      <c r="N34" s="790">
        <f>'2-3(詳細)'!AL44</f>
      </c>
    </row>
    <row r="35" ht="13.5" customHeight="1">
      <c r="N35" s="790">
        <f>'2-3(詳細)'!AL45</f>
      </c>
    </row>
    <row r="36" ht="13.5" customHeight="1">
      <c r="N36" s="790">
        <f>'2-3(詳細)'!AL46</f>
      </c>
    </row>
    <row r="37" ht="13.5" customHeight="1">
      <c r="N37" s="790">
        <f>'2-3(詳細)'!AL47</f>
      </c>
    </row>
    <row r="38" ht="13.5" customHeight="1">
      <c r="N38" s="790">
        <f>'2-3(詳細)'!AL48</f>
      </c>
    </row>
    <row r="39" ht="13.5" customHeight="1">
      <c r="N39" s="790">
        <f>'2-3(詳細)'!AL49</f>
      </c>
    </row>
    <row r="40" ht="13.5" customHeight="1">
      <c r="N40" s="790">
        <f>'2-3(詳細)'!AL50</f>
      </c>
    </row>
    <row r="41" ht="13.5" customHeight="1">
      <c r="N41" s="790">
        <f>'2-3(詳細)'!AL51</f>
      </c>
    </row>
    <row r="42" ht="13.5" customHeight="1">
      <c r="N42" s="790">
        <f>'2-3(詳細)'!AL52</f>
      </c>
    </row>
    <row r="43" ht="13.5" customHeight="1">
      <c r="N43" s="790">
        <f>'2-3(詳細)'!AL53</f>
      </c>
    </row>
    <row r="44" ht="13.5" customHeight="1">
      <c r="N44" s="790">
        <f>'2-3(詳細)'!AL54</f>
      </c>
    </row>
    <row r="45" ht="13.5" customHeight="1">
      <c r="N45" s="790">
        <f>'2-3(詳細)'!AL55</f>
      </c>
    </row>
    <row r="46" ht="13.5" customHeight="1">
      <c r="N46" s="790">
        <f>'2-3(詳細)'!AL56</f>
      </c>
    </row>
    <row r="47" ht="13.5" customHeight="1">
      <c r="N47" s="790">
        <f>'2-3(詳細)'!AL57</f>
      </c>
    </row>
    <row r="48" ht="13.5" customHeight="1">
      <c r="N48" s="790">
        <f>'2-3(詳細)'!AL58</f>
      </c>
    </row>
    <row r="49" ht="13.5" customHeight="1">
      <c r="N49" s="790">
        <f>'2-3(詳細)'!AL59</f>
      </c>
    </row>
  </sheetData>
  <sheetProtection password="FA15" sheet="1"/>
  <mergeCells count="17">
    <mergeCell ref="H4:I4"/>
    <mergeCell ref="B10:H10"/>
    <mergeCell ref="B11:H11"/>
    <mergeCell ref="A13:I13"/>
    <mergeCell ref="A14:I14"/>
    <mergeCell ref="B17:D17"/>
    <mergeCell ref="A5:E5"/>
    <mergeCell ref="E17:F17"/>
    <mergeCell ref="G17:H17"/>
    <mergeCell ref="B26:I26"/>
    <mergeCell ref="B27:I27"/>
    <mergeCell ref="G18:H18"/>
    <mergeCell ref="G19:H19"/>
    <mergeCell ref="E19:F19"/>
    <mergeCell ref="B18:D18"/>
    <mergeCell ref="E18:F18"/>
    <mergeCell ref="B19:D19"/>
  </mergeCells>
  <conditionalFormatting sqref="B17:D17">
    <cfRule type="expression" priority="47" dxfId="144" stopIfTrue="1">
      <formula>B17="研修生を選択して下さい"</formula>
    </cfRule>
  </conditionalFormatting>
  <conditionalFormatting sqref="E17:F17">
    <cfRule type="expression" priority="46" dxfId="144" stopIfTrue="1">
      <formula>E17="離脱区分を選択して下さい"</formula>
    </cfRule>
  </conditionalFormatting>
  <conditionalFormatting sqref="B22:H22">
    <cfRule type="expression" priority="37" dxfId="0" stopIfTrue="1">
      <formula>B22="●●●●●●●●●●●●●●●●●●●●●●●●●●●●●●●●"</formula>
    </cfRule>
  </conditionalFormatting>
  <conditionalFormatting sqref="B23:H23">
    <cfRule type="expression" priority="36" dxfId="0" stopIfTrue="1">
      <formula>B23="●●●●●●●●●●●●●●●●●●●●●●●●●●●●●●●●"</formula>
    </cfRule>
  </conditionalFormatting>
  <conditionalFormatting sqref="B24:H24">
    <cfRule type="expression" priority="35" dxfId="0" stopIfTrue="1">
      <formula>B24="●●●●●●●●●●●●●●●●●●●●●●●●●●●●●●●●"</formula>
    </cfRule>
  </conditionalFormatting>
  <conditionalFormatting sqref="H4:I4">
    <cfRule type="expression" priority="32" dxfId="0" stopIfTrue="1">
      <formula>$H$4=""</formula>
    </cfRule>
  </conditionalFormatting>
  <conditionalFormatting sqref="G4">
    <cfRule type="expression" priority="31" dxfId="142" stopIfTrue="1">
      <formula>$H$4&lt;&gt;""</formula>
    </cfRule>
  </conditionalFormatting>
  <conditionalFormatting sqref="F2">
    <cfRule type="expression" priority="30" dxfId="3" stopIfTrue="1">
      <formula>F2=""</formula>
    </cfRule>
  </conditionalFormatting>
  <conditionalFormatting sqref="G2">
    <cfRule type="expression" priority="29" dxfId="3" stopIfTrue="1">
      <formula>G2=""</formula>
    </cfRule>
  </conditionalFormatting>
  <conditionalFormatting sqref="H2">
    <cfRule type="expression" priority="28" dxfId="3" stopIfTrue="1">
      <formula>H2=""</formula>
    </cfRule>
  </conditionalFormatting>
  <conditionalFormatting sqref="I2">
    <cfRule type="expression" priority="27" dxfId="3" stopIfTrue="1">
      <formula>I2=""</formula>
    </cfRule>
  </conditionalFormatting>
  <conditionalFormatting sqref="H7">
    <cfRule type="expression" priority="26" dxfId="3" stopIfTrue="1">
      <formula>H7=""</formula>
    </cfRule>
  </conditionalFormatting>
  <conditionalFormatting sqref="H8">
    <cfRule type="expression" priority="25" dxfId="3" stopIfTrue="1">
      <formula>H8=""</formula>
    </cfRule>
  </conditionalFormatting>
  <conditionalFormatting sqref="G17:H17">
    <cfRule type="expression" priority="10" dxfId="32" stopIfTrue="1">
      <formula>E17=""</formula>
    </cfRule>
    <cfRule type="expression" priority="19" dxfId="32" stopIfTrue="1">
      <formula>E17=$K$18</formula>
    </cfRule>
    <cfRule type="expression" priority="24" dxfId="144" stopIfTrue="1">
      <formula>G17=""</formula>
    </cfRule>
  </conditionalFormatting>
  <conditionalFormatting sqref="E18:F18">
    <cfRule type="expression" priority="12" dxfId="144" stopIfTrue="1">
      <formula>E18="離脱区分を選択して下さい"</formula>
    </cfRule>
  </conditionalFormatting>
  <conditionalFormatting sqref="E19:F19">
    <cfRule type="expression" priority="11" dxfId="144" stopIfTrue="1">
      <formula>E19="離脱区分を選択して下さい"</formula>
    </cfRule>
  </conditionalFormatting>
  <conditionalFormatting sqref="G18:H18">
    <cfRule type="expression" priority="7" dxfId="32" stopIfTrue="1">
      <formula>E18=""</formula>
    </cfRule>
    <cfRule type="expression" priority="8" dxfId="32" stopIfTrue="1">
      <formula>E18=$K$18</formula>
    </cfRule>
    <cfRule type="expression" priority="9" dxfId="144" stopIfTrue="1">
      <formula>G18=""</formula>
    </cfRule>
  </conditionalFormatting>
  <conditionalFormatting sqref="G19:H19">
    <cfRule type="expression" priority="4" dxfId="32" stopIfTrue="1">
      <formula>E19=""</formula>
    </cfRule>
    <cfRule type="expression" priority="5" dxfId="32" stopIfTrue="1">
      <formula>E19=$K$18</formula>
    </cfRule>
    <cfRule type="expression" priority="6" dxfId="144" stopIfTrue="1">
      <formula>G19=""</formula>
    </cfRule>
  </conditionalFormatting>
  <conditionalFormatting sqref="L4">
    <cfRule type="expression" priority="3" dxfId="0" stopIfTrue="1">
      <formula>$L$4=""</formula>
    </cfRule>
  </conditionalFormatting>
  <conditionalFormatting sqref="B18:D18">
    <cfRule type="expression" priority="2" dxfId="144" stopIfTrue="1">
      <formula>B18="研修生を選択して下さい"</formula>
    </cfRule>
  </conditionalFormatting>
  <conditionalFormatting sqref="B19:D19">
    <cfRule type="expression" priority="1" dxfId="144" stopIfTrue="1">
      <formula>B19="研修生を選択して下さい"</formula>
    </cfRule>
  </conditionalFormatting>
  <dataValidations count="7">
    <dataValidation type="date" allowBlank="1" showInputMessage="1" showErrorMessage="1" error="2018/6/1～2019/1/31までの日付を入力してください。" sqref="G19:H19">
      <formula1>INDIRECT("リスト!g54")</formula1>
      <formula2>INDIRECT("リスト!g55")</formula2>
    </dataValidation>
    <dataValidation type="list" allowBlank="1" showInputMessage="1" showErrorMessage="1" sqref="E17:F19">
      <formula1>$K$15:$K$18</formula1>
    </dataValidation>
    <dataValidation type="date" allowBlank="1" showInputMessage="1" showErrorMessage="1" error="2018/6/1～2019/1/31までの日付を入力してください。" sqref="G18:H18">
      <formula1>INDIRECT("リスト!g54")</formula1>
      <formula2>INDIRECT("リスト!g55")</formula2>
    </dataValidation>
    <dataValidation type="date" allowBlank="1" showInputMessage="1" showErrorMessage="1" error="2018/6/1～2019/1/31までの日付を入力してください。" sqref="G17:H17">
      <formula1>INDIRECT("リスト!g54")</formula1>
      <formula2>INDIRECT("リスト!g55")</formula2>
    </dataValidation>
    <dataValidation type="date" allowBlank="1" showInputMessage="1" showErrorMessage="1" error="2018/6/1～2019/1/31までの日付を入力してください。" sqref="H4:I4">
      <formula1>INDIRECT("リスト!g54")</formula1>
      <formula2>INDIRECT("リスト!g55")</formula2>
    </dataValidation>
    <dataValidation type="date" allowBlank="1" showInputMessage="1" showErrorMessage="1" error="2018/5/11～2019/1/31までの日付を入力してください。" sqref="L4">
      <formula1>INDIRECT("リスト!g79")</formula1>
      <formula2>INDIRECT("リスト!g80")</formula2>
    </dataValidation>
    <dataValidation type="list" allowBlank="1" showInputMessage="1" showErrorMessage="1" sqref="B17:D17 B18:D18 B19:D19">
      <formula1>$N$3:$N$49</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M25"/>
  <sheetViews>
    <sheetView view="pageBreakPreview" zoomScaleSheetLayoutView="100" zoomScalePageLayoutView="0" workbookViewId="0" topLeftCell="A1">
      <selection activeCell="B11" sqref="B11:H11"/>
    </sheetView>
  </sheetViews>
  <sheetFormatPr defaultColWidth="9.140625" defaultRowHeight="13.5" customHeight="1"/>
  <cols>
    <col min="1" max="10" width="9.00390625" style="517" customWidth="1"/>
    <col min="11" max="12" width="9.00390625" style="517" hidden="1" customWidth="1"/>
    <col min="13" max="13" width="30.57421875" style="517" customWidth="1"/>
    <col min="14" max="17" width="9.00390625" style="517" customWidth="1"/>
    <col min="18" max="16384" width="9.00390625" style="517" customWidth="1"/>
  </cols>
  <sheetData>
    <row r="1" spans="1:9" ht="30" customHeight="1">
      <c r="A1" s="517">
        <f>IF(VLOOKUP(B11,K9:L12,2,FALSE)&lt;&gt;0,VLOOKUP(B11,K9:L12,2,FALSE),"")</f>
      </c>
      <c r="F1" s="518" t="s">
        <v>706</v>
      </c>
      <c r="G1" s="518" t="s">
        <v>707</v>
      </c>
      <c r="H1" s="518" t="s">
        <v>398</v>
      </c>
      <c r="I1" s="518" t="s">
        <v>708</v>
      </c>
    </row>
    <row r="2" spans="1:9" ht="49.5" customHeight="1">
      <c r="A2" s="574"/>
      <c r="F2" s="519">
        <f>IF('2-1(表紙)'!H15&lt;&gt;"",'2-1(表紙)'!H15,"")</f>
        <v>30</v>
      </c>
      <c r="G2" s="519">
        <f>IF('2-1(表紙)'!I15&lt;&gt;"",'2-1(表紙)'!I15,"")</f>
      </c>
      <c r="H2" s="699">
        <f>IF('2-1(表紙)'!J15&lt;&gt;"",'2-1(表紙)'!J15,"")</f>
      </c>
      <c r="I2" s="519">
        <f>IF('2-1(表紙)'!K15&lt;&gt;"",'2-1(表紙)'!K15,"")</f>
      </c>
    </row>
    <row r="3" ht="30" customHeight="1">
      <c r="M3" s="519" t="s">
        <v>709</v>
      </c>
    </row>
    <row r="4" spans="7:13" ht="30" customHeight="1">
      <c r="G4" s="521" t="s">
        <v>913</v>
      </c>
      <c r="H4" s="1239"/>
      <c r="I4" s="1239"/>
      <c r="M4" s="688"/>
    </row>
    <row r="5" spans="1:5" ht="30" customHeight="1">
      <c r="A5" s="1245" t="s">
        <v>786</v>
      </c>
      <c r="B5" s="1246"/>
      <c r="C5" s="1246"/>
      <c r="D5" s="1246"/>
      <c r="E5" s="1246"/>
    </row>
    <row r="6" ht="30" customHeight="1">
      <c r="K6" s="517" t="s">
        <v>719</v>
      </c>
    </row>
    <row r="7" spans="5:11" ht="30" customHeight="1">
      <c r="E7" s="522"/>
      <c r="F7" s="522"/>
      <c r="G7" s="522"/>
      <c r="H7" s="521">
        <f>IF('2-1(表紙)'!H10&lt;&gt;"",'2-1(表紙)'!H10,"")</f>
      </c>
      <c r="I7" s="522"/>
      <c r="K7" s="517" t="s">
        <v>720</v>
      </c>
    </row>
    <row r="8" spans="5:9" ht="30" customHeight="1">
      <c r="E8" s="522"/>
      <c r="F8" s="522"/>
      <c r="G8" s="522"/>
      <c r="H8" s="521">
        <f>IF(AND('2-1(表紙)'!H11="",'2-1(表紙)'!J11=""),"",'2-1(表紙)'!H11&amp;"　"&amp;'2-1(表紙)'!J11)</f>
      </c>
      <c r="I8" s="577" t="s">
        <v>710</v>
      </c>
    </row>
    <row r="9" ht="30" customHeight="1">
      <c r="K9" s="517" t="s">
        <v>906</v>
      </c>
    </row>
    <row r="10" spans="1:12" ht="30" customHeight="1">
      <c r="A10" s="522"/>
      <c r="B10" s="1242" t="s">
        <v>719</v>
      </c>
      <c r="C10" s="1242"/>
      <c r="D10" s="1242"/>
      <c r="E10" s="1242"/>
      <c r="F10" s="1242"/>
      <c r="G10" s="1242"/>
      <c r="H10" s="1242"/>
      <c r="I10" s="522"/>
      <c r="K10" s="517" t="s">
        <v>936</v>
      </c>
      <c r="L10" s="517" t="s">
        <v>939</v>
      </c>
    </row>
    <row r="11" spans="1:12" ht="30" customHeight="1">
      <c r="A11" s="522"/>
      <c r="B11" s="1247" t="s">
        <v>906</v>
      </c>
      <c r="C11" s="1247"/>
      <c r="D11" s="1247"/>
      <c r="E11" s="1247"/>
      <c r="F11" s="1247"/>
      <c r="G11" s="1247"/>
      <c r="H11" s="1247"/>
      <c r="I11" s="522"/>
      <c r="K11" s="517" t="s">
        <v>937</v>
      </c>
      <c r="L11" s="517" t="s">
        <v>774</v>
      </c>
    </row>
    <row r="12" ht="30" customHeight="1"/>
    <row r="13" spans="1:9" ht="60" customHeight="1">
      <c r="A13" s="1243" t="str">
        <f>"　"&amp;IF(M4&lt;&gt;"",TEXT(M4,"ggge年m月d日"),"")&amp;"付けで承認を受けた"&amp;B10&amp;"による"&amp;SUBSTITUTE(SUBSTITUTE(B11,"中止届",""),"生離脱届","")&amp;"について、都合により"&amp;IF(ISERROR(FIND("中止",B11)&gt;0),"離脱（計画承認に遡っての取りやめも含む）","中止")&amp;"せざるを得なくなりましたので、下記のとおり届け出します。"&amp;CHAR(10)&amp;"　なお、助成金の請求はありません。"</f>
        <v>　付けで承認を受けた平成30年度「緑の雇用」新規就業者育成推進事業によるいずれかを選択して下さいについて、都合により離脱（計画承認に遡っての取りやめも含む）せざるを得なくなりましたので、下記のとおり届け出します。
　なお、助成金の請求はありません。</v>
      </c>
      <c r="B13" s="1243"/>
      <c r="C13" s="1243"/>
      <c r="D13" s="1243"/>
      <c r="E13" s="1243"/>
      <c r="F13" s="1243"/>
      <c r="G13" s="1243"/>
      <c r="H13" s="1243"/>
      <c r="I13" s="1243"/>
    </row>
    <row r="14" spans="1:9" ht="30" customHeight="1">
      <c r="A14" s="1248" t="s">
        <v>711</v>
      </c>
      <c r="B14" s="1248"/>
      <c r="C14" s="1248"/>
      <c r="D14" s="1248"/>
      <c r="E14" s="1248"/>
      <c r="F14" s="1248"/>
      <c r="G14" s="1248"/>
      <c r="H14" s="1248"/>
      <c r="I14" s="1248"/>
    </row>
    <row r="15" spans="1:9" ht="30" customHeight="1">
      <c r="A15" s="522" t="s">
        <v>894</v>
      </c>
      <c r="B15" s="522"/>
      <c r="C15" s="522"/>
      <c r="D15" s="522"/>
      <c r="E15" s="522"/>
      <c r="F15" s="522"/>
      <c r="G15" s="522"/>
      <c r="H15" s="522"/>
      <c r="I15" s="522"/>
    </row>
    <row r="16" spans="1:9" ht="30" customHeight="1">
      <c r="A16" s="521" t="s">
        <v>712</v>
      </c>
      <c r="B16" s="659" t="s">
        <v>893</v>
      </c>
      <c r="C16" s="659"/>
      <c r="D16" s="659"/>
      <c r="E16" s="659"/>
      <c r="F16" s="659"/>
      <c r="G16" s="659"/>
      <c r="H16" s="659"/>
      <c r="I16" s="659"/>
    </row>
    <row r="17" spans="1:9" ht="30" customHeight="1">
      <c r="A17" s="521"/>
      <c r="B17" s="522">
        <f>IF(B11=K10,"ＴＲ",IF(B11=K11,"ＦＷ１年目",""))</f>
      </c>
      <c r="C17" s="522"/>
      <c r="D17" s="522"/>
      <c r="E17" s="551" t="str">
        <f>IF(B11=K10,'2-3(詳細)'!AR14&amp;"人",IF(B11=K11,'2-3(詳細)'!AO14&amp;"人","-"))</f>
        <v>-</v>
      </c>
      <c r="F17" s="522"/>
      <c r="G17" s="522"/>
      <c r="H17" s="522"/>
      <c r="I17" s="522"/>
    </row>
    <row r="18" spans="1:9" ht="30" customHeight="1">
      <c r="A18" s="522"/>
      <c r="B18" s="522">
        <f>IF(B11=K10,"",IF(B11=K11,"ＦＷ２年目",""))</f>
      </c>
      <c r="C18" s="522"/>
      <c r="D18" s="522"/>
      <c r="E18" s="551" t="str">
        <f>IF(B11=K10,"",IF(B11=K11,'2-3(詳細)'!AP14&amp;"人","-"))</f>
        <v>-</v>
      </c>
      <c r="F18" s="522"/>
      <c r="G18" s="522"/>
      <c r="H18" s="522"/>
      <c r="I18" s="522"/>
    </row>
    <row r="19" spans="1:9" ht="30" customHeight="1">
      <c r="A19" s="522"/>
      <c r="B19" s="522">
        <f>IF(B11=K10,"",IF(B11=K11,"ＦＷ３年目",""))</f>
      </c>
      <c r="C19" s="522"/>
      <c r="D19" s="522"/>
      <c r="E19" s="551" t="str">
        <f>IF(B11=K10,"",IF(B11=K11,'2-3(詳細)'!AQ14&amp;"人","-"))</f>
        <v>-</v>
      </c>
      <c r="F19" s="522"/>
      <c r="G19" s="522"/>
      <c r="H19" s="522"/>
      <c r="I19" s="522"/>
    </row>
    <row r="20" spans="1:9" ht="30" customHeight="1">
      <c r="A20" s="541"/>
      <c r="B20" s="541"/>
      <c r="C20" s="522"/>
      <c r="D20" s="541"/>
      <c r="E20" s="541"/>
      <c r="F20" s="541"/>
      <c r="G20" s="541"/>
      <c r="H20" s="522"/>
      <c r="I20" s="522"/>
    </row>
    <row r="21" spans="1:9" ht="30" customHeight="1">
      <c r="A21" s="521" t="s">
        <v>713</v>
      </c>
      <c r="B21" s="522" t="s">
        <v>731</v>
      </c>
      <c r="C21" s="522"/>
      <c r="D21" s="522"/>
      <c r="E21" s="522"/>
      <c r="F21" s="522"/>
      <c r="G21" s="522"/>
      <c r="H21" s="522"/>
      <c r="I21" s="522"/>
    </row>
    <row r="22" spans="1:9" ht="30" customHeight="1">
      <c r="A22" s="700"/>
      <c r="B22" s="687" t="s">
        <v>907</v>
      </c>
      <c r="C22" s="687"/>
      <c r="D22" s="687"/>
      <c r="E22" s="687"/>
      <c r="F22" s="687"/>
      <c r="G22" s="687"/>
      <c r="H22" s="687"/>
      <c r="I22" s="700"/>
    </row>
    <row r="23" spans="1:9" ht="30" customHeight="1">
      <c r="A23" s="700"/>
      <c r="B23" s="687" t="s">
        <v>714</v>
      </c>
      <c r="C23" s="687"/>
      <c r="D23" s="687"/>
      <c r="E23" s="687"/>
      <c r="F23" s="687"/>
      <c r="G23" s="687"/>
      <c r="H23" s="687"/>
      <c r="I23" s="700"/>
    </row>
    <row r="24" spans="1:9" ht="30" customHeight="1">
      <c r="A24" s="700"/>
      <c r="B24" s="687" t="s">
        <v>714</v>
      </c>
      <c r="C24" s="687"/>
      <c r="D24" s="687"/>
      <c r="E24" s="687"/>
      <c r="F24" s="687"/>
      <c r="G24" s="687"/>
      <c r="H24" s="687"/>
      <c r="I24" s="700"/>
    </row>
    <row r="25" spans="1:9" ht="30" customHeight="1">
      <c r="A25" s="522"/>
      <c r="B25" s="522"/>
      <c r="C25" s="522"/>
      <c r="D25" s="522"/>
      <c r="E25" s="522"/>
      <c r="F25" s="522"/>
      <c r="G25" s="522"/>
      <c r="H25" s="522"/>
      <c r="I25" s="522" t="s">
        <v>715</v>
      </c>
    </row>
    <row r="26" ht="30" customHeight="1"/>
    <row r="27" ht="30" customHeight="1"/>
  </sheetData>
  <sheetProtection password="FA15" sheet="1"/>
  <mergeCells count="6">
    <mergeCell ref="B11:H11"/>
    <mergeCell ref="A13:I13"/>
    <mergeCell ref="A14:I14"/>
    <mergeCell ref="H4:I4"/>
    <mergeCell ref="B10:H10"/>
    <mergeCell ref="A5:E5"/>
  </mergeCells>
  <conditionalFormatting sqref="B11:H11">
    <cfRule type="expression" priority="14" dxfId="0" stopIfTrue="1">
      <formula>$B$11=$K$9</formula>
    </cfRule>
  </conditionalFormatting>
  <conditionalFormatting sqref="B22:H22">
    <cfRule type="expression" priority="13" dxfId="0" stopIfTrue="1">
      <formula>B22="●●●●●●●●●●●●●●●●●●●●●●●●●●●●●●●●"</formula>
    </cfRule>
  </conditionalFormatting>
  <conditionalFormatting sqref="B23:H23">
    <cfRule type="expression" priority="12" dxfId="0" stopIfTrue="1">
      <formula>B23="●●●●●●●●●●●●●●●●●●●●●●●●●●●●●●●●"</formula>
    </cfRule>
  </conditionalFormatting>
  <conditionalFormatting sqref="B24:H24">
    <cfRule type="expression" priority="11" dxfId="0" stopIfTrue="1">
      <formula>B24="●●●●●●●●●●●●●●●●●●●●●●●●●●●●●●●●"</formula>
    </cfRule>
  </conditionalFormatting>
  <conditionalFormatting sqref="F2">
    <cfRule type="expression" priority="9" dxfId="3" stopIfTrue="1">
      <formula>F2=""</formula>
    </cfRule>
  </conditionalFormatting>
  <conditionalFormatting sqref="G2">
    <cfRule type="expression" priority="8" dxfId="3" stopIfTrue="1">
      <formula>G2=""</formula>
    </cfRule>
  </conditionalFormatting>
  <conditionalFormatting sqref="H2">
    <cfRule type="expression" priority="7" dxfId="3" stopIfTrue="1">
      <formula>H2=""</formula>
    </cfRule>
  </conditionalFormatting>
  <conditionalFormatting sqref="I2">
    <cfRule type="expression" priority="6" dxfId="3" stopIfTrue="1">
      <formula>I2=""</formula>
    </cfRule>
  </conditionalFormatting>
  <conditionalFormatting sqref="H4:I4">
    <cfRule type="expression" priority="5" dxfId="0" stopIfTrue="1">
      <formula>$H$4=""</formula>
    </cfRule>
  </conditionalFormatting>
  <conditionalFormatting sqref="G4">
    <cfRule type="expression" priority="4" dxfId="142" stopIfTrue="1">
      <formula>$H$4&lt;&gt;""</formula>
    </cfRule>
  </conditionalFormatting>
  <conditionalFormatting sqref="H7 H8">
    <cfRule type="expression" priority="3" dxfId="3" stopIfTrue="1">
      <formula>H7=""</formula>
    </cfRule>
  </conditionalFormatting>
  <conditionalFormatting sqref="A1">
    <cfRule type="expression" priority="2" dxfId="3" stopIfTrue="1">
      <formula>$A$1=""</formula>
    </cfRule>
  </conditionalFormatting>
  <conditionalFormatting sqref="M4">
    <cfRule type="expression" priority="1" dxfId="0" stopIfTrue="1">
      <formula>$M$4=""</formula>
    </cfRule>
  </conditionalFormatting>
  <dataValidations count="4">
    <dataValidation type="list" allowBlank="1" showInputMessage="1" showErrorMessage="1" sqref="B10:H10">
      <formula1>$K$6:$K$7</formula1>
    </dataValidation>
    <dataValidation type="list" allowBlank="1" showInputMessage="1" showErrorMessage="1" sqref="B11:H11">
      <formula1>$K$8:$K$11</formula1>
    </dataValidation>
    <dataValidation type="date" allowBlank="1" showInputMessage="1" showErrorMessage="1" error="2018/6/1～2019/1/31までの日付を入力してください。" sqref="H4:I4">
      <formula1>INDIRECT("リスト!Ｇ54")</formula1>
      <formula2>INDIRECT("リスト!Ｇ55")</formula2>
    </dataValidation>
    <dataValidation type="date" allowBlank="1" showInputMessage="1" showErrorMessage="1" error="2018/5/11～2019/1/31までの日付を入力してください。" sqref="M4">
      <formula1>INDIRECT("リスト!G79")</formula1>
      <formula2>INDIRECT("リスト!G80")</formula2>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S63"/>
  <sheetViews>
    <sheetView view="pageBreakPreview" zoomScaleSheetLayoutView="100" zoomScalePageLayoutView="0" workbookViewId="0" topLeftCell="A1">
      <selection activeCell="C17" sqref="C17:D17"/>
    </sheetView>
  </sheetViews>
  <sheetFormatPr defaultColWidth="9.140625" defaultRowHeight="13.5" customHeight="1"/>
  <cols>
    <col min="1" max="11" width="9.00390625" style="583" customWidth="1"/>
    <col min="12" max="12" width="23.140625" style="583" hidden="1" customWidth="1"/>
    <col min="13" max="16384" width="9.00390625" style="583" customWidth="1"/>
  </cols>
  <sheetData>
    <row r="1" spans="1:12" ht="30" customHeight="1">
      <c r="A1" s="583" t="s">
        <v>784</v>
      </c>
      <c r="B1" s="584"/>
      <c r="C1" s="584"/>
      <c r="E1" s="582"/>
      <c r="F1" s="582"/>
      <c r="G1" s="582"/>
      <c r="H1" s="582"/>
      <c r="I1" s="582"/>
      <c r="J1" s="582"/>
      <c r="K1" s="582"/>
      <c r="L1" s="585"/>
    </row>
    <row r="2" spans="8:10" ht="30" customHeight="1">
      <c r="H2" s="582"/>
      <c r="I2" s="1249">
        <f>IF('2-1(表紙)'!J5&lt;&gt;"",'2-1(表紙)'!J5,"")</f>
      </c>
      <c r="J2" s="1249"/>
    </row>
    <row r="3" spans="1:19" ht="30" customHeight="1">
      <c r="A3" s="1261" t="s">
        <v>788</v>
      </c>
      <c r="B3" s="1261"/>
      <c r="C3" s="1261"/>
      <c r="D3" s="1261"/>
      <c r="E3" s="1261"/>
      <c r="N3" s="586"/>
      <c r="O3" s="586"/>
      <c r="P3" s="586"/>
      <c r="Q3" s="586"/>
      <c r="R3" s="586"/>
      <c r="S3" s="586"/>
    </row>
    <row r="4" spans="14:19" ht="30" customHeight="1">
      <c r="N4" s="586"/>
      <c r="O4" s="586"/>
      <c r="P4" s="586"/>
      <c r="Q4" s="586"/>
      <c r="R4" s="586"/>
      <c r="S4" s="586"/>
    </row>
    <row r="5" spans="5:18" ht="30" customHeight="1">
      <c r="E5" s="587"/>
      <c r="F5" s="587"/>
      <c r="G5" s="590"/>
      <c r="H5" s="590"/>
      <c r="I5" s="587">
        <f>IF('2-1(表紙)'!$I$15="","",'2-1(表紙)'!$I$15)</f>
      </c>
      <c r="J5" s="587">
        <f>IF('2-1(表紙)'!$K$15="","",'2-1(表紙)'!$K$15)</f>
      </c>
      <c r="M5" s="586"/>
      <c r="N5" s="586"/>
      <c r="O5" s="586"/>
      <c r="P5" s="586"/>
      <c r="Q5" s="586"/>
      <c r="R5" s="586"/>
    </row>
    <row r="6" spans="1:18" ht="30" customHeight="1">
      <c r="A6" s="589"/>
      <c r="B6" s="589"/>
      <c r="C6" s="589"/>
      <c r="D6" s="589"/>
      <c r="E6" s="589"/>
      <c r="F6" s="1263">
        <f>IF('2-1(表紙)'!$H$10="","",'2-1(表紙)'!$H$10)</f>
      </c>
      <c r="G6" s="1263"/>
      <c r="H6" s="1263"/>
      <c r="I6" s="1263"/>
      <c r="J6" s="1263"/>
      <c r="M6" s="586"/>
      <c r="N6" s="586"/>
      <c r="O6" s="586"/>
      <c r="P6" s="586"/>
      <c r="Q6" s="586"/>
      <c r="R6" s="586"/>
    </row>
    <row r="7" spans="3:10" ht="30" customHeight="1">
      <c r="C7" s="588"/>
      <c r="D7" s="588"/>
      <c r="E7" s="589"/>
      <c r="F7" s="1263">
        <f>IF('2-1(表紙)'!$H$11="","",'2-1(表紙)'!$H$11)</f>
      </c>
      <c r="G7" s="1263"/>
      <c r="H7" s="1263">
        <f>IF('2-1(表紙)'!$J$11="","",'2-1(表紙)'!$J$11)</f>
      </c>
      <c r="I7" s="1263"/>
      <c r="J7" s="587" t="s">
        <v>298</v>
      </c>
    </row>
    <row r="8" spans="3:10" ht="30" customHeight="1">
      <c r="C8" s="588"/>
      <c r="D8" s="589"/>
      <c r="E8" s="584"/>
      <c r="F8" s="584"/>
      <c r="G8" s="584"/>
      <c r="H8" s="584"/>
      <c r="I8" s="584"/>
      <c r="J8" s="587"/>
    </row>
    <row r="9" spans="1:10" ht="30" customHeight="1">
      <c r="A9" s="1260" t="str">
        <f>'2-1(表紙)'!B17</f>
        <v>平成30年度　「緑の雇用」新規就業者育成推進事業</v>
      </c>
      <c r="B9" s="1260"/>
      <c r="C9" s="1260"/>
      <c r="D9" s="1260"/>
      <c r="E9" s="1260"/>
      <c r="F9" s="1260"/>
      <c r="G9" s="1260"/>
      <c r="H9" s="1260"/>
      <c r="I9" s="1260"/>
      <c r="J9" s="1260"/>
    </row>
    <row r="10" spans="1:10" ht="30" customHeight="1">
      <c r="A10" s="1260" t="s">
        <v>785</v>
      </c>
      <c r="B10" s="1260"/>
      <c r="C10" s="1260"/>
      <c r="D10" s="1260"/>
      <c r="E10" s="1260"/>
      <c r="F10" s="1260"/>
      <c r="G10" s="1260"/>
      <c r="H10" s="1260"/>
      <c r="I10" s="1260"/>
      <c r="J10" s="1260"/>
    </row>
    <row r="11" spans="1:10" ht="30" customHeight="1">
      <c r="A11" s="592"/>
      <c r="B11" s="592"/>
      <c r="C11" s="592"/>
      <c r="D11" s="592"/>
      <c r="E11" s="592"/>
      <c r="F11" s="592"/>
      <c r="G11" s="592"/>
      <c r="H11" s="592"/>
      <c r="I11" s="592"/>
      <c r="J11" s="592"/>
    </row>
    <row r="12" spans="1:10" ht="45.75" customHeight="1">
      <c r="A12" s="1261" t="str">
        <f>"　内規の規定に基づき、"&amp;A9&amp;"において、下記のとおり計画の５割を上回る研修を行うことができませんでしたので、報告します。"</f>
        <v>　内規の規定に基づき、平成30年度　「緑の雇用」新規就業者育成推進事業において、下記のとおり計画の５割を上回る研修を行うことができませんでしたので、報告します。</v>
      </c>
      <c r="B12" s="1261"/>
      <c r="C12" s="1261"/>
      <c r="D12" s="1261"/>
      <c r="E12" s="1261"/>
      <c r="F12" s="1261"/>
      <c r="G12" s="1261"/>
      <c r="H12" s="1261"/>
      <c r="I12" s="1261"/>
      <c r="J12" s="1261"/>
    </row>
    <row r="13" spans="1:10" ht="30" customHeight="1">
      <c r="A13" s="1265" t="s">
        <v>25</v>
      </c>
      <c r="B13" s="1265"/>
      <c r="C13" s="1265"/>
      <c r="D13" s="1265"/>
      <c r="E13" s="1265"/>
      <c r="F13" s="1265"/>
      <c r="G13" s="1265"/>
      <c r="H13" s="1265"/>
      <c r="I13" s="1265"/>
      <c r="J13" s="1265"/>
    </row>
    <row r="14" ht="19.5" customHeight="1">
      <c r="A14" s="583" t="s">
        <v>910</v>
      </c>
    </row>
    <row r="15" spans="1:10" ht="19.5" customHeight="1">
      <c r="A15" s="1262" t="s">
        <v>789</v>
      </c>
      <c r="B15" s="1262"/>
      <c r="C15" s="1262"/>
      <c r="D15" s="1262"/>
      <c r="E15" s="652" t="s">
        <v>792</v>
      </c>
      <c r="F15" s="1262" t="s">
        <v>874</v>
      </c>
      <c r="G15" s="1262"/>
      <c r="H15" s="1262"/>
      <c r="I15" s="1262"/>
      <c r="J15" s="1262"/>
    </row>
    <row r="16" spans="1:10" ht="19.5" customHeight="1">
      <c r="A16" s="1264" t="s">
        <v>790</v>
      </c>
      <c r="B16" s="1264"/>
      <c r="C16" s="1264" t="s">
        <v>791</v>
      </c>
      <c r="D16" s="1264"/>
      <c r="E16" s="653" t="s">
        <v>796</v>
      </c>
      <c r="F16" s="1258" t="s">
        <v>793</v>
      </c>
      <c r="G16" s="1259"/>
      <c r="H16" s="1258" t="s">
        <v>897</v>
      </c>
      <c r="I16" s="1259"/>
      <c r="J16" s="653" t="s">
        <v>797</v>
      </c>
    </row>
    <row r="17" spans="1:12" ht="19.5" customHeight="1">
      <c r="A17" s="1253">
        <f>IF(OR(C17="",C17="研修生を選択して下さい"),"",VLOOKUP(C17,'2-3(詳細)'!AL$15:AM$59,2,FALSE))</f>
      </c>
      <c r="B17" s="1253"/>
      <c r="C17" s="1254" t="s">
        <v>938</v>
      </c>
      <c r="D17" s="1254"/>
      <c r="E17" s="696"/>
      <c r="F17" s="1255"/>
      <c r="G17" s="1256"/>
      <c r="H17" s="1255"/>
      <c r="I17" s="1256"/>
      <c r="J17" s="695">
        <f>IF(AND(F17&lt;&gt;"",H17&lt;&gt;""),H17/F17,"")</f>
      </c>
      <c r="L17" s="791">
        <f>IF('2-3(詳細)'!AL13&lt;&gt;0,'2-3(詳細)'!AL13,"")</f>
      </c>
    </row>
    <row r="18" spans="1:12" ht="19.5" customHeight="1">
      <c r="A18" s="1257" t="s">
        <v>895</v>
      </c>
      <c r="B18" s="1257"/>
      <c r="C18" s="1250"/>
      <c r="D18" s="1251"/>
      <c r="E18" s="1251"/>
      <c r="F18" s="1251"/>
      <c r="G18" s="1251"/>
      <c r="H18" s="1251"/>
      <c r="I18" s="1251"/>
      <c r="J18" s="1252"/>
      <c r="L18" s="791" t="str">
        <f>'2-3(詳細)'!AL14</f>
        <v>研修生を選択して下さい</v>
      </c>
    </row>
    <row r="19" spans="1:12" ht="19.5" customHeight="1">
      <c r="A19" s="1253">
        <f>IF(OR(C19="",C19="研修生を選択して下さい"),"",VLOOKUP(C19,'2-3(詳細)'!AL$15:AM$59,2,FALSE))</f>
      </c>
      <c r="B19" s="1253"/>
      <c r="C19" s="1254" t="s">
        <v>938</v>
      </c>
      <c r="D19" s="1254"/>
      <c r="E19" s="696"/>
      <c r="F19" s="1255"/>
      <c r="G19" s="1256"/>
      <c r="H19" s="1255"/>
      <c r="I19" s="1256"/>
      <c r="J19" s="695">
        <f>IF(AND(F19&lt;&gt;"",H19&lt;&gt;""),H19/F19,"")</f>
      </c>
      <c r="L19" s="791">
        <f>'2-3(詳細)'!AL15</f>
      </c>
    </row>
    <row r="20" spans="1:12" ht="19.5" customHeight="1">
      <c r="A20" s="1257" t="s">
        <v>895</v>
      </c>
      <c r="B20" s="1257"/>
      <c r="C20" s="1250"/>
      <c r="D20" s="1251"/>
      <c r="E20" s="1251"/>
      <c r="F20" s="1251"/>
      <c r="G20" s="1251"/>
      <c r="H20" s="1251"/>
      <c r="I20" s="1251"/>
      <c r="J20" s="1252"/>
      <c r="L20" s="791">
        <f>'2-3(詳細)'!AL16</f>
      </c>
    </row>
    <row r="21" spans="1:12" ht="19.5" customHeight="1">
      <c r="A21" s="1253">
        <f>IF(OR(C21="",C21="研修生を選択して下さい"),"",VLOOKUP(C21,'2-3(詳細)'!AL$15:AM$59,2,FALSE))</f>
      </c>
      <c r="B21" s="1253"/>
      <c r="C21" s="1254" t="s">
        <v>938</v>
      </c>
      <c r="D21" s="1254"/>
      <c r="E21" s="696"/>
      <c r="F21" s="1255"/>
      <c r="G21" s="1256"/>
      <c r="H21" s="1255"/>
      <c r="I21" s="1256"/>
      <c r="J21" s="695">
        <f>IF(AND(F21&lt;&gt;"",H21&lt;&gt;""),H21/F21,"")</f>
      </c>
      <c r="L21" s="791">
        <f>'2-3(詳細)'!AL17</f>
      </c>
    </row>
    <row r="22" spans="1:12" ht="19.5" customHeight="1">
      <c r="A22" s="1257" t="s">
        <v>895</v>
      </c>
      <c r="B22" s="1257"/>
      <c r="C22" s="1250"/>
      <c r="D22" s="1251"/>
      <c r="E22" s="1251"/>
      <c r="F22" s="1251"/>
      <c r="G22" s="1251"/>
      <c r="H22" s="1251"/>
      <c r="I22" s="1251"/>
      <c r="J22" s="1252"/>
      <c r="L22" s="791">
        <f>'2-3(詳細)'!AL18</f>
      </c>
    </row>
    <row r="23" spans="1:12" ht="19.5" customHeight="1">
      <c r="A23" s="697"/>
      <c r="B23" s="697"/>
      <c r="C23" s="697"/>
      <c r="D23" s="697"/>
      <c r="E23" s="697"/>
      <c r="F23" s="697"/>
      <c r="G23" s="697"/>
      <c r="H23" s="697"/>
      <c r="I23" s="697"/>
      <c r="J23" s="697"/>
      <c r="L23" s="791">
        <f>'2-3(詳細)'!AL19</f>
      </c>
    </row>
    <row r="24" spans="1:12" s="591" customFormat="1" ht="19.5" customHeight="1">
      <c r="A24" s="697" t="s">
        <v>896</v>
      </c>
      <c r="B24" s="697"/>
      <c r="C24" s="697"/>
      <c r="D24" s="697"/>
      <c r="E24" s="697"/>
      <c r="F24" s="697"/>
      <c r="G24" s="697"/>
      <c r="H24" s="697"/>
      <c r="I24" s="697"/>
      <c r="J24" s="697"/>
      <c r="L24" s="791">
        <f>'2-3(詳細)'!AL20</f>
      </c>
    </row>
    <row r="25" spans="1:12" ht="19.5" customHeight="1">
      <c r="A25" s="687" t="s">
        <v>911</v>
      </c>
      <c r="B25" s="698"/>
      <c r="C25" s="698"/>
      <c r="D25" s="698"/>
      <c r="E25" s="698"/>
      <c r="F25" s="698"/>
      <c r="G25" s="698"/>
      <c r="H25" s="698"/>
      <c r="I25" s="697"/>
      <c r="J25" s="697"/>
      <c r="L25" s="791">
        <f>'2-3(詳細)'!AL21</f>
      </c>
    </row>
    <row r="26" spans="1:12" ht="19.5" customHeight="1">
      <c r="A26" s="687" t="s">
        <v>912</v>
      </c>
      <c r="B26" s="698"/>
      <c r="C26" s="698"/>
      <c r="D26" s="698"/>
      <c r="E26" s="698"/>
      <c r="F26" s="698"/>
      <c r="G26" s="698"/>
      <c r="H26" s="698"/>
      <c r="I26" s="697"/>
      <c r="J26" s="697"/>
      <c r="L26" s="791">
        <f>'2-3(詳細)'!AL22</f>
      </c>
    </row>
    <row r="27" spans="1:12" ht="19.5" customHeight="1">
      <c r="A27" s="687" t="s">
        <v>912</v>
      </c>
      <c r="B27" s="698"/>
      <c r="C27" s="698"/>
      <c r="D27" s="698"/>
      <c r="E27" s="698"/>
      <c r="F27" s="698"/>
      <c r="G27" s="698"/>
      <c r="H27" s="698"/>
      <c r="I27" s="697"/>
      <c r="J27" s="697"/>
      <c r="L27" s="791">
        <f>'2-3(詳細)'!AL23</f>
      </c>
    </row>
    <row r="28" spans="1:12" ht="19.5" customHeight="1">
      <c r="A28" s="697"/>
      <c r="B28" s="697"/>
      <c r="C28" s="697"/>
      <c r="D28" s="697"/>
      <c r="E28" s="697"/>
      <c r="F28" s="697"/>
      <c r="G28" s="697"/>
      <c r="H28" s="697"/>
      <c r="I28" s="697"/>
      <c r="J28" s="697"/>
      <c r="L28" s="791">
        <f>'2-3(詳細)'!AL24</f>
      </c>
    </row>
    <row r="29" spans="1:12" ht="19.5" customHeight="1">
      <c r="A29" s="697" t="s">
        <v>923</v>
      </c>
      <c r="B29" s="697"/>
      <c r="C29" s="697"/>
      <c r="D29" s="697"/>
      <c r="E29" s="697"/>
      <c r="F29" s="697"/>
      <c r="G29" s="697"/>
      <c r="H29" s="697"/>
      <c r="I29" s="697"/>
      <c r="J29" s="697"/>
      <c r="L29" s="791">
        <f>'2-3(詳細)'!AL25</f>
      </c>
    </row>
    <row r="30" spans="1:12" ht="19.5" customHeight="1">
      <c r="A30" s="687" t="s">
        <v>714</v>
      </c>
      <c r="B30" s="698"/>
      <c r="C30" s="698"/>
      <c r="D30" s="698"/>
      <c r="E30" s="698"/>
      <c r="F30" s="698"/>
      <c r="G30" s="698"/>
      <c r="H30" s="698"/>
      <c r="I30" s="697"/>
      <c r="J30" s="697"/>
      <c r="L30" s="791">
        <f>'2-3(詳細)'!AL26</f>
      </c>
    </row>
    <row r="31" spans="1:12" ht="19.5" customHeight="1">
      <c r="A31" s="687" t="s">
        <v>714</v>
      </c>
      <c r="B31" s="698"/>
      <c r="C31" s="698"/>
      <c r="D31" s="698"/>
      <c r="E31" s="698"/>
      <c r="F31" s="698"/>
      <c r="G31" s="698"/>
      <c r="H31" s="698"/>
      <c r="I31" s="697"/>
      <c r="J31" s="697"/>
      <c r="L31" s="791">
        <f>'2-3(詳細)'!AL27</f>
      </c>
    </row>
    <row r="32" spans="1:12" ht="19.5" customHeight="1">
      <c r="A32" s="687" t="s">
        <v>714</v>
      </c>
      <c r="B32" s="698"/>
      <c r="C32" s="698"/>
      <c r="D32" s="698"/>
      <c r="E32" s="698"/>
      <c r="F32" s="698"/>
      <c r="G32" s="698"/>
      <c r="H32" s="698"/>
      <c r="I32" s="697"/>
      <c r="J32" s="697"/>
      <c r="L32" s="791">
        <f>'2-3(詳細)'!AL28</f>
      </c>
    </row>
    <row r="33" ht="19.5" customHeight="1">
      <c r="L33" s="791">
        <f>'2-3(詳細)'!AL29</f>
      </c>
    </row>
    <row r="34" ht="19.5" customHeight="1">
      <c r="L34" s="791">
        <f>'2-3(詳細)'!AL30</f>
      </c>
    </row>
    <row r="35" ht="19.5" customHeight="1">
      <c r="L35" s="791">
        <f>'2-3(詳細)'!AL31</f>
      </c>
    </row>
    <row r="36" ht="13.5" customHeight="1">
      <c r="L36" s="791">
        <f>'2-3(詳細)'!AL32</f>
      </c>
    </row>
    <row r="37" ht="13.5" customHeight="1">
      <c r="L37" s="791">
        <f>'2-3(詳細)'!AL33</f>
      </c>
    </row>
    <row r="38" ht="13.5" customHeight="1">
      <c r="L38" s="791">
        <f>'2-3(詳細)'!AL34</f>
      </c>
    </row>
    <row r="39" ht="13.5" customHeight="1">
      <c r="L39" s="791">
        <f>'2-3(詳細)'!AL35</f>
      </c>
    </row>
    <row r="40" ht="13.5" customHeight="1">
      <c r="L40" s="791">
        <f>'2-3(詳細)'!AL36</f>
      </c>
    </row>
    <row r="41" ht="13.5" customHeight="1">
      <c r="L41" s="791">
        <f>'2-3(詳細)'!AL37</f>
      </c>
    </row>
    <row r="42" ht="13.5" customHeight="1">
      <c r="L42" s="791">
        <f>'2-3(詳細)'!AL38</f>
      </c>
    </row>
    <row r="43" ht="13.5" customHeight="1">
      <c r="L43" s="791">
        <f>'2-3(詳細)'!AL39</f>
      </c>
    </row>
    <row r="44" ht="13.5" customHeight="1">
      <c r="L44" s="791">
        <f>'2-3(詳細)'!AL40</f>
      </c>
    </row>
    <row r="45" ht="13.5" customHeight="1">
      <c r="L45" s="791">
        <f>'2-3(詳細)'!AL41</f>
      </c>
    </row>
    <row r="46" ht="13.5" customHeight="1">
      <c r="L46" s="791">
        <f>'2-3(詳細)'!AL42</f>
      </c>
    </row>
    <row r="47" ht="13.5" customHeight="1">
      <c r="L47" s="791">
        <f>'2-3(詳細)'!AL43</f>
      </c>
    </row>
    <row r="48" ht="13.5" customHeight="1">
      <c r="L48" s="791">
        <f>'2-3(詳細)'!AL44</f>
      </c>
    </row>
    <row r="49" ht="13.5" customHeight="1">
      <c r="L49" s="791">
        <f>'2-3(詳細)'!AL45</f>
      </c>
    </row>
    <row r="50" ht="13.5" customHeight="1">
      <c r="L50" s="791">
        <f>'2-3(詳細)'!AL46</f>
      </c>
    </row>
    <row r="51" ht="13.5" customHeight="1">
      <c r="L51" s="791">
        <f>'2-3(詳細)'!AL47</f>
      </c>
    </row>
    <row r="52" ht="13.5" customHeight="1">
      <c r="L52" s="791">
        <f>'2-3(詳細)'!AL48</f>
      </c>
    </row>
    <row r="53" ht="13.5" customHeight="1">
      <c r="L53" s="791">
        <f>'2-3(詳細)'!AL49</f>
      </c>
    </row>
    <row r="54" ht="13.5" customHeight="1">
      <c r="L54" s="791">
        <f>'2-3(詳細)'!AL50</f>
      </c>
    </row>
    <row r="55" ht="13.5" customHeight="1">
      <c r="L55" s="791">
        <f>'2-3(詳細)'!AL51</f>
      </c>
    </row>
    <row r="56" ht="13.5" customHeight="1">
      <c r="L56" s="791">
        <f>'2-3(詳細)'!AL52</f>
      </c>
    </row>
    <row r="57" ht="13.5" customHeight="1">
      <c r="L57" s="791">
        <f>'2-3(詳細)'!AL53</f>
      </c>
    </row>
    <row r="58" ht="13.5" customHeight="1">
      <c r="L58" s="791">
        <f>'2-3(詳細)'!AL54</f>
      </c>
    </row>
    <row r="59" ht="13.5" customHeight="1">
      <c r="L59" s="791">
        <f>'2-3(詳細)'!AL55</f>
      </c>
    </row>
    <row r="60" ht="13.5" customHeight="1">
      <c r="L60" s="791">
        <f>'2-3(詳細)'!AL56</f>
      </c>
    </row>
    <row r="61" ht="13.5" customHeight="1">
      <c r="L61" s="791">
        <f>'2-3(詳細)'!AL57</f>
      </c>
    </row>
    <row r="62" ht="13.5" customHeight="1">
      <c r="L62" s="791">
        <f>'2-3(詳細)'!AL58</f>
      </c>
    </row>
    <row r="63" ht="13.5" customHeight="1">
      <c r="L63" s="791">
        <f>'2-3(詳細)'!AL59</f>
      </c>
    </row>
  </sheetData>
  <sheetProtection password="FA15" sheet="1"/>
  <mergeCells count="33">
    <mergeCell ref="A19:B19"/>
    <mergeCell ref="C19:D19"/>
    <mergeCell ref="F19:G19"/>
    <mergeCell ref="H19:I19"/>
    <mergeCell ref="A17:B17"/>
    <mergeCell ref="C17:D17"/>
    <mergeCell ref="A20:B20"/>
    <mergeCell ref="A3:E3"/>
    <mergeCell ref="F7:G7"/>
    <mergeCell ref="A16:B16"/>
    <mergeCell ref="C16:D16"/>
    <mergeCell ref="F16:G16"/>
    <mergeCell ref="F6:J6"/>
    <mergeCell ref="H7:I7"/>
    <mergeCell ref="A13:J13"/>
    <mergeCell ref="A15:D15"/>
    <mergeCell ref="A9:J9"/>
    <mergeCell ref="A10:J10"/>
    <mergeCell ref="A12:J12"/>
    <mergeCell ref="F17:G17"/>
    <mergeCell ref="H17:I17"/>
    <mergeCell ref="A18:B18"/>
    <mergeCell ref="F15:J15"/>
    <mergeCell ref="I2:J2"/>
    <mergeCell ref="C18:J18"/>
    <mergeCell ref="C20:J20"/>
    <mergeCell ref="C22:J22"/>
    <mergeCell ref="A21:B21"/>
    <mergeCell ref="C21:D21"/>
    <mergeCell ref="F21:G21"/>
    <mergeCell ref="H21:I21"/>
    <mergeCell ref="A22:B22"/>
    <mergeCell ref="H16:I16"/>
  </mergeCells>
  <conditionalFormatting sqref="A25:H25">
    <cfRule type="expression" priority="32" dxfId="0" stopIfTrue="1">
      <formula>A25="●●●●●●●●●●●●●●●●●●●●●●●●●●●●●●●●"</formula>
    </cfRule>
  </conditionalFormatting>
  <conditionalFormatting sqref="A30:H30">
    <cfRule type="expression" priority="31" dxfId="0" stopIfTrue="1">
      <formula>A30="●●●●●●●●●●●●●●●●●●●●●●●●●●●●●●●●"</formula>
    </cfRule>
  </conditionalFormatting>
  <conditionalFormatting sqref="A31">
    <cfRule type="expression" priority="30" dxfId="0" stopIfTrue="1">
      <formula>A31="●●●●●●●●●●●●●●●●●●●●●●●●●●●●●●●●"</formula>
    </cfRule>
  </conditionalFormatting>
  <conditionalFormatting sqref="A32">
    <cfRule type="expression" priority="29" dxfId="0" stopIfTrue="1">
      <formula>A32="●●●●●●●●●●●●●●●●●●●●●●●●●●●●●●●●"</formula>
    </cfRule>
  </conditionalFormatting>
  <conditionalFormatting sqref="A26">
    <cfRule type="expression" priority="28" dxfId="0" stopIfTrue="1">
      <formula>A26="●●●●●●●●●●●●●●●●●●●●●●●●●●●●●●●●"</formula>
    </cfRule>
  </conditionalFormatting>
  <conditionalFormatting sqref="A27">
    <cfRule type="expression" priority="27" dxfId="0" stopIfTrue="1">
      <formula>A27="●●●●●●●●●●●●●●●●●●●●●●●●●●●●●●●●"</formula>
    </cfRule>
  </conditionalFormatting>
  <conditionalFormatting sqref="E17">
    <cfRule type="expression" priority="25" dxfId="0" stopIfTrue="1">
      <formula>E17=""</formula>
    </cfRule>
  </conditionalFormatting>
  <conditionalFormatting sqref="F17:G17">
    <cfRule type="expression" priority="24" dxfId="0" stopIfTrue="1">
      <formula>F17=""</formula>
    </cfRule>
  </conditionalFormatting>
  <conditionalFormatting sqref="H17:I17">
    <cfRule type="expression" priority="23" dxfId="0" stopIfTrue="1">
      <formula>H17=""</formula>
    </cfRule>
  </conditionalFormatting>
  <conditionalFormatting sqref="C18:J18">
    <cfRule type="expression" priority="22" dxfId="0" stopIfTrue="1">
      <formula>C18=""</formula>
    </cfRule>
  </conditionalFormatting>
  <conditionalFormatting sqref="A17:B17">
    <cfRule type="expression" priority="21" dxfId="3" stopIfTrue="1">
      <formula>A17=""</formula>
    </cfRule>
  </conditionalFormatting>
  <conditionalFormatting sqref="J17">
    <cfRule type="expression" priority="20" dxfId="3" stopIfTrue="1">
      <formula>J17=""</formula>
    </cfRule>
  </conditionalFormatting>
  <conditionalFormatting sqref="E19">
    <cfRule type="expression" priority="18" dxfId="0" stopIfTrue="1">
      <formula>E19=""</formula>
    </cfRule>
  </conditionalFormatting>
  <conditionalFormatting sqref="F19:G19">
    <cfRule type="expression" priority="17" dxfId="0" stopIfTrue="1">
      <formula>F19=""</formula>
    </cfRule>
  </conditionalFormatting>
  <conditionalFormatting sqref="H19:I19">
    <cfRule type="expression" priority="16" dxfId="0" stopIfTrue="1">
      <formula>H19=""</formula>
    </cfRule>
  </conditionalFormatting>
  <conditionalFormatting sqref="C20:J20">
    <cfRule type="expression" priority="15" dxfId="0" stopIfTrue="1">
      <formula>C20=""</formula>
    </cfRule>
  </conditionalFormatting>
  <conditionalFormatting sqref="A19:B19">
    <cfRule type="expression" priority="14" dxfId="3" stopIfTrue="1">
      <formula>A19=""</formula>
    </cfRule>
  </conditionalFormatting>
  <conditionalFormatting sqref="J19">
    <cfRule type="expression" priority="13" dxfId="3" stopIfTrue="1">
      <formula>J19=""</formula>
    </cfRule>
  </conditionalFormatting>
  <conditionalFormatting sqref="E21">
    <cfRule type="expression" priority="11" dxfId="0" stopIfTrue="1">
      <formula>E21=""</formula>
    </cfRule>
  </conditionalFormatting>
  <conditionalFormatting sqref="F21:G21">
    <cfRule type="expression" priority="10" dxfId="0" stopIfTrue="1">
      <formula>F21=""</formula>
    </cfRule>
  </conditionalFormatting>
  <conditionalFormatting sqref="H21:I21">
    <cfRule type="expression" priority="9" dxfId="0" stopIfTrue="1">
      <formula>H21=""</formula>
    </cfRule>
  </conditionalFormatting>
  <conditionalFormatting sqref="C22:J22">
    <cfRule type="expression" priority="8" dxfId="0" stopIfTrue="1">
      <formula>C22=""</formula>
    </cfRule>
  </conditionalFormatting>
  <conditionalFormatting sqref="A21:B21">
    <cfRule type="expression" priority="7" dxfId="3" stopIfTrue="1">
      <formula>A21=""</formula>
    </cfRule>
  </conditionalFormatting>
  <conditionalFormatting sqref="J21">
    <cfRule type="expression" priority="6" dxfId="3" stopIfTrue="1">
      <formula>J21=""</formula>
    </cfRule>
  </conditionalFormatting>
  <conditionalFormatting sqref="F6 F7 H7">
    <cfRule type="expression" priority="5" dxfId="3" stopIfTrue="1">
      <formula>$F$6=""</formula>
    </cfRule>
  </conditionalFormatting>
  <conditionalFormatting sqref="I2:J2">
    <cfRule type="expression" priority="4" dxfId="3" stopIfTrue="1">
      <formula>$I$2=""</formula>
    </cfRule>
  </conditionalFormatting>
  <conditionalFormatting sqref="C17:D17">
    <cfRule type="expression" priority="3" dxfId="0" stopIfTrue="1">
      <formula>C17="研修生を選択して下さい"</formula>
    </cfRule>
  </conditionalFormatting>
  <conditionalFormatting sqref="C19:D19">
    <cfRule type="expression" priority="2" dxfId="0" stopIfTrue="1">
      <formula>C19="研修生を選択して下さい"</formula>
    </cfRule>
  </conditionalFormatting>
  <conditionalFormatting sqref="C21:D21">
    <cfRule type="expression" priority="1" dxfId="0" stopIfTrue="1">
      <formula>C21="研修生を選択して下さい"</formula>
    </cfRule>
  </conditionalFormatting>
  <dataValidations count="5">
    <dataValidation type="list" allowBlank="1" showInputMessage="1" showErrorMessage="1" prompt="本人都合、自然災害、事業体都合の３つの分類から、主に該当する理由を選択して下さい。" sqref="C18:J18 C20:J20 C22:J22">
      <formula1>INDIRECT("リスト!$BK$3:$BK$22")</formula1>
    </dataValidation>
    <dataValidation type="list" allowBlank="1" showInputMessage="1" showErrorMessage="1" sqref="E17 E19 E21">
      <formula1>"修了,未修了"</formula1>
    </dataValidation>
    <dataValidation type="whole" allowBlank="1" showInputMessage="1" showErrorMessage="1" sqref="H17:I17 H19:I19 H21:I21">
      <formula1>1</formula1>
      <formula2>140</formula2>
    </dataValidation>
    <dataValidation type="whole" allowBlank="1" showInputMessage="1" showErrorMessage="1" sqref="F21:G21 F17:G17 F19:G19">
      <formula1>1</formula1>
      <formula2>160</formula2>
    </dataValidation>
    <dataValidation type="list" allowBlank="1" showInputMessage="1" showErrorMessage="1" sqref="C17:D17 C19:D19 C21:D21">
      <formula1>$L$17:$L$63</formula1>
    </dataValidation>
  </dataValidations>
  <printOptions/>
  <pageMargins left="0.7874015748031497" right="0.3937007874015748" top="0.3937007874015748" bottom="0.3937007874015748" header="0.196850393700787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T41"/>
  <sheetViews>
    <sheetView tabSelected="1" view="pageBreakPreview" zoomScaleSheetLayoutView="100" zoomScalePageLayoutView="0" workbookViewId="0" topLeftCell="A1">
      <selection activeCell="J3" sqref="J3:K3"/>
    </sheetView>
  </sheetViews>
  <sheetFormatPr defaultColWidth="9.140625" defaultRowHeight="19.5" customHeight="1"/>
  <cols>
    <col min="1" max="1" width="3.57421875" style="42" customWidth="1"/>
    <col min="2" max="2" width="9.00390625" style="42" customWidth="1"/>
    <col min="3" max="3" width="5.28125" style="42" bestFit="1" customWidth="1"/>
    <col min="4" max="4" width="7.57421875" style="42" bestFit="1" customWidth="1"/>
    <col min="5" max="5" width="8.28125" style="42" customWidth="1"/>
    <col min="6" max="6" width="5.28125" style="42" bestFit="1" customWidth="1"/>
    <col min="7" max="7" width="9.00390625" style="42" bestFit="1" customWidth="1"/>
    <col min="8" max="8" width="9.140625" style="42" customWidth="1"/>
    <col min="9" max="9" width="10.57421875" style="42" customWidth="1"/>
    <col min="10" max="10" width="12.57421875" style="42" customWidth="1"/>
    <col min="11" max="11" width="10.57421875" style="42" customWidth="1"/>
    <col min="12" max="12" width="3.57421875" style="42" customWidth="1"/>
    <col min="13" max="15" width="9.00390625" style="42" customWidth="1"/>
    <col min="16" max="16384" width="9.00390625" style="42" customWidth="1"/>
  </cols>
  <sheetData>
    <row r="1" spans="1:5" ht="19.5" customHeight="1">
      <c r="A1" s="804" t="s">
        <v>472</v>
      </c>
      <c r="B1" s="805"/>
      <c r="C1" s="806"/>
      <c r="D1" s="84" t="str">
        <f>'2-1(表紙)'!J2</f>
        <v>30緑</v>
      </c>
      <c r="E1" s="85"/>
    </row>
    <row r="2" spans="1:11" ht="19.5" customHeight="1">
      <c r="A2" s="86"/>
      <c r="B2" s="86"/>
      <c r="C2" s="86"/>
      <c r="D2" s="87"/>
      <c r="E2" s="88"/>
      <c r="I2" s="89" t="s">
        <v>351</v>
      </c>
      <c r="J2" s="812" t="s">
        <v>666</v>
      </c>
      <c r="K2" s="812"/>
    </row>
    <row r="3" spans="9:11" ht="19.5" customHeight="1">
      <c r="I3" s="406" t="s">
        <v>15</v>
      </c>
      <c r="J3" s="807"/>
      <c r="K3" s="807"/>
    </row>
    <row r="4" spans="9:11" ht="19.5" customHeight="1">
      <c r="I4" s="406" t="s">
        <v>16</v>
      </c>
      <c r="J4" s="808"/>
      <c r="K4" s="808"/>
    </row>
    <row r="5" spans="9:11" ht="19.5" customHeight="1">
      <c r="I5" s="406" t="s">
        <v>17</v>
      </c>
      <c r="J5" s="809"/>
      <c r="K5" s="809"/>
    </row>
    <row r="6" spans="9:20" ht="19.5" customHeight="1">
      <c r="I6" s="406" t="s">
        <v>21</v>
      </c>
      <c r="J6" s="813">
        <f>IF(OR(H15="",I15="",J15="",K15=""),"",(H15&amp;"-"&amp;VLOOKUP(I15,リスト!K4:L50,2,FALSE)&amp;"-"&amp;VLOOKUP(J15,リスト!O4:P12,2,FALSE)&amp;"-"&amp;K15&amp;"-2"))</f>
      </c>
      <c r="K6" s="813"/>
      <c r="P6" s="90"/>
      <c r="Q6" s="90"/>
      <c r="R6" s="90"/>
      <c r="S6" s="90"/>
      <c r="T6" s="90"/>
    </row>
    <row r="7" spans="2:20" ht="19.5" customHeight="1">
      <c r="B7" s="42" t="s">
        <v>18</v>
      </c>
      <c r="P7" s="90"/>
      <c r="Q7" s="90"/>
      <c r="R7" s="90"/>
      <c r="S7" s="90"/>
      <c r="T7" s="90"/>
    </row>
    <row r="8" spans="2:20" ht="19.5" customHeight="1">
      <c r="B8" s="42" t="s">
        <v>19</v>
      </c>
      <c r="P8" s="90"/>
      <c r="Q8" s="90"/>
      <c r="R8" s="90"/>
      <c r="S8" s="90"/>
      <c r="T8" s="90"/>
    </row>
    <row r="9" spans="16:20" ht="19.5" customHeight="1">
      <c r="P9" s="90"/>
      <c r="Q9" s="90"/>
      <c r="R9" s="90"/>
      <c r="S9" s="90"/>
      <c r="T9" s="90"/>
    </row>
    <row r="10" spans="6:20" ht="19.5" customHeight="1">
      <c r="F10" s="814" t="s">
        <v>20</v>
      </c>
      <c r="G10" s="814"/>
      <c r="H10" s="810"/>
      <c r="I10" s="810"/>
      <c r="J10" s="810"/>
      <c r="K10" s="810"/>
      <c r="P10" s="90"/>
      <c r="Q10" s="90"/>
      <c r="R10" s="90"/>
      <c r="S10" s="90"/>
      <c r="T10" s="90"/>
    </row>
    <row r="11" spans="6:12" ht="19.5" customHeight="1">
      <c r="F11" s="83" t="s">
        <v>22</v>
      </c>
      <c r="G11" s="83" t="s">
        <v>23</v>
      </c>
      <c r="H11" s="811"/>
      <c r="I11" s="811"/>
      <c r="J11" s="810"/>
      <c r="K11" s="810"/>
      <c r="L11" s="42" t="s">
        <v>296</v>
      </c>
    </row>
    <row r="13" spans="8:11" ht="19.5" customHeight="1">
      <c r="H13" s="817" t="s">
        <v>14</v>
      </c>
      <c r="I13" s="817"/>
      <c r="J13" s="817"/>
      <c r="K13" s="817"/>
    </row>
    <row r="14" spans="8:11" ht="19.5" customHeight="1">
      <c r="H14" s="82" t="s">
        <v>10</v>
      </c>
      <c r="I14" s="82" t="s">
        <v>11</v>
      </c>
      <c r="J14" s="91" t="s">
        <v>12</v>
      </c>
      <c r="K14" s="82" t="s">
        <v>13</v>
      </c>
    </row>
    <row r="15" spans="8:11" ht="19.5" customHeight="1">
      <c r="H15" s="92">
        <v>30</v>
      </c>
      <c r="I15" s="81"/>
      <c r="J15" s="81"/>
      <c r="K15" s="81"/>
    </row>
    <row r="17" spans="2:11" ht="19.5" customHeight="1">
      <c r="B17" s="815" t="str">
        <f>"平成"&amp;H15&amp;"年度　「緑の雇用」新規就業者育成推進事業"</f>
        <v>平成30年度　「緑の雇用」新規就業者育成推進事業</v>
      </c>
      <c r="C17" s="815"/>
      <c r="D17" s="815"/>
      <c r="E17" s="815"/>
      <c r="F17" s="815"/>
      <c r="G17" s="815"/>
      <c r="H17" s="815"/>
      <c r="I17" s="815"/>
      <c r="J17" s="815"/>
      <c r="K17" s="815"/>
    </row>
    <row r="18" spans="2:11" ht="19.5" customHeight="1">
      <c r="B18" s="815">
        <f>IF(J3&lt;&gt;"","トライアル雇用・ＦＷ研修"&amp;VLOOKUP(J3,リスト!G4:H8,2,FALSE),"")</f>
      </c>
      <c r="C18" s="815"/>
      <c r="D18" s="815"/>
      <c r="E18" s="815"/>
      <c r="F18" s="815"/>
      <c r="G18" s="815"/>
      <c r="H18" s="815"/>
      <c r="I18" s="815"/>
      <c r="J18" s="815"/>
      <c r="K18" s="815"/>
    </row>
    <row r="19" spans="2:11" ht="19.5" customHeight="1">
      <c r="B19" s="803"/>
      <c r="C19" s="803"/>
      <c r="D19" s="803"/>
      <c r="E19" s="803"/>
      <c r="F19" s="803"/>
      <c r="G19" s="803"/>
      <c r="H19" s="803"/>
      <c r="I19" s="803"/>
      <c r="J19" s="803"/>
      <c r="K19" s="803"/>
    </row>
    <row r="20" spans="2:11" ht="19.5" customHeight="1">
      <c r="B20" s="816" t="s">
        <v>24</v>
      </c>
      <c r="C20" s="816"/>
      <c r="D20" s="816"/>
      <c r="E20" s="816"/>
      <c r="F20" s="816"/>
      <c r="G20" s="816"/>
      <c r="H20" s="816"/>
      <c r="I20" s="816"/>
      <c r="J20" s="816"/>
      <c r="K20" s="816"/>
    </row>
    <row r="21" spans="2:11" ht="18" customHeight="1">
      <c r="B21" s="803"/>
      <c r="C21" s="803"/>
      <c r="D21" s="803"/>
      <c r="E21" s="803"/>
      <c r="F21" s="803"/>
      <c r="G21" s="803"/>
      <c r="H21" s="803"/>
      <c r="I21" s="803"/>
      <c r="J21" s="803"/>
      <c r="K21" s="803"/>
    </row>
    <row r="22" spans="2:11" ht="18" customHeight="1">
      <c r="B22" s="803" t="s">
        <v>25</v>
      </c>
      <c r="C22" s="803"/>
      <c r="D22" s="803"/>
      <c r="E22" s="803"/>
      <c r="F22" s="803"/>
      <c r="G22" s="803"/>
      <c r="H22" s="803"/>
      <c r="I22" s="803"/>
      <c r="J22" s="803"/>
      <c r="K22" s="803"/>
    </row>
    <row r="23" ht="18" customHeight="1"/>
    <row r="24" spans="2:11" ht="18" customHeight="1">
      <c r="B24" s="82" t="s">
        <v>868</v>
      </c>
      <c r="C24" s="93" t="s">
        <v>9</v>
      </c>
      <c r="D24" s="94" t="s">
        <v>449</v>
      </c>
      <c r="E24" s="801">
        <f>B18</f>
      </c>
      <c r="F24" s="801"/>
      <c r="G24" s="801"/>
      <c r="H24" s="801"/>
      <c r="I24" s="801"/>
      <c r="J24" s="801"/>
      <c r="K24" s="802"/>
    </row>
    <row r="25" spans="2:11" ht="18" customHeight="1">
      <c r="B25" s="82" t="s">
        <v>32</v>
      </c>
      <c r="C25" s="93" t="s">
        <v>9</v>
      </c>
      <c r="D25" s="94" t="s">
        <v>450</v>
      </c>
      <c r="E25" s="801" t="s">
        <v>447</v>
      </c>
      <c r="F25" s="801"/>
      <c r="G25" s="801"/>
      <c r="H25" s="801"/>
      <c r="I25" s="801"/>
      <c r="J25" s="801"/>
      <c r="K25" s="802"/>
    </row>
    <row r="26" spans="2:11" ht="18" customHeight="1">
      <c r="B26" s="82" t="s">
        <v>32</v>
      </c>
      <c r="C26" s="93" t="s">
        <v>9</v>
      </c>
      <c r="D26" s="94" t="s">
        <v>451</v>
      </c>
      <c r="E26" s="801" t="s">
        <v>399</v>
      </c>
      <c r="F26" s="801"/>
      <c r="G26" s="801"/>
      <c r="H26" s="801"/>
      <c r="I26" s="801"/>
      <c r="J26" s="801"/>
      <c r="K26" s="802"/>
    </row>
    <row r="27" spans="2:11" ht="18" customHeight="1">
      <c r="B27" s="82">
        <f>IF(OR('2-4(技術習得費)'!H11&lt;&gt;"",'2-4(技術習得費)'!H17&lt;&gt;"",'2-4(技術習得費)'!H23&lt;&gt;"",'2-4(技術習得費)'!H29&lt;&gt;""),"○","")</f>
      </c>
      <c r="C27" s="93" t="s">
        <v>9</v>
      </c>
      <c r="D27" s="94" t="s">
        <v>452</v>
      </c>
      <c r="E27" s="801" t="s">
        <v>448</v>
      </c>
      <c r="F27" s="801"/>
      <c r="G27" s="801"/>
      <c r="H27" s="801"/>
      <c r="I27" s="801"/>
      <c r="J27" s="801"/>
      <c r="K27" s="802"/>
    </row>
    <row r="28" spans="2:11" ht="18" customHeight="1">
      <c r="B28" s="82">
        <f>IF(OR('2-5(社保等)'!I17&lt;&gt;"",'2-5(社保等)'!I23&lt;&gt;"",'2-5(社保等)'!I29&lt;&gt;""),"○","")</f>
      </c>
      <c r="C28" s="93" t="s">
        <v>9</v>
      </c>
      <c r="D28" s="94" t="s">
        <v>453</v>
      </c>
      <c r="E28" s="801" t="s">
        <v>463</v>
      </c>
      <c r="F28" s="801"/>
      <c r="G28" s="801"/>
      <c r="H28" s="801"/>
      <c r="I28" s="801"/>
      <c r="J28" s="801"/>
      <c r="K28" s="802"/>
    </row>
    <row r="29" spans="2:11" ht="18" customHeight="1">
      <c r="B29" s="82">
        <f>IF(OR('2-6(住宅・環境費)'!H11&lt;&gt;"",'2-6(住宅・環境費)'!H17&lt;&gt;"",'2-6(住宅・環境費)'!H26&lt;&gt;"",'2-6(住宅・環境費)'!H28&lt;&gt;"",'2-6(住宅・環境費)'!H30&lt;&gt;""),"○","")</f>
      </c>
      <c r="C29" s="93" t="s">
        <v>9</v>
      </c>
      <c r="D29" s="94" t="s">
        <v>454</v>
      </c>
      <c r="E29" s="801" t="s">
        <v>464</v>
      </c>
      <c r="F29" s="801"/>
      <c r="G29" s="801"/>
      <c r="H29" s="801"/>
      <c r="I29" s="801"/>
      <c r="J29" s="801"/>
      <c r="K29" s="802"/>
    </row>
    <row r="30" spans="2:11" ht="18" customHeight="1">
      <c r="B30" s="82">
        <f>IF(OR('2-7(TR・FW1資材費)'!C18&lt;&gt;"",'2-7(TR・FW1資材費)'!L18&lt;&gt;""),"○","")</f>
      </c>
      <c r="C30" s="93" t="s">
        <v>9</v>
      </c>
      <c r="D30" s="94" t="s">
        <v>455</v>
      </c>
      <c r="E30" s="801" t="s">
        <v>465</v>
      </c>
      <c r="F30" s="801"/>
      <c r="G30" s="801"/>
      <c r="H30" s="801"/>
      <c r="I30" s="801"/>
      <c r="J30" s="801"/>
      <c r="K30" s="802"/>
    </row>
    <row r="31" spans="2:11" ht="18" customHeight="1">
      <c r="B31" s="82">
        <f>IF('2-8(FW1研修準備費)'!C18&lt;&gt;"","○","")</f>
      </c>
      <c r="C31" s="93" t="s">
        <v>9</v>
      </c>
      <c r="D31" s="94" t="s">
        <v>456</v>
      </c>
      <c r="E31" s="801" t="s">
        <v>466</v>
      </c>
      <c r="F31" s="801"/>
      <c r="G31" s="801"/>
      <c r="H31" s="801"/>
      <c r="I31" s="801"/>
      <c r="J31" s="801"/>
      <c r="K31" s="802"/>
    </row>
    <row r="32" spans="2:11" ht="18" customHeight="1">
      <c r="B32" s="82">
        <f>IF(OR('2-9(FW安全装備)'!D13&lt;&gt;"",'2-9(FW安全装備)'!D26&lt;&gt;"",'2-9(FW安全装備)'!D39&lt;&gt;""),"○","")</f>
      </c>
      <c r="C32" s="93" t="s">
        <v>9</v>
      </c>
      <c r="D32" s="94" t="s">
        <v>457</v>
      </c>
      <c r="E32" s="801" t="s">
        <v>402</v>
      </c>
      <c r="F32" s="801"/>
      <c r="G32" s="801"/>
      <c r="H32" s="801"/>
      <c r="I32" s="801"/>
      <c r="J32" s="801"/>
      <c r="K32" s="802"/>
    </row>
    <row r="33" spans="2:11" ht="18" customHeight="1">
      <c r="B33" s="82" t="s">
        <v>902</v>
      </c>
      <c r="C33" s="93" t="s">
        <v>9</v>
      </c>
      <c r="D33" s="94" t="s">
        <v>458</v>
      </c>
      <c r="E33" s="801" t="s">
        <v>467</v>
      </c>
      <c r="F33" s="801"/>
      <c r="G33" s="801"/>
      <c r="H33" s="801"/>
      <c r="I33" s="801"/>
      <c r="J33" s="801"/>
      <c r="K33" s="802"/>
    </row>
    <row r="34" spans="2:11" ht="18" customHeight="1">
      <c r="B34" s="82" t="s">
        <v>795</v>
      </c>
      <c r="C34" s="93" t="s">
        <v>9</v>
      </c>
      <c r="D34" s="94" t="s">
        <v>459</v>
      </c>
      <c r="E34" s="801" t="s">
        <v>468</v>
      </c>
      <c r="F34" s="801"/>
      <c r="G34" s="801"/>
      <c r="H34" s="801"/>
      <c r="I34" s="801"/>
      <c r="J34" s="801"/>
      <c r="K34" s="802"/>
    </row>
    <row r="35" spans="2:11" ht="18" customHeight="1">
      <c r="B35" s="82" t="s">
        <v>32</v>
      </c>
      <c r="C35" s="93" t="s">
        <v>9</v>
      </c>
      <c r="D35" s="94" t="s">
        <v>460</v>
      </c>
      <c r="E35" s="801" t="s">
        <v>469</v>
      </c>
      <c r="F35" s="801"/>
      <c r="G35" s="801"/>
      <c r="H35" s="801"/>
      <c r="I35" s="801"/>
      <c r="J35" s="801"/>
      <c r="K35" s="802"/>
    </row>
    <row r="36" spans="2:11" ht="18" customHeight="1">
      <c r="B36" s="82">
        <f>IF($J$3="実績報告書（上期）","○","")</f>
      </c>
      <c r="C36" s="93" t="str">
        <f>IF(D36="","","様式")</f>
        <v>様式</v>
      </c>
      <c r="D36" s="94" t="s">
        <v>461</v>
      </c>
      <c r="E36" s="801" t="s">
        <v>470</v>
      </c>
      <c r="F36" s="801"/>
      <c r="G36" s="801"/>
      <c r="H36" s="801"/>
      <c r="I36" s="801"/>
      <c r="J36" s="801"/>
      <c r="K36" s="802"/>
    </row>
    <row r="37" spans="2:11" ht="18" customHeight="1">
      <c r="B37" s="552">
        <f>IF(AND($J$3="実績報告書（年間）",'2-14(年間請求書)'!$G$29&lt;&gt;""),"○","")</f>
      </c>
      <c r="C37" s="93" t="str">
        <f>IF(D37="","","様式")</f>
        <v>様式</v>
      </c>
      <c r="D37" s="94" t="s">
        <v>462</v>
      </c>
      <c r="E37" s="801" t="s">
        <v>471</v>
      </c>
      <c r="F37" s="801"/>
      <c r="G37" s="801"/>
      <c r="H37" s="801"/>
      <c r="I37" s="801"/>
      <c r="J37" s="801"/>
      <c r="K37" s="802"/>
    </row>
    <row r="38" ht="18" customHeight="1">
      <c r="D38" s="95"/>
    </row>
    <row r="39" spans="4:11" ht="18" customHeight="1">
      <c r="D39" s="95"/>
      <c r="K39" s="80" t="s">
        <v>317</v>
      </c>
    </row>
    <row r="40" spans="2:11" ht="18" customHeight="1">
      <c r="B40" s="42" t="s">
        <v>301</v>
      </c>
      <c r="D40" s="95"/>
      <c r="K40" s="80"/>
    </row>
    <row r="41" ht="18" customHeight="1">
      <c r="B41" s="42" t="str">
        <f>"①発信日付は"&amp;TEXT(リスト!C69,"yyyy年m月d日")&amp;"から"&amp;TEXT(リスト!C70,"yyyy年m月d日")&amp;"までの期間です"</f>
        <v>①発信日付は2018年5月1日から2019年2月15日までの期間です</v>
      </c>
    </row>
  </sheetData>
  <sheetProtection password="FA15" sheet="1"/>
  <mergeCells count="31">
    <mergeCell ref="B17:K17"/>
    <mergeCell ref="B20:K20"/>
    <mergeCell ref="J11:K11"/>
    <mergeCell ref="H13:K13"/>
    <mergeCell ref="B21:K21"/>
    <mergeCell ref="B18:K18"/>
    <mergeCell ref="B19:K19"/>
    <mergeCell ref="A1:C1"/>
    <mergeCell ref="J3:K3"/>
    <mergeCell ref="J4:K4"/>
    <mergeCell ref="J5:K5"/>
    <mergeCell ref="H10:K10"/>
    <mergeCell ref="E34:K34"/>
    <mergeCell ref="H11:I11"/>
    <mergeCell ref="J2:K2"/>
    <mergeCell ref="J6:K6"/>
    <mergeCell ref="F10:G10"/>
    <mergeCell ref="E24:K24"/>
    <mergeCell ref="E31:K31"/>
    <mergeCell ref="B22:K22"/>
    <mergeCell ref="E37:K37"/>
    <mergeCell ref="E26:K26"/>
    <mergeCell ref="E32:K32"/>
    <mergeCell ref="E30:K30"/>
    <mergeCell ref="E29:K29"/>
    <mergeCell ref="E36:K36"/>
    <mergeCell ref="E35:K35"/>
    <mergeCell ref="E27:K27"/>
    <mergeCell ref="E33:K33"/>
    <mergeCell ref="E28:K28"/>
    <mergeCell ref="E25:K25"/>
  </mergeCells>
  <conditionalFormatting sqref="F10:G10">
    <cfRule type="expression" priority="13" dxfId="142" stopIfTrue="1">
      <formula>$H$10&lt;&gt;""</formula>
    </cfRule>
    <cfRule type="expression" priority="14" dxfId="143" stopIfTrue="1">
      <formula>$H$10=""</formula>
    </cfRule>
  </conditionalFormatting>
  <conditionalFormatting sqref="F11">
    <cfRule type="expression" priority="11" dxfId="143" stopIfTrue="1">
      <formula>$H$11=""</formula>
    </cfRule>
    <cfRule type="expression" priority="12" dxfId="142" stopIfTrue="1">
      <formula>$H$11&lt;&gt;""</formula>
    </cfRule>
  </conditionalFormatting>
  <conditionalFormatting sqref="G11">
    <cfRule type="expression" priority="9" dxfId="142" stopIfTrue="1">
      <formula>$J$11&lt;&gt;""</formula>
    </cfRule>
    <cfRule type="expression" priority="10" dxfId="143" stopIfTrue="1">
      <formula>$J$11=""</formula>
    </cfRule>
  </conditionalFormatting>
  <conditionalFormatting sqref="I15:K15 J3:K5">
    <cfRule type="containsBlanks" priority="8" dxfId="0" stopIfTrue="1">
      <formula>LEN(TRIM(I3))=0</formula>
    </cfRule>
  </conditionalFormatting>
  <conditionalFormatting sqref="J6 B24:B36">
    <cfRule type="containsBlanks" priority="7" dxfId="3" stopIfTrue="1">
      <formula>LEN(TRIM(B6))=0</formula>
    </cfRule>
  </conditionalFormatting>
  <conditionalFormatting sqref="I3:I6">
    <cfRule type="expression" priority="6" dxfId="142" stopIfTrue="1">
      <formula>J3&lt;&gt;""</formula>
    </cfRule>
  </conditionalFormatting>
  <conditionalFormatting sqref="H10:K10">
    <cfRule type="expression" priority="5" dxfId="144" stopIfTrue="1">
      <formula>$H$10=""</formula>
    </cfRule>
  </conditionalFormatting>
  <conditionalFormatting sqref="H11:I11">
    <cfRule type="expression" priority="4" dxfId="144" stopIfTrue="1">
      <formula>$H$11=""</formula>
    </cfRule>
  </conditionalFormatting>
  <conditionalFormatting sqref="J11:K11">
    <cfRule type="expression" priority="3" dxfId="144" stopIfTrue="1">
      <formula>$J$11=""</formula>
    </cfRule>
  </conditionalFormatting>
  <conditionalFormatting sqref="B37">
    <cfRule type="containsBlanks" priority="2" dxfId="3" stopIfTrue="1">
      <formula>LEN(TRIM(B37))=0</formula>
    </cfRule>
  </conditionalFormatting>
  <dataValidations count="8">
    <dataValidation type="custom" operator="equal" allowBlank="1" showInputMessage="1" showErrorMessage="1" error="事業体名は全角25文字以内で入力してください。&#10;※空白（スペース）も全角で入力してください。" sqref="H10:K10">
      <formula1>AND(LENB(H10)&lt;=50,H10=WIDECHAR(H10))</formula1>
    </dataValidation>
    <dataValidation type="custom" allowBlank="1" showInputMessage="1" showErrorMessage="1" error="役職は全角20文字以内で入力してください。&#10;※空白（スペース）も全角で入力してください。" sqref="H11:I11">
      <formula1>AND(LENB(H11)&lt;=40,H11=WIDECHAR(H11))</formula1>
    </dataValidation>
    <dataValidation type="custom" allowBlank="1" showInputMessage="1" showErrorMessage="1" error="代表者名は全角20文字以内で入力してください。&#10;※空白（スペース）も全角で入力してください。" sqref="J11:K11">
      <formula1>AND(LENB(J11)&lt;=40,J11=WIDECHAR(J11))</formula1>
    </dataValidation>
    <dataValidation type="list" allowBlank="1" showInputMessage="1" showErrorMessage="1" error="リストから選択してください。" sqref="J15">
      <formula1>INDIRECT("リスト!$O$4:$O$11")</formula1>
    </dataValidation>
    <dataValidation type="list" allowBlank="1" showInputMessage="1" showErrorMessage="1" error="リストから選択してください。" sqref="I15">
      <formula1>INDIRECT("リスト!$K$4:$K$50")</formula1>
    </dataValidation>
    <dataValidation type="list" allowBlank="1" showInputMessage="1" showErrorMessage="1" sqref="J3:K3">
      <formula1>INDIRECT("リスト!$G$3:$G$7")</formula1>
    </dataValidation>
    <dataValidation type="date" allowBlank="1" showInputMessage="1" showErrorMessage="1" error="2018/5/1～2019/2/15までの日付を入力してください。" sqref="J5:K5">
      <formula1>INDIRECT("リスト!C69")</formula1>
      <formula2>INDIRECT("リスト!C70")</formula2>
    </dataValidation>
    <dataValidation type="custom" allowBlank="1" showInputMessage="1" showErrorMessage="1" error="受付番号は3桁の半角数字（ 001 ～ 100 ）で入力してください。" imeMode="disabled" sqref="K15">
      <formula1>AND(ISNUMBER(INT(K15)),INT(K15)&gt;=1,INT(K15)&lt;=100,LENB(K15)=3)</formula1>
    </dataValidation>
  </dataValidations>
  <printOptions/>
  <pageMargins left="0.7874015748031497" right="0.3937007874015748" top="0.3937007874015748" bottom="0.3937007874015748" header="0.1968503937007874" footer="0.1968503937007874"/>
  <pageSetup horizontalDpi="600" verticalDpi="600" orientation="portrait" paperSize="9" scale="95" r:id="rId1"/>
</worksheet>
</file>

<file path=xl/worksheets/sheet20.xml><?xml version="1.0" encoding="utf-8"?>
<worksheet xmlns="http://schemas.openxmlformats.org/spreadsheetml/2006/main" xmlns:r="http://schemas.openxmlformats.org/officeDocument/2006/relationships">
  <sheetPr>
    <tabColor rgb="FFFF0000"/>
  </sheetPr>
  <dimension ref="A1:AL5"/>
  <sheetViews>
    <sheetView zoomScalePageLayoutView="0" workbookViewId="0" topLeftCell="A1">
      <pane ySplit="4" topLeftCell="A5" activePane="bottomLeft" state="frozen"/>
      <selection pane="topLeft" activeCell="A1" sqref="A1"/>
      <selection pane="bottomLeft" activeCell="A5" sqref="A5"/>
    </sheetView>
  </sheetViews>
  <sheetFormatPr defaultColWidth="9.140625" defaultRowHeight="15"/>
  <cols>
    <col min="3" max="3" width="16.140625" style="0" bestFit="1" customWidth="1"/>
    <col min="4" max="4" width="17.421875" style="0" bestFit="1" customWidth="1"/>
  </cols>
  <sheetData>
    <row r="1" spans="2:38" ht="13.5">
      <c r="B1" s="428"/>
      <c r="C1" s="428"/>
      <c r="D1" s="428"/>
      <c r="E1" s="428"/>
      <c r="F1" s="428"/>
      <c r="G1" s="428"/>
      <c r="H1" s="428"/>
      <c r="I1" s="428" t="s">
        <v>649</v>
      </c>
      <c r="J1" s="428"/>
      <c r="K1" s="428"/>
      <c r="L1" s="428"/>
      <c r="M1" s="428"/>
      <c r="N1" s="428"/>
      <c r="O1" s="428"/>
      <c r="P1" s="428"/>
      <c r="Q1" s="428"/>
      <c r="R1" s="428"/>
      <c r="S1" s="428"/>
      <c r="T1" s="428"/>
      <c r="U1" s="428"/>
      <c r="V1" s="428"/>
      <c r="W1" s="428"/>
      <c r="X1" s="429"/>
      <c r="Y1" s="429"/>
      <c r="Z1" s="429"/>
      <c r="AA1" s="429"/>
      <c r="AB1" s="429"/>
      <c r="AC1" s="429"/>
      <c r="AD1" s="429"/>
      <c r="AE1" s="429" t="s">
        <v>650</v>
      </c>
      <c r="AF1" s="429"/>
      <c r="AG1" s="429"/>
      <c r="AH1" s="429"/>
      <c r="AI1" s="429"/>
      <c r="AJ1" s="429"/>
      <c r="AK1" s="429"/>
      <c r="AL1" s="429"/>
    </row>
    <row r="2" spans="24:37" ht="13.5">
      <c r="X2" t="s">
        <v>631</v>
      </c>
      <c r="AK2" t="s">
        <v>632</v>
      </c>
    </row>
    <row r="3" spans="5:36" ht="13.5">
      <c r="E3" t="s">
        <v>548</v>
      </c>
      <c r="I3" t="s">
        <v>613</v>
      </c>
      <c r="N3" t="s">
        <v>619</v>
      </c>
      <c r="R3" t="s">
        <v>620</v>
      </c>
      <c r="U3" t="s">
        <v>621</v>
      </c>
      <c r="X3" t="s">
        <v>633</v>
      </c>
      <c r="Z3" t="s">
        <v>634</v>
      </c>
      <c r="AD3" t="s">
        <v>635</v>
      </c>
      <c r="AI3" t="s">
        <v>636</v>
      </c>
      <c r="AJ3" t="s">
        <v>637</v>
      </c>
    </row>
    <row r="4" spans="1:34" ht="13.5">
      <c r="A4" t="s">
        <v>630</v>
      </c>
      <c r="B4" t="s">
        <v>544</v>
      </c>
      <c r="C4" t="s">
        <v>545</v>
      </c>
      <c r="D4" t="s">
        <v>546</v>
      </c>
      <c r="E4" t="s">
        <v>551</v>
      </c>
      <c r="F4" t="s">
        <v>547</v>
      </c>
      <c r="G4" t="s">
        <v>549</v>
      </c>
      <c r="H4" t="s">
        <v>550</v>
      </c>
      <c r="I4" t="s">
        <v>614</v>
      </c>
      <c r="J4" t="s">
        <v>615</v>
      </c>
      <c r="K4" t="s">
        <v>616</v>
      </c>
      <c r="L4" t="s">
        <v>617</v>
      </c>
      <c r="M4" t="s">
        <v>618</v>
      </c>
      <c r="N4" t="s">
        <v>622</v>
      </c>
      <c r="O4" t="s">
        <v>623</v>
      </c>
      <c r="P4" t="s">
        <v>624</v>
      </c>
      <c r="Q4" t="s">
        <v>625</v>
      </c>
      <c r="R4" t="s">
        <v>367</v>
      </c>
      <c r="S4" t="s">
        <v>626</v>
      </c>
      <c r="T4" t="s">
        <v>627</v>
      </c>
      <c r="U4" t="s">
        <v>628</v>
      </c>
      <c r="V4" t="s">
        <v>367</v>
      </c>
      <c r="W4" t="s">
        <v>629</v>
      </c>
      <c r="X4" t="s">
        <v>638</v>
      </c>
      <c r="Y4" t="s">
        <v>639</v>
      </c>
      <c r="Z4" t="s">
        <v>640</v>
      </c>
      <c r="AA4" t="s">
        <v>641</v>
      </c>
      <c r="AB4" t="s">
        <v>642</v>
      </c>
      <c r="AC4" t="s">
        <v>643</v>
      </c>
      <c r="AD4" t="s">
        <v>644</v>
      </c>
      <c r="AE4" t="s">
        <v>645</v>
      </c>
      <c r="AF4" t="s">
        <v>646</v>
      </c>
      <c r="AG4" t="s">
        <v>647</v>
      </c>
      <c r="AH4" t="s">
        <v>648</v>
      </c>
    </row>
    <row r="5" spans="1:18" ht="13.5">
      <c r="A5">
        <f>'2-1(表紙)'!J3</f>
        <v>0</v>
      </c>
      <c r="C5">
        <f>'2-1(表紙)'!$J$6</f>
      </c>
      <c r="D5">
        <f>'2-1(表紙)'!$H$10</f>
        <v>0</v>
      </c>
      <c r="E5">
        <f>'2-2(基本)'!$Q$2</f>
        <v>0</v>
      </c>
      <c r="F5">
        <f>'2-2(基本)'!$Q$3</f>
        <v>0</v>
      </c>
      <c r="G5">
        <f>'2-2(基本)'!$Q$4</f>
        <v>0</v>
      </c>
      <c r="H5">
        <f>'2-2(基本)'!$Q$5</f>
        <v>0</v>
      </c>
      <c r="I5" s="308">
        <f>'2-12(積算表)'!$D$18</f>
      </c>
      <c r="J5" s="308">
        <f>'2-12(積算表)'!$G$18</f>
      </c>
      <c r="K5" s="308">
        <f>'2-12(積算表)'!$J$18</f>
      </c>
      <c r="L5" s="308">
        <f>'2-12(積算表)'!$M$18</f>
      </c>
      <c r="M5" s="308">
        <f>'2-12(積算表)'!$H$26</f>
        <v>0</v>
      </c>
      <c r="N5" s="308">
        <f>'2-14(年間請求書)'!J29</f>
        <v>0</v>
      </c>
      <c r="O5" s="308">
        <f>'2-14(年間請求書)'!E29</f>
      </c>
      <c r="P5" s="308">
        <f>'2-14(年間請求書)'!G29</f>
      </c>
      <c r="Q5" s="432">
        <f>'2-14(年間請求書)'!E36</f>
      </c>
      <c r="R5">
        <f>'2-1(表紙)'!J5</f>
        <v>0</v>
      </c>
    </row>
  </sheetData>
  <sheetProtection/>
  <printOptions/>
  <pageMargins left="0.7" right="0.7" top="0.75" bottom="0.75" header="0.3" footer="0.3"/>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rgb="FFFF0000"/>
  </sheetPr>
  <dimension ref="A1:DU19"/>
  <sheetViews>
    <sheetView zoomScalePageLayoutView="0" workbookViewId="0" topLeftCell="A1">
      <pane ySplit="4" topLeftCell="A5" activePane="bottomLeft" state="frozen"/>
      <selection pane="topLeft" activeCell="A1" sqref="A1"/>
      <selection pane="bottomLeft" activeCell="G19" sqref="G19"/>
    </sheetView>
  </sheetViews>
  <sheetFormatPr defaultColWidth="9.140625" defaultRowHeight="15"/>
  <sheetData>
    <row r="1" spans="1:125" ht="13.5" customHeight="1">
      <c r="A1" s="428"/>
      <c r="B1" s="428"/>
      <c r="C1" s="428"/>
      <c r="D1" s="428"/>
      <c r="E1" s="428"/>
      <c r="F1" s="428"/>
      <c r="G1" s="428"/>
      <c r="H1" s="428"/>
      <c r="I1" s="428"/>
      <c r="J1" s="428"/>
      <c r="K1" s="428"/>
      <c r="L1" s="428"/>
      <c r="M1" s="428" t="s">
        <v>605</v>
      </c>
      <c r="N1" s="428"/>
      <c r="O1" s="428"/>
      <c r="P1" s="428"/>
      <c r="Q1" s="428"/>
      <c r="R1" s="428"/>
      <c r="S1" s="428"/>
      <c r="T1" s="428"/>
      <c r="U1" s="428"/>
      <c r="V1" s="428"/>
      <c r="W1" s="428"/>
      <c r="X1" s="428"/>
      <c r="Y1" s="428"/>
      <c r="Z1" s="429"/>
      <c r="AA1" s="429"/>
      <c r="AB1" s="429"/>
      <c r="AC1" s="429"/>
      <c r="AD1" s="429"/>
      <c r="AE1" s="429"/>
      <c r="AF1" s="429"/>
      <c r="AG1" s="429"/>
      <c r="AH1" s="429"/>
      <c r="AI1" s="429" t="s">
        <v>606</v>
      </c>
      <c r="AJ1" s="429"/>
      <c r="AK1" s="429"/>
      <c r="AL1" s="429"/>
      <c r="AM1" s="429"/>
      <c r="AN1" s="429"/>
      <c r="AO1" s="429"/>
      <c r="AP1" s="429"/>
      <c r="AQ1" s="429"/>
      <c r="AR1" s="429"/>
      <c r="AS1" s="429"/>
      <c r="AT1" s="429"/>
      <c r="AU1" s="429"/>
      <c r="AV1" s="429"/>
      <c r="AW1" s="429"/>
      <c r="AX1" s="429"/>
      <c r="AY1" s="429"/>
      <c r="AZ1" s="429"/>
      <c r="BA1" s="428"/>
      <c r="BB1" s="428"/>
      <c r="BC1" s="428"/>
      <c r="BD1" s="428"/>
      <c r="BE1" s="428"/>
      <c r="BF1" s="428"/>
      <c r="BG1" s="428"/>
      <c r="BH1" s="428"/>
      <c r="BI1" s="428"/>
      <c r="BJ1" s="428"/>
      <c r="BK1" s="428"/>
      <c r="BL1" s="428" t="s">
        <v>608</v>
      </c>
      <c r="BM1" s="428"/>
      <c r="BN1" s="428"/>
      <c r="BO1" s="428"/>
      <c r="BP1" s="428"/>
      <c r="BQ1" s="428"/>
      <c r="BR1" s="428"/>
      <c r="BS1" s="428"/>
      <c r="BT1" s="428"/>
      <c r="BU1" s="428"/>
      <c r="BV1" s="428"/>
      <c r="BW1" s="428"/>
      <c r="BX1" s="428"/>
      <c r="BY1" s="429"/>
      <c r="BZ1" s="429"/>
      <c r="CA1" s="429"/>
      <c r="CB1" s="429"/>
      <c r="CC1" s="429"/>
      <c r="CD1" s="429"/>
      <c r="CE1" s="429"/>
      <c r="CF1" s="429"/>
      <c r="CG1" s="429"/>
      <c r="CH1" s="429"/>
      <c r="CI1" s="429" t="s">
        <v>609</v>
      </c>
      <c r="CJ1" s="429"/>
      <c r="CK1" s="429"/>
      <c r="CL1" s="429"/>
      <c r="CM1" s="429"/>
      <c r="CN1" s="429"/>
      <c r="CO1" s="429"/>
      <c r="CP1" s="429"/>
      <c r="CQ1" s="429"/>
      <c r="CR1" s="429"/>
      <c r="CS1" s="429"/>
      <c r="CT1" s="429"/>
      <c r="CU1" s="429"/>
      <c r="CV1" s="429"/>
      <c r="CW1" s="429"/>
      <c r="CX1" s="428"/>
      <c r="CY1" s="428"/>
      <c r="CZ1" s="428"/>
      <c r="DA1" s="428"/>
      <c r="DB1" s="428"/>
      <c r="DC1" s="428"/>
      <c r="DD1" s="428"/>
      <c r="DE1" s="428"/>
      <c r="DF1" s="428"/>
      <c r="DG1" s="428"/>
      <c r="DH1" s="428"/>
      <c r="DI1" s="428" t="s">
        <v>611</v>
      </c>
      <c r="DJ1" s="428"/>
      <c r="DK1" s="428"/>
      <c r="DL1" s="428"/>
      <c r="DM1" s="428"/>
      <c r="DN1" s="428"/>
      <c r="DO1" s="428"/>
      <c r="DP1" s="428"/>
      <c r="DQ1" s="428"/>
      <c r="DR1" s="428"/>
      <c r="DS1" s="428"/>
      <c r="DT1" s="428"/>
      <c r="DU1" s="428"/>
    </row>
    <row r="2" spans="1:125" ht="14.25" customHeight="1">
      <c r="A2" s="428" t="s">
        <v>412</v>
      </c>
      <c r="B2" s="428" t="s">
        <v>314</v>
      </c>
      <c r="C2" s="428" t="s">
        <v>0</v>
      </c>
      <c r="D2" s="428" t="s">
        <v>486</v>
      </c>
      <c r="E2" s="428" t="s">
        <v>595</v>
      </c>
      <c r="F2" s="428"/>
      <c r="G2" s="428"/>
      <c r="H2" s="428"/>
      <c r="I2" s="428"/>
      <c r="J2" s="428" t="s">
        <v>7</v>
      </c>
      <c r="K2" s="428"/>
      <c r="L2" s="428" t="s">
        <v>394</v>
      </c>
      <c r="M2" s="428" t="s">
        <v>537</v>
      </c>
      <c r="N2" s="428" t="s">
        <v>538</v>
      </c>
      <c r="O2" s="428" t="s">
        <v>396</v>
      </c>
      <c r="P2" s="428"/>
      <c r="Q2" s="428"/>
      <c r="R2" s="428"/>
      <c r="S2" s="428" t="s">
        <v>146</v>
      </c>
      <c r="T2" s="428"/>
      <c r="U2" s="428"/>
      <c r="V2" s="428"/>
      <c r="W2" s="428"/>
      <c r="X2" s="428" t="s">
        <v>6</v>
      </c>
      <c r="Y2" s="428"/>
      <c r="Z2" s="429" t="s">
        <v>393</v>
      </c>
      <c r="AA2" s="429" t="s">
        <v>314</v>
      </c>
      <c r="AB2" s="429" t="s">
        <v>0</v>
      </c>
      <c r="AC2" s="429" t="s">
        <v>1</v>
      </c>
      <c r="AD2" s="429" t="s">
        <v>8</v>
      </c>
      <c r="AE2" s="429"/>
      <c r="AF2" s="429"/>
      <c r="AG2" s="429"/>
      <c r="AH2" s="429"/>
      <c r="AI2" s="429" t="s">
        <v>150</v>
      </c>
      <c r="AJ2" s="429"/>
      <c r="AK2" s="429"/>
      <c r="AL2" s="429"/>
      <c r="AM2" s="429"/>
      <c r="AN2" s="429"/>
      <c r="AO2" s="429"/>
      <c r="AP2" s="429"/>
      <c r="AQ2" s="429"/>
      <c r="AR2" s="429"/>
      <c r="AS2" s="429"/>
      <c r="AT2" s="429"/>
      <c r="AU2" s="429"/>
      <c r="AV2" s="429"/>
      <c r="AW2" s="429" t="s">
        <v>575</v>
      </c>
      <c r="AX2" s="429" t="s">
        <v>589</v>
      </c>
      <c r="AY2" s="429" t="s">
        <v>162</v>
      </c>
      <c r="AZ2" s="429"/>
      <c r="BA2" s="428" t="s">
        <v>393</v>
      </c>
      <c r="BB2" s="428" t="s">
        <v>314</v>
      </c>
      <c r="BC2" s="428" t="s">
        <v>0</v>
      </c>
      <c r="BD2" s="428" t="s">
        <v>486</v>
      </c>
      <c r="BE2" s="428" t="s">
        <v>502</v>
      </c>
      <c r="BF2" s="428" t="s">
        <v>1</v>
      </c>
      <c r="BG2" s="428" t="s">
        <v>163</v>
      </c>
      <c r="BH2" s="428"/>
      <c r="BI2" s="428"/>
      <c r="BJ2" s="428"/>
      <c r="BK2" s="428"/>
      <c r="BL2" s="428"/>
      <c r="BM2" s="428"/>
      <c r="BN2" s="428"/>
      <c r="BO2" s="428"/>
      <c r="BP2" s="428"/>
      <c r="BQ2" s="428"/>
      <c r="BR2" s="428"/>
      <c r="BS2" s="428"/>
      <c r="BT2" s="428"/>
      <c r="BU2" s="428"/>
      <c r="BV2" s="428" t="s">
        <v>169</v>
      </c>
      <c r="BW2" s="428" t="s">
        <v>170</v>
      </c>
      <c r="BX2" s="428"/>
      <c r="BY2" s="429" t="s">
        <v>393</v>
      </c>
      <c r="BZ2" s="429" t="s">
        <v>314</v>
      </c>
      <c r="CA2" s="429" t="s">
        <v>0</v>
      </c>
      <c r="CB2" s="429" t="s">
        <v>486</v>
      </c>
      <c r="CC2" s="429" t="s">
        <v>502</v>
      </c>
      <c r="CD2" s="429" t="s">
        <v>1</v>
      </c>
      <c r="CE2" s="429" t="s">
        <v>506</v>
      </c>
      <c r="CF2" s="429" t="s">
        <v>607</v>
      </c>
      <c r="CG2" s="429"/>
      <c r="CH2" s="429"/>
      <c r="CI2" s="429"/>
      <c r="CJ2" s="429"/>
      <c r="CK2" s="429"/>
      <c r="CL2" s="429"/>
      <c r="CM2" s="429"/>
      <c r="CN2" s="429"/>
      <c r="CO2" s="429"/>
      <c r="CP2" s="429"/>
      <c r="CQ2" s="429"/>
      <c r="CR2" s="429"/>
      <c r="CS2" s="429"/>
      <c r="CT2" s="429"/>
      <c r="CU2" s="429" t="s">
        <v>169</v>
      </c>
      <c r="CV2" s="429" t="s">
        <v>170</v>
      </c>
      <c r="CW2" s="429"/>
      <c r="CX2" s="428" t="s">
        <v>393</v>
      </c>
      <c r="CY2" s="428" t="s">
        <v>610</v>
      </c>
      <c r="CZ2" s="428" t="s">
        <v>0</v>
      </c>
      <c r="DA2" s="428" t="s">
        <v>486</v>
      </c>
      <c r="DB2" s="428" t="s">
        <v>539</v>
      </c>
      <c r="DC2" s="428" t="s">
        <v>1</v>
      </c>
      <c r="DD2" s="428" t="s">
        <v>171</v>
      </c>
      <c r="DE2" s="428"/>
      <c r="DF2" s="428"/>
      <c r="DG2" s="428"/>
      <c r="DH2" s="428"/>
      <c r="DI2" s="428"/>
      <c r="DJ2" s="428"/>
      <c r="DK2" s="428"/>
      <c r="DL2" s="428"/>
      <c r="DM2" s="428"/>
      <c r="DN2" s="428"/>
      <c r="DO2" s="428"/>
      <c r="DP2" s="428"/>
      <c r="DQ2" s="428"/>
      <c r="DR2" s="428"/>
      <c r="DS2" s="428" t="s">
        <v>169</v>
      </c>
      <c r="DT2" s="428" t="s">
        <v>170</v>
      </c>
      <c r="DU2" s="428"/>
    </row>
    <row r="3" spans="1:125" ht="15" customHeight="1">
      <c r="A3" s="428"/>
      <c r="B3" s="428"/>
      <c r="C3" s="428"/>
      <c r="D3" s="428"/>
      <c r="E3" s="428" t="s">
        <v>1</v>
      </c>
      <c r="F3" s="428" t="s">
        <v>596</v>
      </c>
      <c r="G3" s="428" t="s">
        <v>2</v>
      </c>
      <c r="H3" s="428" t="s">
        <v>3</v>
      </c>
      <c r="I3" s="428" t="s">
        <v>4</v>
      </c>
      <c r="J3" s="428" t="s">
        <v>148</v>
      </c>
      <c r="K3" s="428" t="s">
        <v>5</v>
      </c>
      <c r="L3" s="428"/>
      <c r="M3" s="428"/>
      <c r="N3" s="428"/>
      <c r="O3" s="428" t="s">
        <v>597</v>
      </c>
      <c r="P3" s="428" t="s">
        <v>598</v>
      </c>
      <c r="Q3" s="428" t="s">
        <v>599</v>
      </c>
      <c r="R3" s="428" t="s">
        <v>397</v>
      </c>
      <c r="S3" s="428" t="s">
        <v>141</v>
      </c>
      <c r="T3" s="428" t="s">
        <v>142</v>
      </c>
      <c r="U3" s="428" t="s">
        <v>143</v>
      </c>
      <c r="V3" s="428" t="s">
        <v>144</v>
      </c>
      <c r="W3" s="428" t="s">
        <v>145</v>
      </c>
      <c r="X3" s="428"/>
      <c r="Y3" s="428"/>
      <c r="Z3" s="429"/>
      <c r="AA3" s="429"/>
      <c r="AB3" s="429"/>
      <c r="AC3" s="429"/>
      <c r="AD3" s="429" t="s">
        <v>502</v>
      </c>
      <c r="AE3" s="429" t="s">
        <v>154</v>
      </c>
      <c r="AF3" s="429" t="s">
        <v>584</v>
      </c>
      <c r="AG3" s="429" t="s">
        <v>583</v>
      </c>
      <c r="AH3" s="429" t="s">
        <v>149</v>
      </c>
      <c r="AI3" s="429" t="s">
        <v>593</v>
      </c>
      <c r="AJ3" s="429"/>
      <c r="AK3" s="429"/>
      <c r="AL3" s="429"/>
      <c r="AM3" s="429"/>
      <c r="AN3" s="429"/>
      <c r="AO3" s="429" t="s">
        <v>594</v>
      </c>
      <c r="AP3" s="429"/>
      <c r="AQ3" s="429"/>
      <c r="AR3" s="429"/>
      <c r="AS3" s="429"/>
      <c r="AT3" s="429"/>
      <c r="AU3" s="429" t="s">
        <v>600</v>
      </c>
      <c r="AV3" s="429"/>
      <c r="AW3" s="429"/>
      <c r="AX3" s="429"/>
      <c r="AY3" s="429"/>
      <c r="AZ3" s="429"/>
      <c r="BA3" s="428"/>
      <c r="BB3" s="428"/>
      <c r="BC3" s="428"/>
      <c r="BD3" s="428"/>
      <c r="BE3" s="428"/>
      <c r="BF3" s="428"/>
      <c r="BG3" s="428" t="s">
        <v>602</v>
      </c>
      <c r="BH3" s="428"/>
      <c r="BI3" s="428"/>
      <c r="BJ3" s="428"/>
      <c r="BK3" s="428"/>
      <c r="BL3" s="428" t="s">
        <v>443</v>
      </c>
      <c r="BM3" s="428"/>
      <c r="BN3" s="428"/>
      <c r="BO3" s="428"/>
      <c r="BP3" s="428"/>
      <c r="BQ3" s="428"/>
      <c r="BR3" s="428"/>
      <c r="BS3" s="428"/>
      <c r="BT3" s="428"/>
      <c r="BU3" s="428"/>
      <c r="BV3" s="428"/>
      <c r="BW3" s="428"/>
      <c r="BX3" s="428"/>
      <c r="BY3" s="429"/>
      <c r="BZ3" s="429"/>
      <c r="CA3" s="429"/>
      <c r="CB3" s="429"/>
      <c r="CC3" s="429"/>
      <c r="CD3" s="429"/>
      <c r="CE3" s="429"/>
      <c r="CF3" s="429" t="s">
        <v>602</v>
      </c>
      <c r="CG3" s="429"/>
      <c r="CH3" s="429"/>
      <c r="CI3" s="429"/>
      <c r="CJ3" s="429"/>
      <c r="CK3" s="429" t="s">
        <v>443</v>
      </c>
      <c r="CL3" s="429"/>
      <c r="CM3" s="429"/>
      <c r="CN3" s="429"/>
      <c r="CO3" s="429"/>
      <c r="CP3" s="429"/>
      <c r="CQ3" s="429"/>
      <c r="CR3" s="429"/>
      <c r="CS3" s="429"/>
      <c r="CT3" s="429"/>
      <c r="CU3" s="429"/>
      <c r="CV3" s="429"/>
      <c r="CW3" s="429"/>
      <c r="CX3" s="428"/>
      <c r="CY3" s="428"/>
      <c r="CZ3" s="428"/>
      <c r="DA3" s="428"/>
      <c r="DB3" s="428"/>
      <c r="DC3" s="428"/>
      <c r="DD3" s="428" t="s">
        <v>602</v>
      </c>
      <c r="DE3" s="428"/>
      <c r="DF3" s="428"/>
      <c r="DG3" s="428"/>
      <c r="DH3" s="428"/>
      <c r="DI3" s="428" t="s">
        <v>443</v>
      </c>
      <c r="DJ3" s="428"/>
      <c r="DK3" s="428"/>
      <c r="DL3" s="428"/>
      <c r="DM3" s="428"/>
      <c r="DN3" s="428"/>
      <c r="DO3" s="428"/>
      <c r="DP3" s="428"/>
      <c r="DQ3" s="428"/>
      <c r="DR3" s="428"/>
      <c r="DS3" s="428"/>
      <c r="DT3" s="428"/>
      <c r="DU3" s="428"/>
    </row>
    <row r="4" spans="1:125" ht="15" customHeight="1">
      <c r="A4" s="428"/>
      <c r="B4" s="428"/>
      <c r="C4" s="428"/>
      <c r="D4" s="428"/>
      <c r="E4" s="428"/>
      <c r="F4" s="428"/>
      <c r="G4" s="428"/>
      <c r="H4" s="428"/>
      <c r="I4" s="428"/>
      <c r="J4" s="428"/>
      <c r="K4" s="428"/>
      <c r="L4" s="428"/>
      <c r="M4" s="428"/>
      <c r="N4" s="428"/>
      <c r="O4" s="428"/>
      <c r="P4" s="428"/>
      <c r="Q4" s="428"/>
      <c r="R4" s="428"/>
      <c r="S4" s="428"/>
      <c r="T4" s="428"/>
      <c r="U4" s="428"/>
      <c r="V4" s="428"/>
      <c r="W4" s="428"/>
      <c r="X4" s="428"/>
      <c r="Y4" s="428"/>
      <c r="Z4" s="429"/>
      <c r="AA4" s="429"/>
      <c r="AB4" s="429"/>
      <c r="AC4" s="429"/>
      <c r="AD4" s="429"/>
      <c r="AE4" s="429"/>
      <c r="AF4" s="429"/>
      <c r="AG4" s="429"/>
      <c r="AH4" s="429"/>
      <c r="AI4" s="429" t="s">
        <v>152</v>
      </c>
      <c r="AJ4" s="429" t="s">
        <v>155</v>
      </c>
      <c r="AK4" s="429" t="s">
        <v>331</v>
      </c>
      <c r="AL4" s="429" t="s">
        <v>153</v>
      </c>
      <c r="AM4" s="429" t="s">
        <v>156</v>
      </c>
      <c r="AN4" s="429" t="s">
        <v>366</v>
      </c>
      <c r="AO4" s="429" t="s">
        <v>158</v>
      </c>
      <c r="AP4" s="429" t="s">
        <v>159</v>
      </c>
      <c r="AQ4" s="429" t="s">
        <v>161</v>
      </c>
      <c r="AR4" s="429" t="s">
        <v>160</v>
      </c>
      <c r="AS4" s="429" t="s">
        <v>157</v>
      </c>
      <c r="AT4" s="429" t="s">
        <v>332</v>
      </c>
      <c r="AU4" s="429" t="s">
        <v>361</v>
      </c>
      <c r="AV4" s="429" t="s">
        <v>362</v>
      </c>
      <c r="AW4" s="429"/>
      <c r="AX4" s="429"/>
      <c r="AY4" s="429"/>
      <c r="AZ4" s="429"/>
      <c r="BA4" s="428"/>
      <c r="BB4" s="428"/>
      <c r="BC4" s="428"/>
      <c r="BD4" s="428"/>
      <c r="BE4" s="428"/>
      <c r="BF4" s="428"/>
      <c r="BG4" s="428"/>
      <c r="BH4" s="428"/>
      <c r="BI4" s="428" t="s">
        <v>356</v>
      </c>
      <c r="BJ4" s="428"/>
      <c r="BK4" s="428"/>
      <c r="BL4" s="428" t="s">
        <v>603</v>
      </c>
      <c r="BM4" s="428" t="s">
        <v>604</v>
      </c>
      <c r="BN4" s="428" t="s">
        <v>384</v>
      </c>
      <c r="BO4" s="428" t="s">
        <v>385</v>
      </c>
      <c r="BP4" s="428" t="s">
        <v>165</v>
      </c>
      <c r="BQ4" s="428" t="s">
        <v>166</v>
      </c>
      <c r="BR4" s="428" t="s">
        <v>167</v>
      </c>
      <c r="BS4" s="428" t="s">
        <v>168</v>
      </c>
      <c r="BT4" s="428"/>
      <c r="BU4" s="428"/>
      <c r="BV4" s="428"/>
      <c r="BW4" s="428"/>
      <c r="BX4" s="428"/>
      <c r="BY4" s="429"/>
      <c r="BZ4" s="429"/>
      <c r="CA4" s="429"/>
      <c r="CB4" s="429"/>
      <c r="CC4" s="429"/>
      <c r="CD4" s="429"/>
      <c r="CE4" s="429"/>
      <c r="CF4" s="429"/>
      <c r="CG4" s="429"/>
      <c r="CH4" s="429" t="s">
        <v>356</v>
      </c>
      <c r="CI4" s="429"/>
      <c r="CJ4" s="429"/>
      <c r="CK4" s="429" t="s">
        <v>603</v>
      </c>
      <c r="CL4" s="429" t="s">
        <v>604</v>
      </c>
      <c r="CM4" s="429" t="s">
        <v>384</v>
      </c>
      <c r="CN4" s="429" t="s">
        <v>385</v>
      </c>
      <c r="CO4" s="429" t="s">
        <v>165</v>
      </c>
      <c r="CP4" s="429" t="s">
        <v>166</v>
      </c>
      <c r="CQ4" s="429" t="s">
        <v>167</v>
      </c>
      <c r="CR4" s="429" t="s">
        <v>168</v>
      </c>
      <c r="CS4" s="429"/>
      <c r="CT4" s="429"/>
      <c r="CU4" s="429"/>
      <c r="CV4" s="429"/>
      <c r="CW4" s="429"/>
      <c r="CX4" s="428"/>
      <c r="CY4" s="428"/>
      <c r="CZ4" s="428"/>
      <c r="DA4" s="428"/>
      <c r="DB4" s="428"/>
      <c r="DC4" s="428"/>
      <c r="DD4" s="428"/>
      <c r="DE4" s="428"/>
      <c r="DF4" s="428" t="s">
        <v>514</v>
      </c>
      <c r="DG4" s="428"/>
      <c r="DH4" s="428"/>
      <c r="DI4" s="428" t="s">
        <v>603</v>
      </c>
      <c r="DJ4" s="428" t="s">
        <v>604</v>
      </c>
      <c r="DK4" s="428" t="s">
        <v>384</v>
      </c>
      <c r="DL4" s="428" t="s">
        <v>385</v>
      </c>
      <c r="DM4" s="428" t="s">
        <v>165</v>
      </c>
      <c r="DN4" s="428" t="s">
        <v>166</v>
      </c>
      <c r="DO4" s="428" t="s">
        <v>167</v>
      </c>
      <c r="DP4" s="428" t="s">
        <v>168</v>
      </c>
      <c r="DQ4" s="428"/>
      <c r="DR4" s="428"/>
      <c r="DS4" s="428"/>
      <c r="DT4" s="428"/>
      <c r="DU4" s="428"/>
    </row>
    <row r="5" spans="1:124" ht="15" customHeight="1">
      <c r="A5" t="s">
        <v>601</v>
      </c>
      <c r="B5">
        <f>'2-2(基本)'!C10</f>
        <v>1</v>
      </c>
      <c r="C5">
        <f>'2-2(基本)'!D10</f>
      </c>
      <c r="D5">
        <f>'2-2(基本)'!E10</f>
        <v>0</v>
      </c>
      <c r="E5">
        <f>'2-2(基本)'!F10</f>
        <v>0</v>
      </c>
      <c r="F5">
        <f>'2-2(基本)'!G10</f>
        <v>0</v>
      </c>
      <c r="G5">
        <f>'2-2(基本)'!H10</f>
        <v>0</v>
      </c>
      <c r="H5">
        <f>'2-2(基本)'!I10</f>
      </c>
      <c r="I5">
        <f>'2-2(基本)'!J10</f>
        <v>0</v>
      </c>
      <c r="J5">
        <f>'2-2(基本)'!K10</f>
        <v>0</v>
      </c>
      <c r="K5">
        <f>'2-2(基本)'!L10</f>
        <v>0</v>
      </c>
      <c r="L5">
        <f>'2-2(基本)'!N10</f>
        <v>0</v>
      </c>
      <c r="M5">
        <f>'2-2(基本)'!O10</f>
        <v>0</v>
      </c>
      <c r="N5">
        <f>'2-2(基本)'!P10</f>
        <v>0</v>
      </c>
      <c r="O5">
        <f>'2-2(基本)'!Q10</f>
        <v>0</v>
      </c>
      <c r="P5">
        <f>'2-2(基本)'!R10</f>
        <v>0</v>
      </c>
      <c r="Q5">
        <f>'2-2(基本)'!S10</f>
        <v>0</v>
      </c>
      <c r="R5">
        <f>'2-2(基本)'!T10</f>
        <v>0</v>
      </c>
      <c r="S5">
        <f>'2-2(基本)'!U10</f>
        <v>0</v>
      </c>
      <c r="T5">
        <f>'2-2(基本)'!V10</f>
        <v>0</v>
      </c>
      <c r="U5">
        <f>'2-2(基本)'!W10</f>
        <v>0</v>
      </c>
      <c r="V5">
        <f>'2-2(基本)'!X10</f>
        <v>0</v>
      </c>
      <c r="W5">
        <f>'2-2(基本)'!Y10</f>
        <v>0</v>
      </c>
      <c r="X5">
        <f>'2-2(基本)'!Z10</f>
        <v>0</v>
      </c>
      <c r="Z5" t="s">
        <v>601</v>
      </c>
      <c r="AA5">
        <f>'2-3(詳細)'!C10</f>
        <v>1</v>
      </c>
      <c r="AB5">
        <f>'2-3(詳細)'!D10</f>
      </c>
      <c r="AC5">
        <f>'2-3(詳細)'!E10</f>
      </c>
      <c r="AD5">
        <f>'2-3(詳細)'!G10</f>
        <v>0</v>
      </c>
      <c r="AE5">
        <f>'2-3(詳細)'!H10</f>
        <v>0</v>
      </c>
      <c r="AF5">
        <f>'2-3(詳細)'!I10</f>
        <v>0</v>
      </c>
      <c r="AG5">
        <f>'2-3(詳細)'!L10</f>
        <v>0</v>
      </c>
      <c r="AH5">
        <f>'2-3(詳細)'!M10</f>
        <v>0</v>
      </c>
      <c r="AI5">
        <f>'2-3(詳細)'!N10</f>
        <v>0</v>
      </c>
      <c r="AJ5">
        <f>'2-3(詳細)'!O10</f>
        <v>0</v>
      </c>
      <c r="AK5">
        <f>'2-3(詳細)'!P10</f>
        <v>0</v>
      </c>
      <c r="AL5">
        <f>'2-3(詳細)'!Q10</f>
        <v>0</v>
      </c>
      <c r="AM5">
        <f>'2-3(詳細)'!R10</f>
        <v>0</v>
      </c>
      <c r="AN5">
        <f>'2-3(詳細)'!S10</f>
        <v>0</v>
      </c>
      <c r="AO5">
        <f>'2-3(詳細)'!T10</f>
        <v>0</v>
      </c>
      <c r="AP5">
        <f>'2-3(詳細)'!U10</f>
        <v>0</v>
      </c>
      <c r="AQ5">
        <f>'2-3(詳細)'!V10</f>
        <v>0</v>
      </c>
      <c r="AR5">
        <f>'2-3(詳細)'!W10</f>
        <v>0</v>
      </c>
      <c r="AS5">
        <f>'2-3(詳細)'!X10</f>
        <v>0</v>
      </c>
      <c r="AT5">
        <f>'2-3(詳細)'!Y10</f>
        <v>0</v>
      </c>
      <c r="AU5">
        <f>'2-3(詳細)'!Z10</f>
        <v>0</v>
      </c>
      <c r="AV5">
        <f>'2-3(詳細)'!AA10</f>
        <v>0</v>
      </c>
      <c r="AW5">
        <f>'2-3(詳細)'!AB10</f>
        <v>0</v>
      </c>
      <c r="AX5">
        <f>'2-3(詳細)'!AC10</f>
        <v>0</v>
      </c>
      <c r="AY5">
        <f>'2-3(詳細)'!AD10</f>
        <v>0</v>
      </c>
      <c r="BA5" t="s">
        <v>540</v>
      </c>
      <c r="BB5">
        <f>'2-4(技術習得費)'!C11</f>
        <v>1</v>
      </c>
      <c r="BC5">
        <f>'2-4(技術習得費)'!D11</f>
      </c>
      <c r="BD5">
        <f>'2-4(技術習得費)'!E11</f>
      </c>
      <c r="BE5">
        <f>'2-4(技術習得費)'!F11</f>
      </c>
      <c r="BF5">
        <f>'2-4(技術習得費)'!G11</f>
      </c>
      <c r="BG5">
        <f>'2-4(技術習得費)'!H11</f>
      </c>
      <c r="BH5">
        <f>'2-4(技術習得費)'!I11</f>
      </c>
      <c r="BI5">
        <f>'2-4(技術習得費)'!J11</f>
      </c>
      <c r="BJ5">
        <f>'2-4(技術習得費)'!K11</f>
        <v>0</v>
      </c>
      <c r="BK5">
        <f>'2-4(技術習得費)'!L11</f>
        <v>0</v>
      </c>
      <c r="BL5">
        <f>'2-4(技術習得費)'!M11</f>
        <v>0</v>
      </c>
      <c r="BM5">
        <f>'2-4(技術習得費)'!N11</f>
        <v>0</v>
      </c>
      <c r="BN5">
        <f>'2-4(技術習得費)'!O11</f>
        <v>0</v>
      </c>
      <c r="BO5">
        <f>'2-4(技術習得費)'!P11</f>
        <v>0</v>
      </c>
      <c r="BP5">
        <f>'2-4(技術習得費)'!Q11</f>
        <v>0</v>
      </c>
      <c r="BQ5">
        <f>'2-4(技術習得費)'!R11</f>
        <v>0</v>
      </c>
      <c r="BR5">
        <f>'2-4(技術習得費)'!S11</f>
        <v>0</v>
      </c>
      <c r="BS5">
        <f>'2-4(技術習得費)'!T11</f>
        <v>0</v>
      </c>
      <c r="BT5">
        <f>'2-4(技術習得費)'!U11</f>
        <v>0</v>
      </c>
      <c r="BU5">
        <f>'2-4(技術習得費)'!V11</f>
        <v>0</v>
      </c>
      <c r="BV5">
        <f>'2-4(技術習得費)'!W11</f>
      </c>
      <c r="BW5">
        <f>'2-4(技術習得費)'!X11</f>
        <v>0</v>
      </c>
      <c r="BX5">
        <f>'2-4(技術習得費)'!Y11</f>
        <v>0</v>
      </c>
      <c r="CX5" t="s">
        <v>612</v>
      </c>
      <c r="CY5">
        <f>'2-6(住宅・環境費)'!C11</f>
        <v>1</v>
      </c>
      <c r="CZ5">
        <f>'2-6(住宅・環境費)'!D11</f>
      </c>
      <c r="DA5">
        <f>'2-6(住宅・環境費)'!E11</f>
      </c>
      <c r="DB5">
        <f>'2-6(住宅・環境費)'!F11</f>
      </c>
      <c r="DC5">
        <f>'2-6(住宅・環境費)'!G11</f>
      </c>
      <c r="DD5">
        <f>'2-6(住宅・環境費)'!H11</f>
      </c>
      <c r="DE5">
        <f>'2-6(住宅・環境費)'!I11</f>
      </c>
      <c r="DF5">
        <f>'2-6(住宅・環境費)'!J11</f>
      </c>
      <c r="DG5">
        <f>'2-6(住宅・環境費)'!K11</f>
        <v>0</v>
      </c>
      <c r="DH5">
        <f>'2-6(住宅・環境費)'!L11</f>
        <v>0</v>
      </c>
      <c r="DI5">
        <f>'2-6(住宅・環境費)'!M11</f>
        <v>0</v>
      </c>
      <c r="DJ5">
        <f>'2-6(住宅・環境費)'!N11</f>
        <v>0</v>
      </c>
      <c r="DK5">
        <f>'2-6(住宅・環境費)'!O11</f>
        <v>0</v>
      </c>
      <c r="DL5">
        <f>'2-6(住宅・環境費)'!P11</f>
        <v>0</v>
      </c>
      <c r="DM5">
        <f>'2-6(住宅・環境費)'!Q11</f>
        <v>0</v>
      </c>
      <c r="DN5">
        <f>'2-6(住宅・環境費)'!R11</f>
        <v>0</v>
      </c>
      <c r="DO5">
        <f>'2-6(住宅・環境費)'!S11</f>
        <v>0</v>
      </c>
      <c r="DP5">
        <f>'2-6(住宅・環境費)'!T11</f>
        <v>0</v>
      </c>
      <c r="DQ5">
        <f>'2-6(住宅・環境費)'!U11</f>
        <v>0</v>
      </c>
      <c r="DR5">
        <f>'2-6(住宅・環境費)'!V11</f>
        <v>0</v>
      </c>
      <c r="DS5">
        <f>'2-6(住宅・環境費)'!W11</f>
      </c>
      <c r="DT5">
        <f>'2-6(住宅・環境費)'!X11</f>
        <v>0</v>
      </c>
    </row>
    <row r="6" spans="1:124" ht="13.5">
      <c r="A6" t="s">
        <v>601</v>
      </c>
      <c r="B6">
        <f>'2-2(基本)'!C11</f>
        <v>2</v>
      </c>
      <c r="C6">
        <f>'2-2(基本)'!D11</f>
      </c>
      <c r="D6">
        <f>'2-2(基本)'!E11</f>
        <v>0</v>
      </c>
      <c r="E6">
        <f>'2-2(基本)'!F11</f>
        <v>0</v>
      </c>
      <c r="F6">
        <f>'2-2(基本)'!G11</f>
        <v>0</v>
      </c>
      <c r="G6">
        <f>'2-2(基本)'!H11</f>
        <v>0</v>
      </c>
      <c r="H6">
        <f>'2-2(基本)'!I11</f>
      </c>
      <c r="I6">
        <f>'2-2(基本)'!J11</f>
        <v>0</v>
      </c>
      <c r="J6">
        <f>'2-2(基本)'!K11</f>
        <v>0</v>
      </c>
      <c r="K6">
        <f>'2-2(基本)'!L11</f>
        <v>0</v>
      </c>
      <c r="L6">
        <f>'2-2(基本)'!N11</f>
        <v>0</v>
      </c>
      <c r="M6">
        <f>'2-2(基本)'!O11</f>
        <v>0</v>
      </c>
      <c r="N6">
        <f>'2-2(基本)'!P11</f>
        <v>0</v>
      </c>
      <c r="O6">
        <f>'2-2(基本)'!Q11</f>
        <v>0</v>
      </c>
      <c r="P6">
        <f>'2-2(基本)'!R11</f>
        <v>0</v>
      </c>
      <c r="Q6">
        <f>'2-2(基本)'!S11</f>
        <v>0</v>
      </c>
      <c r="R6">
        <f>'2-2(基本)'!T11</f>
        <v>0</v>
      </c>
      <c r="S6">
        <f>'2-2(基本)'!U11</f>
        <v>0</v>
      </c>
      <c r="T6">
        <f>'2-2(基本)'!V11</f>
        <v>0</v>
      </c>
      <c r="U6">
        <f>'2-2(基本)'!W11</f>
        <v>0</v>
      </c>
      <c r="V6">
        <f>'2-2(基本)'!X11</f>
        <v>0</v>
      </c>
      <c r="W6">
        <f>'2-2(基本)'!Y11</f>
        <v>0</v>
      </c>
      <c r="X6">
        <f>'2-2(基本)'!Z11</f>
        <v>0</v>
      </c>
      <c r="Z6" t="s">
        <v>601</v>
      </c>
      <c r="AA6">
        <f>'2-3(詳細)'!C11</f>
        <v>2</v>
      </c>
      <c r="AB6">
        <f>'2-3(詳細)'!D11</f>
      </c>
      <c r="AC6">
        <f>'2-3(詳細)'!E11</f>
      </c>
      <c r="AD6">
        <f>'2-3(詳細)'!G11</f>
        <v>0</v>
      </c>
      <c r="AE6">
        <f>'2-3(詳細)'!H11</f>
        <v>0</v>
      </c>
      <c r="AF6">
        <f>'2-3(詳細)'!I11</f>
        <v>0</v>
      </c>
      <c r="AG6">
        <f>'2-3(詳細)'!L11</f>
        <v>0</v>
      </c>
      <c r="AH6">
        <f>'2-3(詳細)'!M11</f>
        <v>0</v>
      </c>
      <c r="AI6">
        <f>'2-3(詳細)'!N11</f>
        <v>0</v>
      </c>
      <c r="AJ6">
        <f>'2-3(詳細)'!O11</f>
        <v>0</v>
      </c>
      <c r="AK6">
        <f>'2-3(詳細)'!P11</f>
        <v>0</v>
      </c>
      <c r="AL6">
        <f>'2-3(詳細)'!Q11</f>
        <v>0</v>
      </c>
      <c r="AM6">
        <f>'2-3(詳細)'!R11</f>
        <v>0</v>
      </c>
      <c r="AN6">
        <f>'2-3(詳細)'!S11</f>
        <v>0</v>
      </c>
      <c r="AO6">
        <f>'2-3(詳細)'!T11</f>
        <v>0</v>
      </c>
      <c r="AP6">
        <f>'2-3(詳細)'!U11</f>
        <v>0</v>
      </c>
      <c r="AQ6">
        <f>'2-3(詳細)'!V11</f>
        <v>0</v>
      </c>
      <c r="AR6">
        <f>'2-3(詳細)'!W11</f>
        <v>0</v>
      </c>
      <c r="AS6">
        <f>'2-3(詳細)'!X11</f>
        <v>0</v>
      </c>
      <c r="AT6">
        <f>'2-3(詳細)'!Y11</f>
        <v>0</v>
      </c>
      <c r="AU6">
        <f>'2-3(詳細)'!Z11</f>
        <v>0</v>
      </c>
      <c r="AV6">
        <f>'2-3(詳細)'!AA11</f>
        <v>0</v>
      </c>
      <c r="AW6">
        <f>'2-3(詳細)'!AB11</f>
        <v>0</v>
      </c>
      <c r="AX6">
        <f>'2-3(詳細)'!AC11</f>
        <v>0</v>
      </c>
      <c r="AY6">
        <f>'2-3(詳細)'!AD11</f>
        <v>0</v>
      </c>
      <c r="BA6" t="s">
        <v>540</v>
      </c>
      <c r="BB6">
        <f>'2-4(技術習得費)'!C12</f>
        <v>2</v>
      </c>
      <c r="BC6">
        <f>'2-4(技術習得費)'!D12</f>
      </c>
      <c r="BD6">
        <f>'2-4(技術習得費)'!E12</f>
      </c>
      <c r="BE6">
        <f>'2-4(技術習得費)'!F12</f>
      </c>
      <c r="BF6">
        <f>'2-4(技術習得費)'!G12</f>
      </c>
      <c r="BG6">
        <f>'2-4(技術習得費)'!H12</f>
      </c>
      <c r="BH6">
        <f>'2-4(技術習得費)'!I12</f>
      </c>
      <c r="BI6">
        <f>'2-4(技術習得費)'!J12</f>
      </c>
      <c r="BJ6">
        <f>'2-4(技術習得費)'!K12</f>
        <v>0</v>
      </c>
      <c r="BK6">
        <f>'2-4(技術習得費)'!L12</f>
        <v>0</v>
      </c>
      <c r="BL6">
        <f>'2-4(技術習得費)'!M12</f>
        <v>0</v>
      </c>
      <c r="BM6">
        <f>'2-4(技術習得費)'!N12</f>
        <v>0</v>
      </c>
      <c r="BN6">
        <f>'2-4(技術習得費)'!O12</f>
        <v>0</v>
      </c>
      <c r="BO6">
        <f>'2-4(技術習得費)'!P12</f>
        <v>0</v>
      </c>
      <c r="BP6">
        <f>'2-4(技術習得費)'!Q12</f>
        <v>0</v>
      </c>
      <c r="BQ6">
        <f>'2-4(技術習得費)'!R12</f>
        <v>0</v>
      </c>
      <c r="BR6">
        <f>'2-4(技術習得費)'!S12</f>
        <v>0</v>
      </c>
      <c r="BS6">
        <f>'2-4(技術習得費)'!T12</f>
        <v>0</v>
      </c>
      <c r="BT6">
        <f>'2-4(技術習得費)'!U12</f>
        <v>0</v>
      </c>
      <c r="BU6">
        <f>'2-4(技術習得費)'!V12</f>
        <v>0</v>
      </c>
      <c r="BV6">
        <f>'2-4(技術習得費)'!W12</f>
      </c>
      <c r="BW6">
        <f>'2-4(技術習得費)'!X12</f>
        <v>0</v>
      </c>
      <c r="BX6">
        <f>'2-4(技術習得費)'!Y12</f>
        <v>0</v>
      </c>
      <c r="CX6" t="s">
        <v>612</v>
      </c>
      <c r="CY6">
        <f>'2-6(住宅・環境費)'!C12</f>
        <v>2</v>
      </c>
      <c r="CZ6">
        <f>'2-6(住宅・環境費)'!D12</f>
      </c>
      <c r="DA6">
        <f>'2-6(住宅・環境費)'!E12</f>
      </c>
      <c r="DB6">
        <f>'2-6(住宅・環境費)'!F12</f>
      </c>
      <c r="DC6">
        <f>'2-6(住宅・環境費)'!G12</f>
      </c>
      <c r="DD6">
        <f>'2-6(住宅・環境費)'!H12</f>
      </c>
      <c r="DE6">
        <f>'2-6(住宅・環境費)'!I12</f>
      </c>
      <c r="DF6">
        <f>'2-6(住宅・環境費)'!J12</f>
      </c>
      <c r="DG6">
        <f>'2-6(住宅・環境費)'!K12</f>
        <v>0</v>
      </c>
      <c r="DH6">
        <f>'2-6(住宅・環境費)'!L12</f>
        <v>0</v>
      </c>
      <c r="DI6">
        <f>'2-6(住宅・環境費)'!M12</f>
        <v>0</v>
      </c>
      <c r="DJ6">
        <f>'2-6(住宅・環境費)'!N12</f>
        <v>0</v>
      </c>
      <c r="DK6">
        <f>'2-6(住宅・環境費)'!O12</f>
        <v>0</v>
      </c>
      <c r="DL6">
        <f>'2-6(住宅・環境費)'!P12</f>
        <v>0</v>
      </c>
      <c r="DM6">
        <f>'2-6(住宅・環境費)'!Q12</f>
        <v>0</v>
      </c>
      <c r="DN6">
        <f>'2-6(住宅・環境費)'!R12</f>
        <v>0</v>
      </c>
      <c r="DO6">
        <f>'2-6(住宅・環境費)'!S12</f>
        <v>0</v>
      </c>
      <c r="DP6">
        <f>'2-6(住宅・環境費)'!T12</f>
        <v>0</v>
      </c>
      <c r="DQ6">
        <f>'2-6(住宅・環境費)'!U12</f>
        <v>0</v>
      </c>
      <c r="DR6">
        <f>'2-6(住宅・環境費)'!V12</f>
        <v>0</v>
      </c>
      <c r="DS6">
        <f>'2-6(住宅・環境費)'!W12</f>
      </c>
      <c r="DT6">
        <f>'2-6(住宅・環境費)'!X12</f>
        <v>0</v>
      </c>
    </row>
    <row r="7" spans="1:124" ht="13.5">
      <c r="A7" t="s">
        <v>601</v>
      </c>
      <c r="B7">
        <f>'2-2(基本)'!C12</f>
        <v>3</v>
      </c>
      <c r="C7">
        <f>'2-2(基本)'!D12</f>
      </c>
      <c r="D7">
        <f>'2-2(基本)'!E12</f>
        <v>0</v>
      </c>
      <c r="E7">
        <f>'2-2(基本)'!F12</f>
        <v>0</v>
      </c>
      <c r="F7">
        <f>'2-2(基本)'!G12</f>
        <v>0</v>
      </c>
      <c r="G7">
        <f>'2-2(基本)'!H12</f>
        <v>0</v>
      </c>
      <c r="H7">
        <f>'2-2(基本)'!I12</f>
      </c>
      <c r="I7">
        <f>'2-2(基本)'!J12</f>
        <v>0</v>
      </c>
      <c r="J7">
        <f>'2-2(基本)'!K12</f>
        <v>0</v>
      </c>
      <c r="K7">
        <f>'2-2(基本)'!L12</f>
        <v>0</v>
      </c>
      <c r="L7">
        <f>'2-2(基本)'!N12</f>
        <v>0</v>
      </c>
      <c r="M7">
        <f>'2-2(基本)'!O12</f>
        <v>0</v>
      </c>
      <c r="N7">
        <f>'2-2(基本)'!P12</f>
        <v>0</v>
      </c>
      <c r="O7">
        <f>'2-2(基本)'!Q12</f>
        <v>0</v>
      </c>
      <c r="P7">
        <f>'2-2(基本)'!R12</f>
        <v>0</v>
      </c>
      <c r="Q7">
        <f>'2-2(基本)'!S12</f>
        <v>0</v>
      </c>
      <c r="R7">
        <f>'2-2(基本)'!T12</f>
        <v>0</v>
      </c>
      <c r="S7">
        <f>'2-2(基本)'!U12</f>
        <v>0</v>
      </c>
      <c r="T7">
        <f>'2-2(基本)'!V12</f>
        <v>0</v>
      </c>
      <c r="U7">
        <f>'2-2(基本)'!W12</f>
        <v>0</v>
      </c>
      <c r="V7">
        <f>'2-2(基本)'!X12</f>
        <v>0</v>
      </c>
      <c r="W7">
        <f>'2-2(基本)'!Y12</f>
        <v>0</v>
      </c>
      <c r="X7">
        <f>'2-2(基本)'!Z12</f>
        <v>0</v>
      </c>
      <c r="Z7" t="s">
        <v>601</v>
      </c>
      <c r="AA7">
        <f>'2-3(詳細)'!C12</f>
        <v>3</v>
      </c>
      <c r="AB7">
        <f>'2-3(詳細)'!D12</f>
      </c>
      <c r="AC7">
        <f>'2-3(詳細)'!E12</f>
      </c>
      <c r="AD7">
        <f>'2-3(詳細)'!G12</f>
        <v>0</v>
      </c>
      <c r="AE7">
        <f>'2-3(詳細)'!H12</f>
        <v>0</v>
      </c>
      <c r="AF7">
        <f>'2-3(詳細)'!I12</f>
        <v>0</v>
      </c>
      <c r="AG7">
        <f>'2-3(詳細)'!L12</f>
        <v>0</v>
      </c>
      <c r="AH7">
        <f>'2-3(詳細)'!M12</f>
        <v>0</v>
      </c>
      <c r="AI7">
        <f>'2-3(詳細)'!N12</f>
        <v>0</v>
      </c>
      <c r="AJ7">
        <f>'2-3(詳細)'!O12</f>
        <v>0</v>
      </c>
      <c r="AK7">
        <f>'2-3(詳細)'!P12</f>
        <v>0</v>
      </c>
      <c r="AL7">
        <f>'2-3(詳細)'!Q12</f>
        <v>0</v>
      </c>
      <c r="AM7">
        <f>'2-3(詳細)'!R12</f>
        <v>0</v>
      </c>
      <c r="AN7">
        <f>'2-3(詳細)'!S12</f>
        <v>0</v>
      </c>
      <c r="AO7">
        <f>'2-3(詳細)'!T12</f>
        <v>0</v>
      </c>
      <c r="AP7">
        <f>'2-3(詳細)'!U12</f>
        <v>0</v>
      </c>
      <c r="AQ7">
        <f>'2-3(詳細)'!V12</f>
        <v>0</v>
      </c>
      <c r="AR7">
        <f>'2-3(詳細)'!W12</f>
        <v>0</v>
      </c>
      <c r="AS7">
        <f>'2-3(詳細)'!X12</f>
        <v>0</v>
      </c>
      <c r="AT7">
        <f>'2-3(詳細)'!Y12</f>
        <v>0</v>
      </c>
      <c r="AU7">
        <f>'2-3(詳細)'!Z12</f>
        <v>0</v>
      </c>
      <c r="AV7">
        <f>'2-3(詳細)'!AA12</f>
        <v>0</v>
      </c>
      <c r="AW7">
        <f>'2-3(詳細)'!AB12</f>
        <v>0</v>
      </c>
      <c r="AX7">
        <f>'2-3(詳細)'!AC12</f>
        <v>0</v>
      </c>
      <c r="AY7">
        <f>'2-3(詳細)'!AD12</f>
        <v>0</v>
      </c>
      <c r="BA7" t="s">
        <v>540</v>
      </c>
      <c r="BB7">
        <f>'2-4(技術習得費)'!C13</f>
        <v>3</v>
      </c>
      <c r="BC7">
        <f>'2-4(技術習得費)'!D13</f>
      </c>
      <c r="BD7">
        <f>'2-4(技術習得費)'!E13</f>
      </c>
      <c r="BE7">
        <f>'2-4(技術習得費)'!F13</f>
      </c>
      <c r="BF7">
        <f>'2-4(技術習得費)'!G13</f>
      </c>
      <c r="BG7">
        <f>'2-4(技術習得費)'!H13</f>
      </c>
      <c r="BH7">
        <f>'2-4(技術習得費)'!I13</f>
      </c>
      <c r="BI7">
        <f>'2-4(技術習得費)'!J13</f>
      </c>
      <c r="BJ7">
        <f>'2-4(技術習得費)'!K13</f>
        <v>0</v>
      </c>
      <c r="BK7">
        <f>'2-4(技術習得費)'!L13</f>
        <v>0</v>
      </c>
      <c r="BL7">
        <f>'2-4(技術習得費)'!M13</f>
        <v>0</v>
      </c>
      <c r="BM7">
        <f>'2-4(技術習得費)'!N13</f>
        <v>0</v>
      </c>
      <c r="BN7">
        <f>'2-4(技術習得費)'!O13</f>
        <v>0</v>
      </c>
      <c r="BO7">
        <f>'2-4(技術習得費)'!P13</f>
        <v>0</v>
      </c>
      <c r="BP7">
        <f>'2-4(技術習得費)'!Q13</f>
        <v>0</v>
      </c>
      <c r="BQ7">
        <f>'2-4(技術習得費)'!R13</f>
        <v>0</v>
      </c>
      <c r="BR7">
        <f>'2-4(技術習得費)'!S13</f>
        <v>0</v>
      </c>
      <c r="BS7">
        <f>'2-4(技術習得費)'!T13</f>
        <v>0</v>
      </c>
      <c r="BT7">
        <f>'2-4(技術習得費)'!U13</f>
        <v>0</v>
      </c>
      <c r="BU7">
        <f>'2-4(技術習得費)'!V13</f>
        <v>0</v>
      </c>
      <c r="BV7">
        <f>'2-4(技術習得費)'!W13</f>
      </c>
      <c r="BW7">
        <f>'2-4(技術習得費)'!X13</f>
        <v>0</v>
      </c>
      <c r="BX7">
        <f>'2-4(技術習得費)'!Y13</f>
        <v>0</v>
      </c>
      <c r="CX7" t="s">
        <v>612</v>
      </c>
      <c r="CY7">
        <f>'2-6(住宅・環境費)'!C13</f>
        <v>3</v>
      </c>
      <c r="CZ7">
        <f>'2-6(住宅・環境費)'!D13</f>
      </c>
      <c r="DA7">
        <f>'2-6(住宅・環境費)'!E13</f>
      </c>
      <c r="DB7">
        <f>'2-6(住宅・環境費)'!F13</f>
      </c>
      <c r="DC7">
        <f>'2-6(住宅・環境費)'!G13</f>
      </c>
      <c r="DD7">
        <f>'2-6(住宅・環境費)'!H13</f>
      </c>
      <c r="DE7">
        <f>'2-6(住宅・環境費)'!I13</f>
      </c>
      <c r="DF7">
        <f>'2-6(住宅・環境費)'!J13</f>
      </c>
      <c r="DG7">
        <f>'2-6(住宅・環境費)'!K13</f>
        <v>0</v>
      </c>
      <c r="DH7">
        <f>'2-6(住宅・環境費)'!L13</f>
        <v>0</v>
      </c>
      <c r="DI7">
        <f>'2-6(住宅・環境費)'!M13</f>
        <v>0</v>
      </c>
      <c r="DJ7">
        <f>'2-6(住宅・環境費)'!N13</f>
        <v>0</v>
      </c>
      <c r="DK7">
        <f>'2-6(住宅・環境費)'!O13</f>
        <v>0</v>
      </c>
      <c r="DL7">
        <f>'2-6(住宅・環境費)'!P13</f>
        <v>0</v>
      </c>
      <c r="DM7">
        <f>'2-6(住宅・環境費)'!Q13</f>
        <v>0</v>
      </c>
      <c r="DN7">
        <f>'2-6(住宅・環境費)'!R13</f>
        <v>0</v>
      </c>
      <c r="DO7">
        <f>'2-6(住宅・環境費)'!S13</f>
        <v>0</v>
      </c>
      <c r="DP7">
        <f>'2-6(住宅・環境費)'!T13</f>
        <v>0</v>
      </c>
      <c r="DQ7">
        <f>'2-6(住宅・環境費)'!U13</f>
        <v>0</v>
      </c>
      <c r="DR7">
        <f>'2-6(住宅・環境費)'!V13</f>
        <v>0</v>
      </c>
      <c r="DS7">
        <f>'2-6(住宅・環境費)'!W13</f>
      </c>
      <c r="DT7">
        <f>'2-6(住宅・環境費)'!X13</f>
        <v>0</v>
      </c>
    </row>
    <row r="8" spans="1:124" ht="13.5">
      <c r="A8" t="s">
        <v>601</v>
      </c>
      <c r="B8">
        <f>'2-2(基本)'!C13</f>
        <v>4</v>
      </c>
      <c r="C8">
        <f>'2-2(基本)'!D13</f>
      </c>
      <c r="D8">
        <f>'2-2(基本)'!E13</f>
        <v>0</v>
      </c>
      <c r="E8">
        <f>'2-2(基本)'!F13</f>
        <v>0</v>
      </c>
      <c r="F8">
        <f>'2-2(基本)'!G13</f>
        <v>0</v>
      </c>
      <c r="G8">
        <f>'2-2(基本)'!H13</f>
        <v>0</v>
      </c>
      <c r="H8">
        <f>'2-2(基本)'!I13</f>
      </c>
      <c r="I8">
        <f>'2-2(基本)'!J13</f>
        <v>0</v>
      </c>
      <c r="J8">
        <f>'2-2(基本)'!K13</f>
        <v>0</v>
      </c>
      <c r="K8">
        <f>'2-2(基本)'!L13</f>
        <v>0</v>
      </c>
      <c r="L8">
        <f>'2-2(基本)'!N13</f>
        <v>0</v>
      </c>
      <c r="M8">
        <f>'2-2(基本)'!O13</f>
        <v>0</v>
      </c>
      <c r="N8">
        <f>'2-2(基本)'!P13</f>
        <v>0</v>
      </c>
      <c r="O8">
        <f>'2-2(基本)'!Q13</f>
        <v>0</v>
      </c>
      <c r="P8">
        <f>'2-2(基本)'!R13</f>
        <v>0</v>
      </c>
      <c r="Q8">
        <f>'2-2(基本)'!S13</f>
        <v>0</v>
      </c>
      <c r="R8">
        <f>'2-2(基本)'!T13</f>
        <v>0</v>
      </c>
      <c r="S8">
        <f>'2-2(基本)'!U13</f>
        <v>0</v>
      </c>
      <c r="T8">
        <f>'2-2(基本)'!V13</f>
        <v>0</v>
      </c>
      <c r="U8">
        <f>'2-2(基本)'!W13</f>
        <v>0</v>
      </c>
      <c r="V8">
        <f>'2-2(基本)'!X13</f>
        <v>0</v>
      </c>
      <c r="W8">
        <f>'2-2(基本)'!Y13</f>
        <v>0</v>
      </c>
      <c r="X8">
        <f>'2-2(基本)'!Z13</f>
        <v>0</v>
      </c>
      <c r="Z8" t="s">
        <v>601</v>
      </c>
      <c r="AA8">
        <f>'2-3(詳細)'!C13</f>
        <v>4</v>
      </c>
      <c r="AB8">
        <f>'2-3(詳細)'!D13</f>
      </c>
      <c r="AC8">
        <f>'2-3(詳細)'!E13</f>
      </c>
      <c r="AD8">
        <f>'2-3(詳細)'!G13</f>
        <v>0</v>
      </c>
      <c r="AE8">
        <f>'2-3(詳細)'!H13</f>
        <v>0</v>
      </c>
      <c r="AF8">
        <f>'2-3(詳細)'!I13</f>
        <v>0</v>
      </c>
      <c r="AG8">
        <f>'2-3(詳細)'!L13</f>
        <v>0</v>
      </c>
      <c r="AH8">
        <f>'2-3(詳細)'!M13</f>
        <v>0</v>
      </c>
      <c r="AI8">
        <f>'2-3(詳細)'!N13</f>
        <v>0</v>
      </c>
      <c r="AJ8">
        <f>'2-3(詳細)'!O13</f>
        <v>0</v>
      </c>
      <c r="AK8">
        <f>'2-3(詳細)'!P13</f>
        <v>0</v>
      </c>
      <c r="AL8">
        <f>'2-3(詳細)'!Q13</f>
        <v>0</v>
      </c>
      <c r="AM8">
        <f>'2-3(詳細)'!R13</f>
        <v>0</v>
      </c>
      <c r="AN8">
        <f>'2-3(詳細)'!S13</f>
        <v>0</v>
      </c>
      <c r="AO8">
        <f>'2-3(詳細)'!T13</f>
        <v>0</v>
      </c>
      <c r="AP8">
        <f>'2-3(詳細)'!U13</f>
        <v>0</v>
      </c>
      <c r="AQ8">
        <f>'2-3(詳細)'!V13</f>
        <v>0</v>
      </c>
      <c r="AR8">
        <f>'2-3(詳細)'!W13</f>
        <v>0</v>
      </c>
      <c r="AS8">
        <f>'2-3(詳細)'!X13</f>
        <v>0</v>
      </c>
      <c r="AT8">
        <f>'2-3(詳細)'!Y13</f>
        <v>0</v>
      </c>
      <c r="AU8">
        <f>'2-3(詳細)'!Z13</f>
        <v>0</v>
      </c>
      <c r="AV8">
        <f>'2-3(詳細)'!AA13</f>
        <v>0</v>
      </c>
      <c r="AW8">
        <f>'2-3(詳細)'!AB13</f>
        <v>0</v>
      </c>
      <c r="AX8">
        <f>'2-3(詳細)'!AC13</f>
        <v>0</v>
      </c>
      <c r="AY8">
        <f>'2-3(詳細)'!AD13</f>
        <v>0</v>
      </c>
      <c r="BA8" t="s">
        <v>540</v>
      </c>
      <c r="BB8">
        <f>'2-4(技術習得費)'!C14</f>
        <v>4</v>
      </c>
      <c r="BC8">
        <f>'2-4(技術習得費)'!D14</f>
      </c>
      <c r="BD8">
        <f>'2-4(技術習得費)'!E14</f>
      </c>
      <c r="BE8">
        <f>'2-4(技術習得費)'!F14</f>
      </c>
      <c r="BF8">
        <f>'2-4(技術習得費)'!G14</f>
      </c>
      <c r="BG8">
        <f>'2-4(技術習得費)'!H14</f>
      </c>
      <c r="BH8">
        <f>'2-4(技術習得費)'!I14</f>
      </c>
      <c r="BI8">
        <f>'2-4(技術習得費)'!J14</f>
      </c>
      <c r="BJ8">
        <f>'2-4(技術習得費)'!K14</f>
        <v>0</v>
      </c>
      <c r="BK8">
        <f>'2-4(技術習得費)'!L14</f>
        <v>0</v>
      </c>
      <c r="BL8">
        <f>'2-4(技術習得費)'!M14</f>
        <v>0</v>
      </c>
      <c r="BM8">
        <f>'2-4(技術習得費)'!N14</f>
        <v>0</v>
      </c>
      <c r="BN8">
        <f>'2-4(技術習得費)'!O14</f>
        <v>0</v>
      </c>
      <c r="BO8">
        <f>'2-4(技術習得費)'!P14</f>
        <v>0</v>
      </c>
      <c r="BP8">
        <f>'2-4(技術習得費)'!Q14</f>
        <v>0</v>
      </c>
      <c r="BQ8">
        <f>'2-4(技術習得費)'!R14</f>
        <v>0</v>
      </c>
      <c r="BR8">
        <f>'2-4(技術習得費)'!S14</f>
        <v>0</v>
      </c>
      <c r="BS8">
        <f>'2-4(技術習得費)'!T14</f>
        <v>0</v>
      </c>
      <c r="BT8">
        <f>'2-4(技術習得費)'!U14</f>
        <v>0</v>
      </c>
      <c r="BU8">
        <f>'2-4(技術習得費)'!V14</f>
        <v>0</v>
      </c>
      <c r="BV8">
        <f>'2-4(技術習得費)'!W14</f>
      </c>
      <c r="BW8">
        <f>'2-4(技術習得費)'!X14</f>
        <v>0</v>
      </c>
      <c r="BX8">
        <f>'2-4(技術習得費)'!Y14</f>
        <v>0</v>
      </c>
      <c r="CX8" t="s">
        <v>612</v>
      </c>
      <c r="CY8">
        <f>'2-6(住宅・環境費)'!C14</f>
        <v>4</v>
      </c>
      <c r="CZ8">
        <f>'2-6(住宅・環境費)'!D14</f>
      </c>
      <c r="DA8">
        <f>'2-6(住宅・環境費)'!E14</f>
      </c>
      <c r="DB8">
        <f>'2-6(住宅・環境費)'!F14</f>
      </c>
      <c r="DC8">
        <f>'2-6(住宅・環境費)'!G14</f>
      </c>
      <c r="DD8">
        <f>'2-6(住宅・環境費)'!H14</f>
      </c>
      <c r="DE8">
        <f>'2-6(住宅・環境費)'!I14</f>
      </c>
      <c r="DF8">
        <f>'2-6(住宅・環境費)'!J14</f>
      </c>
      <c r="DG8">
        <f>'2-6(住宅・環境費)'!K14</f>
        <v>0</v>
      </c>
      <c r="DH8">
        <f>'2-6(住宅・環境費)'!L14</f>
        <v>0</v>
      </c>
      <c r="DI8">
        <f>'2-6(住宅・環境費)'!M14</f>
        <v>0</v>
      </c>
      <c r="DJ8">
        <f>'2-6(住宅・環境費)'!N14</f>
        <v>0</v>
      </c>
      <c r="DK8">
        <f>'2-6(住宅・環境費)'!O14</f>
        <v>0</v>
      </c>
      <c r="DL8">
        <f>'2-6(住宅・環境費)'!P14</f>
        <v>0</v>
      </c>
      <c r="DM8">
        <f>'2-6(住宅・環境費)'!Q14</f>
        <v>0</v>
      </c>
      <c r="DN8">
        <f>'2-6(住宅・環境費)'!R14</f>
        <v>0</v>
      </c>
      <c r="DO8">
        <f>'2-6(住宅・環境費)'!S14</f>
        <v>0</v>
      </c>
      <c r="DP8">
        <f>'2-6(住宅・環境費)'!T14</f>
        <v>0</v>
      </c>
      <c r="DQ8">
        <f>'2-6(住宅・環境費)'!U14</f>
        <v>0</v>
      </c>
      <c r="DR8">
        <f>'2-6(住宅・環境費)'!V14</f>
        <v>0</v>
      </c>
      <c r="DS8">
        <f>'2-6(住宅・環境費)'!W14</f>
      </c>
      <c r="DT8">
        <f>'2-6(住宅・環境費)'!X14</f>
        <v>0</v>
      </c>
    </row>
    <row r="9" spans="1:124" ht="15" customHeight="1">
      <c r="A9" t="s">
        <v>601</v>
      </c>
      <c r="B9">
        <f>'2-2(基本)'!C14</f>
        <v>5</v>
      </c>
      <c r="C9">
        <f>'2-2(基本)'!D14</f>
      </c>
      <c r="D9">
        <f>'2-2(基本)'!E14</f>
        <v>0</v>
      </c>
      <c r="E9">
        <f>'2-2(基本)'!F14</f>
        <v>0</v>
      </c>
      <c r="F9">
        <f>'2-2(基本)'!G14</f>
        <v>0</v>
      </c>
      <c r="G9">
        <f>'2-2(基本)'!H14</f>
        <v>0</v>
      </c>
      <c r="H9">
        <f>'2-2(基本)'!I14</f>
      </c>
      <c r="I9">
        <f>'2-2(基本)'!J14</f>
        <v>0</v>
      </c>
      <c r="J9">
        <f>'2-2(基本)'!K14</f>
        <v>0</v>
      </c>
      <c r="K9">
        <f>'2-2(基本)'!L14</f>
        <v>0</v>
      </c>
      <c r="L9">
        <f>'2-2(基本)'!N14</f>
        <v>0</v>
      </c>
      <c r="M9">
        <f>'2-2(基本)'!O14</f>
        <v>0</v>
      </c>
      <c r="N9">
        <f>'2-2(基本)'!P14</f>
        <v>0</v>
      </c>
      <c r="O9">
        <f>'2-2(基本)'!Q14</f>
        <v>0</v>
      </c>
      <c r="P9">
        <f>'2-2(基本)'!R14</f>
        <v>0</v>
      </c>
      <c r="Q9">
        <f>'2-2(基本)'!S14</f>
        <v>0</v>
      </c>
      <c r="R9">
        <f>'2-2(基本)'!T14</f>
        <v>0</v>
      </c>
      <c r="S9">
        <f>'2-2(基本)'!U14</f>
        <v>0</v>
      </c>
      <c r="T9">
        <f>'2-2(基本)'!V14</f>
        <v>0</v>
      </c>
      <c r="U9">
        <f>'2-2(基本)'!W14</f>
        <v>0</v>
      </c>
      <c r="V9">
        <f>'2-2(基本)'!X14</f>
        <v>0</v>
      </c>
      <c r="W9">
        <f>'2-2(基本)'!Y14</f>
        <v>0</v>
      </c>
      <c r="X9">
        <f>'2-2(基本)'!Z14</f>
        <v>0</v>
      </c>
      <c r="Z9" t="s">
        <v>601</v>
      </c>
      <c r="AA9">
        <f>'2-3(詳細)'!C14</f>
        <v>5</v>
      </c>
      <c r="AB9">
        <f>'2-3(詳細)'!D14</f>
      </c>
      <c r="AC9">
        <f>'2-3(詳細)'!E14</f>
      </c>
      <c r="AD9">
        <f>'2-3(詳細)'!G14</f>
        <v>0</v>
      </c>
      <c r="AE9">
        <f>'2-3(詳細)'!H14</f>
        <v>0</v>
      </c>
      <c r="AF9">
        <f>'2-3(詳細)'!I14</f>
        <v>0</v>
      </c>
      <c r="AG9">
        <f>'2-3(詳細)'!L14</f>
        <v>0</v>
      </c>
      <c r="AH9">
        <f>'2-3(詳細)'!M14</f>
        <v>0</v>
      </c>
      <c r="AI9">
        <f>'2-3(詳細)'!N14</f>
        <v>0</v>
      </c>
      <c r="AJ9">
        <f>'2-3(詳細)'!O14</f>
        <v>0</v>
      </c>
      <c r="AK9">
        <f>'2-3(詳細)'!P14</f>
        <v>0</v>
      </c>
      <c r="AL9">
        <f>'2-3(詳細)'!Q14</f>
        <v>0</v>
      </c>
      <c r="AM9">
        <f>'2-3(詳細)'!R14</f>
        <v>0</v>
      </c>
      <c r="AN9">
        <f>'2-3(詳細)'!S14</f>
        <v>0</v>
      </c>
      <c r="AO9">
        <f>'2-3(詳細)'!T14</f>
        <v>0</v>
      </c>
      <c r="AP9">
        <f>'2-3(詳細)'!U14</f>
        <v>0</v>
      </c>
      <c r="AQ9">
        <f>'2-3(詳細)'!V14</f>
        <v>0</v>
      </c>
      <c r="AR9">
        <f>'2-3(詳細)'!W14</f>
        <v>0</v>
      </c>
      <c r="AS9">
        <f>'2-3(詳細)'!X14</f>
        <v>0</v>
      </c>
      <c r="AT9">
        <f>'2-3(詳細)'!Y14</f>
        <v>0</v>
      </c>
      <c r="AU9">
        <f>'2-3(詳細)'!Z14</f>
        <v>0</v>
      </c>
      <c r="AV9">
        <f>'2-3(詳細)'!AA14</f>
        <v>0</v>
      </c>
      <c r="AW9">
        <f>'2-3(詳細)'!AB14</f>
        <v>0</v>
      </c>
      <c r="AX9">
        <f>'2-3(詳細)'!AC14</f>
        <v>0</v>
      </c>
      <c r="AY9">
        <f>'2-3(詳細)'!AD14</f>
        <v>0</v>
      </c>
      <c r="BA9" t="s">
        <v>540</v>
      </c>
      <c r="BB9">
        <f>'2-4(技術習得費)'!C15</f>
        <v>5</v>
      </c>
      <c r="BC9">
        <f>'2-4(技術習得費)'!D15</f>
      </c>
      <c r="BD9">
        <f>'2-4(技術習得費)'!E15</f>
      </c>
      <c r="BE9">
        <f>'2-4(技術習得費)'!F15</f>
      </c>
      <c r="BF9">
        <f>'2-4(技術習得費)'!G15</f>
      </c>
      <c r="BG9">
        <f>'2-4(技術習得費)'!H15</f>
      </c>
      <c r="BH9">
        <f>'2-4(技術習得費)'!I15</f>
      </c>
      <c r="BI9">
        <f>'2-4(技術習得費)'!J15</f>
      </c>
      <c r="BJ9">
        <f>'2-4(技術習得費)'!K15</f>
        <v>0</v>
      </c>
      <c r="BK9">
        <f>'2-4(技術習得費)'!L15</f>
        <v>0</v>
      </c>
      <c r="BL9">
        <f>'2-4(技術習得費)'!M15</f>
        <v>0</v>
      </c>
      <c r="BM9">
        <f>'2-4(技術習得費)'!N15</f>
        <v>0</v>
      </c>
      <c r="BN9">
        <f>'2-4(技術習得費)'!O15</f>
        <v>0</v>
      </c>
      <c r="BO9">
        <f>'2-4(技術習得費)'!P15</f>
        <v>0</v>
      </c>
      <c r="BP9">
        <f>'2-4(技術習得費)'!Q15</f>
        <v>0</v>
      </c>
      <c r="BQ9">
        <f>'2-4(技術習得費)'!R15</f>
        <v>0</v>
      </c>
      <c r="BR9">
        <f>'2-4(技術習得費)'!S15</f>
        <v>0</v>
      </c>
      <c r="BS9">
        <f>'2-4(技術習得費)'!T15</f>
        <v>0</v>
      </c>
      <c r="BT9">
        <f>'2-4(技術習得費)'!U15</f>
        <v>0</v>
      </c>
      <c r="BU9">
        <f>'2-4(技術習得費)'!V15</f>
        <v>0</v>
      </c>
      <c r="BV9">
        <f>'2-4(技術習得費)'!W15</f>
      </c>
      <c r="BW9">
        <f>'2-4(技術習得費)'!X15</f>
        <v>0</v>
      </c>
      <c r="BX9">
        <f>'2-4(技術習得費)'!Y15</f>
        <v>0</v>
      </c>
      <c r="CX9" t="s">
        <v>612</v>
      </c>
      <c r="CY9">
        <f>'2-6(住宅・環境費)'!C15</f>
        <v>5</v>
      </c>
      <c r="CZ9">
        <f>'2-6(住宅・環境費)'!D15</f>
      </c>
      <c r="DA9">
        <f>'2-6(住宅・環境費)'!E15</f>
      </c>
      <c r="DB9">
        <f>'2-6(住宅・環境費)'!F15</f>
      </c>
      <c r="DC9">
        <f>'2-6(住宅・環境費)'!G15</f>
      </c>
      <c r="DD9">
        <f>'2-6(住宅・環境費)'!H15</f>
      </c>
      <c r="DE9">
        <f>'2-6(住宅・環境費)'!I15</f>
      </c>
      <c r="DF9">
        <f>'2-6(住宅・環境費)'!J15</f>
      </c>
      <c r="DG9">
        <f>'2-6(住宅・環境費)'!K15</f>
        <v>0</v>
      </c>
      <c r="DH9">
        <f>'2-6(住宅・環境費)'!L15</f>
        <v>0</v>
      </c>
      <c r="DI9">
        <f>'2-6(住宅・環境費)'!M15</f>
        <v>0</v>
      </c>
      <c r="DJ9">
        <f>'2-6(住宅・環境費)'!N15</f>
        <v>0</v>
      </c>
      <c r="DK9">
        <f>'2-6(住宅・環境費)'!O15</f>
        <v>0</v>
      </c>
      <c r="DL9">
        <f>'2-6(住宅・環境費)'!P15</f>
        <v>0</v>
      </c>
      <c r="DM9">
        <f>'2-6(住宅・環境費)'!Q15</f>
        <v>0</v>
      </c>
      <c r="DN9">
        <f>'2-6(住宅・環境費)'!R15</f>
        <v>0</v>
      </c>
      <c r="DO9">
        <f>'2-6(住宅・環境費)'!S15</f>
        <v>0</v>
      </c>
      <c r="DP9">
        <f>'2-6(住宅・環境費)'!T15</f>
        <v>0</v>
      </c>
      <c r="DQ9">
        <f>'2-6(住宅・環境費)'!U15</f>
        <v>0</v>
      </c>
      <c r="DR9">
        <f>'2-6(住宅・環境費)'!V15</f>
        <v>0</v>
      </c>
      <c r="DS9">
        <f>'2-6(住宅・環境費)'!W15</f>
      </c>
      <c r="DT9">
        <f>'2-6(住宅・環境費)'!X15</f>
        <v>0</v>
      </c>
    </row>
    <row r="10" spans="1:124" ht="15" customHeight="1">
      <c r="A10" t="s">
        <v>601</v>
      </c>
      <c r="B10">
        <f>'2-2(基本)'!C42</f>
        <v>21</v>
      </c>
      <c r="C10">
        <f>'2-2(基本)'!D42</f>
      </c>
      <c r="D10">
        <f>'2-2(基本)'!E42</f>
        <v>0</v>
      </c>
      <c r="E10">
        <f>'2-2(基本)'!F42</f>
        <v>0</v>
      </c>
      <c r="F10">
        <f>'2-2(基本)'!G42</f>
        <v>0</v>
      </c>
      <c r="G10">
        <f>'2-2(基本)'!H42</f>
        <v>0</v>
      </c>
      <c r="H10">
        <f>'2-2(基本)'!I42</f>
      </c>
      <c r="I10">
        <f>'2-2(基本)'!J42</f>
        <v>0</v>
      </c>
      <c r="J10">
        <f>'2-2(基本)'!K42</f>
        <v>0</v>
      </c>
      <c r="K10">
        <f>'2-2(基本)'!L42</f>
        <v>0</v>
      </c>
      <c r="L10">
        <f>'2-2(基本)'!N42</f>
        <v>0</v>
      </c>
      <c r="M10">
        <f>'2-2(基本)'!O42</f>
        <v>0</v>
      </c>
      <c r="N10">
        <f>'2-2(基本)'!P42</f>
        <v>0</v>
      </c>
      <c r="O10">
        <f>'2-2(基本)'!Q42</f>
        <v>0</v>
      </c>
      <c r="P10">
        <f>'2-2(基本)'!R42</f>
        <v>0</v>
      </c>
      <c r="Q10">
        <f>'2-2(基本)'!S42</f>
        <v>0</v>
      </c>
      <c r="R10">
        <f>'2-2(基本)'!T42</f>
        <v>0</v>
      </c>
      <c r="S10">
        <f>'2-2(基本)'!U42</f>
        <v>0</v>
      </c>
      <c r="T10">
        <f>'2-2(基本)'!V42</f>
        <v>0</v>
      </c>
      <c r="U10">
        <f>'2-2(基本)'!W42</f>
        <v>0</v>
      </c>
      <c r="V10">
        <f>'2-2(基本)'!X42</f>
        <v>0</v>
      </c>
      <c r="W10">
        <f>'2-2(基本)'!Y42</f>
        <v>0</v>
      </c>
      <c r="X10">
        <f>'2-2(基本)'!Z42</f>
        <v>0</v>
      </c>
      <c r="Z10" t="s">
        <v>601</v>
      </c>
      <c r="AA10">
        <f>'2-3(詳細)'!C42</f>
        <v>21</v>
      </c>
      <c r="AB10">
        <f>'2-3(詳細)'!D42</f>
      </c>
      <c r="AC10">
        <f>'2-3(詳細)'!E42</f>
      </c>
      <c r="AD10">
        <f>'2-3(詳細)'!G42</f>
        <v>0</v>
      </c>
      <c r="AE10">
        <f>'2-3(詳細)'!H42</f>
        <v>0</v>
      </c>
      <c r="AF10">
        <f>'2-3(詳細)'!I42</f>
        <v>0</v>
      </c>
      <c r="AG10">
        <f>'2-3(詳細)'!L42</f>
        <v>0</v>
      </c>
      <c r="AH10">
        <f>'2-3(詳細)'!M42</f>
        <v>0</v>
      </c>
      <c r="AI10">
        <f>'2-3(詳細)'!N42</f>
        <v>0</v>
      </c>
      <c r="AJ10">
        <f>'2-3(詳細)'!O42</f>
        <v>0</v>
      </c>
      <c r="AK10">
        <f>'2-3(詳細)'!P42</f>
        <v>0</v>
      </c>
      <c r="AL10">
        <f>'2-3(詳細)'!Q42</f>
        <v>0</v>
      </c>
      <c r="AM10">
        <f>'2-3(詳細)'!R42</f>
        <v>0</v>
      </c>
      <c r="AN10">
        <f>'2-3(詳細)'!S42</f>
        <v>0</v>
      </c>
      <c r="AO10">
        <f>'2-3(詳細)'!T42</f>
        <v>0</v>
      </c>
      <c r="AP10">
        <f>'2-3(詳細)'!U42</f>
        <v>0</v>
      </c>
      <c r="AQ10">
        <f>'2-3(詳細)'!V42</f>
        <v>0</v>
      </c>
      <c r="AR10">
        <f>'2-3(詳細)'!W42</f>
        <v>0</v>
      </c>
      <c r="AS10">
        <f>'2-3(詳細)'!X42</f>
        <v>0</v>
      </c>
      <c r="AT10">
        <f>'2-3(詳細)'!Y42</f>
        <v>0</v>
      </c>
      <c r="AU10">
        <f>'2-3(詳細)'!Z42</f>
        <v>0</v>
      </c>
      <c r="AV10">
        <f>'2-3(詳細)'!AA42</f>
        <v>0</v>
      </c>
      <c r="AW10">
        <f>'2-3(詳細)'!AB42</f>
        <v>0</v>
      </c>
      <c r="AX10">
        <f>'2-3(詳細)'!AC42</f>
        <v>0</v>
      </c>
      <c r="AY10">
        <f>'2-3(詳細)'!AD42</f>
        <v>0</v>
      </c>
      <c r="BA10" t="s">
        <v>540</v>
      </c>
      <c r="BB10">
        <f>'2-4(技術習得費)'!C47</f>
        <v>21</v>
      </c>
      <c r="BC10">
        <f>'2-4(技術習得費)'!D47</f>
      </c>
      <c r="BD10">
        <f>'2-4(技術習得費)'!E47</f>
      </c>
      <c r="BE10">
        <f>'2-4(技術習得費)'!F47</f>
      </c>
      <c r="BF10">
        <f>'2-4(技術習得費)'!G47</f>
      </c>
      <c r="BG10">
        <f>'2-4(技術習得費)'!H47</f>
      </c>
      <c r="BH10">
        <f>'2-4(技術習得費)'!I47</f>
      </c>
      <c r="BI10">
        <f>'2-4(技術習得費)'!J47</f>
      </c>
      <c r="BJ10">
        <f>'2-4(技術習得費)'!K47</f>
        <v>0</v>
      </c>
      <c r="BK10">
        <f>'2-4(技術習得費)'!L47</f>
        <v>0</v>
      </c>
      <c r="BL10">
        <f>'2-4(技術習得費)'!M47</f>
        <v>0</v>
      </c>
      <c r="BM10">
        <f>'2-4(技術習得費)'!N47</f>
        <v>0</v>
      </c>
      <c r="BN10">
        <f>'2-4(技術習得費)'!O47</f>
        <v>0</v>
      </c>
      <c r="BO10">
        <f>'2-4(技術習得費)'!P47</f>
        <v>0</v>
      </c>
      <c r="BP10">
        <f>'2-4(技術習得費)'!Q47</f>
        <v>0</v>
      </c>
      <c r="BQ10">
        <f>'2-4(技術習得費)'!R47</f>
        <v>0</v>
      </c>
      <c r="BR10">
        <f>'2-4(技術習得費)'!S47</f>
        <v>0</v>
      </c>
      <c r="BS10">
        <f>'2-4(技術習得費)'!T47</f>
        <v>0</v>
      </c>
      <c r="BT10">
        <f>'2-4(技術習得費)'!U47</f>
        <v>0</v>
      </c>
      <c r="BU10">
        <f>'2-4(技術習得費)'!V47</f>
        <v>0</v>
      </c>
      <c r="BV10">
        <f>'2-4(技術習得費)'!W47</f>
      </c>
      <c r="BW10">
        <f>'2-4(技術習得費)'!X47</f>
        <v>0</v>
      </c>
      <c r="BX10">
        <f>'2-4(技術習得費)'!Y47</f>
        <v>0</v>
      </c>
      <c r="CX10" t="s">
        <v>612</v>
      </c>
      <c r="CY10">
        <f>'2-6(住宅・環境費)'!C46</f>
        <v>21</v>
      </c>
      <c r="CZ10">
        <f>'2-6(住宅・環境費)'!D46</f>
      </c>
      <c r="DA10">
        <f>'2-6(住宅・環境費)'!E46</f>
      </c>
      <c r="DB10">
        <f>'2-6(住宅・環境費)'!F46</f>
      </c>
      <c r="DC10">
        <f>'2-6(住宅・環境費)'!G46</f>
      </c>
      <c r="DD10">
        <f>'2-6(住宅・環境費)'!H46</f>
      </c>
      <c r="DE10">
        <f>'2-6(住宅・環境費)'!I46</f>
      </c>
      <c r="DF10">
        <f>'2-6(住宅・環境費)'!J46</f>
      </c>
      <c r="DG10">
        <f>'2-6(住宅・環境費)'!K46</f>
        <v>0</v>
      </c>
      <c r="DH10">
        <f>'2-6(住宅・環境費)'!L46</f>
        <v>0</v>
      </c>
      <c r="DI10">
        <f>'2-6(住宅・環境費)'!M46</f>
        <v>0</v>
      </c>
      <c r="DJ10">
        <f>'2-6(住宅・環境費)'!N46</f>
        <v>0</v>
      </c>
      <c r="DK10">
        <f>'2-6(住宅・環境費)'!O46</f>
        <v>0</v>
      </c>
      <c r="DL10">
        <f>'2-6(住宅・環境費)'!P46</f>
        <v>0</v>
      </c>
      <c r="DM10">
        <f>'2-6(住宅・環境費)'!Q46</f>
        <v>0</v>
      </c>
      <c r="DN10">
        <f>'2-6(住宅・環境費)'!R46</f>
        <v>0</v>
      </c>
      <c r="DO10">
        <f>'2-6(住宅・環境費)'!S46</f>
        <v>0</v>
      </c>
      <c r="DP10">
        <f>'2-6(住宅・環境費)'!T46</f>
        <v>0</v>
      </c>
      <c r="DQ10">
        <f>'2-6(住宅・環境費)'!U46</f>
        <v>0</v>
      </c>
      <c r="DR10">
        <f>'2-6(住宅・環境費)'!V46</f>
        <v>0</v>
      </c>
      <c r="DS10">
        <f>'2-6(住宅・環境費)'!W46</f>
      </c>
      <c r="DT10">
        <f>'2-6(住宅・環境費)'!X46</f>
        <v>0</v>
      </c>
    </row>
    <row r="11" spans="1:124" ht="15" customHeight="1">
      <c r="A11" t="s">
        <v>601</v>
      </c>
      <c r="B11">
        <f>'2-2(基本)'!C43</f>
        <v>22</v>
      </c>
      <c r="C11">
        <f>'2-2(基本)'!D43</f>
      </c>
      <c r="D11">
        <f>'2-2(基本)'!E43</f>
        <v>0</v>
      </c>
      <c r="E11">
        <f>'2-2(基本)'!F43</f>
        <v>0</v>
      </c>
      <c r="F11">
        <f>'2-2(基本)'!G43</f>
        <v>0</v>
      </c>
      <c r="G11">
        <f>'2-2(基本)'!H43</f>
        <v>0</v>
      </c>
      <c r="H11">
        <f>'2-2(基本)'!I43</f>
      </c>
      <c r="I11">
        <f>'2-2(基本)'!J43</f>
        <v>0</v>
      </c>
      <c r="J11">
        <f>'2-2(基本)'!K43</f>
        <v>0</v>
      </c>
      <c r="K11">
        <f>'2-2(基本)'!L43</f>
        <v>0</v>
      </c>
      <c r="L11">
        <f>'2-2(基本)'!N43</f>
        <v>0</v>
      </c>
      <c r="M11">
        <f>'2-2(基本)'!O43</f>
        <v>0</v>
      </c>
      <c r="N11">
        <f>'2-2(基本)'!P43</f>
        <v>0</v>
      </c>
      <c r="O11">
        <f>'2-2(基本)'!Q43</f>
        <v>0</v>
      </c>
      <c r="P11">
        <f>'2-2(基本)'!R43</f>
        <v>0</v>
      </c>
      <c r="Q11">
        <f>'2-2(基本)'!S43</f>
        <v>0</v>
      </c>
      <c r="R11">
        <f>'2-2(基本)'!T43</f>
        <v>0</v>
      </c>
      <c r="S11">
        <f>'2-2(基本)'!U43</f>
        <v>0</v>
      </c>
      <c r="T11">
        <f>'2-2(基本)'!V43</f>
        <v>0</v>
      </c>
      <c r="U11">
        <f>'2-2(基本)'!W43</f>
        <v>0</v>
      </c>
      <c r="V11">
        <f>'2-2(基本)'!X43</f>
        <v>0</v>
      </c>
      <c r="W11">
        <f>'2-2(基本)'!Y43</f>
        <v>0</v>
      </c>
      <c r="X11">
        <f>'2-2(基本)'!Z43</f>
        <v>0</v>
      </c>
      <c r="Z11" t="s">
        <v>601</v>
      </c>
      <c r="AA11">
        <f>'2-3(詳細)'!C43</f>
        <v>22</v>
      </c>
      <c r="AB11">
        <f>'2-3(詳細)'!D43</f>
      </c>
      <c r="AC11">
        <f>'2-3(詳細)'!E43</f>
      </c>
      <c r="AD11">
        <f>'2-3(詳細)'!G43</f>
        <v>0</v>
      </c>
      <c r="AE11">
        <f>'2-3(詳細)'!H43</f>
        <v>0</v>
      </c>
      <c r="AF11">
        <f>'2-3(詳細)'!I43</f>
        <v>0</v>
      </c>
      <c r="AG11">
        <f>'2-3(詳細)'!L43</f>
        <v>0</v>
      </c>
      <c r="AH11">
        <f>'2-3(詳細)'!M43</f>
        <v>0</v>
      </c>
      <c r="AI11">
        <f>'2-3(詳細)'!N43</f>
        <v>0</v>
      </c>
      <c r="AJ11">
        <f>'2-3(詳細)'!O43</f>
        <v>0</v>
      </c>
      <c r="AK11">
        <f>'2-3(詳細)'!P43</f>
        <v>0</v>
      </c>
      <c r="AL11">
        <f>'2-3(詳細)'!Q43</f>
        <v>0</v>
      </c>
      <c r="AM11">
        <f>'2-3(詳細)'!R43</f>
        <v>0</v>
      </c>
      <c r="AN11">
        <f>'2-3(詳細)'!S43</f>
        <v>0</v>
      </c>
      <c r="AO11">
        <f>'2-3(詳細)'!T43</f>
        <v>0</v>
      </c>
      <c r="AP11">
        <f>'2-3(詳細)'!U43</f>
        <v>0</v>
      </c>
      <c r="AQ11">
        <f>'2-3(詳細)'!V43</f>
        <v>0</v>
      </c>
      <c r="AR11">
        <f>'2-3(詳細)'!W43</f>
        <v>0</v>
      </c>
      <c r="AS11">
        <f>'2-3(詳細)'!X43</f>
        <v>0</v>
      </c>
      <c r="AT11">
        <f>'2-3(詳細)'!Y43</f>
        <v>0</v>
      </c>
      <c r="AU11">
        <f>'2-3(詳細)'!Z43</f>
        <v>0</v>
      </c>
      <c r="AV11">
        <f>'2-3(詳細)'!AA43</f>
        <v>0</v>
      </c>
      <c r="AW11">
        <f>'2-3(詳細)'!AB43</f>
        <v>0</v>
      </c>
      <c r="AX11">
        <f>'2-3(詳細)'!AC43</f>
        <v>0</v>
      </c>
      <c r="AY11">
        <f>'2-3(詳細)'!AD43</f>
        <v>0</v>
      </c>
      <c r="BA11" t="s">
        <v>540</v>
      </c>
      <c r="BB11">
        <f>'2-4(技術習得費)'!C48</f>
        <v>22</v>
      </c>
      <c r="BC11">
        <f>'2-4(技術習得費)'!D48</f>
      </c>
      <c r="BD11">
        <f>'2-4(技術習得費)'!E48</f>
        <v>0</v>
      </c>
      <c r="BE11">
        <f>'2-4(技術習得費)'!F48</f>
        <v>0</v>
      </c>
      <c r="BF11">
        <f>'2-4(技術習得費)'!G48</f>
      </c>
      <c r="BG11">
        <f>'2-4(技術習得費)'!H48</f>
      </c>
      <c r="BH11">
        <f>'2-4(技術習得費)'!I48</f>
      </c>
      <c r="BI11">
        <f>'2-4(技術習得費)'!J48</f>
      </c>
      <c r="BJ11">
        <f>'2-4(技術習得費)'!K48</f>
        <v>0</v>
      </c>
      <c r="BK11">
        <f>'2-4(技術習得費)'!L48</f>
        <v>0</v>
      </c>
      <c r="BL11">
        <f>'2-4(技術習得費)'!M48</f>
        <v>0</v>
      </c>
      <c r="BM11">
        <f>'2-4(技術習得費)'!N48</f>
        <v>0</v>
      </c>
      <c r="BN11">
        <f>'2-4(技術習得費)'!O48</f>
        <v>0</v>
      </c>
      <c r="BO11">
        <f>'2-4(技術習得費)'!P48</f>
        <v>0</v>
      </c>
      <c r="BP11">
        <f>'2-4(技術習得費)'!Q48</f>
        <v>0</v>
      </c>
      <c r="BQ11">
        <f>'2-4(技術習得費)'!R48</f>
        <v>0</v>
      </c>
      <c r="BR11">
        <f>'2-4(技術習得費)'!S48</f>
        <v>0</v>
      </c>
      <c r="BS11">
        <f>'2-4(技術習得費)'!T48</f>
        <v>0</v>
      </c>
      <c r="BT11">
        <f>'2-4(技術習得費)'!U48</f>
        <v>0</v>
      </c>
      <c r="BU11">
        <f>'2-4(技術習得費)'!V48</f>
        <v>0</v>
      </c>
      <c r="BV11">
        <f>'2-4(技術習得費)'!W48</f>
      </c>
      <c r="BW11">
        <f>'2-4(技術習得費)'!X48</f>
        <v>0</v>
      </c>
      <c r="BX11">
        <f>'2-4(技術習得費)'!Y48</f>
        <v>0</v>
      </c>
      <c r="CX11" t="s">
        <v>612</v>
      </c>
      <c r="CY11">
        <f>'2-6(住宅・環境費)'!C47</f>
        <v>22</v>
      </c>
      <c r="CZ11">
        <f>'2-6(住宅・環境費)'!D47</f>
      </c>
      <c r="DA11">
        <f>'2-6(住宅・環境費)'!E47</f>
      </c>
      <c r="DB11">
        <f>'2-6(住宅・環境費)'!F47</f>
      </c>
      <c r="DC11">
        <f>'2-6(住宅・環境費)'!G47</f>
      </c>
      <c r="DD11">
        <f>'2-6(住宅・環境費)'!H47</f>
      </c>
      <c r="DE11">
        <f>'2-6(住宅・環境費)'!I47</f>
      </c>
      <c r="DF11">
        <f>'2-6(住宅・環境費)'!J47</f>
      </c>
      <c r="DG11">
        <f>'2-6(住宅・環境費)'!K47</f>
        <v>0</v>
      </c>
      <c r="DH11">
        <f>'2-6(住宅・環境費)'!L47</f>
        <v>0</v>
      </c>
      <c r="DI11">
        <f>'2-6(住宅・環境費)'!M47</f>
        <v>0</v>
      </c>
      <c r="DJ11">
        <f>'2-6(住宅・環境費)'!N47</f>
        <v>0</v>
      </c>
      <c r="DK11">
        <f>'2-6(住宅・環境費)'!O47</f>
        <v>0</v>
      </c>
      <c r="DL11">
        <f>'2-6(住宅・環境費)'!P47</f>
        <v>0</v>
      </c>
      <c r="DM11">
        <f>'2-6(住宅・環境費)'!Q47</f>
        <v>0</v>
      </c>
      <c r="DN11">
        <f>'2-6(住宅・環境費)'!R47</f>
        <v>0</v>
      </c>
      <c r="DO11">
        <f>'2-6(住宅・環境費)'!S47</f>
        <v>0</v>
      </c>
      <c r="DP11">
        <f>'2-6(住宅・環境費)'!T47</f>
        <v>0</v>
      </c>
      <c r="DQ11">
        <f>'2-6(住宅・環境費)'!U47</f>
        <v>0</v>
      </c>
      <c r="DR11">
        <f>'2-6(住宅・環境費)'!V47</f>
        <v>0</v>
      </c>
      <c r="DS11">
        <f>'2-6(住宅・環境費)'!W47</f>
      </c>
      <c r="DT11">
        <f>'2-6(住宅・環境費)'!X47</f>
        <v>0</v>
      </c>
    </row>
    <row r="12" spans="1:124" ht="13.5">
      <c r="A12" t="s">
        <v>601</v>
      </c>
      <c r="B12">
        <f>'2-2(基本)'!C44</f>
        <v>23</v>
      </c>
      <c r="C12">
        <f>'2-2(基本)'!D44</f>
      </c>
      <c r="D12">
        <f>'2-2(基本)'!E44</f>
        <v>0</v>
      </c>
      <c r="E12">
        <f>'2-2(基本)'!F44</f>
        <v>0</v>
      </c>
      <c r="F12">
        <f>'2-2(基本)'!G44</f>
        <v>0</v>
      </c>
      <c r="G12">
        <f>'2-2(基本)'!H44</f>
        <v>0</v>
      </c>
      <c r="H12">
        <f>'2-2(基本)'!I44</f>
      </c>
      <c r="I12">
        <f>'2-2(基本)'!J44</f>
        <v>0</v>
      </c>
      <c r="J12">
        <f>'2-2(基本)'!K44</f>
        <v>0</v>
      </c>
      <c r="K12">
        <f>'2-2(基本)'!L44</f>
        <v>0</v>
      </c>
      <c r="L12">
        <f>'2-2(基本)'!N44</f>
        <v>0</v>
      </c>
      <c r="M12">
        <f>'2-2(基本)'!O44</f>
        <v>0</v>
      </c>
      <c r="N12">
        <f>'2-2(基本)'!P44</f>
        <v>0</v>
      </c>
      <c r="O12">
        <f>'2-2(基本)'!Q44</f>
        <v>0</v>
      </c>
      <c r="P12">
        <f>'2-2(基本)'!R44</f>
        <v>0</v>
      </c>
      <c r="Q12">
        <f>'2-2(基本)'!S44</f>
        <v>0</v>
      </c>
      <c r="R12">
        <f>'2-2(基本)'!T44</f>
        <v>0</v>
      </c>
      <c r="S12">
        <f>'2-2(基本)'!U44</f>
        <v>0</v>
      </c>
      <c r="T12">
        <f>'2-2(基本)'!V44</f>
        <v>0</v>
      </c>
      <c r="U12">
        <f>'2-2(基本)'!W44</f>
        <v>0</v>
      </c>
      <c r="V12">
        <f>'2-2(基本)'!X44</f>
        <v>0</v>
      </c>
      <c r="W12">
        <f>'2-2(基本)'!Y44</f>
        <v>0</v>
      </c>
      <c r="X12">
        <f>'2-2(基本)'!Z44</f>
        <v>0</v>
      </c>
      <c r="Z12" t="s">
        <v>601</v>
      </c>
      <c r="AA12">
        <f>'2-3(詳細)'!C44</f>
        <v>23</v>
      </c>
      <c r="AB12">
        <f>'2-3(詳細)'!D44</f>
      </c>
      <c r="AC12">
        <f>'2-3(詳細)'!E44</f>
      </c>
      <c r="AD12">
        <f>'2-3(詳細)'!G44</f>
        <v>0</v>
      </c>
      <c r="AE12">
        <f>'2-3(詳細)'!H44</f>
        <v>0</v>
      </c>
      <c r="AF12">
        <f>'2-3(詳細)'!I44</f>
        <v>0</v>
      </c>
      <c r="AG12">
        <f>'2-3(詳細)'!L44</f>
        <v>0</v>
      </c>
      <c r="AH12">
        <f>'2-3(詳細)'!M44</f>
        <v>0</v>
      </c>
      <c r="AI12">
        <f>'2-3(詳細)'!N44</f>
        <v>0</v>
      </c>
      <c r="AJ12">
        <f>'2-3(詳細)'!O44</f>
        <v>0</v>
      </c>
      <c r="AK12">
        <f>'2-3(詳細)'!P44</f>
        <v>0</v>
      </c>
      <c r="AL12">
        <f>'2-3(詳細)'!Q44</f>
        <v>0</v>
      </c>
      <c r="AM12">
        <f>'2-3(詳細)'!R44</f>
        <v>0</v>
      </c>
      <c r="AN12">
        <f>'2-3(詳細)'!S44</f>
        <v>0</v>
      </c>
      <c r="AO12">
        <f>'2-3(詳細)'!T44</f>
        <v>0</v>
      </c>
      <c r="AP12">
        <f>'2-3(詳細)'!U44</f>
        <v>0</v>
      </c>
      <c r="AQ12">
        <f>'2-3(詳細)'!V44</f>
        <v>0</v>
      </c>
      <c r="AR12">
        <f>'2-3(詳細)'!W44</f>
        <v>0</v>
      </c>
      <c r="AS12">
        <f>'2-3(詳細)'!X44</f>
        <v>0</v>
      </c>
      <c r="AT12">
        <f>'2-3(詳細)'!Y44</f>
        <v>0</v>
      </c>
      <c r="AU12">
        <f>'2-3(詳細)'!Z44</f>
        <v>0</v>
      </c>
      <c r="AV12">
        <f>'2-3(詳細)'!AA44</f>
        <v>0</v>
      </c>
      <c r="AW12">
        <f>'2-3(詳細)'!AB44</f>
        <v>0</v>
      </c>
      <c r="AX12">
        <f>'2-3(詳細)'!AC44</f>
        <v>0</v>
      </c>
      <c r="AY12">
        <f>'2-3(詳細)'!AD44</f>
        <v>0</v>
      </c>
      <c r="BA12" t="s">
        <v>540</v>
      </c>
      <c r="BB12">
        <f>'2-4(技術習得費)'!C49</f>
        <v>23</v>
      </c>
      <c r="BC12">
        <f>'2-4(技術習得費)'!D49</f>
      </c>
      <c r="BD12">
        <f>'2-4(技術習得費)'!E49</f>
        <v>0</v>
      </c>
      <c r="BE12">
        <f>'2-4(技術習得費)'!F49</f>
        <v>0</v>
      </c>
      <c r="BF12">
        <f>'2-4(技術習得費)'!G49</f>
      </c>
      <c r="BG12">
        <f>'2-4(技術習得費)'!H49</f>
      </c>
      <c r="BH12">
        <f>'2-4(技術習得費)'!I49</f>
      </c>
      <c r="BI12">
        <f>'2-4(技術習得費)'!J49</f>
      </c>
      <c r="BJ12">
        <f>'2-4(技術習得費)'!K49</f>
        <v>0</v>
      </c>
      <c r="BK12">
        <f>'2-4(技術習得費)'!L49</f>
        <v>0</v>
      </c>
      <c r="BL12">
        <f>'2-4(技術習得費)'!M49</f>
        <v>0</v>
      </c>
      <c r="BM12">
        <f>'2-4(技術習得費)'!N49</f>
        <v>0</v>
      </c>
      <c r="BN12">
        <f>'2-4(技術習得費)'!O49</f>
        <v>0</v>
      </c>
      <c r="BO12">
        <f>'2-4(技術習得費)'!P49</f>
        <v>0</v>
      </c>
      <c r="BP12">
        <f>'2-4(技術習得費)'!Q49</f>
        <v>0</v>
      </c>
      <c r="BQ12">
        <f>'2-4(技術習得費)'!R49</f>
        <v>0</v>
      </c>
      <c r="BR12">
        <f>'2-4(技術習得費)'!S49</f>
        <v>0</v>
      </c>
      <c r="BS12">
        <f>'2-4(技術習得費)'!T49</f>
        <v>0</v>
      </c>
      <c r="BT12">
        <f>'2-4(技術習得費)'!U49</f>
        <v>0</v>
      </c>
      <c r="BU12">
        <f>'2-4(技術習得費)'!V49</f>
        <v>0</v>
      </c>
      <c r="BV12">
        <f>'2-4(技術習得費)'!W49</f>
      </c>
      <c r="BW12">
        <f>'2-4(技術習得費)'!X49</f>
        <v>0</v>
      </c>
      <c r="BX12">
        <f>'2-4(技術習得費)'!Y49</f>
        <v>0</v>
      </c>
      <c r="CX12" t="s">
        <v>612</v>
      </c>
      <c r="CY12">
        <f>'2-6(住宅・環境費)'!C48</f>
        <v>23</v>
      </c>
      <c r="CZ12">
        <f>'2-6(住宅・環境費)'!D48</f>
      </c>
      <c r="DA12">
        <f>'2-6(住宅・環境費)'!E48</f>
      </c>
      <c r="DB12">
        <f>'2-6(住宅・環境費)'!F48</f>
      </c>
      <c r="DC12">
        <f>'2-6(住宅・環境費)'!G48</f>
      </c>
      <c r="DD12">
        <f>'2-6(住宅・環境費)'!H48</f>
      </c>
      <c r="DE12">
        <f>'2-6(住宅・環境費)'!I48</f>
      </c>
      <c r="DF12">
        <f>'2-6(住宅・環境費)'!J48</f>
      </c>
      <c r="DG12">
        <f>'2-6(住宅・環境費)'!K48</f>
        <v>0</v>
      </c>
      <c r="DH12">
        <f>'2-6(住宅・環境費)'!L48</f>
        <v>0</v>
      </c>
      <c r="DI12">
        <f>'2-6(住宅・環境費)'!M48</f>
        <v>0</v>
      </c>
      <c r="DJ12">
        <f>'2-6(住宅・環境費)'!N48</f>
        <v>0</v>
      </c>
      <c r="DK12">
        <f>'2-6(住宅・環境費)'!O48</f>
        <v>0</v>
      </c>
      <c r="DL12">
        <f>'2-6(住宅・環境費)'!P48</f>
        <v>0</v>
      </c>
      <c r="DM12">
        <f>'2-6(住宅・環境費)'!Q48</f>
        <v>0</v>
      </c>
      <c r="DN12">
        <f>'2-6(住宅・環境費)'!R48</f>
        <v>0</v>
      </c>
      <c r="DO12">
        <f>'2-6(住宅・環境費)'!S48</f>
        <v>0</v>
      </c>
      <c r="DP12">
        <f>'2-6(住宅・環境費)'!T48</f>
        <v>0</v>
      </c>
      <c r="DQ12">
        <f>'2-6(住宅・環境費)'!U48</f>
        <v>0</v>
      </c>
      <c r="DR12">
        <f>'2-6(住宅・環境費)'!V48</f>
        <v>0</v>
      </c>
      <c r="DS12">
        <f>'2-6(住宅・環境費)'!W48</f>
      </c>
      <c r="DT12">
        <f>'2-6(住宅・環境費)'!X48</f>
        <v>0</v>
      </c>
    </row>
    <row r="13" spans="1:124" ht="15" customHeight="1">
      <c r="A13" t="s">
        <v>601</v>
      </c>
      <c r="B13">
        <f>'2-2(基本)'!C45</f>
        <v>24</v>
      </c>
      <c r="C13">
        <f>'2-2(基本)'!D45</f>
      </c>
      <c r="D13">
        <f>'2-2(基本)'!E45</f>
        <v>0</v>
      </c>
      <c r="E13">
        <f>'2-2(基本)'!F45</f>
        <v>0</v>
      </c>
      <c r="F13">
        <f>'2-2(基本)'!G45</f>
        <v>0</v>
      </c>
      <c r="G13">
        <f>'2-2(基本)'!H45</f>
        <v>0</v>
      </c>
      <c r="H13">
        <f>'2-2(基本)'!I45</f>
      </c>
      <c r="I13">
        <f>'2-2(基本)'!J45</f>
        <v>0</v>
      </c>
      <c r="J13">
        <f>'2-2(基本)'!K45</f>
        <v>0</v>
      </c>
      <c r="K13">
        <f>'2-2(基本)'!L45</f>
        <v>0</v>
      </c>
      <c r="L13">
        <f>'2-2(基本)'!N45</f>
        <v>0</v>
      </c>
      <c r="M13">
        <f>'2-2(基本)'!O45</f>
        <v>0</v>
      </c>
      <c r="N13">
        <f>'2-2(基本)'!P45</f>
        <v>0</v>
      </c>
      <c r="O13">
        <f>'2-2(基本)'!Q45</f>
        <v>0</v>
      </c>
      <c r="P13">
        <f>'2-2(基本)'!R45</f>
        <v>0</v>
      </c>
      <c r="Q13">
        <f>'2-2(基本)'!S45</f>
        <v>0</v>
      </c>
      <c r="R13">
        <f>'2-2(基本)'!T45</f>
        <v>0</v>
      </c>
      <c r="S13">
        <f>'2-2(基本)'!U45</f>
        <v>0</v>
      </c>
      <c r="T13">
        <f>'2-2(基本)'!V45</f>
        <v>0</v>
      </c>
      <c r="U13">
        <f>'2-2(基本)'!W45</f>
        <v>0</v>
      </c>
      <c r="V13">
        <f>'2-2(基本)'!X45</f>
        <v>0</v>
      </c>
      <c r="W13">
        <f>'2-2(基本)'!Y45</f>
        <v>0</v>
      </c>
      <c r="X13">
        <f>'2-2(基本)'!Z45</f>
        <v>0</v>
      </c>
      <c r="Z13" t="s">
        <v>601</v>
      </c>
      <c r="AA13">
        <f>'2-3(詳細)'!C45</f>
        <v>24</v>
      </c>
      <c r="AB13">
        <f>'2-3(詳細)'!D45</f>
      </c>
      <c r="AC13">
        <f>'2-3(詳細)'!E45</f>
      </c>
      <c r="AD13">
        <f>'2-3(詳細)'!G45</f>
        <v>0</v>
      </c>
      <c r="AE13">
        <f>'2-3(詳細)'!H45</f>
        <v>0</v>
      </c>
      <c r="AF13">
        <f>'2-3(詳細)'!I45</f>
        <v>0</v>
      </c>
      <c r="AG13">
        <f>'2-3(詳細)'!L45</f>
        <v>0</v>
      </c>
      <c r="AH13">
        <f>'2-3(詳細)'!M45</f>
        <v>0</v>
      </c>
      <c r="AI13">
        <f>'2-3(詳細)'!N45</f>
        <v>0</v>
      </c>
      <c r="AJ13">
        <f>'2-3(詳細)'!O45</f>
        <v>0</v>
      </c>
      <c r="AK13">
        <f>'2-3(詳細)'!P45</f>
        <v>0</v>
      </c>
      <c r="AL13">
        <f>'2-3(詳細)'!Q45</f>
        <v>0</v>
      </c>
      <c r="AM13">
        <f>'2-3(詳細)'!R45</f>
        <v>0</v>
      </c>
      <c r="AN13">
        <f>'2-3(詳細)'!S45</f>
        <v>0</v>
      </c>
      <c r="AO13">
        <f>'2-3(詳細)'!T45</f>
        <v>0</v>
      </c>
      <c r="AP13">
        <f>'2-3(詳細)'!U45</f>
        <v>0</v>
      </c>
      <c r="AQ13">
        <f>'2-3(詳細)'!V45</f>
        <v>0</v>
      </c>
      <c r="AR13">
        <f>'2-3(詳細)'!W45</f>
        <v>0</v>
      </c>
      <c r="AS13">
        <f>'2-3(詳細)'!X45</f>
        <v>0</v>
      </c>
      <c r="AT13">
        <f>'2-3(詳細)'!Y45</f>
        <v>0</v>
      </c>
      <c r="AU13">
        <f>'2-3(詳細)'!Z45</f>
        <v>0</v>
      </c>
      <c r="AV13">
        <f>'2-3(詳細)'!AA45</f>
        <v>0</v>
      </c>
      <c r="AW13">
        <f>'2-3(詳細)'!AB45</f>
        <v>0</v>
      </c>
      <c r="AX13">
        <f>'2-3(詳細)'!AC45</f>
        <v>0</v>
      </c>
      <c r="AY13">
        <f>'2-3(詳細)'!AD45</f>
        <v>0</v>
      </c>
      <c r="BA13" t="s">
        <v>540</v>
      </c>
      <c r="BB13">
        <f>'2-4(技術習得費)'!C50</f>
        <v>24</v>
      </c>
      <c r="BC13">
        <f>'2-4(技術習得費)'!D50</f>
      </c>
      <c r="BD13">
        <f>'2-4(技術習得費)'!E50</f>
        <v>0</v>
      </c>
      <c r="BE13">
        <f>'2-4(技術習得費)'!F50</f>
        <v>0</v>
      </c>
      <c r="BF13">
        <f>'2-4(技術習得費)'!G50</f>
      </c>
      <c r="BG13">
        <f>'2-4(技術習得費)'!H50</f>
      </c>
      <c r="BH13">
        <f>'2-4(技術習得費)'!I50</f>
      </c>
      <c r="BI13">
        <f>'2-4(技術習得費)'!J50</f>
      </c>
      <c r="BJ13">
        <f>'2-4(技術習得費)'!K50</f>
        <v>0</v>
      </c>
      <c r="BK13">
        <f>'2-4(技術習得費)'!L50</f>
        <v>0</v>
      </c>
      <c r="BL13">
        <f>'2-4(技術習得費)'!M50</f>
        <v>0</v>
      </c>
      <c r="BM13">
        <f>'2-4(技術習得費)'!N50</f>
        <v>0</v>
      </c>
      <c r="BN13">
        <f>'2-4(技術習得費)'!O50</f>
        <v>0</v>
      </c>
      <c r="BO13">
        <f>'2-4(技術習得費)'!P50</f>
        <v>0</v>
      </c>
      <c r="BP13">
        <f>'2-4(技術習得費)'!Q50</f>
        <v>0</v>
      </c>
      <c r="BQ13">
        <f>'2-4(技術習得費)'!R50</f>
        <v>0</v>
      </c>
      <c r="BR13">
        <f>'2-4(技術習得費)'!S50</f>
        <v>0</v>
      </c>
      <c r="BS13">
        <f>'2-4(技術習得費)'!T50</f>
        <v>0</v>
      </c>
      <c r="BT13">
        <f>'2-4(技術習得費)'!U50</f>
        <v>0</v>
      </c>
      <c r="BU13">
        <f>'2-4(技術習得費)'!V50</f>
        <v>0</v>
      </c>
      <c r="BV13">
        <f>'2-4(技術習得費)'!W50</f>
      </c>
      <c r="BW13">
        <f>'2-4(技術習得費)'!X50</f>
        <v>0</v>
      </c>
      <c r="BX13">
        <f>'2-4(技術習得費)'!Y50</f>
        <v>0</v>
      </c>
      <c r="CX13" t="s">
        <v>612</v>
      </c>
      <c r="CY13">
        <f>'2-6(住宅・環境費)'!C49</f>
        <v>24</v>
      </c>
      <c r="CZ13">
        <f>'2-6(住宅・環境費)'!D49</f>
      </c>
      <c r="DA13">
        <f>'2-6(住宅・環境費)'!E49</f>
      </c>
      <c r="DB13">
        <f>'2-6(住宅・環境費)'!F49</f>
      </c>
      <c r="DC13">
        <f>'2-6(住宅・環境費)'!G49</f>
      </c>
      <c r="DD13">
        <f>'2-6(住宅・環境費)'!H49</f>
      </c>
      <c r="DE13">
        <f>'2-6(住宅・環境費)'!I49</f>
      </c>
      <c r="DF13">
        <f>'2-6(住宅・環境費)'!J49</f>
      </c>
      <c r="DG13">
        <f>'2-6(住宅・環境費)'!K49</f>
        <v>0</v>
      </c>
      <c r="DH13">
        <f>'2-6(住宅・環境費)'!L49</f>
        <v>0</v>
      </c>
      <c r="DI13">
        <f>'2-6(住宅・環境費)'!M49</f>
        <v>0</v>
      </c>
      <c r="DJ13">
        <f>'2-6(住宅・環境費)'!N49</f>
        <v>0</v>
      </c>
      <c r="DK13">
        <f>'2-6(住宅・環境費)'!O49</f>
        <v>0</v>
      </c>
      <c r="DL13">
        <f>'2-6(住宅・環境費)'!P49</f>
        <v>0</v>
      </c>
      <c r="DM13">
        <f>'2-6(住宅・環境費)'!Q49</f>
        <v>0</v>
      </c>
      <c r="DN13">
        <f>'2-6(住宅・環境費)'!R49</f>
        <v>0</v>
      </c>
      <c r="DO13">
        <f>'2-6(住宅・環境費)'!S49</f>
        <v>0</v>
      </c>
      <c r="DP13">
        <f>'2-6(住宅・環境費)'!T49</f>
        <v>0</v>
      </c>
      <c r="DQ13">
        <f>'2-6(住宅・環境費)'!U49</f>
        <v>0</v>
      </c>
      <c r="DR13">
        <f>'2-6(住宅・環境費)'!V49</f>
        <v>0</v>
      </c>
      <c r="DS13">
        <f>'2-6(住宅・環境費)'!W49</f>
      </c>
      <c r="DT13">
        <f>'2-6(住宅・環境費)'!X49</f>
        <v>0</v>
      </c>
    </row>
    <row r="14" spans="1:124" ht="15" customHeight="1">
      <c r="A14" t="s">
        <v>601</v>
      </c>
      <c r="B14">
        <f>'2-2(基本)'!C46</f>
        <v>25</v>
      </c>
      <c r="C14">
        <f>'2-2(基本)'!D46</f>
      </c>
      <c r="D14">
        <f>'2-2(基本)'!E46</f>
        <v>0</v>
      </c>
      <c r="E14">
        <f>'2-2(基本)'!F46</f>
        <v>0</v>
      </c>
      <c r="F14">
        <f>'2-2(基本)'!G46</f>
        <v>0</v>
      </c>
      <c r="G14">
        <f>'2-2(基本)'!H46</f>
        <v>0</v>
      </c>
      <c r="H14">
        <f>'2-2(基本)'!I46</f>
      </c>
      <c r="I14">
        <f>'2-2(基本)'!J46</f>
        <v>0</v>
      </c>
      <c r="J14">
        <f>'2-2(基本)'!K46</f>
        <v>0</v>
      </c>
      <c r="K14">
        <f>'2-2(基本)'!L46</f>
        <v>0</v>
      </c>
      <c r="L14">
        <f>'2-2(基本)'!N46</f>
        <v>0</v>
      </c>
      <c r="M14">
        <f>'2-2(基本)'!O46</f>
        <v>0</v>
      </c>
      <c r="N14">
        <f>'2-2(基本)'!P46</f>
        <v>0</v>
      </c>
      <c r="O14">
        <f>'2-2(基本)'!Q46</f>
        <v>0</v>
      </c>
      <c r="P14">
        <f>'2-2(基本)'!R46</f>
        <v>0</v>
      </c>
      <c r="Q14">
        <f>'2-2(基本)'!S46</f>
        <v>0</v>
      </c>
      <c r="R14">
        <f>'2-2(基本)'!T46</f>
        <v>0</v>
      </c>
      <c r="S14">
        <f>'2-2(基本)'!U46</f>
        <v>0</v>
      </c>
      <c r="T14">
        <f>'2-2(基本)'!V46</f>
        <v>0</v>
      </c>
      <c r="U14">
        <f>'2-2(基本)'!W46</f>
        <v>0</v>
      </c>
      <c r="V14">
        <f>'2-2(基本)'!X46</f>
        <v>0</v>
      </c>
      <c r="W14">
        <f>'2-2(基本)'!Y46</f>
        <v>0</v>
      </c>
      <c r="X14">
        <f>'2-2(基本)'!Z46</f>
        <v>0</v>
      </c>
      <c r="Z14" t="s">
        <v>601</v>
      </c>
      <c r="AA14">
        <f>'2-3(詳細)'!C46</f>
        <v>25</v>
      </c>
      <c r="AB14">
        <f>'2-3(詳細)'!D46</f>
      </c>
      <c r="AC14">
        <f>'2-3(詳細)'!E46</f>
      </c>
      <c r="AD14">
        <f>'2-3(詳細)'!G46</f>
        <v>0</v>
      </c>
      <c r="AE14">
        <f>'2-3(詳細)'!H46</f>
        <v>0</v>
      </c>
      <c r="AF14">
        <f>'2-3(詳細)'!I46</f>
        <v>0</v>
      </c>
      <c r="AG14">
        <f>'2-3(詳細)'!L46</f>
        <v>0</v>
      </c>
      <c r="AH14">
        <f>'2-3(詳細)'!M46</f>
        <v>0</v>
      </c>
      <c r="AI14">
        <f>'2-3(詳細)'!N46</f>
        <v>0</v>
      </c>
      <c r="AJ14">
        <f>'2-3(詳細)'!O46</f>
        <v>0</v>
      </c>
      <c r="AK14">
        <f>'2-3(詳細)'!P46</f>
        <v>0</v>
      </c>
      <c r="AL14">
        <f>'2-3(詳細)'!Q46</f>
        <v>0</v>
      </c>
      <c r="AM14">
        <f>'2-3(詳細)'!R46</f>
        <v>0</v>
      </c>
      <c r="AN14">
        <f>'2-3(詳細)'!S46</f>
        <v>0</v>
      </c>
      <c r="AO14">
        <f>'2-3(詳細)'!T46</f>
        <v>0</v>
      </c>
      <c r="AP14">
        <f>'2-3(詳細)'!U46</f>
        <v>0</v>
      </c>
      <c r="AQ14">
        <f>'2-3(詳細)'!V46</f>
        <v>0</v>
      </c>
      <c r="AR14">
        <f>'2-3(詳細)'!W46</f>
        <v>0</v>
      </c>
      <c r="AS14">
        <f>'2-3(詳細)'!X46</f>
        <v>0</v>
      </c>
      <c r="AT14">
        <f>'2-3(詳細)'!Y46</f>
        <v>0</v>
      </c>
      <c r="AU14">
        <f>'2-3(詳細)'!Z46</f>
        <v>0</v>
      </c>
      <c r="AV14">
        <f>'2-3(詳細)'!AA46</f>
        <v>0</v>
      </c>
      <c r="AW14">
        <f>'2-3(詳細)'!AB46</f>
        <v>0</v>
      </c>
      <c r="AX14">
        <f>'2-3(詳細)'!AC46</f>
        <v>0</v>
      </c>
      <c r="AY14">
        <f>'2-3(詳細)'!AD46</f>
        <v>0</v>
      </c>
      <c r="BA14" t="s">
        <v>540</v>
      </c>
      <c r="BB14">
        <f>'2-4(技術習得費)'!C51</f>
        <v>25</v>
      </c>
      <c r="BC14">
        <f>'2-4(技術習得費)'!D51</f>
      </c>
      <c r="BD14">
        <f>'2-4(技術習得費)'!E51</f>
      </c>
      <c r="BE14">
        <f>'2-4(技術習得費)'!F51</f>
      </c>
      <c r="BF14">
        <f>'2-4(技術習得費)'!G51</f>
      </c>
      <c r="BG14">
        <f>'2-4(技術習得費)'!H51</f>
      </c>
      <c r="BH14">
        <f>'2-4(技術習得費)'!I51</f>
      </c>
      <c r="BI14">
        <f>'2-4(技術習得費)'!J51</f>
      </c>
      <c r="BJ14">
        <f>'2-4(技術習得費)'!K51</f>
        <v>0</v>
      </c>
      <c r="BK14">
        <f>'2-4(技術習得費)'!L51</f>
        <v>0</v>
      </c>
      <c r="BL14">
        <f>'2-4(技術習得費)'!M51</f>
        <v>0</v>
      </c>
      <c r="BM14">
        <f>'2-4(技術習得費)'!N51</f>
        <v>0</v>
      </c>
      <c r="BN14">
        <f>'2-4(技術習得費)'!O51</f>
        <v>0</v>
      </c>
      <c r="BO14">
        <f>'2-4(技術習得費)'!P51</f>
        <v>0</v>
      </c>
      <c r="BP14">
        <f>'2-4(技術習得費)'!Q51</f>
        <v>0</v>
      </c>
      <c r="BQ14">
        <f>'2-4(技術習得費)'!R51</f>
        <v>0</v>
      </c>
      <c r="BR14">
        <f>'2-4(技術習得費)'!S51</f>
        <v>0</v>
      </c>
      <c r="BS14">
        <f>'2-4(技術習得費)'!T51</f>
        <v>0</v>
      </c>
      <c r="BT14">
        <f>'2-4(技術習得費)'!U51</f>
        <v>0</v>
      </c>
      <c r="BU14">
        <f>'2-4(技術習得費)'!V51</f>
        <v>0</v>
      </c>
      <c r="BV14">
        <f>'2-4(技術習得費)'!W51</f>
      </c>
      <c r="BW14">
        <f>'2-4(技術習得費)'!X51</f>
        <v>0</v>
      </c>
      <c r="BX14">
        <f>'2-4(技術習得費)'!Y51</f>
        <v>0</v>
      </c>
      <c r="CX14" t="s">
        <v>612</v>
      </c>
      <c r="CY14">
        <f>'2-6(住宅・環境費)'!C50</f>
        <v>25</v>
      </c>
      <c r="CZ14">
        <f>'2-6(住宅・環境費)'!D50</f>
      </c>
      <c r="DA14">
        <f>'2-6(住宅・環境費)'!E50</f>
      </c>
      <c r="DB14">
        <f>'2-6(住宅・環境費)'!F50</f>
      </c>
      <c r="DC14">
        <f>'2-6(住宅・環境費)'!G50</f>
      </c>
      <c r="DD14">
        <f>'2-6(住宅・環境費)'!H50</f>
      </c>
      <c r="DE14">
        <f>'2-6(住宅・環境費)'!I50</f>
      </c>
      <c r="DF14">
        <f>'2-6(住宅・環境費)'!J50</f>
      </c>
      <c r="DG14">
        <f>'2-6(住宅・環境費)'!K50</f>
        <v>0</v>
      </c>
      <c r="DH14">
        <f>'2-6(住宅・環境費)'!L50</f>
        <v>0</v>
      </c>
      <c r="DI14">
        <f>'2-6(住宅・環境費)'!M50</f>
        <v>0</v>
      </c>
      <c r="DJ14">
        <f>'2-6(住宅・環境費)'!N50</f>
        <v>0</v>
      </c>
      <c r="DK14">
        <f>'2-6(住宅・環境費)'!O50</f>
        <v>0</v>
      </c>
      <c r="DL14">
        <f>'2-6(住宅・環境費)'!P50</f>
        <v>0</v>
      </c>
      <c r="DM14">
        <f>'2-6(住宅・環境費)'!Q50</f>
        <v>0</v>
      </c>
      <c r="DN14">
        <f>'2-6(住宅・環境費)'!R50</f>
        <v>0</v>
      </c>
      <c r="DO14">
        <f>'2-6(住宅・環境費)'!S50</f>
        <v>0</v>
      </c>
      <c r="DP14">
        <f>'2-6(住宅・環境費)'!T50</f>
        <v>0</v>
      </c>
      <c r="DQ14">
        <f>'2-6(住宅・環境費)'!U50</f>
        <v>0</v>
      </c>
      <c r="DR14">
        <f>'2-6(住宅・環境費)'!V50</f>
        <v>0</v>
      </c>
      <c r="DS14">
        <f>'2-6(住宅・環境費)'!W50</f>
      </c>
      <c r="DT14">
        <f>'2-6(住宅・環境費)'!X50</f>
        <v>0</v>
      </c>
    </row>
    <row r="15" spans="1:124" ht="15" customHeight="1">
      <c r="A15" t="s">
        <v>601</v>
      </c>
      <c r="B15">
        <f>'2-2(基本)'!C74</f>
        <v>41</v>
      </c>
      <c r="C15">
        <f>'2-2(基本)'!D74</f>
      </c>
      <c r="D15">
        <f>'2-2(基本)'!E74</f>
        <v>0</v>
      </c>
      <c r="E15">
        <f>'2-2(基本)'!F74</f>
        <v>0</v>
      </c>
      <c r="F15">
        <f>'2-2(基本)'!G74</f>
        <v>0</v>
      </c>
      <c r="G15">
        <f>'2-2(基本)'!H74</f>
        <v>0</v>
      </c>
      <c r="H15">
        <f>'2-2(基本)'!I74</f>
      </c>
      <c r="I15">
        <f>'2-2(基本)'!J74</f>
        <v>0</v>
      </c>
      <c r="J15">
        <f>'2-2(基本)'!K74</f>
        <v>0</v>
      </c>
      <c r="K15">
        <f>'2-2(基本)'!L74</f>
        <v>0</v>
      </c>
      <c r="L15">
        <f>'2-2(基本)'!N74</f>
        <v>0</v>
      </c>
      <c r="M15">
        <f>'2-2(基本)'!O74</f>
        <v>0</v>
      </c>
      <c r="N15">
        <f>'2-2(基本)'!P74</f>
        <v>0</v>
      </c>
      <c r="O15">
        <f>'2-2(基本)'!Q74</f>
        <v>0</v>
      </c>
      <c r="P15">
        <f>'2-2(基本)'!R74</f>
        <v>0</v>
      </c>
      <c r="Q15">
        <f>'2-2(基本)'!S74</f>
        <v>0</v>
      </c>
      <c r="R15">
        <f>'2-2(基本)'!T74</f>
        <v>0</v>
      </c>
      <c r="S15">
        <f>'2-2(基本)'!U74</f>
        <v>0</v>
      </c>
      <c r="T15">
        <f>'2-2(基本)'!V74</f>
        <v>0</v>
      </c>
      <c r="U15">
        <f>'2-2(基本)'!W74</f>
        <v>0</v>
      </c>
      <c r="V15">
        <f>'2-2(基本)'!X74</f>
        <v>0</v>
      </c>
      <c r="W15">
        <f>'2-2(基本)'!Y74</f>
        <v>0</v>
      </c>
      <c r="X15">
        <f>'2-2(基本)'!Z74</f>
        <v>0</v>
      </c>
      <c r="Z15" t="s">
        <v>601</v>
      </c>
      <c r="AA15">
        <f>'2-3(詳細)'!C74</f>
        <v>41</v>
      </c>
      <c r="AB15">
        <f>'2-3(詳細)'!D74</f>
      </c>
      <c r="AC15">
        <f>'2-3(詳細)'!E74</f>
      </c>
      <c r="AD15">
        <f>'2-3(詳細)'!G74</f>
        <v>0</v>
      </c>
      <c r="AE15">
        <f>'2-3(詳細)'!H74</f>
        <v>0</v>
      </c>
      <c r="AF15">
        <f>'2-3(詳細)'!I74</f>
        <v>0</v>
      </c>
      <c r="AG15">
        <f>'2-3(詳細)'!L74</f>
        <v>0</v>
      </c>
      <c r="AH15">
        <f>'2-3(詳細)'!M74</f>
        <v>0</v>
      </c>
      <c r="AI15">
        <f>'2-3(詳細)'!N74</f>
        <v>0</v>
      </c>
      <c r="AJ15">
        <f>'2-3(詳細)'!O74</f>
        <v>0</v>
      </c>
      <c r="AK15">
        <f>'2-3(詳細)'!P74</f>
        <v>0</v>
      </c>
      <c r="AL15">
        <f>'2-3(詳細)'!Q74</f>
        <v>0</v>
      </c>
      <c r="AM15">
        <f>'2-3(詳細)'!R74</f>
        <v>0</v>
      </c>
      <c r="AN15">
        <f>'2-3(詳細)'!S74</f>
        <v>0</v>
      </c>
      <c r="AO15">
        <f>'2-3(詳細)'!T74</f>
        <v>0</v>
      </c>
      <c r="AP15">
        <f>'2-3(詳細)'!U74</f>
        <v>0</v>
      </c>
      <c r="AQ15">
        <f>'2-3(詳細)'!V74</f>
        <v>0</v>
      </c>
      <c r="AR15">
        <f>'2-3(詳細)'!W74</f>
        <v>0</v>
      </c>
      <c r="AS15">
        <f>'2-3(詳細)'!X74</f>
        <v>0</v>
      </c>
      <c r="AT15">
        <f>'2-3(詳細)'!Y74</f>
        <v>0</v>
      </c>
      <c r="AU15">
        <f>'2-3(詳細)'!Z74</f>
        <v>0</v>
      </c>
      <c r="AV15">
        <f>'2-3(詳細)'!AA74</f>
        <v>0</v>
      </c>
      <c r="AW15">
        <f>'2-3(詳細)'!AB74</f>
        <v>0</v>
      </c>
      <c r="AX15">
        <f>'2-3(詳細)'!AC74</f>
        <v>0</v>
      </c>
      <c r="AY15">
        <f>'2-3(詳細)'!AD74</f>
        <v>0</v>
      </c>
      <c r="BA15" t="s">
        <v>540</v>
      </c>
      <c r="BB15">
        <f>'2-4(技術習得費)'!C83</f>
        <v>41</v>
      </c>
      <c r="BC15">
        <f>'2-4(技術習得費)'!D83</f>
      </c>
      <c r="BD15">
        <f>'2-4(技術習得費)'!E83</f>
      </c>
      <c r="BE15">
        <f>'2-4(技術習得費)'!F83</f>
      </c>
      <c r="BF15">
        <f>'2-4(技術習得費)'!G83</f>
      </c>
      <c r="BG15">
        <f>'2-4(技術習得費)'!H83</f>
      </c>
      <c r="BH15">
        <f>'2-4(技術習得費)'!I83</f>
      </c>
      <c r="BI15">
        <f>'2-4(技術習得費)'!J83</f>
      </c>
      <c r="BJ15">
        <f>'2-4(技術習得費)'!K83</f>
        <v>0</v>
      </c>
      <c r="BK15">
        <f>'2-4(技術習得費)'!L83</f>
        <v>0</v>
      </c>
      <c r="BL15">
        <f>'2-4(技術習得費)'!M83</f>
        <v>0</v>
      </c>
      <c r="BM15">
        <f>'2-4(技術習得費)'!N83</f>
        <v>0</v>
      </c>
      <c r="BN15">
        <f>'2-4(技術習得費)'!O83</f>
        <v>0</v>
      </c>
      <c r="BO15">
        <f>'2-4(技術習得費)'!P83</f>
        <v>0</v>
      </c>
      <c r="BP15">
        <f>'2-4(技術習得費)'!Q83</f>
        <v>0</v>
      </c>
      <c r="BQ15">
        <f>'2-4(技術習得費)'!R83</f>
        <v>0</v>
      </c>
      <c r="BR15">
        <f>'2-4(技術習得費)'!S83</f>
        <v>0</v>
      </c>
      <c r="BS15">
        <f>'2-4(技術習得費)'!T83</f>
        <v>0</v>
      </c>
      <c r="BT15">
        <f>'2-4(技術習得費)'!U83</f>
        <v>0</v>
      </c>
      <c r="BU15">
        <f>'2-4(技術習得費)'!V83</f>
        <v>0</v>
      </c>
      <c r="BV15">
        <f>'2-4(技術習得費)'!W83</f>
      </c>
      <c r="BW15">
        <f>'2-4(技術習得費)'!X83</f>
        <v>0</v>
      </c>
      <c r="BX15">
        <f>'2-4(技術習得費)'!Y83</f>
        <v>0</v>
      </c>
      <c r="CX15" t="s">
        <v>612</v>
      </c>
      <c r="CY15">
        <f>'2-6(住宅・環境費)'!C81</f>
        <v>41</v>
      </c>
      <c r="CZ15">
        <f>'2-6(住宅・環境費)'!D81</f>
      </c>
      <c r="DA15">
        <f>'2-6(住宅・環境費)'!E81</f>
      </c>
      <c r="DB15">
        <f>'2-6(住宅・環境費)'!F81</f>
      </c>
      <c r="DC15">
        <f>'2-6(住宅・環境費)'!G81</f>
      </c>
      <c r="DD15">
        <f>'2-6(住宅・環境費)'!H81</f>
      </c>
      <c r="DE15">
        <f>'2-6(住宅・環境費)'!I81</f>
      </c>
      <c r="DF15">
        <f>'2-6(住宅・環境費)'!J81</f>
      </c>
      <c r="DG15">
        <f>'2-6(住宅・環境費)'!K81</f>
        <v>0</v>
      </c>
      <c r="DH15">
        <f>'2-6(住宅・環境費)'!L81</f>
        <v>0</v>
      </c>
      <c r="DI15">
        <f>'2-6(住宅・環境費)'!M81</f>
        <v>0</v>
      </c>
      <c r="DJ15">
        <f>'2-6(住宅・環境費)'!N81</f>
        <v>0</v>
      </c>
      <c r="DK15">
        <f>'2-6(住宅・環境費)'!O81</f>
        <v>0</v>
      </c>
      <c r="DL15">
        <f>'2-6(住宅・環境費)'!P81</f>
        <v>0</v>
      </c>
      <c r="DM15">
        <f>'2-6(住宅・環境費)'!Q81</f>
        <v>0</v>
      </c>
      <c r="DN15">
        <f>'2-6(住宅・環境費)'!R81</f>
        <v>0</v>
      </c>
      <c r="DO15">
        <f>'2-6(住宅・環境費)'!S81</f>
        <v>0</v>
      </c>
      <c r="DP15">
        <f>'2-6(住宅・環境費)'!T81</f>
        <v>0</v>
      </c>
      <c r="DQ15">
        <f>'2-6(住宅・環境費)'!U81</f>
        <v>0</v>
      </c>
      <c r="DR15">
        <f>'2-6(住宅・環境費)'!V81</f>
        <v>0</v>
      </c>
      <c r="DS15">
        <f>'2-6(住宅・環境費)'!W81</f>
      </c>
      <c r="DT15">
        <f>'2-6(住宅・環境費)'!X81</f>
        <v>0</v>
      </c>
    </row>
    <row r="16" spans="1:124" ht="13.5">
      <c r="A16" t="s">
        <v>601</v>
      </c>
      <c r="B16">
        <f>'2-2(基本)'!C75</f>
        <v>42</v>
      </c>
      <c r="C16">
        <f>'2-2(基本)'!D75</f>
      </c>
      <c r="D16">
        <f>'2-2(基本)'!E75</f>
        <v>0</v>
      </c>
      <c r="E16">
        <f>'2-2(基本)'!F75</f>
        <v>0</v>
      </c>
      <c r="F16">
        <f>'2-2(基本)'!G75</f>
        <v>0</v>
      </c>
      <c r="G16">
        <f>'2-2(基本)'!H75</f>
        <v>0</v>
      </c>
      <c r="H16">
        <f>'2-2(基本)'!I75</f>
      </c>
      <c r="I16">
        <f>'2-2(基本)'!J75</f>
        <v>0</v>
      </c>
      <c r="J16">
        <f>'2-2(基本)'!K75</f>
        <v>0</v>
      </c>
      <c r="K16">
        <f>'2-2(基本)'!L75</f>
        <v>0</v>
      </c>
      <c r="L16">
        <f>'2-2(基本)'!N75</f>
        <v>0</v>
      </c>
      <c r="M16">
        <f>'2-2(基本)'!O75</f>
        <v>0</v>
      </c>
      <c r="N16">
        <f>'2-2(基本)'!P75</f>
        <v>0</v>
      </c>
      <c r="O16">
        <f>'2-2(基本)'!Q75</f>
        <v>0</v>
      </c>
      <c r="P16">
        <f>'2-2(基本)'!R75</f>
        <v>0</v>
      </c>
      <c r="Q16">
        <f>'2-2(基本)'!S75</f>
        <v>0</v>
      </c>
      <c r="R16">
        <f>'2-2(基本)'!T75</f>
        <v>0</v>
      </c>
      <c r="S16">
        <f>'2-2(基本)'!U75</f>
        <v>0</v>
      </c>
      <c r="T16">
        <f>'2-2(基本)'!V75</f>
        <v>0</v>
      </c>
      <c r="U16">
        <f>'2-2(基本)'!W75</f>
        <v>0</v>
      </c>
      <c r="V16">
        <f>'2-2(基本)'!X75</f>
        <v>0</v>
      </c>
      <c r="W16">
        <f>'2-2(基本)'!Y75</f>
        <v>0</v>
      </c>
      <c r="X16">
        <f>'2-2(基本)'!Z75</f>
        <v>0</v>
      </c>
      <c r="Z16" t="s">
        <v>601</v>
      </c>
      <c r="AA16">
        <f>'2-3(詳細)'!C75</f>
        <v>42</v>
      </c>
      <c r="AB16">
        <f>'2-3(詳細)'!D75</f>
      </c>
      <c r="AC16">
        <f>'2-3(詳細)'!E75</f>
      </c>
      <c r="AD16">
        <f>'2-3(詳細)'!G75</f>
        <v>0</v>
      </c>
      <c r="AE16">
        <f>'2-3(詳細)'!H75</f>
        <v>0</v>
      </c>
      <c r="AF16">
        <f>'2-3(詳細)'!I75</f>
        <v>0</v>
      </c>
      <c r="AG16">
        <f>'2-3(詳細)'!L75</f>
        <v>0</v>
      </c>
      <c r="AH16">
        <f>'2-3(詳細)'!M75</f>
        <v>0</v>
      </c>
      <c r="AI16">
        <f>'2-3(詳細)'!N75</f>
        <v>0</v>
      </c>
      <c r="AJ16">
        <f>'2-3(詳細)'!O75</f>
        <v>0</v>
      </c>
      <c r="AK16">
        <f>'2-3(詳細)'!P75</f>
        <v>0</v>
      </c>
      <c r="AL16">
        <f>'2-3(詳細)'!Q75</f>
        <v>0</v>
      </c>
      <c r="AM16">
        <f>'2-3(詳細)'!R75</f>
        <v>0</v>
      </c>
      <c r="AN16">
        <f>'2-3(詳細)'!S75</f>
        <v>0</v>
      </c>
      <c r="AO16">
        <f>'2-3(詳細)'!T75</f>
        <v>0</v>
      </c>
      <c r="AP16">
        <f>'2-3(詳細)'!U75</f>
        <v>0</v>
      </c>
      <c r="AQ16">
        <f>'2-3(詳細)'!V75</f>
        <v>0</v>
      </c>
      <c r="AR16">
        <f>'2-3(詳細)'!W75</f>
        <v>0</v>
      </c>
      <c r="AS16">
        <f>'2-3(詳細)'!X75</f>
        <v>0</v>
      </c>
      <c r="AT16">
        <f>'2-3(詳細)'!Y75</f>
        <v>0</v>
      </c>
      <c r="AU16">
        <f>'2-3(詳細)'!Z75</f>
        <v>0</v>
      </c>
      <c r="AV16">
        <f>'2-3(詳細)'!AA75</f>
        <v>0</v>
      </c>
      <c r="AW16">
        <f>'2-3(詳細)'!AB75</f>
        <v>0</v>
      </c>
      <c r="AX16">
        <f>'2-3(詳細)'!AC75</f>
        <v>0</v>
      </c>
      <c r="AY16">
        <f>'2-3(詳細)'!AD75</f>
        <v>0</v>
      </c>
      <c r="BA16" t="s">
        <v>540</v>
      </c>
      <c r="BB16">
        <f>'2-4(技術習得費)'!C84</f>
        <v>42</v>
      </c>
      <c r="BC16">
        <f>'2-4(技術習得費)'!D84</f>
      </c>
      <c r="BD16">
        <f>'2-4(技術習得費)'!E84</f>
        <v>0</v>
      </c>
      <c r="BE16">
        <f>'2-4(技術習得費)'!F84</f>
        <v>0</v>
      </c>
      <c r="BF16">
        <f>'2-4(技術習得費)'!G84</f>
      </c>
      <c r="BG16">
        <f>'2-4(技術習得費)'!H84</f>
      </c>
      <c r="BH16">
        <f>'2-4(技術習得費)'!I84</f>
      </c>
      <c r="BI16">
        <f>'2-4(技術習得費)'!J84</f>
      </c>
      <c r="BJ16">
        <f>'2-4(技術習得費)'!K84</f>
        <v>0</v>
      </c>
      <c r="BK16">
        <f>'2-4(技術習得費)'!L84</f>
        <v>0</v>
      </c>
      <c r="BL16">
        <f>'2-4(技術習得費)'!M84</f>
        <v>0</v>
      </c>
      <c r="BM16">
        <f>'2-4(技術習得費)'!N84</f>
        <v>0</v>
      </c>
      <c r="BN16">
        <f>'2-4(技術習得費)'!O84</f>
        <v>0</v>
      </c>
      <c r="BO16">
        <f>'2-4(技術習得費)'!P84</f>
        <v>0</v>
      </c>
      <c r="BP16">
        <f>'2-4(技術習得費)'!Q84</f>
        <v>0</v>
      </c>
      <c r="BQ16">
        <f>'2-4(技術習得費)'!R84</f>
        <v>0</v>
      </c>
      <c r="BR16">
        <f>'2-4(技術習得費)'!S84</f>
        <v>0</v>
      </c>
      <c r="BS16">
        <f>'2-4(技術習得費)'!T84</f>
        <v>0</v>
      </c>
      <c r="BT16">
        <f>'2-4(技術習得費)'!U84</f>
        <v>0</v>
      </c>
      <c r="BU16">
        <f>'2-4(技術習得費)'!V84</f>
        <v>0</v>
      </c>
      <c r="BV16">
        <f>'2-4(技術習得費)'!W84</f>
      </c>
      <c r="BW16">
        <f>'2-4(技術習得費)'!X84</f>
        <v>0</v>
      </c>
      <c r="BX16">
        <f>'2-4(技術習得費)'!Y84</f>
        <v>0</v>
      </c>
      <c r="CX16" t="s">
        <v>612</v>
      </c>
      <c r="CY16">
        <f>'2-6(住宅・環境費)'!C82</f>
        <v>42</v>
      </c>
      <c r="CZ16">
        <f>'2-6(住宅・環境費)'!D82</f>
      </c>
      <c r="DA16">
        <f>'2-6(住宅・環境費)'!E82</f>
      </c>
      <c r="DB16">
        <f>'2-6(住宅・環境費)'!F82</f>
      </c>
      <c r="DC16">
        <f>'2-6(住宅・環境費)'!G82</f>
      </c>
      <c r="DD16">
        <f>'2-6(住宅・環境費)'!H82</f>
      </c>
      <c r="DE16">
        <f>'2-6(住宅・環境費)'!I82</f>
      </c>
      <c r="DF16">
        <f>'2-6(住宅・環境費)'!J82</f>
      </c>
      <c r="DG16">
        <f>'2-6(住宅・環境費)'!K82</f>
        <v>0</v>
      </c>
      <c r="DH16">
        <f>'2-6(住宅・環境費)'!L82</f>
        <v>0</v>
      </c>
      <c r="DI16">
        <f>'2-6(住宅・環境費)'!M82</f>
        <v>0</v>
      </c>
      <c r="DJ16">
        <f>'2-6(住宅・環境費)'!N82</f>
        <v>0</v>
      </c>
      <c r="DK16">
        <f>'2-6(住宅・環境費)'!O82</f>
        <v>0</v>
      </c>
      <c r="DL16">
        <f>'2-6(住宅・環境費)'!P82</f>
        <v>0</v>
      </c>
      <c r="DM16">
        <f>'2-6(住宅・環境費)'!Q82</f>
        <v>0</v>
      </c>
      <c r="DN16">
        <f>'2-6(住宅・環境費)'!R82</f>
        <v>0</v>
      </c>
      <c r="DO16">
        <f>'2-6(住宅・環境費)'!S82</f>
        <v>0</v>
      </c>
      <c r="DP16">
        <f>'2-6(住宅・環境費)'!T82</f>
        <v>0</v>
      </c>
      <c r="DQ16">
        <f>'2-6(住宅・環境費)'!U82</f>
        <v>0</v>
      </c>
      <c r="DR16">
        <f>'2-6(住宅・環境費)'!V82</f>
        <v>0</v>
      </c>
      <c r="DS16">
        <f>'2-6(住宅・環境費)'!W82</f>
      </c>
      <c r="DT16">
        <f>'2-6(住宅・環境費)'!X82</f>
        <v>0</v>
      </c>
    </row>
    <row r="17" spans="1:124" ht="13.5">
      <c r="A17" t="s">
        <v>601</v>
      </c>
      <c r="B17">
        <f>'2-2(基本)'!C76</f>
        <v>43</v>
      </c>
      <c r="C17">
        <f>'2-2(基本)'!D76</f>
      </c>
      <c r="D17">
        <f>'2-2(基本)'!E76</f>
        <v>0</v>
      </c>
      <c r="E17">
        <f>'2-2(基本)'!F76</f>
        <v>0</v>
      </c>
      <c r="F17">
        <f>'2-2(基本)'!G76</f>
        <v>0</v>
      </c>
      <c r="G17">
        <f>'2-2(基本)'!H76</f>
        <v>0</v>
      </c>
      <c r="H17">
        <f>'2-2(基本)'!I76</f>
      </c>
      <c r="I17">
        <f>'2-2(基本)'!J76</f>
        <v>0</v>
      </c>
      <c r="J17">
        <f>'2-2(基本)'!K76</f>
        <v>0</v>
      </c>
      <c r="K17">
        <f>'2-2(基本)'!L76</f>
        <v>0</v>
      </c>
      <c r="L17">
        <f>'2-2(基本)'!N76</f>
        <v>0</v>
      </c>
      <c r="M17">
        <f>'2-2(基本)'!O76</f>
        <v>0</v>
      </c>
      <c r="N17">
        <f>'2-2(基本)'!P76</f>
        <v>0</v>
      </c>
      <c r="O17">
        <f>'2-2(基本)'!Q76</f>
        <v>0</v>
      </c>
      <c r="P17">
        <f>'2-2(基本)'!R76</f>
        <v>0</v>
      </c>
      <c r="Q17">
        <f>'2-2(基本)'!S76</f>
        <v>0</v>
      </c>
      <c r="R17">
        <f>'2-2(基本)'!T76</f>
        <v>0</v>
      </c>
      <c r="S17">
        <f>'2-2(基本)'!U76</f>
        <v>0</v>
      </c>
      <c r="T17">
        <f>'2-2(基本)'!V76</f>
        <v>0</v>
      </c>
      <c r="U17">
        <f>'2-2(基本)'!W76</f>
        <v>0</v>
      </c>
      <c r="V17">
        <f>'2-2(基本)'!X76</f>
        <v>0</v>
      </c>
      <c r="W17">
        <f>'2-2(基本)'!Y76</f>
        <v>0</v>
      </c>
      <c r="X17">
        <f>'2-2(基本)'!Z76</f>
        <v>0</v>
      </c>
      <c r="Z17" t="s">
        <v>601</v>
      </c>
      <c r="AA17">
        <f>'2-3(詳細)'!C76</f>
        <v>43</v>
      </c>
      <c r="AB17">
        <f>'2-3(詳細)'!D76</f>
      </c>
      <c r="AC17">
        <f>'2-3(詳細)'!E76</f>
      </c>
      <c r="AD17">
        <f>'2-3(詳細)'!G76</f>
        <v>0</v>
      </c>
      <c r="AE17">
        <f>'2-3(詳細)'!H76</f>
        <v>0</v>
      </c>
      <c r="AF17">
        <f>'2-3(詳細)'!I76</f>
        <v>0</v>
      </c>
      <c r="AG17">
        <f>'2-3(詳細)'!L76</f>
        <v>0</v>
      </c>
      <c r="AH17">
        <f>'2-3(詳細)'!M76</f>
        <v>0</v>
      </c>
      <c r="AI17">
        <f>'2-3(詳細)'!N76</f>
        <v>0</v>
      </c>
      <c r="AJ17">
        <f>'2-3(詳細)'!O76</f>
        <v>0</v>
      </c>
      <c r="AK17">
        <f>'2-3(詳細)'!P76</f>
        <v>0</v>
      </c>
      <c r="AL17">
        <f>'2-3(詳細)'!Q76</f>
        <v>0</v>
      </c>
      <c r="AM17">
        <f>'2-3(詳細)'!R76</f>
        <v>0</v>
      </c>
      <c r="AN17">
        <f>'2-3(詳細)'!S76</f>
        <v>0</v>
      </c>
      <c r="AO17">
        <f>'2-3(詳細)'!T76</f>
        <v>0</v>
      </c>
      <c r="AP17">
        <f>'2-3(詳細)'!U76</f>
        <v>0</v>
      </c>
      <c r="AQ17">
        <f>'2-3(詳細)'!V76</f>
        <v>0</v>
      </c>
      <c r="AR17">
        <f>'2-3(詳細)'!W76</f>
        <v>0</v>
      </c>
      <c r="AS17">
        <f>'2-3(詳細)'!X76</f>
        <v>0</v>
      </c>
      <c r="AT17">
        <f>'2-3(詳細)'!Y76</f>
        <v>0</v>
      </c>
      <c r="AU17">
        <f>'2-3(詳細)'!Z76</f>
        <v>0</v>
      </c>
      <c r="AV17">
        <f>'2-3(詳細)'!AA76</f>
        <v>0</v>
      </c>
      <c r="AW17">
        <f>'2-3(詳細)'!AB76</f>
        <v>0</v>
      </c>
      <c r="AX17">
        <f>'2-3(詳細)'!AC76</f>
        <v>0</v>
      </c>
      <c r="AY17">
        <f>'2-3(詳細)'!AD76</f>
        <v>0</v>
      </c>
      <c r="BA17" t="s">
        <v>540</v>
      </c>
      <c r="BB17">
        <f>'2-4(技術習得費)'!C85</f>
        <v>43</v>
      </c>
      <c r="BC17">
        <f>'2-4(技術習得費)'!D85</f>
      </c>
      <c r="BD17">
        <f>'2-4(技術習得費)'!E85</f>
        <v>0</v>
      </c>
      <c r="BE17">
        <f>'2-4(技術習得費)'!F85</f>
        <v>0</v>
      </c>
      <c r="BF17">
        <f>'2-4(技術習得費)'!G85</f>
      </c>
      <c r="BG17">
        <f>'2-4(技術習得費)'!H85</f>
      </c>
      <c r="BH17">
        <f>'2-4(技術習得費)'!I85</f>
      </c>
      <c r="BI17">
        <f>'2-4(技術習得費)'!J85</f>
      </c>
      <c r="BJ17">
        <f>'2-4(技術習得費)'!K85</f>
        <v>0</v>
      </c>
      <c r="BK17">
        <f>'2-4(技術習得費)'!L85</f>
        <v>0</v>
      </c>
      <c r="BL17">
        <f>'2-4(技術習得費)'!M85</f>
        <v>0</v>
      </c>
      <c r="BM17">
        <f>'2-4(技術習得費)'!N85</f>
        <v>0</v>
      </c>
      <c r="BN17">
        <f>'2-4(技術習得費)'!O85</f>
        <v>0</v>
      </c>
      <c r="BO17">
        <f>'2-4(技術習得費)'!P85</f>
        <v>0</v>
      </c>
      <c r="BP17">
        <f>'2-4(技術習得費)'!Q85</f>
        <v>0</v>
      </c>
      <c r="BQ17">
        <f>'2-4(技術習得費)'!R85</f>
        <v>0</v>
      </c>
      <c r="BR17">
        <f>'2-4(技術習得費)'!S85</f>
        <v>0</v>
      </c>
      <c r="BS17">
        <f>'2-4(技術習得費)'!T85</f>
        <v>0</v>
      </c>
      <c r="BT17">
        <f>'2-4(技術習得費)'!U85</f>
        <v>0</v>
      </c>
      <c r="BU17">
        <f>'2-4(技術習得費)'!V85</f>
        <v>0</v>
      </c>
      <c r="BV17">
        <f>'2-4(技術習得費)'!W85</f>
      </c>
      <c r="BW17">
        <f>'2-4(技術習得費)'!X85</f>
        <v>0</v>
      </c>
      <c r="BX17">
        <f>'2-4(技術習得費)'!Y85</f>
        <v>0</v>
      </c>
      <c r="CX17" t="s">
        <v>612</v>
      </c>
      <c r="CY17">
        <f>'2-6(住宅・環境費)'!C83</f>
        <v>43</v>
      </c>
      <c r="CZ17">
        <f>'2-6(住宅・環境費)'!D83</f>
      </c>
      <c r="DA17">
        <f>'2-6(住宅・環境費)'!E83</f>
      </c>
      <c r="DB17">
        <f>'2-6(住宅・環境費)'!F83</f>
      </c>
      <c r="DC17">
        <f>'2-6(住宅・環境費)'!G83</f>
      </c>
      <c r="DD17">
        <f>'2-6(住宅・環境費)'!H83</f>
      </c>
      <c r="DE17">
        <f>'2-6(住宅・環境費)'!I83</f>
      </c>
      <c r="DF17">
        <f>'2-6(住宅・環境費)'!J83</f>
      </c>
      <c r="DG17">
        <f>'2-6(住宅・環境費)'!K83</f>
        <v>0</v>
      </c>
      <c r="DH17">
        <f>'2-6(住宅・環境費)'!L83</f>
        <v>0</v>
      </c>
      <c r="DI17">
        <f>'2-6(住宅・環境費)'!M83</f>
        <v>0</v>
      </c>
      <c r="DJ17">
        <f>'2-6(住宅・環境費)'!N83</f>
        <v>0</v>
      </c>
      <c r="DK17">
        <f>'2-6(住宅・環境費)'!O83</f>
        <v>0</v>
      </c>
      <c r="DL17">
        <f>'2-6(住宅・環境費)'!P83</f>
        <v>0</v>
      </c>
      <c r="DM17">
        <f>'2-6(住宅・環境費)'!Q83</f>
        <v>0</v>
      </c>
      <c r="DN17">
        <f>'2-6(住宅・環境費)'!R83</f>
        <v>0</v>
      </c>
      <c r="DO17">
        <f>'2-6(住宅・環境費)'!S83</f>
        <v>0</v>
      </c>
      <c r="DP17">
        <f>'2-6(住宅・環境費)'!T83</f>
        <v>0</v>
      </c>
      <c r="DQ17">
        <f>'2-6(住宅・環境費)'!U83</f>
        <v>0</v>
      </c>
      <c r="DR17">
        <f>'2-6(住宅・環境費)'!V83</f>
        <v>0</v>
      </c>
      <c r="DS17">
        <f>'2-6(住宅・環境費)'!W83</f>
      </c>
      <c r="DT17">
        <f>'2-6(住宅・環境費)'!X83</f>
        <v>0</v>
      </c>
    </row>
    <row r="18" spans="1:124" ht="13.5">
      <c r="A18" t="s">
        <v>601</v>
      </c>
      <c r="B18">
        <f>'2-2(基本)'!C77</f>
        <v>44</v>
      </c>
      <c r="C18">
        <f>'2-2(基本)'!D77</f>
      </c>
      <c r="D18">
        <f>'2-2(基本)'!E77</f>
        <v>0</v>
      </c>
      <c r="E18">
        <f>'2-2(基本)'!F77</f>
        <v>0</v>
      </c>
      <c r="F18">
        <f>'2-2(基本)'!G77</f>
        <v>0</v>
      </c>
      <c r="G18">
        <f>'2-2(基本)'!H77</f>
        <v>0</v>
      </c>
      <c r="H18">
        <f>'2-2(基本)'!I77</f>
      </c>
      <c r="I18">
        <f>'2-2(基本)'!J77</f>
        <v>0</v>
      </c>
      <c r="J18">
        <f>'2-2(基本)'!K77</f>
        <v>0</v>
      </c>
      <c r="K18">
        <f>'2-2(基本)'!L77</f>
        <v>0</v>
      </c>
      <c r="L18">
        <f>'2-2(基本)'!N77</f>
        <v>0</v>
      </c>
      <c r="M18">
        <f>'2-2(基本)'!O77</f>
        <v>0</v>
      </c>
      <c r="N18">
        <f>'2-2(基本)'!P77</f>
        <v>0</v>
      </c>
      <c r="O18">
        <f>'2-2(基本)'!Q77</f>
        <v>0</v>
      </c>
      <c r="P18">
        <f>'2-2(基本)'!R77</f>
        <v>0</v>
      </c>
      <c r="Q18">
        <f>'2-2(基本)'!S77</f>
        <v>0</v>
      </c>
      <c r="R18">
        <f>'2-2(基本)'!T77</f>
        <v>0</v>
      </c>
      <c r="S18">
        <f>'2-2(基本)'!U77</f>
        <v>0</v>
      </c>
      <c r="T18">
        <f>'2-2(基本)'!V77</f>
        <v>0</v>
      </c>
      <c r="U18">
        <f>'2-2(基本)'!W77</f>
        <v>0</v>
      </c>
      <c r="V18">
        <f>'2-2(基本)'!X77</f>
        <v>0</v>
      </c>
      <c r="W18">
        <f>'2-2(基本)'!Y77</f>
        <v>0</v>
      </c>
      <c r="X18">
        <f>'2-2(基本)'!Z77</f>
        <v>0</v>
      </c>
      <c r="Z18" t="s">
        <v>601</v>
      </c>
      <c r="AA18">
        <f>'2-3(詳細)'!C77</f>
        <v>44</v>
      </c>
      <c r="AB18">
        <f>'2-3(詳細)'!D77</f>
      </c>
      <c r="AC18">
        <f>'2-3(詳細)'!E77</f>
      </c>
      <c r="AD18">
        <f>'2-3(詳細)'!G77</f>
        <v>0</v>
      </c>
      <c r="AE18">
        <f>'2-3(詳細)'!H77</f>
        <v>0</v>
      </c>
      <c r="AF18">
        <f>'2-3(詳細)'!I77</f>
        <v>0</v>
      </c>
      <c r="AG18">
        <f>'2-3(詳細)'!L77</f>
        <v>0</v>
      </c>
      <c r="AH18">
        <f>'2-3(詳細)'!M77</f>
        <v>0</v>
      </c>
      <c r="AI18">
        <f>'2-3(詳細)'!N77</f>
        <v>0</v>
      </c>
      <c r="AJ18">
        <f>'2-3(詳細)'!O77</f>
        <v>0</v>
      </c>
      <c r="AK18">
        <f>'2-3(詳細)'!P77</f>
        <v>0</v>
      </c>
      <c r="AL18">
        <f>'2-3(詳細)'!Q77</f>
        <v>0</v>
      </c>
      <c r="AM18">
        <f>'2-3(詳細)'!R77</f>
        <v>0</v>
      </c>
      <c r="AN18">
        <f>'2-3(詳細)'!S77</f>
        <v>0</v>
      </c>
      <c r="AO18">
        <f>'2-3(詳細)'!T77</f>
        <v>0</v>
      </c>
      <c r="AP18">
        <f>'2-3(詳細)'!U77</f>
        <v>0</v>
      </c>
      <c r="AQ18">
        <f>'2-3(詳細)'!V77</f>
        <v>0</v>
      </c>
      <c r="AR18">
        <f>'2-3(詳細)'!W77</f>
        <v>0</v>
      </c>
      <c r="AS18">
        <f>'2-3(詳細)'!X77</f>
        <v>0</v>
      </c>
      <c r="AT18">
        <f>'2-3(詳細)'!Y77</f>
        <v>0</v>
      </c>
      <c r="AU18">
        <f>'2-3(詳細)'!Z77</f>
        <v>0</v>
      </c>
      <c r="AV18">
        <f>'2-3(詳細)'!AA77</f>
        <v>0</v>
      </c>
      <c r="AW18">
        <f>'2-3(詳細)'!AB77</f>
        <v>0</v>
      </c>
      <c r="AX18">
        <f>'2-3(詳細)'!AC77</f>
        <v>0</v>
      </c>
      <c r="AY18">
        <f>'2-3(詳細)'!AD77</f>
        <v>0</v>
      </c>
      <c r="BA18" t="s">
        <v>540</v>
      </c>
      <c r="BB18">
        <f>'2-4(技術習得費)'!C86</f>
        <v>44</v>
      </c>
      <c r="BC18">
        <f>'2-4(技術習得費)'!D86</f>
      </c>
      <c r="BD18">
        <f>'2-4(技術習得費)'!E86</f>
        <v>0</v>
      </c>
      <c r="BE18">
        <f>'2-4(技術習得費)'!F86</f>
        <v>0</v>
      </c>
      <c r="BF18">
        <f>'2-4(技術習得費)'!G86</f>
      </c>
      <c r="BG18">
        <f>'2-4(技術習得費)'!H86</f>
      </c>
      <c r="BH18">
        <f>'2-4(技術習得費)'!I86</f>
      </c>
      <c r="BI18">
        <f>'2-4(技術習得費)'!J86</f>
      </c>
      <c r="BJ18">
        <f>'2-4(技術習得費)'!K86</f>
        <v>0</v>
      </c>
      <c r="BK18">
        <f>'2-4(技術習得費)'!L86</f>
        <v>0</v>
      </c>
      <c r="BL18">
        <f>'2-4(技術習得費)'!M86</f>
        <v>0</v>
      </c>
      <c r="BM18">
        <f>'2-4(技術習得費)'!N86</f>
        <v>0</v>
      </c>
      <c r="BN18">
        <f>'2-4(技術習得費)'!O86</f>
        <v>0</v>
      </c>
      <c r="BO18">
        <f>'2-4(技術習得費)'!P86</f>
        <v>0</v>
      </c>
      <c r="BP18">
        <f>'2-4(技術習得費)'!Q86</f>
        <v>0</v>
      </c>
      <c r="BQ18">
        <f>'2-4(技術習得費)'!R86</f>
        <v>0</v>
      </c>
      <c r="BR18">
        <f>'2-4(技術習得費)'!S86</f>
        <v>0</v>
      </c>
      <c r="BS18">
        <f>'2-4(技術習得費)'!T86</f>
        <v>0</v>
      </c>
      <c r="BT18">
        <f>'2-4(技術習得費)'!U86</f>
        <v>0</v>
      </c>
      <c r="BU18">
        <f>'2-4(技術習得費)'!V86</f>
        <v>0</v>
      </c>
      <c r="BV18">
        <f>'2-4(技術習得費)'!W86</f>
      </c>
      <c r="BW18">
        <f>'2-4(技術習得費)'!X86</f>
        <v>0</v>
      </c>
      <c r="BX18">
        <f>'2-4(技術習得費)'!Y86</f>
        <v>0</v>
      </c>
      <c r="CX18" t="s">
        <v>612</v>
      </c>
      <c r="CY18">
        <f>'2-6(住宅・環境費)'!C84</f>
        <v>44</v>
      </c>
      <c r="CZ18">
        <f>'2-6(住宅・環境費)'!D84</f>
      </c>
      <c r="DA18">
        <f>'2-6(住宅・環境費)'!E84</f>
      </c>
      <c r="DB18">
        <f>'2-6(住宅・環境費)'!F84</f>
      </c>
      <c r="DC18">
        <f>'2-6(住宅・環境費)'!G84</f>
      </c>
      <c r="DD18">
        <f>'2-6(住宅・環境費)'!H84</f>
      </c>
      <c r="DE18">
        <f>'2-6(住宅・環境費)'!I84</f>
      </c>
      <c r="DF18">
        <f>'2-6(住宅・環境費)'!J84</f>
      </c>
      <c r="DG18">
        <f>'2-6(住宅・環境費)'!K84</f>
        <v>0</v>
      </c>
      <c r="DH18">
        <f>'2-6(住宅・環境費)'!L84</f>
        <v>0</v>
      </c>
      <c r="DI18">
        <f>'2-6(住宅・環境費)'!M84</f>
        <v>0</v>
      </c>
      <c r="DJ18">
        <f>'2-6(住宅・環境費)'!N84</f>
        <v>0</v>
      </c>
      <c r="DK18">
        <f>'2-6(住宅・環境費)'!O84</f>
        <v>0</v>
      </c>
      <c r="DL18">
        <f>'2-6(住宅・環境費)'!P84</f>
        <v>0</v>
      </c>
      <c r="DM18">
        <f>'2-6(住宅・環境費)'!Q84</f>
        <v>0</v>
      </c>
      <c r="DN18">
        <f>'2-6(住宅・環境費)'!R84</f>
        <v>0</v>
      </c>
      <c r="DO18">
        <f>'2-6(住宅・環境費)'!S84</f>
        <v>0</v>
      </c>
      <c r="DP18">
        <f>'2-6(住宅・環境費)'!T84</f>
        <v>0</v>
      </c>
      <c r="DQ18">
        <f>'2-6(住宅・環境費)'!U84</f>
        <v>0</v>
      </c>
      <c r="DR18">
        <f>'2-6(住宅・環境費)'!V84</f>
        <v>0</v>
      </c>
      <c r="DS18">
        <f>'2-6(住宅・環境費)'!W84</f>
      </c>
      <c r="DT18">
        <f>'2-6(住宅・環境費)'!X84</f>
        <v>0</v>
      </c>
    </row>
    <row r="19" spans="1:124" ht="15" customHeight="1">
      <c r="A19" t="s">
        <v>601</v>
      </c>
      <c r="B19">
        <f>'2-2(基本)'!C78</f>
        <v>45</v>
      </c>
      <c r="C19">
        <f>'2-2(基本)'!D78</f>
      </c>
      <c r="D19">
        <f>'2-2(基本)'!E78</f>
        <v>0</v>
      </c>
      <c r="E19">
        <f>'2-2(基本)'!F78</f>
        <v>0</v>
      </c>
      <c r="F19">
        <f>'2-2(基本)'!G78</f>
        <v>0</v>
      </c>
      <c r="G19">
        <f>'2-2(基本)'!H78</f>
        <v>0</v>
      </c>
      <c r="H19">
        <f>'2-2(基本)'!I78</f>
      </c>
      <c r="I19">
        <f>'2-2(基本)'!J78</f>
        <v>0</v>
      </c>
      <c r="J19">
        <f>'2-2(基本)'!K78</f>
        <v>0</v>
      </c>
      <c r="K19">
        <f>'2-2(基本)'!L78</f>
        <v>0</v>
      </c>
      <c r="L19">
        <f>'2-2(基本)'!N78</f>
        <v>0</v>
      </c>
      <c r="M19">
        <f>'2-2(基本)'!O78</f>
        <v>0</v>
      </c>
      <c r="N19">
        <f>'2-2(基本)'!P78</f>
        <v>0</v>
      </c>
      <c r="O19">
        <f>'2-2(基本)'!Q78</f>
        <v>0</v>
      </c>
      <c r="P19">
        <f>'2-2(基本)'!R78</f>
        <v>0</v>
      </c>
      <c r="Q19">
        <f>'2-2(基本)'!S78</f>
        <v>0</v>
      </c>
      <c r="R19">
        <f>'2-2(基本)'!T78</f>
        <v>0</v>
      </c>
      <c r="S19">
        <f>'2-2(基本)'!U78</f>
        <v>0</v>
      </c>
      <c r="T19">
        <f>'2-2(基本)'!V78</f>
        <v>0</v>
      </c>
      <c r="U19">
        <f>'2-2(基本)'!W78</f>
        <v>0</v>
      </c>
      <c r="V19">
        <f>'2-2(基本)'!X78</f>
        <v>0</v>
      </c>
      <c r="W19">
        <f>'2-2(基本)'!Y78</f>
        <v>0</v>
      </c>
      <c r="X19">
        <f>'2-2(基本)'!Z78</f>
        <v>0</v>
      </c>
      <c r="Z19" t="s">
        <v>601</v>
      </c>
      <c r="AA19">
        <f>'2-3(詳細)'!C78</f>
        <v>45</v>
      </c>
      <c r="AB19">
        <f>'2-3(詳細)'!D78</f>
      </c>
      <c r="AC19">
        <f>'2-3(詳細)'!E78</f>
      </c>
      <c r="AD19">
        <f>'2-3(詳細)'!G78</f>
        <v>0</v>
      </c>
      <c r="AE19">
        <f>'2-3(詳細)'!H78</f>
        <v>0</v>
      </c>
      <c r="AF19">
        <f>'2-3(詳細)'!I78</f>
        <v>0</v>
      </c>
      <c r="AG19">
        <f>'2-3(詳細)'!L78</f>
        <v>0</v>
      </c>
      <c r="AH19">
        <f>'2-3(詳細)'!M78</f>
        <v>0</v>
      </c>
      <c r="AI19">
        <f>'2-3(詳細)'!N78</f>
        <v>0</v>
      </c>
      <c r="AJ19">
        <f>'2-3(詳細)'!O78</f>
        <v>0</v>
      </c>
      <c r="AK19">
        <f>'2-3(詳細)'!P78</f>
        <v>0</v>
      </c>
      <c r="AL19">
        <f>'2-3(詳細)'!Q78</f>
        <v>0</v>
      </c>
      <c r="AM19">
        <f>'2-3(詳細)'!R78</f>
        <v>0</v>
      </c>
      <c r="AN19">
        <f>'2-3(詳細)'!S78</f>
        <v>0</v>
      </c>
      <c r="AO19">
        <f>'2-3(詳細)'!T78</f>
        <v>0</v>
      </c>
      <c r="AP19">
        <f>'2-3(詳細)'!U78</f>
        <v>0</v>
      </c>
      <c r="AQ19">
        <f>'2-3(詳細)'!V78</f>
        <v>0</v>
      </c>
      <c r="AR19">
        <f>'2-3(詳細)'!W78</f>
        <v>0</v>
      </c>
      <c r="AS19">
        <f>'2-3(詳細)'!X78</f>
        <v>0</v>
      </c>
      <c r="AT19">
        <f>'2-3(詳細)'!Y78</f>
        <v>0</v>
      </c>
      <c r="AU19">
        <f>'2-3(詳細)'!Z78</f>
        <v>0</v>
      </c>
      <c r="AV19">
        <f>'2-3(詳細)'!AA78</f>
        <v>0</v>
      </c>
      <c r="AW19">
        <f>'2-3(詳細)'!AB78</f>
        <v>0</v>
      </c>
      <c r="AX19">
        <f>'2-3(詳細)'!AC78</f>
        <v>0</v>
      </c>
      <c r="AY19">
        <f>'2-3(詳細)'!AD78</f>
        <v>0</v>
      </c>
      <c r="BA19" t="s">
        <v>540</v>
      </c>
      <c r="BB19">
        <f>'2-4(技術習得費)'!C87</f>
        <v>45</v>
      </c>
      <c r="BC19">
        <f>'2-4(技術習得費)'!D87</f>
      </c>
      <c r="BD19">
        <f>'2-4(技術習得費)'!E87</f>
      </c>
      <c r="BE19">
        <f>'2-4(技術習得費)'!F87</f>
      </c>
      <c r="BF19">
        <f>'2-4(技術習得費)'!G87</f>
      </c>
      <c r="BG19">
        <f>'2-4(技術習得費)'!H87</f>
      </c>
      <c r="BH19">
        <f>'2-4(技術習得費)'!I87</f>
      </c>
      <c r="BI19">
        <f>'2-4(技術習得費)'!J87</f>
      </c>
      <c r="BJ19">
        <f>'2-4(技術習得費)'!K87</f>
        <v>0</v>
      </c>
      <c r="BK19">
        <f>'2-4(技術習得費)'!L87</f>
        <v>0</v>
      </c>
      <c r="BL19">
        <f>'2-4(技術習得費)'!M87</f>
        <v>0</v>
      </c>
      <c r="BM19">
        <f>'2-4(技術習得費)'!N87</f>
        <v>0</v>
      </c>
      <c r="BN19">
        <f>'2-4(技術習得費)'!O87</f>
        <v>0</v>
      </c>
      <c r="BO19">
        <f>'2-4(技術習得費)'!P87</f>
        <v>0</v>
      </c>
      <c r="BP19">
        <f>'2-4(技術習得費)'!Q87</f>
        <v>0</v>
      </c>
      <c r="BQ19">
        <f>'2-4(技術習得費)'!R87</f>
        <v>0</v>
      </c>
      <c r="BR19">
        <f>'2-4(技術習得費)'!S87</f>
        <v>0</v>
      </c>
      <c r="BS19">
        <f>'2-4(技術習得費)'!T87</f>
        <v>0</v>
      </c>
      <c r="BT19">
        <f>'2-4(技術習得費)'!U87</f>
        <v>0</v>
      </c>
      <c r="BU19">
        <f>'2-4(技術習得費)'!V87</f>
        <v>0</v>
      </c>
      <c r="BV19">
        <f>'2-4(技術習得費)'!W87</f>
      </c>
      <c r="BW19">
        <f>'2-4(技術習得費)'!X87</f>
        <v>0</v>
      </c>
      <c r="BX19">
        <f>'2-4(技術習得費)'!Y87</f>
        <v>0</v>
      </c>
      <c r="CX19" t="s">
        <v>612</v>
      </c>
      <c r="CY19">
        <f>'2-6(住宅・環境費)'!C85</f>
        <v>45</v>
      </c>
      <c r="CZ19">
        <f>'2-6(住宅・環境費)'!D85</f>
      </c>
      <c r="DA19">
        <f>'2-6(住宅・環境費)'!E85</f>
      </c>
      <c r="DB19">
        <f>'2-6(住宅・環境費)'!F85</f>
      </c>
      <c r="DC19">
        <f>'2-6(住宅・環境費)'!G85</f>
      </c>
      <c r="DD19">
        <f>'2-6(住宅・環境費)'!H85</f>
      </c>
      <c r="DE19">
        <f>'2-6(住宅・環境費)'!I85</f>
      </c>
      <c r="DF19">
        <f>'2-6(住宅・環境費)'!J85</f>
      </c>
      <c r="DG19">
        <f>'2-6(住宅・環境費)'!K85</f>
        <v>0</v>
      </c>
      <c r="DH19">
        <f>'2-6(住宅・環境費)'!L85</f>
        <v>0</v>
      </c>
      <c r="DI19">
        <f>'2-6(住宅・環境費)'!M85</f>
        <v>0</v>
      </c>
      <c r="DJ19">
        <f>'2-6(住宅・環境費)'!N85</f>
        <v>0</v>
      </c>
      <c r="DK19">
        <f>'2-6(住宅・環境費)'!O85</f>
        <v>0</v>
      </c>
      <c r="DL19">
        <f>'2-6(住宅・環境費)'!P85</f>
        <v>0</v>
      </c>
      <c r="DM19">
        <f>'2-6(住宅・環境費)'!Q85</f>
        <v>0</v>
      </c>
      <c r="DN19">
        <f>'2-6(住宅・環境費)'!R85</f>
        <v>0</v>
      </c>
      <c r="DO19">
        <f>'2-6(住宅・環境費)'!S85</f>
        <v>0</v>
      </c>
      <c r="DP19">
        <f>'2-6(住宅・環境費)'!T85</f>
        <v>0</v>
      </c>
      <c r="DQ19">
        <f>'2-6(住宅・環境費)'!U85</f>
        <v>0</v>
      </c>
      <c r="DR19">
        <f>'2-6(住宅・環境費)'!V85</f>
        <v>0</v>
      </c>
      <c r="DS19">
        <f>'2-6(住宅・環境費)'!W85</f>
      </c>
      <c r="DT19">
        <f>'2-6(住宅・環境費)'!X85</f>
        <v>0</v>
      </c>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F96"/>
  <sheetViews>
    <sheetView view="pageBreakPreview" zoomScale="85" zoomScaleSheetLayoutView="85" zoomScalePageLayoutView="0" workbookViewId="0" topLeftCell="A1">
      <selection activeCell="F10" sqref="F10"/>
    </sheetView>
  </sheetViews>
  <sheetFormatPr defaultColWidth="9.140625" defaultRowHeight="19.5" customHeight="1"/>
  <cols>
    <col min="1" max="1" width="2.57421875" style="42" customWidth="1"/>
    <col min="2" max="5" width="4.57421875" style="42" customWidth="1"/>
    <col min="6" max="6" width="15.57421875" style="42" customWidth="1"/>
    <col min="7" max="7" width="12.57421875" style="42" customWidth="1"/>
    <col min="8" max="8" width="10.57421875" style="42" customWidth="1"/>
    <col min="9" max="10" width="4.57421875" style="42" customWidth="1"/>
    <col min="11" max="11" width="10.57421875" style="42" customWidth="1"/>
    <col min="12" max="12" width="12.57421875" style="42" customWidth="1"/>
    <col min="13" max="15" width="4.57421875" style="42" customWidth="1"/>
    <col min="16" max="16" width="4.57421875" style="42" hidden="1" customWidth="1"/>
    <col min="17" max="19" width="6.57421875" style="42" customWidth="1"/>
    <col min="20" max="25" width="3.57421875" style="42" customWidth="1"/>
    <col min="26" max="26" width="29.57421875" style="42" customWidth="1"/>
    <col min="27" max="27" width="5.8515625" style="42" customWidth="1"/>
    <col min="28" max="28" width="9.00390625" style="664" customWidth="1"/>
    <col min="29" max="29" width="9.00390625" style="118" customWidth="1"/>
    <col min="30" max="33" width="9.00390625" style="42" customWidth="1"/>
    <col min="34" max="16384" width="9.00390625" style="42" customWidth="1"/>
  </cols>
  <sheetData>
    <row r="1" spans="2:31" ht="19.5" customHeight="1">
      <c r="B1" s="804" t="s">
        <v>476</v>
      </c>
      <c r="C1" s="805"/>
      <c r="D1" s="805"/>
      <c r="E1" s="805"/>
      <c r="F1" s="806"/>
      <c r="G1" s="42" t="str">
        <f>'2-1(表紙)'!$J$2</f>
        <v>30緑</v>
      </c>
      <c r="N1" s="817"/>
      <c r="O1" s="817"/>
      <c r="P1" s="461"/>
      <c r="Q1" s="430" t="s">
        <v>495</v>
      </c>
      <c r="R1" s="786" t="s">
        <v>482</v>
      </c>
      <c r="S1" s="431" t="s">
        <v>580</v>
      </c>
      <c r="T1" s="848" t="s">
        <v>684</v>
      </c>
      <c r="U1" s="849"/>
      <c r="V1" s="45"/>
      <c r="W1" s="45"/>
      <c r="X1" s="45"/>
      <c r="Y1" s="45"/>
      <c r="Z1" s="96" t="str">
        <f>IF('2-1(表紙)'!$J$3="","提出区分",'2-1(表紙)'!$J$3)</f>
        <v>提出区分</v>
      </c>
      <c r="AA1" s="96"/>
      <c r="AD1" s="97"/>
      <c r="AE1" s="97"/>
    </row>
    <row r="2" spans="2:32" ht="19.5" customHeight="1">
      <c r="B2" s="85"/>
      <c r="C2" s="85"/>
      <c r="D2" s="85"/>
      <c r="E2" s="85"/>
      <c r="F2" s="85"/>
      <c r="G2" s="85"/>
      <c r="H2" s="85"/>
      <c r="I2" s="85"/>
      <c r="J2" s="85"/>
      <c r="K2" s="85"/>
      <c r="L2" s="85"/>
      <c r="M2" s="85"/>
      <c r="N2" s="853" t="s">
        <v>496</v>
      </c>
      <c r="O2" s="853"/>
      <c r="P2" s="461"/>
      <c r="Q2" s="237">
        <f>COUNTA(F10:F14)+COUNTA(F42:F46)+COUNTA(F74:F78)</f>
        <v>0</v>
      </c>
      <c r="R2" s="236"/>
      <c r="S2" s="415"/>
      <c r="T2" s="850"/>
      <c r="U2" s="851"/>
      <c r="V2" s="45"/>
      <c r="W2" s="45"/>
      <c r="X2" s="45"/>
      <c r="Y2" s="45"/>
      <c r="Z2" s="45"/>
      <c r="AA2" s="45"/>
      <c r="AB2" s="663"/>
      <c r="AD2" s="45"/>
      <c r="AE2" s="45"/>
      <c r="AF2" s="45"/>
    </row>
    <row r="3" spans="2:28" ht="19.5" customHeight="1">
      <c r="B3" s="463" t="s">
        <v>498</v>
      </c>
      <c r="C3" s="463"/>
      <c r="D3" s="463"/>
      <c r="E3" s="463"/>
      <c r="F3" s="463"/>
      <c r="G3" s="463"/>
      <c r="H3" s="331"/>
      <c r="I3" s="331"/>
      <c r="J3" s="331"/>
      <c r="K3" s="331"/>
      <c r="L3" s="331"/>
      <c r="M3" s="463"/>
      <c r="N3" s="853" t="s">
        <v>151</v>
      </c>
      <c r="O3" s="853"/>
      <c r="P3" s="462">
        <f>SUM(P15:P19,P47:P51,P79:P83)</f>
        <v>0</v>
      </c>
      <c r="Q3" s="237">
        <f>COUNTA(F15:F19)+COUNTA(F47:F51)+COUNTA(F79:F83)</f>
        <v>0</v>
      </c>
      <c r="R3" s="237">
        <f>COUNTA(E15:E19)+COUNTA(E47:E51)+COUNTA(E79:E83)</f>
        <v>0</v>
      </c>
      <c r="S3" s="416">
        <f>COUNTIF($T$15:$T$19,"H29")+COUNTIF($T$47:$T$51,"H29")+COUNTIF($T$79:$T$83,"H29")</f>
        <v>0</v>
      </c>
      <c r="T3" s="857">
        <f>COUNTIF($T$15:$T$19,"H30")+COUNTIF($T$47:$T$51,"H30")+COUNTIF($T$79:$T$83,"H30")</f>
        <v>0</v>
      </c>
      <c r="U3" s="857">
        <f>COUNTIF($T$15:$T$19,"H28")+COUNTIF($T$47:$T$51,"H28")+COUNTIF($T$79:$T$83,"H28")</f>
        <v>0</v>
      </c>
      <c r="W3" s="845" t="s">
        <v>11</v>
      </c>
      <c r="X3" s="846"/>
      <c r="Y3" s="847"/>
      <c r="Z3" s="823">
        <f>IF('2-1(表紙)'!$I$15="","",'2-1(表紙)'!$I$15)</f>
      </c>
      <c r="AA3" s="824"/>
      <c r="AB3" s="663"/>
    </row>
    <row r="4" spans="2:31" ht="19.5" customHeight="1">
      <c r="B4" s="463"/>
      <c r="C4" s="463"/>
      <c r="D4" s="463"/>
      <c r="E4" s="463"/>
      <c r="F4" s="463"/>
      <c r="G4" s="463"/>
      <c r="H4" s="331"/>
      <c r="I4" s="331"/>
      <c r="J4" s="331"/>
      <c r="K4" s="331"/>
      <c r="L4" s="331"/>
      <c r="M4" s="463"/>
      <c r="N4" s="853" t="s">
        <v>324</v>
      </c>
      <c r="O4" s="853"/>
      <c r="P4" s="461"/>
      <c r="Q4" s="237">
        <f>COUNTA(F20:F24)+COUNTA(F52:F56)+COUNTA(F84:F88)</f>
        <v>0</v>
      </c>
      <c r="R4" s="635">
        <f>COUNTA(E20:E24)+COUNTA(E52:E56)+COUNTA(E84:E88)</f>
        <v>0</v>
      </c>
      <c r="S4" s="572">
        <f>COUNTIF($T$20:$T$24,"H29")+COUNTIF($T$52:$T$56,"H29")+COUNTIF($T$84:$T$88,"H29")</f>
        <v>0</v>
      </c>
      <c r="T4" s="852">
        <f>COUNTIF($T$20:$T$24,"H30")+COUNTIF($T$52:$T$56,"H30")+COUNTIF($T$84:$T$88,"H30")</f>
        <v>0</v>
      </c>
      <c r="U4" s="852">
        <f>COUNTIF($T$20:$T$24,"H28")+COUNTIF($T$52:$T$56,"H28")+COUNTIF($T$84:$T$88,"H28")</f>
        <v>0</v>
      </c>
      <c r="W4" s="862" t="s">
        <v>398</v>
      </c>
      <c r="X4" s="863"/>
      <c r="Y4" s="864"/>
      <c r="Z4" s="823">
        <f>IF('2-1(表紙)'!$J$15="","",'2-1(表紙)'!$J$15)</f>
      </c>
      <c r="AA4" s="824"/>
      <c r="AB4" s="663"/>
      <c r="AD4" s="354"/>
      <c r="AE4" s="99"/>
    </row>
    <row r="5" spans="2:32" ht="19.5" customHeight="1">
      <c r="B5" s="463"/>
      <c r="C5" s="463"/>
      <c r="D5" s="463"/>
      <c r="E5" s="463"/>
      <c r="F5" s="463"/>
      <c r="G5" s="463"/>
      <c r="H5" s="331"/>
      <c r="I5" s="331"/>
      <c r="J5" s="331"/>
      <c r="K5" s="331"/>
      <c r="L5" s="331"/>
      <c r="M5" s="463"/>
      <c r="N5" s="853" t="s">
        <v>497</v>
      </c>
      <c r="O5" s="853"/>
      <c r="P5" s="461"/>
      <c r="Q5" s="237">
        <f>COUNTA(F25:F29)+COUNTA(F57:F61)+COUNTA(F89:F93)</f>
        <v>0</v>
      </c>
      <c r="R5" s="635">
        <f>COUNTA(E25:E29)+COUNTA(E57:E61)+COUNTA(E89:E93)</f>
        <v>0</v>
      </c>
      <c r="S5" s="572">
        <f>COUNTIF($T$25:$T$29,"H29")+COUNTIF($T$57:$T$61,"H29")+COUNTIF($T$89:$T$93,"H29")</f>
        <v>0</v>
      </c>
      <c r="T5" s="852">
        <f>COUNTIF($T$25:$T$29,"H30")+COUNTIF($T$57:$T$61,"H30")+COUNTIF($T$89:$T$93,"H30")</f>
        <v>0</v>
      </c>
      <c r="U5" s="852">
        <f>COUNTIF($T$25:$T$29,"H28")+COUNTIF($T$57:$T$61,"H28")+COUNTIF($T$89:$T$93,"H28")</f>
        <v>0</v>
      </c>
      <c r="V5" s="100"/>
      <c r="W5" s="845" t="s">
        <v>20</v>
      </c>
      <c r="X5" s="846"/>
      <c r="Y5" s="847"/>
      <c r="Z5" s="327">
        <f>IF('2-1(表紙)'!$H$10="","",'2-1(表紙)'!$H$10)</f>
      </c>
      <c r="AA5" s="439">
        <f>IF('2-1(表紙)'!$K$15="","",'2-1(表紙)'!$K$15)</f>
      </c>
      <c r="AB5" s="663"/>
      <c r="AD5" s="354"/>
      <c r="AE5" s="354"/>
      <c r="AF5" s="45"/>
    </row>
    <row r="6" spans="19:28" ht="19.5" customHeight="1">
      <c r="S6" s="45"/>
      <c r="T6" s="45"/>
      <c r="U6" s="45"/>
      <c r="V6" s="101"/>
      <c r="W6" s="101"/>
      <c r="X6" s="101"/>
      <c r="Y6" s="101"/>
      <c r="Z6" s="235"/>
      <c r="AA6" s="235"/>
      <c r="AB6" s="665"/>
    </row>
    <row r="7" spans="2:27" ht="19.5" customHeight="1">
      <c r="B7" s="832" t="s">
        <v>412</v>
      </c>
      <c r="C7" s="832" t="s">
        <v>314</v>
      </c>
      <c r="D7" s="832" t="s">
        <v>0</v>
      </c>
      <c r="E7" s="836" t="s">
        <v>486</v>
      </c>
      <c r="F7" s="817" t="s">
        <v>147</v>
      </c>
      <c r="G7" s="817"/>
      <c r="H7" s="817"/>
      <c r="I7" s="817"/>
      <c r="J7" s="817"/>
      <c r="K7" s="804" t="s">
        <v>7</v>
      </c>
      <c r="L7" s="806"/>
      <c r="M7" s="842" t="s">
        <v>693</v>
      </c>
      <c r="N7" s="839" t="s">
        <v>879</v>
      </c>
      <c r="O7" s="858" t="s">
        <v>537</v>
      </c>
      <c r="P7" s="854" t="s">
        <v>538</v>
      </c>
      <c r="Q7" s="861" t="s">
        <v>869</v>
      </c>
      <c r="R7" s="861"/>
      <c r="S7" s="861"/>
      <c r="T7" s="865" t="s">
        <v>881</v>
      </c>
      <c r="U7" s="804" t="s">
        <v>146</v>
      </c>
      <c r="V7" s="805"/>
      <c r="W7" s="805"/>
      <c r="X7" s="805"/>
      <c r="Y7" s="805"/>
      <c r="Z7" s="817" t="s">
        <v>6</v>
      </c>
      <c r="AA7" s="817"/>
    </row>
    <row r="8" spans="2:27" ht="19.5" customHeight="1">
      <c r="B8" s="835"/>
      <c r="C8" s="835"/>
      <c r="D8" s="835"/>
      <c r="E8" s="837"/>
      <c r="F8" s="817" t="s">
        <v>1</v>
      </c>
      <c r="G8" s="817" t="s">
        <v>494</v>
      </c>
      <c r="H8" s="817" t="s">
        <v>2</v>
      </c>
      <c r="I8" s="832" t="s">
        <v>3</v>
      </c>
      <c r="J8" s="832" t="s">
        <v>4</v>
      </c>
      <c r="K8" s="834" t="s">
        <v>148</v>
      </c>
      <c r="L8" s="817" t="s">
        <v>5</v>
      </c>
      <c r="M8" s="843"/>
      <c r="N8" s="840"/>
      <c r="O8" s="859"/>
      <c r="P8" s="855"/>
      <c r="Q8" s="834" t="s">
        <v>395</v>
      </c>
      <c r="R8" s="834" t="s">
        <v>151</v>
      </c>
      <c r="S8" s="834" t="s">
        <v>324</v>
      </c>
      <c r="T8" s="866"/>
      <c r="U8" s="830" t="s">
        <v>141</v>
      </c>
      <c r="V8" s="830" t="s">
        <v>142</v>
      </c>
      <c r="W8" s="830" t="s">
        <v>143</v>
      </c>
      <c r="X8" s="830" t="s">
        <v>144</v>
      </c>
      <c r="Y8" s="832" t="s">
        <v>145</v>
      </c>
      <c r="Z8" s="817"/>
      <c r="AA8" s="817"/>
    </row>
    <row r="9" spans="2:27" ht="79.5" customHeight="1" thickBot="1">
      <c r="B9" s="833"/>
      <c r="C9" s="833"/>
      <c r="D9" s="833"/>
      <c r="E9" s="838"/>
      <c r="F9" s="822"/>
      <c r="G9" s="822"/>
      <c r="H9" s="822"/>
      <c r="I9" s="833"/>
      <c r="J9" s="833"/>
      <c r="K9" s="822"/>
      <c r="L9" s="822"/>
      <c r="M9" s="844"/>
      <c r="N9" s="841"/>
      <c r="O9" s="860"/>
      <c r="P9" s="856"/>
      <c r="Q9" s="822"/>
      <c r="R9" s="822"/>
      <c r="S9" s="822"/>
      <c r="T9" s="867"/>
      <c r="U9" s="831"/>
      <c r="V9" s="831"/>
      <c r="W9" s="831"/>
      <c r="X9" s="831"/>
      <c r="Y9" s="833"/>
      <c r="Z9" s="822"/>
      <c r="AA9" s="822"/>
    </row>
    <row r="10" spans="2:28" ht="19.5" customHeight="1" thickTop="1">
      <c r="B10" s="827" t="s">
        <v>392</v>
      </c>
      <c r="C10" s="103">
        <v>1</v>
      </c>
      <c r="D10" s="142">
        <f>IF(F10="","","01")</f>
      </c>
      <c r="E10" s="74"/>
      <c r="F10" s="129"/>
      <c r="G10" s="670"/>
      <c r="H10" s="130"/>
      <c r="I10" s="105">
        <f>IF(OR(H10="",リスト!$G$27=""),"",DATEDIF(H10,リスト!$G$27,"Y"))</f>
      </c>
      <c r="J10" s="126"/>
      <c r="K10" s="130"/>
      <c r="L10" s="126"/>
      <c r="M10" s="135"/>
      <c r="N10" s="679"/>
      <c r="O10" s="679"/>
      <c r="P10" s="299"/>
      <c r="Q10" s="74"/>
      <c r="R10" s="75"/>
      <c r="S10" s="75"/>
      <c r="T10" s="75"/>
      <c r="U10" s="74"/>
      <c r="V10" s="74"/>
      <c r="W10" s="74"/>
      <c r="X10" s="74"/>
      <c r="Y10" s="74"/>
      <c r="Z10" s="825"/>
      <c r="AA10" s="825"/>
      <c r="AB10" s="663"/>
    </row>
    <row r="11" spans="2:28" ht="19.5" customHeight="1">
      <c r="B11" s="827"/>
      <c r="C11" s="110">
        <v>2</v>
      </c>
      <c r="D11" s="342">
        <f>IF(F11="","","02")</f>
      </c>
      <c r="E11" s="302"/>
      <c r="F11" s="670"/>
      <c r="G11" s="670"/>
      <c r="H11" s="134"/>
      <c r="I11" s="111">
        <f>IF(OR(H11="",リスト!$G$27=""),"",DATEDIF(H11,リスト!$G$27,"Y"))</f>
      </c>
      <c r="J11" s="127"/>
      <c r="K11" s="134"/>
      <c r="L11" s="127"/>
      <c r="M11" s="137"/>
      <c r="N11" s="680"/>
      <c r="O11" s="680"/>
      <c r="P11" s="301"/>
      <c r="Q11" s="302"/>
      <c r="R11" s="78"/>
      <c r="S11" s="78"/>
      <c r="T11" s="78"/>
      <c r="U11" s="302"/>
      <c r="V11" s="302"/>
      <c r="W11" s="302"/>
      <c r="X11" s="302"/>
      <c r="Y11" s="302"/>
      <c r="Z11" s="821"/>
      <c r="AA11" s="821"/>
      <c r="AB11" s="663"/>
    </row>
    <row r="12" spans="2:30" ht="19.5" customHeight="1">
      <c r="B12" s="827"/>
      <c r="C12" s="110">
        <v>3</v>
      </c>
      <c r="D12" s="342">
        <f>IF(F12="","","03")</f>
      </c>
      <c r="E12" s="302"/>
      <c r="F12" s="670"/>
      <c r="G12" s="670"/>
      <c r="H12" s="134"/>
      <c r="I12" s="111">
        <f>IF(OR(H12="",リスト!$G$27=""),"",DATEDIF(H12,リスト!$G$27,"Y"))</f>
      </c>
      <c r="J12" s="127"/>
      <c r="K12" s="134"/>
      <c r="L12" s="127"/>
      <c r="M12" s="137"/>
      <c r="N12" s="680"/>
      <c r="O12" s="680"/>
      <c r="P12" s="301"/>
      <c r="Q12" s="302"/>
      <c r="R12" s="78"/>
      <c r="S12" s="78"/>
      <c r="T12" s="78"/>
      <c r="U12" s="302"/>
      <c r="V12" s="302"/>
      <c r="W12" s="302"/>
      <c r="X12" s="302"/>
      <c r="Y12" s="302"/>
      <c r="Z12" s="821"/>
      <c r="AA12" s="821"/>
      <c r="AB12" s="663"/>
      <c r="AC12" s="106"/>
      <c r="AD12" s="106"/>
    </row>
    <row r="13" spans="2:30" ht="19.5" customHeight="1">
      <c r="B13" s="827"/>
      <c r="C13" s="110">
        <v>4</v>
      </c>
      <c r="D13" s="342">
        <f>IF(F13="","","04")</f>
      </c>
      <c r="E13" s="302"/>
      <c r="F13" s="670"/>
      <c r="G13" s="670"/>
      <c r="H13" s="134"/>
      <c r="I13" s="111">
        <f>IF(OR(H13="",リスト!$G$27=""),"",DATEDIF(H13,リスト!$G$27,"Y"))</f>
      </c>
      <c r="J13" s="127"/>
      <c r="K13" s="134"/>
      <c r="L13" s="127"/>
      <c r="M13" s="137"/>
      <c r="N13" s="680"/>
      <c r="O13" s="680"/>
      <c r="P13" s="301"/>
      <c r="Q13" s="302"/>
      <c r="R13" s="78"/>
      <c r="S13" s="78"/>
      <c r="T13" s="78"/>
      <c r="U13" s="302"/>
      <c r="V13" s="302"/>
      <c r="W13" s="302"/>
      <c r="X13" s="302"/>
      <c r="Y13" s="302"/>
      <c r="Z13" s="821"/>
      <c r="AA13" s="821"/>
      <c r="AB13" s="663"/>
      <c r="AC13" s="106"/>
      <c r="AD13" s="106"/>
    </row>
    <row r="14" spans="2:30" ht="19.5" customHeight="1" thickBot="1">
      <c r="B14" s="828"/>
      <c r="C14" s="107">
        <v>5</v>
      </c>
      <c r="D14" s="143">
        <f>IF(F14="","","05")</f>
      </c>
      <c r="E14" s="76"/>
      <c r="F14" s="131"/>
      <c r="G14" s="131"/>
      <c r="H14" s="132"/>
      <c r="I14" s="109">
        <f>IF(OR(H14="",リスト!$G$27=""),"",DATEDIF(H14,リスト!$G$27,"Y"))</f>
      </c>
      <c r="J14" s="128"/>
      <c r="K14" s="132"/>
      <c r="L14" s="128"/>
      <c r="M14" s="136"/>
      <c r="N14" s="681"/>
      <c r="O14" s="682"/>
      <c r="P14" s="300"/>
      <c r="Q14" s="76"/>
      <c r="R14" s="77"/>
      <c r="S14" s="77"/>
      <c r="T14" s="77"/>
      <c r="U14" s="76"/>
      <c r="V14" s="76"/>
      <c r="W14" s="76"/>
      <c r="X14" s="76"/>
      <c r="Y14" s="76"/>
      <c r="Z14" s="826"/>
      <c r="AA14" s="826"/>
      <c r="AB14" s="663"/>
      <c r="AC14" s="106"/>
      <c r="AD14" s="106"/>
    </row>
    <row r="15" spans="2:30" ht="19.5" customHeight="1" thickTop="1">
      <c r="B15" s="827" t="s">
        <v>389</v>
      </c>
      <c r="C15" s="103">
        <v>6</v>
      </c>
      <c r="D15" s="142">
        <f>IF(F15="","","01")</f>
      </c>
      <c r="E15" s="636"/>
      <c r="F15" s="129"/>
      <c r="G15" s="129"/>
      <c r="H15" s="130"/>
      <c r="I15" s="105">
        <f>IF(OR(H15="",リスト!$G$27=""),"",DATEDIF(H15,リスト!$G$27,"Y"))</f>
      </c>
      <c r="J15" s="126"/>
      <c r="K15" s="130"/>
      <c r="L15" s="126"/>
      <c r="M15" s="135"/>
      <c r="N15" s="513"/>
      <c r="O15" s="135"/>
      <c r="P15" s="456">
        <f>IF(O15="○",IF(OR(T15="H29",E15="○"),0,1),0)</f>
        <v>0</v>
      </c>
      <c r="Q15" s="629"/>
      <c r="R15" s="75"/>
      <c r="S15" s="75"/>
      <c r="T15" s="138"/>
      <c r="U15" s="126"/>
      <c r="V15" s="126"/>
      <c r="W15" s="126"/>
      <c r="X15" s="126"/>
      <c r="Y15" s="126"/>
      <c r="Z15" s="825"/>
      <c r="AA15" s="825"/>
      <c r="AB15" s="663"/>
      <c r="AC15" s="106"/>
      <c r="AD15" s="106"/>
    </row>
    <row r="16" spans="2:30" ht="19.5" customHeight="1">
      <c r="B16" s="827"/>
      <c r="C16" s="110">
        <v>7</v>
      </c>
      <c r="D16" s="342">
        <f>IF(F16="","","02")</f>
      </c>
      <c r="E16" s="637"/>
      <c r="F16" s="670"/>
      <c r="G16" s="670"/>
      <c r="H16" s="130"/>
      <c r="I16" s="111">
        <f>IF(OR(H16="",リスト!$G$27=""),"",DATEDIF(H16,リスト!$G$27,"Y"))</f>
      </c>
      <c r="J16" s="127"/>
      <c r="K16" s="130"/>
      <c r="L16" s="127"/>
      <c r="M16" s="137"/>
      <c r="N16" s="137"/>
      <c r="O16" s="137"/>
      <c r="P16" s="457">
        <f>IF(O16="○",IF(OR(T16="H29",E16="○"),0,1),0)</f>
        <v>0</v>
      </c>
      <c r="Q16" s="126"/>
      <c r="R16" s="78"/>
      <c r="S16" s="78"/>
      <c r="T16" s="139"/>
      <c r="U16" s="126"/>
      <c r="V16" s="126"/>
      <c r="W16" s="126"/>
      <c r="X16" s="126"/>
      <c r="Y16" s="126"/>
      <c r="Z16" s="821"/>
      <c r="AA16" s="821"/>
      <c r="AB16" s="663"/>
      <c r="AC16" s="106"/>
      <c r="AD16" s="106"/>
    </row>
    <row r="17" spans="2:30" ht="19.5" customHeight="1">
      <c r="B17" s="827"/>
      <c r="C17" s="110">
        <v>8</v>
      </c>
      <c r="D17" s="342">
        <f>IF(F17="","","03")</f>
      </c>
      <c r="E17" s="637"/>
      <c r="F17" s="670"/>
      <c r="G17" s="670"/>
      <c r="H17" s="134"/>
      <c r="I17" s="111">
        <f>IF(OR(H17="",リスト!$G$27=""),"",DATEDIF(H17,リスト!$G$27,"Y"))</f>
      </c>
      <c r="J17" s="127"/>
      <c r="K17" s="134"/>
      <c r="L17" s="127"/>
      <c r="M17" s="137"/>
      <c r="N17" s="633"/>
      <c r="O17" s="137"/>
      <c r="P17" s="457">
        <f>IF(O17="○",IF(OR(T17="H29",E17="○"),0,1),0)</f>
        <v>0</v>
      </c>
      <c r="Q17" s="126"/>
      <c r="R17" s="78"/>
      <c r="S17" s="78"/>
      <c r="T17" s="139"/>
      <c r="U17" s="127"/>
      <c r="V17" s="127"/>
      <c r="W17" s="127"/>
      <c r="X17" s="127"/>
      <c r="Y17" s="127"/>
      <c r="Z17" s="821"/>
      <c r="AA17" s="821"/>
      <c r="AB17" s="663"/>
      <c r="AC17" s="106"/>
      <c r="AD17" s="106"/>
    </row>
    <row r="18" spans="2:30" ht="19.5" customHeight="1">
      <c r="B18" s="827"/>
      <c r="C18" s="110">
        <v>9</v>
      </c>
      <c r="D18" s="342">
        <f>IF(F18="","","04")</f>
      </c>
      <c r="E18" s="637"/>
      <c r="F18" s="670"/>
      <c r="G18" s="670"/>
      <c r="H18" s="134"/>
      <c r="I18" s="111">
        <f>IF(OR(H18="",リスト!$G$27=""),"",DATEDIF(H18,リスト!$G$27,"Y"))</f>
      </c>
      <c r="J18" s="127"/>
      <c r="K18" s="134"/>
      <c r="L18" s="127"/>
      <c r="M18" s="137"/>
      <c r="N18" s="633"/>
      <c r="O18" s="137"/>
      <c r="P18" s="457">
        <f>IF(O18="○",IF(OR(T18="H29",E18="○"),0,1),0)</f>
        <v>0</v>
      </c>
      <c r="Q18" s="126"/>
      <c r="R18" s="78"/>
      <c r="S18" s="78"/>
      <c r="T18" s="139"/>
      <c r="U18" s="127"/>
      <c r="V18" s="127"/>
      <c r="W18" s="127"/>
      <c r="X18" s="127"/>
      <c r="Y18" s="127"/>
      <c r="Z18" s="821"/>
      <c r="AA18" s="821"/>
      <c r="AB18" s="663"/>
      <c r="AC18" s="106"/>
      <c r="AD18" s="106"/>
    </row>
    <row r="19" spans="2:30" ht="19.5" customHeight="1" thickBot="1">
      <c r="B19" s="828"/>
      <c r="C19" s="107">
        <v>10</v>
      </c>
      <c r="D19" s="143">
        <f>IF(F19="","","05")</f>
      </c>
      <c r="E19" s="638"/>
      <c r="F19" s="131"/>
      <c r="G19" s="131"/>
      <c r="H19" s="132"/>
      <c r="I19" s="109">
        <f>IF(OR(H19="",リスト!$G$27=""),"",DATEDIF(H19,リスト!$G$27,"Y"))</f>
      </c>
      <c r="J19" s="128"/>
      <c r="K19" s="132"/>
      <c r="L19" s="128"/>
      <c r="M19" s="136"/>
      <c r="N19" s="634"/>
      <c r="O19" s="136"/>
      <c r="P19" s="458">
        <f>IF(O19="○",IF(OR(T19="H29",E19="○"),0,1),0)</f>
        <v>0</v>
      </c>
      <c r="Q19" s="630"/>
      <c r="R19" s="77"/>
      <c r="S19" s="77"/>
      <c r="T19" s="140"/>
      <c r="U19" s="128"/>
      <c r="V19" s="128"/>
      <c r="W19" s="128"/>
      <c r="X19" s="128"/>
      <c r="Y19" s="128"/>
      <c r="Z19" s="826"/>
      <c r="AA19" s="826"/>
      <c r="AB19" s="663"/>
      <c r="AC19" s="106"/>
      <c r="AD19" s="106"/>
    </row>
    <row r="20" spans="2:30" ht="19.5" customHeight="1" thickTop="1">
      <c r="B20" s="827" t="s">
        <v>390</v>
      </c>
      <c r="C20" s="103">
        <v>11</v>
      </c>
      <c r="D20" s="142">
        <f>IF(F20="","","01")</f>
      </c>
      <c r="E20" s="636"/>
      <c r="F20" s="129"/>
      <c r="G20" s="129"/>
      <c r="H20" s="130"/>
      <c r="I20" s="105">
        <f>IF(OR(H20="",リスト!$G$27=""),"",DATEDIF(H20,リスト!$G$27,"Y"))</f>
      </c>
      <c r="J20" s="126"/>
      <c r="K20" s="776"/>
      <c r="L20" s="74"/>
      <c r="M20" s="135"/>
      <c r="N20" s="679"/>
      <c r="O20" s="679"/>
      <c r="P20" s="679"/>
      <c r="Q20" s="74"/>
      <c r="R20" s="639"/>
      <c r="S20" s="75"/>
      <c r="T20" s="75"/>
      <c r="U20" s="126"/>
      <c r="V20" s="126"/>
      <c r="W20" s="126"/>
      <c r="X20" s="126"/>
      <c r="Y20" s="126"/>
      <c r="Z20" s="825"/>
      <c r="AA20" s="825"/>
      <c r="AB20" s="663"/>
      <c r="AC20" s="106"/>
      <c r="AD20" s="106"/>
    </row>
    <row r="21" spans="2:30" ht="19.5" customHeight="1">
      <c r="B21" s="827"/>
      <c r="C21" s="110">
        <v>12</v>
      </c>
      <c r="D21" s="342">
        <f>IF(F21="","","02")</f>
      </c>
      <c r="E21" s="637"/>
      <c r="F21" s="670"/>
      <c r="G21" s="670"/>
      <c r="H21" s="134"/>
      <c r="I21" s="111">
        <f>IF(OR(H21="",リスト!$G$27=""),"",DATEDIF(H21,リスト!$G$27,"Y"))</f>
      </c>
      <c r="J21" s="127"/>
      <c r="K21" s="777"/>
      <c r="L21" s="302"/>
      <c r="M21" s="137"/>
      <c r="N21" s="680"/>
      <c r="O21" s="680"/>
      <c r="P21" s="680"/>
      <c r="Q21" s="302"/>
      <c r="R21" s="640"/>
      <c r="S21" s="78"/>
      <c r="T21" s="75"/>
      <c r="U21" s="127"/>
      <c r="V21" s="127"/>
      <c r="W21" s="127"/>
      <c r="X21" s="127"/>
      <c r="Y21" s="127"/>
      <c r="Z21" s="821"/>
      <c r="AA21" s="821"/>
      <c r="AB21" s="663"/>
      <c r="AC21" s="106"/>
      <c r="AD21" s="106"/>
    </row>
    <row r="22" spans="2:30" ht="19.5" customHeight="1">
      <c r="B22" s="827"/>
      <c r="C22" s="110">
        <v>13</v>
      </c>
      <c r="D22" s="342">
        <f>IF(F22="","","03")</f>
      </c>
      <c r="E22" s="637"/>
      <c r="F22" s="670"/>
      <c r="G22" s="670"/>
      <c r="H22" s="134"/>
      <c r="I22" s="111">
        <f>IF(OR(H22="",リスト!$G$27=""),"",DATEDIF(H22,リスト!$G$27,"Y"))</f>
      </c>
      <c r="J22" s="127"/>
      <c r="K22" s="777"/>
      <c r="L22" s="302"/>
      <c r="M22" s="137"/>
      <c r="N22" s="680"/>
      <c r="O22" s="680"/>
      <c r="P22" s="680"/>
      <c r="Q22" s="302"/>
      <c r="R22" s="640"/>
      <c r="S22" s="78"/>
      <c r="T22" s="75"/>
      <c r="U22" s="127"/>
      <c r="V22" s="127"/>
      <c r="W22" s="127"/>
      <c r="X22" s="127"/>
      <c r="Y22" s="127"/>
      <c r="Z22" s="821"/>
      <c r="AA22" s="821"/>
      <c r="AB22" s="663"/>
      <c r="AC22" s="106"/>
      <c r="AD22" s="106"/>
    </row>
    <row r="23" spans="2:30" ht="19.5" customHeight="1">
      <c r="B23" s="827"/>
      <c r="C23" s="110">
        <v>14</v>
      </c>
      <c r="D23" s="342">
        <f>IF(F23="","","04")</f>
      </c>
      <c r="E23" s="637"/>
      <c r="F23" s="670"/>
      <c r="G23" s="670"/>
      <c r="H23" s="134"/>
      <c r="I23" s="111">
        <f>IF(OR(H23="",リスト!$G$27=""),"",DATEDIF(H23,リスト!$G$27,"Y"))</f>
      </c>
      <c r="J23" s="127"/>
      <c r="K23" s="777"/>
      <c r="L23" s="302"/>
      <c r="M23" s="137"/>
      <c r="N23" s="680"/>
      <c r="O23" s="680"/>
      <c r="P23" s="680"/>
      <c r="Q23" s="302"/>
      <c r="R23" s="640"/>
      <c r="S23" s="78"/>
      <c r="T23" s="75"/>
      <c r="U23" s="127"/>
      <c r="V23" s="127"/>
      <c r="W23" s="127"/>
      <c r="X23" s="127"/>
      <c r="Y23" s="127"/>
      <c r="Z23" s="821"/>
      <c r="AA23" s="821"/>
      <c r="AB23" s="663"/>
      <c r="AC23" s="106"/>
      <c r="AD23" s="106"/>
    </row>
    <row r="24" spans="2:30" ht="19.5" customHeight="1" thickBot="1">
      <c r="B24" s="828"/>
      <c r="C24" s="107">
        <v>15</v>
      </c>
      <c r="D24" s="143">
        <f>IF(F24="","","05")</f>
      </c>
      <c r="E24" s="638"/>
      <c r="F24" s="131"/>
      <c r="G24" s="131"/>
      <c r="H24" s="132"/>
      <c r="I24" s="109">
        <f>IF(OR(H24="",リスト!$G$27=""),"",DATEDIF(H24,リスト!$G$27,"Y"))</f>
      </c>
      <c r="J24" s="128"/>
      <c r="K24" s="778"/>
      <c r="L24" s="76"/>
      <c r="M24" s="136"/>
      <c r="N24" s="681"/>
      <c r="O24" s="682"/>
      <c r="P24" s="682"/>
      <c r="Q24" s="76"/>
      <c r="R24" s="641"/>
      <c r="S24" s="77"/>
      <c r="T24" s="781"/>
      <c r="U24" s="128"/>
      <c r="V24" s="128"/>
      <c r="W24" s="128"/>
      <c r="X24" s="128"/>
      <c r="Y24" s="128"/>
      <c r="Z24" s="826"/>
      <c r="AA24" s="826"/>
      <c r="AB24" s="663"/>
      <c r="AC24" s="106"/>
      <c r="AD24" s="106"/>
    </row>
    <row r="25" spans="2:30" ht="19.5" customHeight="1" thickTop="1">
      <c r="B25" s="827" t="s">
        <v>391</v>
      </c>
      <c r="C25" s="103">
        <v>16</v>
      </c>
      <c r="D25" s="142">
        <f>IF(F25="","","01")</f>
      </c>
      <c r="E25" s="636"/>
      <c r="F25" s="129"/>
      <c r="G25" s="129"/>
      <c r="H25" s="130"/>
      <c r="I25" s="105">
        <f>IF(OR(H25="",リスト!$G$27=""),"",DATEDIF(H25,リスト!$G$27,"Y"))</f>
      </c>
      <c r="J25" s="126"/>
      <c r="K25" s="776"/>
      <c r="L25" s="74"/>
      <c r="M25" s="135"/>
      <c r="N25" s="775"/>
      <c r="O25" s="679"/>
      <c r="P25" s="679"/>
      <c r="Q25" s="74"/>
      <c r="R25" s="640"/>
      <c r="S25" s="640"/>
      <c r="T25" s="782"/>
      <c r="U25" s="126"/>
      <c r="V25" s="126"/>
      <c r="W25" s="126"/>
      <c r="X25" s="126"/>
      <c r="Y25" s="126"/>
      <c r="Z25" s="825"/>
      <c r="AA25" s="825"/>
      <c r="AB25" s="663"/>
      <c r="AC25" s="106"/>
      <c r="AD25" s="106"/>
    </row>
    <row r="26" spans="2:30" ht="19.5" customHeight="1">
      <c r="B26" s="827"/>
      <c r="C26" s="110">
        <v>17</v>
      </c>
      <c r="D26" s="342">
        <f>IF(F26="","","02")</f>
      </c>
      <c r="E26" s="637"/>
      <c r="F26" s="670"/>
      <c r="G26" s="670"/>
      <c r="H26" s="134"/>
      <c r="I26" s="111">
        <f>IF(OR(H26="",リスト!$G$27=""),"",DATEDIF(H26,リスト!$G$27,"Y"))</f>
      </c>
      <c r="J26" s="127"/>
      <c r="K26" s="777"/>
      <c r="L26" s="302"/>
      <c r="M26" s="137"/>
      <c r="N26" s="680"/>
      <c r="O26" s="680"/>
      <c r="P26" s="680"/>
      <c r="Q26" s="302"/>
      <c r="R26" s="640"/>
      <c r="S26" s="640"/>
      <c r="T26" s="75"/>
      <c r="U26" s="127"/>
      <c r="V26" s="127"/>
      <c r="W26" s="127"/>
      <c r="X26" s="127"/>
      <c r="Y26" s="127"/>
      <c r="Z26" s="821"/>
      <c r="AA26" s="821"/>
      <c r="AB26" s="663"/>
      <c r="AC26" s="106"/>
      <c r="AD26" s="106"/>
    </row>
    <row r="27" spans="2:30" ht="19.5" customHeight="1">
      <c r="B27" s="827"/>
      <c r="C27" s="110">
        <v>18</v>
      </c>
      <c r="D27" s="342">
        <f>IF(F27="","","03")</f>
      </c>
      <c r="E27" s="637"/>
      <c r="F27" s="670"/>
      <c r="G27" s="670"/>
      <c r="H27" s="134"/>
      <c r="I27" s="111">
        <f>IF(OR(H27="",リスト!$G$27=""),"",DATEDIF(H27,リスト!$G$27,"Y"))</f>
      </c>
      <c r="J27" s="127"/>
      <c r="K27" s="777"/>
      <c r="L27" s="302"/>
      <c r="M27" s="137"/>
      <c r="N27" s="680"/>
      <c r="O27" s="680"/>
      <c r="P27" s="680"/>
      <c r="Q27" s="302"/>
      <c r="R27" s="640"/>
      <c r="S27" s="640"/>
      <c r="T27" s="75"/>
      <c r="U27" s="127"/>
      <c r="V27" s="127"/>
      <c r="W27" s="127"/>
      <c r="X27" s="127"/>
      <c r="Y27" s="127"/>
      <c r="Z27" s="821"/>
      <c r="AA27" s="821"/>
      <c r="AB27" s="663"/>
      <c r="AC27" s="106"/>
      <c r="AD27" s="106"/>
    </row>
    <row r="28" spans="2:30" ht="19.5" customHeight="1">
      <c r="B28" s="827"/>
      <c r="C28" s="110">
        <v>19</v>
      </c>
      <c r="D28" s="342">
        <f>IF(F28="","","04")</f>
      </c>
      <c r="E28" s="637"/>
      <c r="F28" s="670"/>
      <c r="G28" s="670"/>
      <c r="H28" s="134"/>
      <c r="I28" s="111">
        <f>IF(OR(H28="",リスト!$G$27=""),"",DATEDIF(H28,リスト!$G$27,"Y"))</f>
      </c>
      <c r="J28" s="127"/>
      <c r="K28" s="777"/>
      <c r="L28" s="302"/>
      <c r="M28" s="137"/>
      <c r="N28" s="680"/>
      <c r="O28" s="680"/>
      <c r="P28" s="680"/>
      <c r="Q28" s="302"/>
      <c r="R28" s="640"/>
      <c r="S28" s="640"/>
      <c r="T28" s="75"/>
      <c r="U28" s="127"/>
      <c r="V28" s="127"/>
      <c r="W28" s="127"/>
      <c r="X28" s="127"/>
      <c r="Y28" s="127"/>
      <c r="Z28" s="821"/>
      <c r="AA28" s="821"/>
      <c r="AB28" s="663"/>
      <c r="AC28" s="106"/>
      <c r="AD28" s="106"/>
    </row>
    <row r="29" spans="2:30" ht="19.5" customHeight="1">
      <c r="B29" s="829"/>
      <c r="C29" s="110">
        <v>20</v>
      </c>
      <c r="D29" s="342">
        <f>IF(F29="","","05")</f>
      </c>
      <c r="E29" s="637"/>
      <c r="F29" s="670"/>
      <c r="G29" s="670"/>
      <c r="H29" s="134"/>
      <c r="I29" s="111">
        <f>IF(OR(H29="",リスト!$G$27=""),"",DATEDIF(H29,リスト!$G$27,"Y"))</f>
      </c>
      <c r="J29" s="127"/>
      <c r="K29" s="777"/>
      <c r="L29" s="302"/>
      <c r="M29" s="137"/>
      <c r="N29" s="680"/>
      <c r="O29" s="680"/>
      <c r="P29" s="680"/>
      <c r="Q29" s="302"/>
      <c r="R29" s="640"/>
      <c r="S29" s="640"/>
      <c r="T29" s="75"/>
      <c r="U29" s="127"/>
      <c r="V29" s="127"/>
      <c r="W29" s="127"/>
      <c r="X29" s="127"/>
      <c r="Y29" s="127"/>
      <c r="Z29" s="821"/>
      <c r="AA29" s="821"/>
      <c r="AB29" s="663"/>
      <c r="AC29" s="106"/>
      <c r="AD29" s="106"/>
    </row>
    <row r="30" spans="1:31" s="85" customFormat="1" ht="19.5" customHeight="1">
      <c r="A30" s="117"/>
      <c r="B30" s="387" t="str">
        <f>"【年齢】は"&amp;リスト!G27&amp;"時点で計算されています。"</f>
        <v>【年齢】は2018/4/1時点で計算されています。</v>
      </c>
      <c r="C30" s="117"/>
      <c r="D30" s="117"/>
      <c r="E30" s="117"/>
      <c r="F30" s="117"/>
      <c r="G30" s="117"/>
      <c r="H30" s="121"/>
      <c r="I30" s="351"/>
      <c r="J30" s="122"/>
      <c r="K30" s="121"/>
      <c r="L30" s="122"/>
      <c r="M30" s="123"/>
      <c r="N30" s="123"/>
      <c r="O30" s="123"/>
      <c r="P30" s="123"/>
      <c r="Q30" s="122"/>
      <c r="R30" s="124"/>
      <c r="S30" s="124"/>
      <c r="T30" s="124"/>
      <c r="U30" s="122"/>
      <c r="V30" s="122"/>
      <c r="W30" s="122"/>
      <c r="X30" s="122"/>
      <c r="Y30" s="122"/>
      <c r="Z30" s="125"/>
      <c r="AA30" s="125"/>
      <c r="AB30" s="663"/>
      <c r="AC30" s="119"/>
      <c r="AD30" s="117"/>
      <c r="AE30" s="117"/>
    </row>
    <row r="31" spans="1:31" s="85" customFormat="1" ht="19.5" customHeight="1">
      <c r="A31" s="117"/>
      <c r="B31" s="654" t="s">
        <v>880</v>
      </c>
      <c r="C31" s="117"/>
      <c r="D31" s="117"/>
      <c r="E31" s="117"/>
      <c r="F31" s="117"/>
      <c r="G31" s="117"/>
      <c r="H31" s="121"/>
      <c r="I31" s="351"/>
      <c r="J31" s="122"/>
      <c r="K31" s="121"/>
      <c r="L31" s="122"/>
      <c r="M31" s="123"/>
      <c r="N31" s="123"/>
      <c r="O31" s="123"/>
      <c r="P31" s="123"/>
      <c r="Q31" s="122"/>
      <c r="R31" s="124"/>
      <c r="S31" s="124"/>
      <c r="T31" s="124"/>
      <c r="U31" s="122"/>
      <c r="V31" s="122"/>
      <c r="W31" s="122"/>
      <c r="X31" s="122"/>
      <c r="Y31" s="122"/>
      <c r="Z31" s="125"/>
      <c r="AA31" s="125"/>
      <c r="AB31" s="663"/>
      <c r="AC31" s="119"/>
      <c r="AD31" s="117"/>
      <c r="AE31" s="117"/>
    </row>
    <row r="32" spans="1:31" s="85" customFormat="1" ht="19.5" customHeight="1">
      <c r="A32" s="117"/>
      <c r="B32" s="117"/>
      <c r="C32" s="117"/>
      <c r="D32" s="117"/>
      <c r="E32" s="117"/>
      <c r="F32" s="117"/>
      <c r="G32" s="117"/>
      <c r="H32" s="121"/>
      <c r="I32" s="351"/>
      <c r="J32" s="122"/>
      <c r="K32" s="121"/>
      <c r="L32" s="122"/>
      <c r="M32" s="123"/>
      <c r="N32" s="123"/>
      <c r="O32" s="123"/>
      <c r="P32" s="123"/>
      <c r="Q32" s="122"/>
      <c r="R32" s="124"/>
      <c r="S32" s="124"/>
      <c r="T32" s="124"/>
      <c r="U32" s="122"/>
      <c r="V32" s="122"/>
      <c r="W32" s="122"/>
      <c r="X32" s="122"/>
      <c r="Y32" s="122"/>
      <c r="Z32" s="125"/>
      <c r="AA32" s="125"/>
      <c r="AB32" s="663"/>
      <c r="AC32" s="119"/>
      <c r="AD32" s="117"/>
      <c r="AE32" s="117"/>
    </row>
    <row r="33" spans="2:31" ht="19.5" customHeight="1">
      <c r="B33" s="804" t="s">
        <v>476</v>
      </c>
      <c r="C33" s="805"/>
      <c r="D33" s="805"/>
      <c r="E33" s="805"/>
      <c r="F33" s="806"/>
      <c r="G33" s="42" t="str">
        <f>'2-1(表紙)'!$J$2</f>
        <v>30緑</v>
      </c>
      <c r="S33" s="45"/>
      <c r="T33" s="45"/>
      <c r="U33" s="45"/>
      <c r="V33" s="45"/>
      <c r="W33" s="45"/>
      <c r="X33" s="45"/>
      <c r="Y33" s="45"/>
      <c r="Z33" s="96" t="str">
        <f>IF('2-1(表紙)'!$J$3="","提出区分",'2-1(表紙)'!$J$3)</f>
        <v>提出区分</v>
      </c>
      <c r="AA33" s="96"/>
      <c r="AD33" s="97"/>
      <c r="AE33" s="97"/>
    </row>
    <row r="34" spans="2:32" ht="19.5" customHeight="1">
      <c r="B34" s="85"/>
      <c r="C34" s="85"/>
      <c r="D34" s="85"/>
      <c r="E34" s="85"/>
      <c r="F34" s="85"/>
      <c r="G34" s="85"/>
      <c r="H34" s="85"/>
      <c r="I34" s="85"/>
      <c r="J34" s="85"/>
      <c r="K34" s="85"/>
      <c r="L34" s="85"/>
      <c r="M34" s="85"/>
      <c r="N34" s="85"/>
      <c r="O34" s="85"/>
      <c r="P34" s="85"/>
      <c r="Q34" s="85"/>
      <c r="R34" s="85"/>
      <c r="S34" s="85"/>
      <c r="T34" s="45"/>
      <c r="U34" s="45"/>
      <c r="V34" s="45"/>
      <c r="W34" s="45"/>
      <c r="X34" s="45"/>
      <c r="Y34" s="45"/>
      <c r="Z34" s="45"/>
      <c r="AA34" s="45"/>
      <c r="AB34" s="663"/>
      <c r="AC34" s="119"/>
      <c r="AD34" s="45"/>
      <c r="AE34" s="45"/>
      <c r="AF34" s="45"/>
    </row>
    <row r="35" spans="2:28" ht="19.5" customHeight="1">
      <c r="B35" s="463" t="s">
        <v>499</v>
      </c>
      <c r="C35" s="463"/>
      <c r="D35" s="463"/>
      <c r="E35" s="463"/>
      <c r="F35" s="463"/>
      <c r="G35" s="463"/>
      <c r="H35" s="331"/>
      <c r="I35" s="331"/>
      <c r="J35" s="331"/>
      <c r="K35" s="331"/>
      <c r="L35" s="331"/>
      <c r="M35" s="85"/>
      <c r="N35" s="85"/>
      <c r="O35" s="85"/>
      <c r="P35" s="85"/>
      <c r="Q35" s="85"/>
      <c r="R35" s="85"/>
      <c r="S35" s="85"/>
      <c r="W35" s="845" t="s">
        <v>11</v>
      </c>
      <c r="X35" s="846"/>
      <c r="Y35" s="847"/>
      <c r="Z35" s="823">
        <f>IF('2-1(表紙)'!$I$15="","",'2-1(表紙)'!$I$15)</f>
      </c>
      <c r="AA35" s="824"/>
      <c r="AB35" s="663"/>
    </row>
    <row r="36" spans="2:31" ht="19.5" customHeight="1">
      <c r="B36" s="463"/>
      <c r="C36" s="463"/>
      <c r="D36" s="463"/>
      <c r="E36" s="463"/>
      <c r="F36" s="463"/>
      <c r="G36" s="463"/>
      <c r="H36" s="331"/>
      <c r="I36" s="331"/>
      <c r="J36" s="331"/>
      <c r="K36" s="331"/>
      <c r="L36" s="331"/>
      <c r="M36" s="85"/>
      <c r="N36" s="85"/>
      <c r="O36" s="85"/>
      <c r="P36" s="85"/>
      <c r="Q36" s="85"/>
      <c r="R36" s="85"/>
      <c r="S36" s="85"/>
      <c r="W36" s="862" t="s">
        <v>398</v>
      </c>
      <c r="X36" s="863"/>
      <c r="Y36" s="864"/>
      <c r="Z36" s="823">
        <f>IF('2-1(表紙)'!$J$15="","",'2-1(表紙)'!$J$15)</f>
      </c>
      <c r="AA36" s="824"/>
      <c r="AB36" s="663"/>
      <c r="AC36" s="119"/>
      <c r="AD36" s="354"/>
      <c r="AE36" s="99"/>
    </row>
    <row r="37" spans="2:32" ht="19.5" customHeight="1">
      <c r="B37" s="463"/>
      <c r="C37" s="463"/>
      <c r="D37" s="463"/>
      <c r="E37" s="463"/>
      <c r="F37" s="463"/>
      <c r="G37" s="463"/>
      <c r="H37" s="331"/>
      <c r="I37" s="331"/>
      <c r="J37" s="331"/>
      <c r="K37" s="331"/>
      <c r="L37" s="331"/>
      <c r="M37" s="85"/>
      <c r="N37" s="85"/>
      <c r="O37" s="85"/>
      <c r="P37" s="85"/>
      <c r="Q37" s="85"/>
      <c r="R37" s="85"/>
      <c r="S37" s="85"/>
      <c r="V37" s="100"/>
      <c r="W37" s="845" t="s">
        <v>20</v>
      </c>
      <c r="X37" s="846"/>
      <c r="Y37" s="847"/>
      <c r="Z37" s="327">
        <f>IF('2-1(表紙)'!$H$10="","",'2-1(表紙)'!$H$10)</f>
      </c>
      <c r="AA37" s="439">
        <f>IF('2-1(表紙)'!$K$15="","",'2-1(表紙)'!$K$15)</f>
      </c>
      <c r="AB37" s="663"/>
      <c r="AC37" s="119"/>
      <c r="AD37" s="354"/>
      <c r="AE37" s="354"/>
      <c r="AF37" s="45"/>
    </row>
    <row r="38" spans="19:31" ht="19.5" customHeight="1">
      <c r="S38" s="45"/>
      <c r="T38" s="45"/>
      <c r="U38" s="45"/>
      <c r="V38" s="101"/>
      <c r="W38" s="101"/>
      <c r="X38" s="101"/>
      <c r="Y38" s="101"/>
      <c r="Z38" s="157"/>
      <c r="AA38" s="235"/>
      <c r="AB38" s="665"/>
      <c r="AC38" s="120"/>
      <c r="AD38" s="102"/>
      <c r="AE38" s="102"/>
    </row>
    <row r="39" spans="2:30" ht="19.5" customHeight="1">
      <c r="B39" s="832" t="s">
        <v>412</v>
      </c>
      <c r="C39" s="832" t="s">
        <v>314</v>
      </c>
      <c r="D39" s="832" t="s">
        <v>0</v>
      </c>
      <c r="E39" s="836" t="s">
        <v>486</v>
      </c>
      <c r="F39" s="817" t="s">
        <v>147</v>
      </c>
      <c r="G39" s="817"/>
      <c r="H39" s="817"/>
      <c r="I39" s="817"/>
      <c r="J39" s="817"/>
      <c r="K39" s="804" t="s">
        <v>7</v>
      </c>
      <c r="L39" s="806"/>
      <c r="M39" s="842" t="s">
        <v>693</v>
      </c>
      <c r="N39" s="839" t="str">
        <f>N7</f>
        <v>林大等修了生の
集合研修不参加</v>
      </c>
      <c r="O39" s="858" t="s">
        <v>537</v>
      </c>
      <c r="P39" s="854" t="s">
        <v>538</v>
      </c>
      <c r="Q39" s="861" t="s">
        <v>869</v>
      </c>
      <c r="R39" s="861"/>
      <c r="S39" s="861"/>
      <c r="T39" s="865" t="s">
        <v>881</v>
      </c>
      <c r="U39" s="804" t="s">
        <v>146</v>
      </c>
      <c r="V39" s="805"/>
      <c r="W39" s="805"/>
      <c r="X39" s="805"/>
      <c r="Y39" s="805"/>
      <c r="Z39" s="817" t="s">
        <v>6</v>
      </c>
      <c r="AA39" s="817"/>
      <c r="AB39" s="663"/>
      <c r="AC39" s="101"/>
      <c r="AD39" s="101"/>
    </row>
    <row r="40" spans="2:30" ht="19.5" customHeight="1">
      <c r="B40" s="835"/>
      <c r="C40" s="835"/>
      <c r="D40" s="835"/>
      <c r="E40" s="837"/>
      <c r="F40" s="817" t="s">
        <v>1</v>
      </c>
      <c r="G40" s="817" t="s">
        <v>494</v>
      </c>
      <c r="H40" s="817" t="s">
        <v>2</v>
      </c>
      <c r="I40" s="832" t="s">
        <v>3</v>
      </c>
      <c r="J40" s="832" t="s">
        <v>4</v>
      </c>
      <c r="K40" s="834" t="s">
        <v>148</v>
      </c>
      <c r="L40" s="817" t="s">
        <v>5</v>
      </c>
      <c r="M40" s="843"/>
      <c r="N40" s="840"/>
      <c r="O40" s="859"/>
      <c r="P40" s="855"/>
      <c r="Q40" s="834" t="s">
        <v>392</v>
      </c>
      <c r="R40" s="834" t="s">
        <v>151</v>
      </c>
      <c r="S40" s="834" t="s">
        <v>324</v>
      </c>
      <c r="T40" s="866"/>
      <c r="U40" s="830" t="s">
        <v>141</v>
      </c>
      <c r="V40" s="830" t="s">
        <v>142</v>
      </c>
      <c r="W40" s="830" t="s">
        <v>143</v>
      </c>
      <c r="X40" s="830" t="s">
        <v>144</v>
      </c>
      <c r="Y40" s="832" t="s">
        <v>145</v>
      </c>
      <c r="Z40" s="817"/>
      <c r="AA40" s="817"/>
      <c r="AB40" s="663"/>
      <c r="AC40" s="101"/>
      <c r="AD40" s="101"/>
    </row>
    <row r="41" spans="2:30" ht="79.5" customHeight="1" thickBot="1">
      <c r="B41" s="833"/>
      <c r="C41" s="833"/>
      <c r="D41" s="833"/>
      <c r="E41" s="838"/>
      <c r="F41" s="822"/>
      <c r="G41" s="822"/>
      <c r="H41" s="822"/>
      <c r="I41" s="833"/>
      <c r="J41" s="833"/>
      <c r="K41" s="822"/>
      <c r="L41" s="822"/>
      <c r="M41" s="844"/>
      <c r="N41" s="841"/>
      <c r="O41" s="860"/>
      <c r="P41" s="856"/>
      <c r="Q41" s="822"/>
      <c r="R41" s="822"/>
      <c r="S41" s="822"/>
      <c r="T41" s="867"/>
      <c r="U41" s="831"/>
      <c r="V41" s="831"/>
      <c r="W41" s="831"/>
      <c r="X41" s="831"/>
      <c r="Y41" s="833"/>
      <c r="Z41" s="822"/>
      <c r="AA41" s="822"/>
      <c r="AB41" s="663"/>
      <c r="AC41" s="101"/>
      <c r="AD41" s="101"/>
    </row>
    <row r="42" spans="2:30" ht="19.5" customHeight="1" thickTop="1">
      <c r="B42" s="827" t="s">
        <v>392</v>
      </c>
      <c r="C42" s="103">
        <v>21</v>
      </c>
      <c r="D42" s="330">
        <f>IF(F42="","","06")</f>
      </c>
      <c r="E42" s="74"/>
      <c r="F42" s="129"/>
      <c r="G42" s="129"/>
      <c r="H42" s="130"/>
      <c r="I42" s="104">
        <f>IF(OR(H42="",リスト!$G$27=""),"",DATEDIF(H42,リスト!$G$27,"Y"))</f>
      </c>
      <c r="J42" s="126"/>
      <c r="K42" s="130"/>
      <c r="L42" s="126"/>
      <c r="M42" s="135"/>
      <c r="N42" s="775"/>
      <c r="O42" s="679"/>
      <c r="P42" s="299"/>
      <c r="Q42" s="74"/>
      <c r="R42" s="75"/>
      <c r="S42" s="75"/>
      <c r="T42" s="75"/>
      <c r="U42" s="74"/>
      <c r="V42" s="74"/>
      <c r="W42" s="74"/>
      <c r="X42" s="74"/>
      <c r="Y42" s="74"/>
      <c r="Z42" s="825"/>
      <c r="AA42" s="825"/>
      <c r="AB42" s="663"/>
      <c r="AC42" s="106"/>
      <c r="AD42" s="106"/>
    </row>
    <row r="43" spans="2:30" ht="19.5" customHeight="1">
      <c r="B43" s="827"/>
      <c r="C43" s="110">
        <v>22</v>
      </c>
      <c r="D43" s="325">
        <f>IF(F43="","","07")</f>
      </c>
      <c r="E43" s="302"/>
      <c r="F43" s="133"/>
      <c r="G43" s="133"/>
      <c r="H43" s="134"/>
      <c r="I43" s="79">
        <f>IF(OR(H43="",リスト!$G$27=""),"",DATEDIF(H43,リスト!$G$27,"Y"))</f>
      </c>
      <c r="J43" s="127"/>
      <c r="K43" s="134"/>
      <c r="L43" s="127"/>
      <c r="M43" s="135"/>
      <c r="N43" s="679"/>
      <c r="O43" s="680"/>
      <c r="P43" s="301"/>
      <c r="Q43" s="302"/>
      <c r="R43" s="78"/>
      <c r="S43" s="78"/>
      <c r="T43" s="78"/>
      <c r="U43" s="302"/>
      <c r="V43" s="302"/>
      <c r="W43" s="302"/>
      <c r="X43" s="302"/>
      <c r="Y43" s="302"/>
      <c r="Z43" s="821"/>
      <c r="AA43" s="821"/>
      <c r="AB43" s="663"/>
      <c r="AC43" s="106"/>
      <c r="AD43" s="106"/>
    </row>
    <row r="44" spans="2:30" ht="19.5" customHeight="1">
      <c r="B44" s="827"/>
      <c r="C44" s="110">
        <v>23</v>
      </c>
      <c r="D44" s="325">
        <f>IF(F44="","","08")</f>
      </c>
      <c r="E44" s="302"/>
      <c r="F44" s="133"/>
      <c r="G44" s="133"/>
      <c r="H44" s="134"/>
      <c r="I44" s="79">
        <f>IF(OR(H44="",リスト!$G$27=""),"",DATEDIF(H44,リスト!$G$27,"Y"))</f>
      </c>
      <c r="J44" s="127"/>
      <c r="K44" s="134"/>
      <c r="L44" s="127"/>
      <c r="M44" s="135"/>
      <c r="N44" s="679"/>
      <c r="O44" s="680"/>
      <c r="P44" s="301"/>
      <c r="Q44" s="302"/>
      <c r="R44" s="78"/>
      <c r="S44" s="78"/>
      <c r="T44" s="78"/>
      <c r="U44" s="302"/>
      <c r="V44" s="302"/>
      <c r="W44" s="302"/>
      <c r="X44" s="302"/>
      <c r="Y44" s="302"/>
      <c r="Z44" s="821"/>
      <c r="AA44" s="821"/>
      <c r="AB44" s="663"/>
      <c r="AC44" s="106"/>
      <c r="AD44" s="106"/>
    </row>
    <row r="45" spans="2:30" ht="19.5" customHeight="1">
      <c r="B45" s="827"/>
      <c r="C45" s="110">
        <v>24</v>
      </c>
      <c r="D45" s="325">
        <f>IF(F45="","","09")</f>
      </c>
      <c r="E45" s="302"/>
      <c r="F45" s="133"/>
      <c r="G45" s="133"/>
      <c r="H45" s="134"/>
      <c r="I45" s="79">
        <f>IF(OR(H45="",リスト!$G$27=""),"",DATEDIF(H45,リスト!$G$27,"Y"))</f>
      </c>
      <c r="J45" s="127"/>
      <c r="K45" s="134"/>
      <c r="L45" s="127"/>
      <c r="M45" s="135"/>
      <c r="N45" s="679"/>
      <c r="O45" s="680"/>
      <c r="P45" s="301"/>
      <c r="Q45" s="302"/>
      <c r="R45" s="78"/>
      <c r="S45" s="78"/>
      <c r="T45" s="78"/>
      <c r="U45" s="302"/>
      <c r="V45" s="302"/>
      <c r="W45" s="302"/>
      <c r="X45" s="302"/>
      <c r="Y45" s="302"/>
      <c r="Z45" s="821"/>
      <c r="AA45" s="821"/>
      <c r="AB45" s="663"/>
      <c r="AC45" s="106"/>
      <c r="AD45" s="106"/>
    </row>
    <row r="46" spans="2:30" ht="19.5" customHeight="1" thickBot="1">
      <c r="B46" s="828"/>
      <c r="C46" s="107">
        <v>25</v>
      </c>
      <c r="D46" s="329">
        <f>IF(F46="","","10")</f>
      </c>
      <c r="E46" s="76"/>
      <c r="F46" s="131"/>
      <c r="G46" s="131"/>
      <c r="H46" s="132"/>
      <c r="I46" s="108">
        <f>IF(OR(H46="",リスト!$G$27=""),"",DATEDIF(H46,リスト!$G$27,"Y"))</f>
      </c>
      <c r="J46" s="128"/>
      <c r="K46" s="132"/>
      <c r="L46" s="128"/>
      <c r="M46" s="514"/>
      <c r="N46" s="780"/>
      <c r="O46" s="682"/>
      <c r="P46" s="300"/>
      <c r="Q46" s="76"/>
      <c r="R46" s="77"/>
      <c r="S46" s="77"/>
      <c r="T46" s="77"/>
      <c r="U46" s="76"/>
      <c r="V46" s="76"/>
      <c r="W46" s="76"/>
      <c r="X46" s="76"/>
      <c r="Y46" s="76"/>
      <c r="Z46" s="826"/>
      <c r="AA46" s="826"/>
      <c r="AB46" s="663"/>
      <c r="AC46" s="106"/>
      <c r="AD46" s="106"/>
    </row>
    <row r="47" spans="2:30" ht="19.5" customHeight="1" thickTop="1">
      <c r="B47" s="827" t="s">
        <v>151</v>
      </c>
      <c r="C47" s="103">
        <v>26</v>
      </c>
      <c r="D47" s="330">
        <f>IF(F47="","","06")</f>
      </c>
      <c r="E47" s="636"/>
      <c r="F47" s="129"/>
      <c r="G47" s="129"/>
      <c r="H47" s="130"/>
      <c r="I47" s="104">
        <f>IF(OR(H47="",リスト!$G$27=""),"",DATEDIF(H47,リスト!$G$27,"Y"))</f>
      </c>
      <c r="J47" s="126"/>
      <c r="K47" s="130"/>
      <c r="L47" s="126"/>
      <c r="M47" s="513"/>
      <c r="N47" s="135"/>
      <c r="O47" s="135"/>
      <c r="P47" s="456">
        <f>IF(O47="○",IF(OR(T47="H29",E47="○"),0,1),0)</f>
        <v>0</v>
      </c>
      <c r="Q47" s="629"/>
      <c r="R47" s="75"/>
      <c r="S47" s="75"/>
      <c r="T47" s="138"/>
      <c r="U47" s="126"/>
      <c r="V47" s="126"/>
      <c r="W47" s="126"/>
      <c r="X47" s="126"/>
      <c r="Y47" s="126"/>
      <c r="Z47" s="825"/>
      <c r="AA47" s="825"/>
      <c r="AB47" s="663"/>
      <c r="AC47" s="106"/>
      <c r="AD47" s="106"/>
    </row>
    <row r="48" spans="2:30" ht="19.5" customHeight="1">
      <c r="B48" s="827"/>
      <c r="C48" s="110">
        <v>27</v>
      </c>
      <c r="D48" s="325">
        <f>IF(F48="","","07")</f>
      </c>
      <c r="E48" s="637"/>
      <c r="F48" s="133"/>
      <c r="G48" s="133"/>
      <c r="H48" s="130"/>
      <c r="I48" s="79">
        <f>IF(OR(H48="",リスト!$G$27=""),"",DATEDIF(H48,リスト!$G$27,"Y"))</f>
      </c>
      <c r="J48" s="127"/>
      <c r="K48" s="130"/>
      <c r="L48" s="127"/>
      <c r="M48" s="135"/>
      <c r="N48" s="135"/>
      <c r="O48" s="137"/>
      <c r="P48" s="457">
        <f>IF(O48="○",IF(OR(T48="H29",E48="○"),0,1),0)</f>
        <v>0</v>
      </c>
      <c r="Q48" s="126"/>
      <c r="R48" s="78"/>
      <c r="S48" s="78"/>
      <c r="T48" s="139"/>
      <c r="U48" s="126"/>
      <c r="V48" s="126"/>
      <c r="W48" s="126"/>
      <c r="X48" s="126"/>
      <c r="Y48" s="126"/>
      <c r="Z48" s="821"/>
      <c r="AA48" s="821"/>
      <c r="AB48" s="663"/>
      <c r="AC48" s="106"/>
      <c r="AD48" s="106"/>
    </row>
    <row r="49" spans="2:30" ht="19.5" customHeight="1">
      <c r="B49" s="827"/>
      <c r="C49" s="110">
        <v>28</v>
      </c>
      <c r="D49" s="325">
        <f>IF(F49="","","08")</f>
      </c>
      <c r="E49" s="637"/>
      <c r="F49" s="133"/>
      <c r="G49" s="133"/>
      <c r="H49" s="134"/>
      <c r="I49" s="79">
        <f>IF(OR(H49="",リスト!$G$27=""),"",DATEDIF(H49,リスト!$G$27,"Y"))</f>
      </c>
      <c r="J49" s="127"/>
      <c r="K49" s="134"/>
      <c r="L49" s="127"/>
      <c r="M49" s="135"/>
      <c r="N49" s="135"/>
      <c r="O49" s="137"/>
      <c r="P49" s="457">
        <f>IF(O49="○",IF(OR(T49="H29",E49="○"),0,1),0)</f>
        <v>0</v>
      </c>
      <c r="Q49" s="126"/>
      <c r="R49" s="78"/>
      <c r="S49" s="78"/>
      <c r="T49" s="139"/>
      <c r="U49" s="127"/>
      <c r="V49" s="127"/>
      <c r="W49" s="127"/>
      <c r="X49" s="127"/>
      <c r="Y49" s="127"/>
      <c r="Z49" s="821"/>
      <c r="AA49" s="821"/>
      <c r="AB49" s="663"/>
      <c r="AC49" s="106"/>
      <c r="AD49" s="106"/>
    </row>
    <row r="50" spans="2:30" ht="19.5" customHeight="1">
      <c r="B50" s="827"/>
      <c r="C50" s="110">
        <v>29</v>
      </c>
      <c r="D50" s="325">
        <f>IF(F50="","","09")</f>
      </c>
      <c r="E50" s="637"/>
      <c r="F50" s="133"/>
      <c r="G50" s="133"/>
      <c r="H50" s="134"/>
      <c r="I50" s="79">
        <f>IF(OR(H50="",リスト!$G$27=""),"",DATEDIF(H50,リスト!$G$27,"Y"))</f>
      </c>
      <c r="J50" s="127"/>
      <c r="K50" s="134"/>
      <c r="L50" s="127"/>
      <c r="M50" s="135"/>
      <c r="N50" s="135"/>
      <c r="O50" s="137"/>
      <c r="P50" s="457">
        <f>IF(O50="○",IF(OR(T50="H29",E50="○"),0,1),0)</f>
        <v>0</v>
      </c>
      <c r="Q50" s="126"/>
      <c r="R50" s="78"/>
      <c r="S50" s="78"/>
      <c r="T50" s="139"/>
      <c r="U50" s="127"/>
      <c r="V50" s="127"/>
      <c r="W50" s="127"/>
      <c r="X50" s="127"/>
      <c r="Y50" s="127"/>
      <c r="Z50" s="821"/>
      <c r="AA50" s="821"/>
      <c r="AB50" s="663"/>
      <c r="AC50" s="106"/>
      <c r="AD50" s="106"/>
    </row>
    <row r="51" spans="2:30" ht="19.5" customHeight="1" thickBot="1">
      <c r="B51" s="828"/>
      <c r="C51" s="107">
        <v>30</v>
      </c>
      <c r="D51" s="329">
        <f>IF(F51="","","10")</f>
      </c>
      <c r="E51" s="638"/>
      <c r="F51" s="131"/>
      <c r="G51" s="131"/>
      <c r="H51" s="132"/>
      <c r="I51" s="108">
        <f>IF(OR(H51="",リスト!$G$27=""),"",DATEDIF(H51,リスト!$G$27,"Y"))</f>
      </c>
      <c r="J51" s="128"/>
      <c r="K51" s="132"/>
      <c r="L51" s="128"/>
      <c r="M51" s="792"/>
      <c r="N51" s="514"/>
      <c r="O51" s="136"/>
      <c r="P51" s="458">
        <f>IF(O51="○",IF(OR(T51="H29",E51="○"),0,1),0)</f>
        <v>0</v>
      </c>
      <c r="Q51" s="630"/>
      <c r="R51" s="77"/>
      <c r="S51" s="77"/>
      <c r="T51" s="140"/>
      <c r="U51" s="128"/>
      <c r="V51" s="128"/>
      <c r="W51" s="128"/>
      <c r="X51" s="128"/>
      <c r="Y51" s="128"/>
      <c r="Z51" s="826"/>
      <c r="AA51" s="826"/>
      <c r="AB51" s="663"/>
      <c r="AC51" s="106"/>
      <c r="AD51" s="106"/>
    </row>
    <row r="52" spans="2:30" ht="19.5" customHeight="1" thickTop="1">
      <c r="B52" s="827" t="s">
        <v>324</v>
      </c>
      <c r="C52" s="103">
        <v>31</v>
      </c>
      <c r="D52" s="330">
        <f>IF(F52="","","06")</f>
      </c>
      <c r="E52" s="636"/>
      <c r="F52" s="129"/>
      <c r="G52" s="129"/>
      <c r="H52" s="130"/>
      <c r="I52" s="104">
        <f>IF(OR(H52="",リスト!$G$27=""),"",DATEDIF(H52,リスト!$G$27,"Y"))</f>
      </c>
      <c r="J52" s="126"/>
      <c r="K52" s="776"/>
      <c r="L52" s="74"/>
      <c r="M52" s="135"/>
      <c r="N52" s="775"/>
      <c r="O52" s="679"/>
      <c r="P52" s="299"/>
      <c r="Q52" s="74"/>
      <c r="R52" s="631"/>
      <c r="S52" s="75"/>
      <c r="T52" s="75"/>
      <c r="U52" s="126"/>
      <c r="V52" s="126"/>
      <c r="W52" s="126"/>
      <c r="X52" s="126"/>
      <c r="Y52" s="126"/>
      <c r="Z52" s="825"/>
      <c r="AA52" s="825"/>
      <c r="AB52" s="663"/>
      <c r="AC52" s="106"/>
      <c r="AD52" s="106"/>
    </row>
    <row r="53" spans="2:30" ht="19.5" customHeight="1">
      <c r="B53" s="827"/>
      <c r="C53" s="110">
        <v>32</v>
      </c>
      <c r="D53" s="325">
        <f>IF(F53="","","07")</f>
      </c>
      <c r="E53" s="637"/>
      <c r="F53" s="133"/>
      <c r="G53" s="133"/>
      <c r="H53" s="134"/>
      <c r="I53" s="79">
        <f>IF(OR(H53="",リスト!$G$27=""),"",DATEDIF(H53,リスト!$G$27,"Y"))</f>
      </c>
      <c r="J53" s="127"/>
      <c r="K53" s="777"/>
      <c r="L53" s="302"/>
      <c r="M53" s="135"/>
      <c r="N53" s="679"/>
      <c r="O53" s="680"/>
      <c r="P53" s="301"/>
      <c r="Q53" s="302"/>
      <c r="R53" s="138"/>
      <c r="S53" s="78"/>
      <c r="T53" s="75"/>
      <c r="U53" s="127"/>
      <c r="V53" s="127"/>
      <c r="W53" s="127"/>
      <c r="X53" s="127"/>
      <c r="Y53" s="127"/>
      <c r="Z53" s="821"/>
      <c r="AA53" s="821"/>
      <c r="AB53" s="663"/>
      <c r="AC53" s="106"/>
      <c r="AD53" s="106"/>
    </row>
    <row r="54" spans="2:30" ht="19.5" customHeight="1">
      <c r="B54" s="827"/>
      <c r="C54" s="110">
        <v>33</v>
      </c>
      <c r="D54" s="325">
        <f>IF(F54="","","08")</f>
      </c>
      <c r="E54" s="637"/>
      <c r="F54" s="133"/>
      <c r="G54" s="133"/>
      <c r="H54" s="134"/>
      <c r="I54" s="79">
        <f>IF(OR(H54="",リスト!$G$27=""),"",DATEDIF(H54,リスト!$G$27,"Y"))</f>
      </c>
      <c r="J54" s="127"/>
      <c r="K54" s="777"/>
      <c r="L54" s="302"/>
      <c r="M54" s="135"/>
      <c r="N54" s="679"/>
      <c r="O54" s="680"/>
      <c r="P54" s="301"/>
      <c r="Q54" s="302"/>
      <c r="R54" s="138"/>
      <c r="S54" s="78"/>
      <c r="T54" s="75"/>
      <c r="U54" s="127"/>
      <c r="V54" s="127"/>
      <c r="W54" s="127"/>
      <c r="X54" s="127"/>
      <c r="Y54" s="127"/>
      <c r="Z54" s="821"/>
      <c r="AA54" s="821"/>
      <c r="AB54" s="663"/>
      <c r="AC54" s="106"/>
      <c r="AD54" s="106"/>
    </row>
    <row r="55" spans="2:30" ht="19.5" customHeight="1">
      <c r="B55" s="827"/>
      <c r="C55" s="110">
        <v>34</v>
      </c>
      <c r="D55" s="325">
        <f>IF(F55="","","09")</f>
      </c>
      <c r="E55" s="637"/>
      <c r="F55" s="133"/>
      <c r="G55" s="133"/>
      <c r="H55" s="134"/>
      <c r="I55" s="79">
        <f>IF(OR(H55="",リスト!$G$27=""),"",DATEDIF(H55,リスト!$G$27,"Y"))</f>
      </c>
      <c r="J55" s="127"/>
      <c r="K55" s="777"/>
      <c r="L55" s="302"/>
      <c r="M55" s="135"/>
      <c r="N55" s="679"/>
      <c r="O55" s="680"/>
      <c r="P55" s="301"/>
      <c r="Q55" s="302"/>
      <c r="R55" s="138"/>
      <c r="S55" s="78"/>
      <c r="T55" s="75"/>
      <c r="U55" s="127"/>
      <c r="V55" s="127"/>
      <c r="W55" s="127"/>
      <c r="X55" s="127"/>
      <c r="Y55" s="127"/>
      <c r="Z55" s="821"/>
      <c r="AA55" s="821"/>
      <c r="AB55" s="663"/>
      <c r="AC55" s="106"/>
      <c r="AD55" s="106"/>
    </row>
    <row r="56" spans="2:30" ht="19.5" customHeight="1" thickBot="1">
      <c r="B56" s="828"/>
      <c r="C56" s="107">
        <v>35</v>
      </c>
      <c r="D56" s="329">
        <f>IF(F56="","","10")</f>
      </c>
      <c r="E56" s="638"/>
      <c r="F56" s="131"/>
      <c r="G56" s="131"/>
      <c r="H56" s="132"/>
      <c r="I56" s="108">
        <f>IF(OR(H56="",リスト!$G$27=""),"",DATEDIF(H56,リスト!$G$27,"Y"))</f>
      </c>
      <c r="J56" s="128"/>
      <c r="K56" s="778"/>
      <c r="L56" s="76"/>
      <c r="M56" s="514"/>
      <c r="N56" s="780"/>
      <c r="O56" s="682"/>
      <c r="P56" s="300"/>
      <c r="Q56" s="76"/>
      <c r="R56" s="632"/>
      <c r="S56" s="77"/>
      <c r="T56" s="781"/>
      <c r="U56" s="128"/>
      <c r="V56" s="128"/>
      <c r="W56" s="128"/>
      <c r="X56" s="128"/>
      <c r="Y56" s="128"/>
      <c r="Z56" s="826"/>
      <c r="AA56" s="826"/>
      <c r="AB56" s="663"/>
      <c r="AC56" s="106"/>
      <c r="AD56" s="106"/>
    </row>
    <row r="57" spans="2:30" ht="19.5" customHeight="1" thickTop="1">
      <c r="B57" s="827" t="s">
        <v>363</v>
      </c>
      <c r="C57" s="103">
        <v>36</v>
      </c>
      <c r="D57" s="330">
        <f>IF(F57="","","06")</f>
      </c>
      <c r="E57" s="636"/>
      <c r="F57" s="129"/>
      <c r="G57" s="129"/>
      <c r="H57" s="130"/>
      <c r="I57" s="104">
        <f>IF(OR(H57="",リスト!$G$27=""),"",DATEDIF(H57,リスト!$G$27,"Y"))</f>
      </c>
      <c r="J57" s="126"/>
      <c r="K57" s="776"/>
      <c r="L57" s="74"/>
      <c r="M57" s="513"/>
      <c r="N57" s="679"/>
      <c r="O57" s="679"/>
      <c r="P57" s="299"/>
      <c r="Q57" s="74"/>
      <c r="R57" s="138"/>
      <c r="S57" s="138"/>
      <c r="T57" s="782"/>
      <c r="U57" s="126"/>
      <c r="V57" s="126"/>
      <c r="W57" s="126"/>
      <c r="X57" s="126"/>
      <c r="Y57" s="126"/>
      <c r="Z57" s="825"/>
      <c r="AA57" s="825"/>
      <c r="AB57" s="663"/>
      <c r="AC57" s="106"/>
      <c r="AD57" s="106"/>
    </row>
    <row r="58" spans="2:30" ht="19.5" customHeight="1">
      <c r="B58" s="827"/>
      <c r="C58" s="110">
        <v>37</v>
      </c>
      <c r="D58" s="325">
        <f>IF(F58="","","07")</f>
      </c>
      <c r="E58" s="637"/>
      <c r="F58" s="133"/>
      <c r="G58" s="133"/>
      <c r="H58" s="134"/>
      <c r="I58" s="79">
        <f>IF(OR(H58="",リスト!$G$27=""),"",DATEDIF(H58,リスト!$G$27,"Y"))</f>
      </c>
      <c r="J58" s="127"/>
      <c r="K58" s="777"/>
      <c r="L58" s="302"/>
      <c r="M58" s="135"/>
      <c r="N58" s="679"/>
      <c r="O58" s="680"/>
      <c r="P58" s="301"/>
      <c r="Q58" s="302"/>
      <c r="R58" s="138"/>
      <c r="S58" s="138"/>
      <c r="T58" s="75"/>
      <c r="U58" s="127"/>
      <c r="V58" s="127"/>
      <c r="W58" s="127"/>
      <c r="X58" s="127"/>
      <c r="Y58" s="127"/>
      <c r="Z58" s="821"/>
      <c r="AA58" s="821"/>
      <c r="AB58" s="663"/>
      <c r="AC58" s="106"/>
      <c r="AD58" s="106"/>
    </row>
    <row r="59" spans="2:30" ht="19.5" customHeight="1">
      <c r="B59" s="827"/>
      <c r="C59" s="110">
        <v>38</v>
      </c>
      <c r="D59" s="325">
        <f>IF(F59="","","08")</f>
      </c>
      <c r="E59" s="637"/>
      <c r="F59" s="133"/>
      <c r="G59" s="133"/>
      <c r="H59" s="134"/>
      <c r="I59" s="79">
        <f>IF(OR(H59="",リスト!$G$27=""),"",DATEDIF(H59,リスト!$G$27,"Y"))</f>
      </c>
      <c r="J59" s="127"/>
      <c r="K59" s="777"/>
      <c r="L59" s="302"/>
      <c r="M59" s="135"/>
      <c r="N59" s="679"/>
      <c r="O59" s="680"/>
      <c r="P59" s="301"/>
      <c r="Q59" s="302"/>
      <c r="R59" s="138"/>
      <c r="S59" s="138"/>
      <c r="T59" s="75"/>
      <c r="U59" s="127"/>
      <c r="V59" s="127"/>
      <c r="W59" s="127"/>
      <c r="X59" s="127"/>
      <c r="Y59" s="127"/>
      <c r="Z59" s="821"/>
      <c r="AA59" s="821"/>
      <c r="AB59" s="663"/>
      <c r="AC59" s="106"/>
      <c r="AD59" s="106"/>
    </row>
    <row r="60" spans="2:30" ht="19.5" customHeight="1">
      <c r="B60" s="827"/>
      <c r="C60" s="110">
        <v>39</v>
      </c>
      <c r="D60" s="325">
        <f>IF(F60="","","09")</f>
      </c>
      <c r="E60" s="637"/>
      <c r="F60" s="133"/>
      <c r="G60" s="133"/>
      <c r="H60" s="134"/>
      <c r="I60" s="79">
        <f>IF(OR(H60="",リスト!$G$27=""),"",DATEDIF(H60,リスト!$G$27,"Y"))</f>
      </c>
      <c r="J60" s="127"/>
      <c r="K60" s="777"/>
      <c r="L60" s="302"/>
      <c r="M60" s="135"/>
      <c r="N60" s="679"/>
      <c r="O60" s="680"/>
      <c r="P60" s="301"/>
      <c r="Q60" s="302"/>
      <c r="R60" s="138"/>
      <c r="S60" s="138"/>
      <c r="T60" s="75"/>
      <c r="U60" s="127"/>
      <c r="V60" s="127"/>
      <c r="W60" s="127"/>
      <c r="X60" s="127"/>
      <c r="Y60" s="127"/>
      <c r="Z60" s="821"/>
      <c r="AA60" s="821"/>
      <c r="AB60" s="663"/>
      <c r="AC60" s="106"/>
      <c r="AD60" s="106"/>
    </row>
    <row r="61" spans="2:30" ht="19.5" customHeight="1">
      <c r="B61" s="829"/>
      <c r="C61" s="110">
        <v>40</v>
      </c>
      <c r="D61" s="325">
        <f>IF(F61="","","10")</f>
      </c>
      <c r="E61" s="637"/>
      <c r="F61" s="133"/>
      <c r="G61" s="133"/>
      <c r="H61" s="134"/>
      <c r="I61" s="79">
        <f>IF(OR(H61="",リスト!$G$27=""),"",DATEDIF(H61,リスト!$G$27,"Y"))</f>
      </c>
      <c r="J61" s="127"/>
      <c r="K61" s="777"/>
      <c r="L61" s="302"/>
      <c r="M61" s="135"/>
      <c r="N61" s="679"/>
      <c r="O61" s="680"/>
      <c r="P61" s="301"/>
      <c r="Q61" s="302"/>
      <c r="R61" s="138"/>
      <c r="S61" s="138"/>
      <c r="T61" s="75"/>
      <c r="U61" s="127"/>
      <c r="V61" s="127"/>
      <c r="W61" s="127"/>
      <c r="X61" s="127"/>
      <c r="Y61" s="127"/>
      <c r="Z61" s="821"/>
      <c r="AA61" s="821"/>
      <c r="AB61" s="663"/>
      <c r="AC61" s="106"/>
      <c r="AD61" s="106"/>
    </row>
    <row r="62" spans="1:30" ht="19.5" customHeight="1">
      <c r="A62" s="106"/>
      <c r="B62" s="387" t="str">
        <f>B30</f>
        <v>【年齢】は2018/4/1時点で計算されています。</v>
      </c>
      <c r="C62" s="106"/>
      <c r="D62" s="106"/>
      <c r="E62" s="106"/>
      <c r="F62" s="106"/>
      <c r="G62" s="106"/>
      <c r="H62" s="112"/>
      <c r="I62" s="99"/>
      <c r="J62" s="113"/>
      <c r="K62" s="112"/>
      <c r="L62" s="113"/>
      <c r="M62" s="114"/>
      <c r="N62" s="114"/>
      <c r="O62" s="114"/>
      <c r="P62" s="114"/>
      <c r="Q62" s="113"/>
      <c r="R62" s="115"/>
      <c r="S62" s="115"/>
      <c r="T62" s="115"/>
      <c r="U62" s="113"/>
      <c r="V62" s="113"/>
      <c r="W62" s="113"/>
      <c r="X62" s="113"/>
      <c r="Y62" s="113"/>
      <c r="Z62" s="116"/>
      <c r="AA62" s="119"/>
      <c r="AB62" s="663"/>
      <c r="AC62" s="106"/>
      <c r="AD62" s="106"/>
    </row>
    <row r="63" spans="1:31" ht="19.5" customHeight="1">
      <c r="A63" s="106"/>
      <c r="B63" s="117" t="str">
        <f>B31</f>
        <v>【林大等修了生の集合研修不参加】は、各県の林業大学校等（様式2-2補足を参照）修了生の内、ＦＷ１集合研修に参加しない場合、”○”を選択します。</v>
      </c>
      <c r="C63" s="106"/>
      <c r="D63" s="106"/>
      <c r="E63" s="106"/>
      <c r="F63" s="106"/>
      <c r="G63" s="106"/>
      <c r="H63" s="112"/>
      <c r="I63" s="99"/>
      <c r="J63" s="113"/>
      <c r="K63" s="112"/>
      <c r="L63" s="113"/>
      <c r="M63" s="114"/>
      <c r="N63" s="114"/>
      <c r="O63" s="114"/>
      <c r="P63" s="114"/>
      <c r="Q63" s="113"/>
      <c r="R63" s="115"/>
      <c r="S63" s="115"/>
      <c r="T63" s="115"/>
      <c r="U63" s="113"/>
      <c r="V63" s="113"/>
      <c r="W63" s="113"/>
      <c r="X63" s="113"/>
      <c r="Y63" s="113"/>
      <c r="Z63" s="116"/>
      <c r="AA63" s="116"/>
      <c r="AB63" s="663"/>
      <c r="AC63" s="119"/>
      <c r="AD63" s="106"/>
      <c r="AE63" s="106"/>
    </row>
    <row r="64" spans="1:31" ht="19.5" customHeight="1">
      <c r="A64" s="106"/>
      <c r="B64" s="106"/>
      <c r="C64" s="106"/>
      <c r="D64" s="106"/>
      <c r="E64" s="106"/>
      <c r="F64" s="106"/>
      <c r="G64" s="106"/>
      <c r="H64" s="112"/>
      <c r="I64" s="99"/>
      <c r="J64" s="113"/>
      <c r="K64" s="112"/>
      <c r="L64" s="113"/>
      <c r="M64" s="114"/>
      <c r="N64" s="114"/>
      <c r="O64" s="114"/>
      <c r="P64" s="114"/>
      <c r="Q64" s="113"/>
      <c r="R64" s="115"/>
      <c r="S64" s="115"/>
      <c r="T64" s="115"/>
      <c r="U64" s="113"/>
      <c r="V64" s="113"/>
      <c r="W64" s="113"/>
      <c r="X64" s="113"/>
      <c r="Y64" s="113"/>
      <c r="Z64" s="116"/>
      <c r="AA64" s="116"/>
      <c r="AB64" s="663"/>
      <c r="AC64" s="119"/>
      <c r="AD64" s="106"/>
      <c r="AE64" s="106"/>
    </row>
    <row r="65" spans="2:31" ht="19.5" customHeight="1">
      <c r="B65" s="804" t="s">
        <v>476</v>
      </c>
      <c r="C65" s="805"/>
      <c r="D65" s="805"/>
      <c r="E65" s="805"/>
      <c r="F65" s="806"/>
      <c r="G65" s="42" t="str">
        <f>'2-1(表紙)'!$J$2</f>
        <v>30緑</v>
      </c>
      <c r="S65" s="45"/>
      <c r="T65" s="45"/>
      <c r="U65" s="45"/>
      <c r="V65" s="45"/>
      <c r="W65" s="45"/>
      <c r="X65" s="45"/>
      <c r="Y65" s="45"/>
      <c r="Z65" s="96" t="str">
        <f>IF('2-1(表紙)'!$J$3="","提出区分",'2-1(表紙)'!$J$3)</f>
        <v>提出区分</v>
      </c>
      <c r="AA65" s="96"/>
      <c r="AD65" s="97"/>
      <c r="AE65" s="97"/>
    </row>
    <row r="66" spans="2:32" ht="19.5" customHeight="1">
      <c r="B66" s="85"/>
      <c r="C66" s="85"/>
      <c r="D66" s="85"/>
      <c r="E66" s="85"/>
      <c r="F66" s="85"/>
      <c r="G66" s="85"/>
      <c r="H66" s="85"/>
      <c r="I66" s="85"/>
      <c r="J66" s="85"/>
      <c r="K66" s="85"/>
      <c r="L66" s="85"/>
      <c r="M66" s="85"/>
      <c r="N66" s="85"/>
      <c r="O66" s="85"/>
      <c r="P66" s="85"/>
      <c r="Q66" s="85"/>
      <c r="R66" s="85"/>
      <c r="S66" s="85"/>
      <c r="T66" s="45"/>
      <c r="U66" s="45"/>
      <c r="V66" s="45"/>
      <c r="W66" s="45"/>
      <c r="X66" s="45"/>
      <c r="Y66" s="45"/>
      <c r="Z66" s="45"/>
      <c r="AA66" s="45"/>
      <c r="AB66" s="663"/>
      <c r="AC66" s="119"/>
      <c r="AD66" s="45"/>
      <c r="AE66" s="45"/>
      <c r="AF66" s="45"/>
    </row>
    <row r="67" spans="2:28" ht="19.5" customHeight="1">
      <c r="B67" s="463" t="s">
        <v>542</v>
      </c>
      <c r="C67" s="463"/>
      <c r="D67" s="463"/>
      <c r="E67" s="463"/>
      <c r="F67" s="463"/>
      <c r="G67" s="463"/>
      <c r="H67" s="331"/>
      <c r="I67" s="331"/>
      <c r="J67" s="331"/>
      <c r="K67" s="331"/>
      <c r="L67" s="331"/>
      <c r="M67" s="85"/>
      <c r="N67" s="85"/>
      <c r="O67" s="85"/>
      <c r="P67" s="85"/>
      <c r="Q67" s="85"/>
      <c r="R67" s="85"/>
      <c r="S67" s="85"/>
      <c r="W67" s="845" t="s">
        <v>11</v>
      </c>
      <c r="X67" s="846"/>
      <c r="Y67" s="847"/>
      <c r="Z67" s="823">
        <f>IF('2-1(表紙)'!$I$15="","",'2-1(表紙)'!$I$15)</f>
      </c>
      <c r="AA67" s="824"/>
      <c r="AB67" s="663"/>
    </row>
    <row r="68" spans="2:31" ht="19.5" customHeight="1">
      <c r="B68" s="463"/>
      <c r="C68" s="463"/>
      <c r="D68" s="463"/>
      <c r="E68" s="463"/>
      <c r="F68" s="463"/>
      <c r="G68" s="463"/>
      <c r="H68" s="331"/>
      <c r="I68" s="331"/>
      <c r="J68" s="331"/>
      <c r="K68" s="331"/>
      <c r="L68" s="331"/>
      <c r="M68" s="85"/>
      <c r="N68" s="85"/>
      <c r="O68" s="85"/>
      <c r="P68" s="85"/>
      <c r="Q68" s="85"/>
      <c r="R68" s="85"/>
      <c r="S68" s="85"/>
      <c r="W68" s="862" t="s">
        <v>398</v>
      </c>
      <c r="X68" s="863"/>
      <c r="Y68" s="864"/>
      <c r="Z68" s="823">
        <f>IF('2-1(表紙)'!$J$15="","",'2-1(表紙)'!$J$15)</f>
      </c>
      <c r="AA68" s="824"/>
      <c r="AB68" s="663"/>
      <c r="AC68" s="119"/>
      <c r="AD68" s="354"/>
      <c r="AE68" s="99"/>
    </row>
    <row r="69" spans="2:32" ht="19.5" customHeight="1">
      <c r="B69" s="463"/>
      <c r="C69" s="463"/>
      <c r="D69" s="463"/>
      <c r="E69" s="463"/>
      <c r="F69" s="463"/>
      <c r="G69" s="463"/>
      <c r="H69" s="331"/>
      <c r="I69" s="331"/>
      <c r="J69" s="331"/>
      <c r="K69" s="331"/>
      <c r="L69" s="331"/>
      <c r="M69" s="85"/>
      <c r="N69" s="85"/>
      <c r="O69" s="85"/>
      <c r="P69" s="85"/>
      <c r="Q69" s="85"/>
      <c r="R69" s="85"/>
      <c r="S69" s="85"/>
      <c r="V69" s="100"/>
      <c r="W69" s="845" t="s">
        <v>20</v>
      </c>
      <c r="X69" s="846"/>
      <c r="Y69" s="847"/>
      <c r="Z69" s="327">
        <f>IF('2-1(表紙)'!$H$10="","",'2-1(表紙)'!$H$10)</f>
      </c>
      <c r="AA69" s="328">
        <f>IF('2-1(表紙)'!$K$15="","",'2-1(表紙)'!$K$15)</f>
      </c>
      <c r="AB69" s="663"/>
      <c r="AC69" s="119"/>
      <c r="AD69" s="354"/>
      <c r="AE69" s="354"/>
      <c r="AF69" s="45"/>
    </row>
    <row r="70" spans="19:30" ht="19.5" customHeight="1">
      <c r="S70" s="45"/>
      <c r="T70" s="45"/>
      <c r="U70" s="45"/>
      <c r="V70" s="101"/>
      <c r="W70" s="101"/>
      <c r="X70" s="101"/>
      <c r="Y70" s="101"/>
      <c r="Z70" s="157"/>
      <c r="AA70" s="120"/>
      <c r="AB70" s="665"/>
      <c r="AC70" s="102"/>
      <c r="AD70" s="102"/>
    </row>
    <row r="71" spans="2:30" ht="19.5" customHeight="1">
      <c r="B71" s="832" t="s">
        <v>412</v>
      </c>
      <c r="C71" s="832" t="s">
        <v>314</v>
      </c>
      <c r="D71" s="832" t="s">
        <v>0</v>
      </c>
      <c r="E71" s="836" t="s">
        <v>486</v>
      </c>
      <c r="F71" s="817" t="s">
        <v>147</v>
      </c>
      <c r="G71" s="817"/>
      <c r="H71" s="817"/>
      <c r="I71" s="817"/>
      <c r="J71" s="817"/>
      <c r="K71" s="804" t="s">
        <v>7</v>
      </c>
      <c r="L71" s="806"/>
      <c r="M71" s="842" t="s">
        <v>693</v>
      </c>
      <c r="N71" s="839" t="str">
        <f>N7</f>
        <v>林大等修了生の
集合研修不参加</v>
      </c>
      <c r="O71" s="858" t="s">
        <v>537</v>
      </c>
      <c r="P71" s="854" t="s">
        <v>538</v>
      </c>
      <c r="Q71" s="861" t="s">
        <v>869</v>
      </c>
      <c r="R71" s="861"/>
      <c r="S71" s="861"/>
      <c r="T71" s="865" t="s">
        <v>881</v>
      </c>
      <c r="U71" s="804" t="s">
        <v>146</v>
      </c>
      <c r="V71" s="805"/>
      <c r="W71" s="805"/>
      <c r="X71" s="805"/>
      <c r="Y71" s="805"/>
      <c r="Z71" s="817" t="s">
        <v>6</v>
      </c>
      <c r="AA71" s="817"/>
      <c r="AB71" s="663"/>
      <c r="AC71" s="101"/>
      <c r="AD71" s="101"/>
    </row>
    <row r="72" spans="2:30" ht="19.5" customHeight="1">
      <c r="B72" s="835"/>
      <c r="C72" s="835"/>
      <c r="D72" s="835"/>
      <c r="E72" s="837"/>
      <c r="F72" s="817" t="s">
        <v>1</v>
      </c>
      <c r="G72" s="817" t="s">
        <v>494</v>
      </c>
      <c r="H72" s="817" t="s">
        <v>2</v>
      </c>
      <c r="I72" s="832" t="s">
        <v>3</v>
      </c>
      <c r="J72" s="832" t="s">
        <v>4</v>
      </c>
      <c r="K72" s="834" t="s">
        <v>148</v>
      </c>
      <c r="L72" s="817" t="s">
        <v>5</v>
      </c>
      <c r="M72" s="843"/>
      <c r="N72" s="840"/>
      <c r="O72" s="859"/>
      <c r="P72" s="855"/>
      <c r="Q72" s="834" t="s">
        <v>392</v>
      </c>
      <c r="R72" s="834" t="s">
        <v>151</v>
      </c>
      <c r="S72" s="834" t="s">
        <v>324</v>
      </c>
      <c r="T72" s="866"/>
      <c r="U72" s="830" t="s">
        <v>141</v>
      </c>
      <c r="V72" s="830" t="s">
        <v>142</v>
      </c>
      <c r="W72" s="830" t="s">
        <v>143</v>
      </c>
      <c r="X72" s="830" t="s">
        <v>144</v>
      </c>
      <c r="Y72" s="832" t="s">
        <v>145</v>
      </c>
      <c r="Z72" s="817"/>
      <c r="AA72" s="817"/>
      <c r="AB72" s="663"/>
      <c r="AC72" s="101"/>
      <c r="AD72" s="101"/>
    </row>
    <row r="73" spans="2:30" ht="79.5" customHeight="1" thickBot="1">
      <c r="B73" s="833"/>
      <c r="C73" s="833"/>
      <c r="D73" s="833"/>
      <c r="E73" s="838"/>
      <c r="F73" s="822"/>
      <c r="G73" s="822"/>
      <c r="H73" s="822"/>
      <c r="I73" s="833"/>
      <c r="J73" s="833"/>
      <c r="K73" s="822"/>
      <c r="L73" s="822"/>
      <c r="M73" s="844"/>
      <c r="N73" s="841"/>
      <c r="O73" s="860"/>
      <c r="P73" s="856"/>
      <c r="Q73" s="822"/>
      <c r="R73" s="822"/>
      <c r="S73" s="822"/>
      <c r="T73" s="867"/>
      <c r="U73" s="831"/>
      <c r="V73" s="831"/>
      <c r="W73" s="831"/>
      <c r="X73" s="831"/>
      <c r="Y73" s="833"/>
      <c r="Z73" s="822"/>
      <c r="AA73" s="822"/>
      <c r="AB73" s="663"/>
      <c r="AC73" s="101"/>
      <c r="AD73" s="101"/>
    </row>
    <row r="74" spans="2:30" ht="19.5" customHeight="1" thickTop="1">
      <c r="B74" s="827" t="s">
        <v>392</v>
      </c>
      <c r="C74" s="103">
        <v>41</v>
      </c>
      <c r="D74" s="330">
        <f>IF(F74="","","11")</f>
      </c>
      <c r="E74" s="74"/>
      <c r="F74" s="129"/>
      <c r="G74" s="129"/>
      <c r="H74" s="130"/>
      <c r="I74" s="104">
        <f>IF(OR(H74="",リスト!$G$27=""),"",DATEDIF(H74,リスト!$G$27,"Y"))</f>
      </c>
      <c r="J74" s="126"/>
      <c r="K74" s="130"/>
      <c r="L74" s="126"/>
      <c r="M74" s="135"/>
      <c r="N74" s="775"/>
      <c r="O74" s="679"/>
      <c r="P74" s="299"/>
      <c r="Q74" s="74"/>
      <c r="R74" s="75"/>
      <c r="S74" s="75"/>
      <c r="T74" s="75"/>
      <c r="U74" s="74"/>
      <c r="V74" s="74"/>
      <c r="W74" s="74"/>
      <c r="X74" s="74"/>
      <c r="Y74" s="74"/>
      <c r="Z74" s="820"/>
      <c r="AA74" s="820"/>
      <c r="AB74" s="663"/>
      <c r="AC74" s="106"/>
      <c r="AD74" s="106"/>
    </row>
    <row r="75" spans="2:30" ht="19.5" customHeight="1">
      <c r="B75" s="827"/>
      <c r="C75" s="110">
        <v>42</v>
      </c>
      <c r="D75" s="325">
        <f>IF(F75="","","12")</f>
      </c>
      <c r="E75" s="302"/>
      <c r="F75" s="133"/>
      <c r="G75" s="133"/>
      <c r="H75" s="134"/>
      <c r="I75" s="79">
        <f>IF(OR(H75="",リスト!$G$27=""),"",DATEDIF(H75,リスト!$G$27,"Y"))</f>
      </c>
      <c r="J75" s="127"/>
      <c r="K75" s="134"/>
      <c r="L75" s="127"/>
      <c r="M75" s="135"/>
      <c r="N75" s="679"/>
      <c r="O75" s="680"/>
      <c r="P75" s="301"/>
      <c r="Q75" s="302"/>
      <c r="R75" s="78"/>
      <c r="S75" s="78"/>
      <c r="T75" s="78"/>
      <c r="U75" s="302"/>
      <c r="V75" s="302"/>
      <c r="W75" s="302"/>
      <c r="X75" s="302"/>
      <c r="Y75" s="302"/>
      <c r="Z75" s="818"/>
      <c r="AA75" s="818"/>
      <c r="AB75" s="663"/>
      <c r="AC75" s="106"/>
      <c r="AD75" s="106"/>
    </row>
    <row r="76" spans="2:30" ht="19.5" customHeight="1">
      <c r="B76" s="827"/>
      <c r="C76" s="110">
        <v>43</v>
      </c>
      <c r="D76" s="325">
        <f>IF(F76="","","13")</f>
      </c>
      <c r="E76" s="302"/>
      <c r="F76" s="133"/>
      <c r="G76" s="133"/>
      <c r="H76" s="134"/>
      <c r="I76" s="79">
        <f>IF(OR(H76="",リスト!$G$27=""),"",DATEDIF(H76,リスト!$G$27,"Y"))</f>
      </c>
      <c r="J76" s="127"/>
      <c r="K76" s="134"/>
      <c r="L76" s="127"/>
      <c r="M76" s="135"/>
      <c r="N76" s="679"/>
      <c r="O76" s="680"/>
      <c r="P76" s="301"/>
      <c r="Q76" s="302"/>
      <c r="R76" s="78"/>
      <c r="S76" s="78"/>
      <c r="T76" s="78"/>
      <c r="U76" s="302"/>
      <c r="V76" s="302"/>
      <c r="W76" s="302"/>
      <c r="X76" s="302"/>
      <c r="Y76" s="302"/>
      <c r="Z76" s="818"/>
      <c r="AA76" s="818"/>
      <c r="AB76" s="663"/>
      <c r="AC76" s="106"/>
      <c r="AD76" s="106"/>
    </row>
    <row r="77" spans="2:30" ht="19.5" customHeight="1">
      <c r="B77" s="827"/>
      <c r="C77" s="110">
        <v>44</v>
      </c>
      <c r="D77" s="325">
        <f>IF(F77="","","14")</f>
      </c>
      <c r="E77" s="302"/>
      <c r="F77" s="133"/>
      <c r="G77" s="133"/>
      <c r="H77" s="134"/>
      <c r="I77" s="79">
        <f>IF(OR(H77="",リスト!$G$27=""),"",DATEDIF(H77,リスト!$G$27,"Y"))</f>
      </c>
      <c r="J77" s="127"/>
      <c r="K77" s="134"/>
      <c r="L77" s="127"/>
      <c r="M77" s="135"/>
      <c r="N77" s="679"/>
      <c r="O77" s="680"/>
      <c r="P77" s="301"/>
      <c r="Q77" s="302"/>
      <c r="R77" s="78"/>
      <c r="S77" s="78"/>
      <c r="T77" s="78"/>
      <c r="U77" s="302"/>
      <c r="V77" s="302"/>
      <c r="W77" s="302"/>
      <c r="X77" s="302"/>
      <c r="Y77" s="302"/>
      <c r="Z77" s="818"/>
      <c r="AA77" s="818"/>
      <c r="AB77" s="663"/>
      <c r="AC77" s="106"/>
      <c r="AD77" s="106"/>
    </row>
    <row r="78" spans="2:30" ht="19.5" customHeight="1" thickBot="1">
      <c r="B78" s="828"/>
      <c r="C78" s="107">
        <v>45</v>
      </c>
      <c r="D78" s="329">
        <f>IF(F78="","","15")</f>
      </c>
      <c r="E78" s="76"/>
      <c r="F78" s="131"/>
      <c r="G78" s="131"/>
      <c r="H78" s="132"/>
      <c r="I78" s="108">
        <f>IF(OR(H78="",リスト!$G$27=""),"",DATEDIF(H78,リスト!$G$27,"Y"))</f>
      </c>
      <c r="J78" s="128"/>
      <c r="K78" s="132"/>
      <c r="L78" s="128"/>
      <c r="M78" s="514"/>
      <c r="N78" s="780"/>
      <c r="O78" s="682"/>
      <c r="P78" s="300"/>
      <c r="Q78" s="76"/>
      <c r="R78" s="77"/>
      <c r="S78" s="77"/>
      <c r="T78" s="77"/>
      <c r="U78" s="76"/>
      <c r="V78" s="76"/>
      <c r="W78" s="76"/>
      <c r="X78" s="76"/>
      <c r="Y78" s="76"/>
      <c r="Z78" s="819"/>
      <c r="AA78" s="819"/>
      <c r="AB78" s="663"/>
      <c r="AC78" s="106"/>
      <c r="AD78" s="106"/>
    </row>
    <row r="79" spans="2:30" ht="19.5" customHeight="1" thickTop="1">
      <c r="B79" s="827" t="s">
        <v>151</v>
      </c>
      <c r="C79" s="103">
        <v>46</v>
      </c>
      <c r="D79" s="330">
        <f>IF(F79="","","11")</f>
      </c>
      <c r="E79" s="636"/>
      <c r="F79" s="129"/>
      <c r="G79" s="129"/>
      <c r="H79" s="130"/>
      <c r="I79" s="104">
        <f>IF(OR(H79="",リスト!$G$27=""),"",DATEDIF(H79,リスト!$G$27,"Y"))</f>
      </c>
      <c r="J79" s="126"/>
      <c r="K79" s="130"/>
      <c r="L79" s="126"/>
      <c r="M79" s="513"/>
      <c r="N79" s="135"/>
      <c r="O79" s="135"/>
      <c r="P79" s="456">
        <f>IF(O79="○",IF(OR(T79="H29",E79="○"),0,1),0)</f>
        <v>0</v>
      </c>
      <c r="Q79" s="629"/>
      <c r="R79" s="75"/>
      <c r="S79" s="75"/>
      <c r="T79" s="138"/>
      <c r="U79" s="126"/>
      <c r="V79" s="126"/>
      <c r="W79" s="126"/>
      <c r="X79" s="126"/>
      <c r="Y79" s="126"/>
      <c r="Z79" s="820"/>
      <c r="AA79" s="820"/>
      <c r="AB79" s="663"/>
      <c r="AC79" s="106"/>
      <c r="AD79" s="106"/>
    </row>
    <row r="80" spans="2:30" ht="19.5" customHeight="1">
      <c r="B80" s="827"/>
      <c r="C80" s="110">
        <v>47</v>
      </c>
      <c r="D80" s="325">
        <f>IF(F80="","","12")</f>
      </c>
      <c r="E80" s="637"/>
      <c r="F80" s="133"/>
      <c r="G80" s="133"/>
      <c r="H80" s="130"/>
      <c r="I80" s="79">
        <f>IF(OR(H80="",リスト!$G$27=""),"",DATEDIF(H80,リスト!$G$27,"Y"))</f>
      </c>
      <c r="J80" s="127"/>
      <c r="K80" s="130"/>
      <c r="L80" s="127"/>
      <c r="M80" s="135"/>
      <c r="N80" s="135"/>
      <c r="O80" s="137"/>
      <c r="P80" s="457">
        <f>IF(O80="○",IF(OR(T80="H29",E80="○"),0,1),0)</f>
        <v>0</v>
      </c>
      <c r="Q80" s="126"/>
      <c r="R80" s="78"/>
      <c r="S80" s="78"/>
      <c r="T80" s="139"/>
      <c r="U80" s="126"/>
      <c r="V80" s="126"/>
      <c r="W80" s="126"/>
      <c r="X80" s="126"/>
      <c r="Y80" s="126"/>
      <c r="Z80" s="818"/>
      <c r="AA80" s="818"/>
      <c r="AB80" s="663"/>
      <c r="AC80" s="106"/>
      <c r="AD80" s="106"/>
    </row>
    <row r="81" spans="2:30" ht="19.5" customHeight="1">
      <c r="B81" s="827"/>
      <c r="C81" s="110">
        <v>48</v>
      </c>
      <c r="D81" s="325">
        <f>IF(F81="","","13")</f>
      </c>
      <c r="E81" s="637"/>
      <c r="F81" s="133"/>
      <c r="G81" s="133"/>
      <c r="H81" s="134"/>
      <c r="I81" s="79">
        <f>IF(OR(H81="",リスト!$G$27=""),"",DATEDIF(H81,リスト!$G$27,"Y"))</f>
      </c>
      <c r="J81" s="127"/>
      <c r="K81" s="134"/>
      <c r="L81" s="127"/>
      <c r="M81" s="135"/>
      <c r="N81" s="135"/>
      <c r="O81" s="137"/>
      <c r="P81" s="457">
        <f>IF(O81="○",IF(OR(T81="H29",E81="○"),0,1),0)</f>
        <v>0</v>
      </c>
      <c r="Q81" s="126"/>
      <c r="R81" s="78"/>
      <c r="S81" s="78"/>
      <c r="T81" s="139"/>
      <c r="U81" s="127"/>
      <c r="V81" s="127"/>
      <c r="W81" s="127"/>
      <c r="X81" s="127"/>
      <c r="Y81" s="127"/>
      <c r="Z81" s="818"/>
      <c r="AA81" s="818"/>
      <c r="AB81" s="663"/>
      <c r="AC81" s="106"/>
      <c r="AD81" s="106"/>
    </row>
    <row r="82" spans="2:30" ht="19.5" customHeight="1">
      <c r="B82" s="827"/>
      <c r="C82" s="110">
        <v>49</v>
      </c>
      <c r="D82" s="325">
        <f>IF(F82="","","14")</f>
      </c>
      <c r="E82" s="637"/>
      <c r="F82" s="133"/>
      <c r="G82" s="133"/>
      <c r="H82" s="134"/>
      <c r="I82" s="79">
        <f>IF(OR(H82="",リスト!$G$27=""),"",DATEDIF(H82,リスト!$G$27,"Y"))</f>
      </c>
      <c r="J82" s="127"/>
      <c r="K82" s="134"/>
      <c r="L82" s="127"/>
      <c r="M82" s="135"/>
      <c r="N82" s="135"/>
      <c r="O82" s="137"/>
      <c r="P82" s="457">
        <f>IF(O82="○",IF(OR(T82="H29",E82="○"),0,1),0)</f>
        <v>0</v>
      </c>
      <c r="Q82" s="126"/>
      <c r="R82" s="78"/>
      <c r="S82" s="78"/>
      <c r="T82" s="139"/>
      <c r="U82" s="127"/>
      <c r="V82" s="127"/>
      <c r="W82" s="127"/>
      <c r="X82" s="127"/>
      <c r="Y82" s="127"/>
      <c r="Z82" s="818"/>
      <c r="AA82" s="818"/>
      <c r="AB82" s="663"/>
      <c r="AC82" s="106"/>
      <c r="AD82" s="106"/>
    </row>
    <row r="83" spans="2:30" ht="19.5" customHeight="1" thickBot="1">
      <c r="B83" s="828"/>
      <c r="C83" s="107">
        <v>50</v>
      </c>
      <c r="D83" s="329">
        <f>IF(F83="","","15")</f>
      </c>
      <c r="E83" s="638"/>
      <c r="F83" s="131"/>
      <c r="G83" s="131"/>
      <c r="H83" s="132"/>
      <c r="I83" s="108">
        <f>IF(OR(H83="",リスト!$G$27=""),"",DATEDIF(H83,リスト!$G$27,"Y"))</f>
      </c>
      <c r="J83" s="128"/>
      <c r="K83" s="132"/>
      <c r="L83" s="128"/>
      <c r="M83" s="792"/>
      <c r="N83" s="514"/>
      <c r="O83" s="136"/>
      <c r="P83" s="458">
        <f>IF(O83="○",IF(OR(T83="H29",E83="○"),0,1),0)</f>
        <v>0</v>
      </c>
      <c r="Q83" s="630"/>
      <c r="R83" s="77"/>
      <c r="S83" s="77"/>
      <c r="T83" s="140"/>
      <c r="U83" s="128"/>
      <c r="V83" s="128"/>
      <c r="W83" s="128"/>
      <c r="X83" s="128"/>
      <c r="Y83" s="128"/>
      <c r="Z83" s="819"/>
      <c r="AA83" s="819"/>
      <c r="AB83" s="663"/>
      <c r="AC83" s="106"/>
      <c r="AD83" s="106"/>
    </row>
    <row r="84" spans="2:30" ht="19.5" customHeight="1" thickTop="1">
      <c r="B84" s="827" t="s">
        <v>324</v>
      </c>
      <c r="C84" s="103">
        <v>51</v>
      </c>
      <c r="D84" s="330">
        <f>IF(F84="","","11")</f>
      </c>
      <c r="E84" s="636"/>
      <c r="F84" s="129"/>
      <c r="G84" s="129"/>
      <c r="H84" s="130"/>
      <c r="I84" s="104">
        <f>IF(OR(H84="",リスト!$G$27=""),"",DATEDIF(H84,リスト!$G$27,"Y"))</f>
      </c>
      <c r="J84" s="126"/>
      <c r="K84" s="776"/>
      <c r="L84" s="74"/>
      <c r="M84" s="135"/>
      <c r="N84" s="775"/>
      <c r="O84" s="679"/>
      <c r="P84" s="299"/>
      <c r="Q84" s="74"/>
      <c r="R84" s="631"/>
      <c r="S84" s="75"/>
      <c r="T84" s="75"/>
      <c r="U84" s="126"/>
      <c r="V84" s="126"/>
      <c r="W84" s="126"/>
      <c r="X84" s="126"/>
      <c r="Y84" s="126"/>
      <c r="Z84" s="820"/>
      <c r="AA84" s="820"/>
      <c r="AB84" s="663"/>
      <c r="AC84" s="106"/>
      <c r="AD84" s="106"/>
    </row>
    <row r="85" spans="2:30" ht="19.5" customHeight="1">
      <c r="B85" s="827"/>
      <c r="C85" s="110">
        <v>52</v>
      </c>
      <c r="D85" s="325">
        <f>IF(F85="","","12")</f>
      </c>
      <c r="E85" s="637"/>
      <c r="F85" s="133"/>
      <c r="G85" s="133"/>
      <c r="H85" s="134"/>
      <c r="I85" s="79">
        <f>IF(OR(H85="",リスト!$G$27=""),"",DATEDIF(H85,リスト!$G$27,"Y"))</f>
      </c>
      <c r="J85" s="127"/>
      <c r="K85" s="777"/>
      <c r="L85" s="302"/>
      <c r="M85" s="135"/>
      <c r="N85" s="679"/>
      <c r="O85" s="680"/>
      <c r="P85" s="301"/>
      <c r="Q85" s="302"/>
      <c r="R85" s="138"/>
      <c r="S85" s="78"/>
      <c r="T85" s="75"/>
      <c r="U85" s="127"/>
      <c r="V85" s="127"/>
      <c r="W85" s="127"/>
      <c r="X85" s="127"/>
      <c r="Y85" s="127"/>
      <c r="Z85" s="818"/>
      <c r="AA85" s="818"/>
      <c r="AB85" s="663"/>
      <c r="AC85" s="106"/>
      <c r="AD85" s="106"/>
    </row>
    <row r="86" spans="2:30" ht="19.5" customHeight="1">
      <c r="B86" s="827"/>
      <c r="C86" s="110">
        <v>53</v>
      </c>
      <c r="D86" s="325">
        <f>IF(F86="","","13")</f>
      </c>
      <c r="E86" s="637"/>
      <c r="F86" s="133"/>
      <c r="G86" s="133"/>
      <c r="H86" s="134"/>
      <c r="I86" s="79">
        <f>IF(OR(H86="",リスト!$G$27=""),"",DATEDIF(H86,リスト!$G$27,"Y"))</f>
      </c>
      <c r="J86" s="127"/>
      <c r="K86" s="777"/>
      <c r="L86" s="302"/>
      <c r="M86" s="135"/>
      <c r="N86" s="679"/>
      <c r="O86" s="680"/>
      <c r="P86" s="301"/>
      <c r="Q86" s="302"/>
      <c r="R86" s="138"/>
      <c r="S86" s="78"/>
      <c r="T86" s="75"/>
      <c r="U86" s="127"/>
      <c r="V86" s="127"/>
      <c r="W86" s="127"/>
      <c r="X86" s="127"/>
      <c r="Y86" s="127"/>
      <c r="Z86" s="818"/>
      <c r="AA86" s="818"/>
      <c r="AB86" s="663"/>
      <c r="AC86" s="106"/>
      <c r="AD86" s="106"/>
    </row>
    <row r="87" spans="2:30" ht="19.5" customHeight="1">
      <c r="B87" s="827"/>
      <c r="C87" s="110">
        <v>54</v>
      </c>
      <c r="D87" s="325">
        <f>IF(F87="","","14")</f>
      </c>
      <c r="E87" s="637"/>
      <c r="F87" s="133"/>
      <c r="G87" s="133"/>
      <c r="H87" s="134"/>
      <c r="I87" s="79">
        <f>IF(OR(H87="",リスト!$G$27=""),"",DATEDIF(H87,リスト!$G$27,"Y"))</f>
      </c>
      <c r="J87" s="127"/>
      <c r="K87" s="777"/>
      <c r="L87" s="302"/>
      <c r="M87" s="135"/>
      <c r="N87" s="679"/>
      <c r="O87" s="680"/>
      <c r="P87" s="301"/>
      <c r="Q87" s="302"/>
      <c r="R87" s="138"/>
      <c r="S87" s="78"/>
      <c r="T87" s="75"/>
      <c r="U87" s="127"/>
      <c r="V87" s="127"/>
      <c r="W87" s="127"/>
      <c r="X87" s="127"/>
      <c r="Y87" s="127"/>
      <c r="Z87" s="818"/>
      <c r="AA87" s="818"/>
      <c r="AB87" s="663"/>
      <c r="AC87" s="106"/>
      <c r="AD87" s="106"/>
    </row>
    <row r="88" spans="2:30" ht="19.5" customHeight="1" thickBot="1">
      <c r="B88" s="828"/>
      <c r="C88" s="107">
        <v>55</v>
      </c>
      <c r="D88" s="329">
        <f>IF(F88="","","15")</f>
      </c>
      <c r="E88" s="638"/>
      <c r="F88" s="131"/>
      <c r="G88" s="131"/>
      <c r="H88" s="132"/>
      <c r="I88" s="108">
        <f>IF(OR(H88="",リスト!$G$27=""),"",DATEDIF(H88,リスト!$G$27,"Y"))</f>
      </c>
      <c r="J88" s="128"/>
      <c r="K88" s="778"/>
      <c r="L88" s="76"/>
      <c r="M88" s="514"/>
      <c r="N88" s="780"/>
      <c r="O88" s="682"/>
      <c r="P88" s="300"/>
      <c r="Q88" s="76"/>
      <c r="R88" s="632"/>
      <c r="S88" s="77"/>
      <c r="T88" s="781"/>
      <c r="U88" s="128"/>
      <c r="V88" s="128"/>
      <c r="W88" s="128"/>
      <c r="X88" s="128"/>
      <c r="Y88" s="128"/>
      <c r="Z88" s="819"/>
      <c r="AA88" s="819"/>
      <c r="AB88" s="663"/>
      <c r="AC88" s="106"/>
      <c r="AD88" s="106"/>
    </row>
    <row r="89" spans="2:30" ht="19.5" customHeight="1" thickTop="1">
      <c r="B89" s="827" t="s">
        <v>363</v>
      </c>
      <c r="C89" s="103">
        <v>56</v>
      </c>
      <c r="D89" s="330">
        <f>IF(F89="","","11")</f>
      </c>
      <c r="E89" s="636"/>
      <c r="F89" s="129"/>
      <c r="G89" s="129"/>
      <c r="H89" s="130"/>
      <c r="I89" s="104">
        <f>IF(OR(H89="",リスト!$G$27=""),"",DATEDIF(H89,リスト!$G$27,"Y"))</f>
      </c>
      <c r="J89" s="126"/>
      <c r="K89" s="776"/>
      <c r="L89" s="74"/>
      <c r="M89" s="513"/>
      <c r="N89" s="679"/>
      <c r="O89" s="679"/>
      <c r="P89" s="299"/>
      <c r="Q89" s="74"/>
      <c r="R89" s="138"/>
      <c r="S89" s="138"/>
      <c r="T89" s="782"/>
      <c r="U89" s="126"/>
      <c r="V89" s="126"/>
      <c r="W89" s="126"/>
      <c r="X89" s="126"/>
      <c r="Y89" s="126"/>
      <c r="Z89" s="820"/>
      <c r="AA89" s="820"/>
      <c r="AB89" s="663"/>
      <c r="AC89" s="106"/>
      <c r="AD89" s="106"/>
    </row>
    <row r="90" spans="2:30" ht="19.5" customHeight="1">
      <c r="B90" s="827"/>
      <c r="C90" s="110">
        <v>57</v>
      </c>
      <c r="D90" s="325">
        <f>IF(F90="","","12")</f>
      </c>
      <c r="E90" s="637"/>
      <c r="F90" s="133"/>
      <c r="G90" s="133"/>
      <c r="H90" s="134"/>
      <c r="I90" s="79">
        <f>IF(OR(H90="",リスト!$G$27=""),"",DATEDIF(H90,リスト!$G$27,"Y"))</f>
      </c>
      <c r="J90" s="127"/>
      <c r="K90" s="777"/>
      <c r="L90" s="302"/>
      <c r="M90" s="135"/>
      <c r="N90" s="679"/>
      <c r="O90" s="680"/>
      <c r="P90" s="301"/>
      <c r="Q90" s="302"/>
      <c r="R90" s="138"/>
      <c r="S90" s="138"/>
      <c r="T90" s="75"/>
      <c r="U90" s="127"/>
      <c r="V90" s="127"/>
      <c r="W90" s="127"/>
      <c r="X90" s="127"/>
      <c r="Y90" s="127"/>
      <c r="Z90" s="818"/>
      <c r="AA90" s="818"/>
      <c r="AB90" s="663"/>
      <c r="AC90" s="106"/>
      <c r="AD90" s="106"/>
    </row>
    <row r="91" spans="2:30" ht="19.5" customHeight="1">
      <c r="B91" s="827"/>
      <c r="C91" s="110">
        <v>58</v>
      </c>
      <c r="D91" s="325">
        <f>IF(F91="","","13")</f>
      </c>
      <c r="E91" s="637"/>
      <c r="F91" s="133"/>
      <c r="G91" s="133"/>
      <c r="H91" s="134"/>
      <c r="I91" s="79">
        <f>IF(OR(H91="",リスト!$G$27=""),"",DATEDIF(H91,リスト!$G$27,"Y"))</f>
      </c>
      <c r="J91" s="127"/>
      <c r="K91" s="777"/>
      <c r="L91" s="302"/>
      <c r="M91" s="135"/>
      <c r="N91" s="679"/>
      <c r="O91" s="680"/>
      <c r="P91" s="301"/>
      <c r="Q91" s="302"/>
      <c r="R91" s="138"/>
      <c r="S91" s="138"/>
      <c r="T91" s="75"/>
      <c r="U91" s="127"/>
      <c r="V91" s="127"/>
      <c r="W91" s="127"/>
      <c r="X91" s="127"/>
      <c r="Y91" s="127"/>
      <c r="Z91" s="818"/>
      <c r="AA91" s="818"/>
      <c r="AB91" s="663"/>
      <c r="AC91" s="106"/>
      <c r="AD91" s="106"/>
    </row>
    <row r="92" spans="2:30" ht="19.5" customHeight="1">
      <c r="B92" s="827"/>
      <c r="C92" s="110">
        <v>59</v>
      </c>
      <c r="D92" s="325">
        <f>IF(F92="","","14")</f>
      </c>
      <c r="E92" s="637"/>
      <c r="F92" s="133"/>
      <c r="G92" s="133"/>
      <c r="H92" s="134"/>
      <c r="I92" s="79">
        <f>IF(OR(H92="",リスト!$G$27=""),"",DATEDIF(H92,リスト!$G$27,"Y"))</f>
      </c>
      <c r="J92" s="127"/>
      <c r="K92" s="777"/>
      <c r="L92" s="302"/>
      <c r="M92" s="135"/>
      <c r="N92" s="679"/>
      <c r="O92" s="680"/>
      <c r="P92" s="301"/>
      <c r="Q92" s="302"/>
      <c r="R92" s="138"/>
      <c r="S92" s="138"/>
      <c r="T92" s="75"/>
      <c r="U92" s="127"/>
      <c r="V92" s="127"/>
      <c r="W92" s="127"/>
      <c r="X92" s="127"/>
      <c r="Y92" s="127"/>
      <c r="Z92" s="818"/>
      <c r="AA92" s="818"/>
      <c r="AB92" s="663"/>
      <c r="AC92" s="106"/>
      <c r="AD92" s="106"/>
    </row>
    <row r="93" spans="2:30" ht="19.5" customHeight="1">
      <c r="B93" s="829"/>
      <c r="C93" s="110">
        <v>60</v>
      </c>
      <c r="D93" s="325">
        <f>IF(F93="","","15")</f>
      </c>
      <c r="E93" s="637"/>
      <c r="F93" s="133"/>
      <c r="G93" s="133"/>
      <c r="H93" s="134"/>
      <c r="I93" s="79">
        <f>IF(OR(H93="",リスト!$G$27=""),"",DATEDIF(H93,リスト!$G$27,"Y"))</f>
      </c>
      <c r="J93" s="127"/>
      <c r="K93" s="777"/>
      <c r="L93" s="302"/>
      <c r="M93" s="135"/>
      <c r="N93" s="679"/>
      <c r="O93" s="680"/>
      <c r="P93" s="301"/>
      <c r="Q93" s="302"/>
      <c r="R93" s="138"/>
      <c r="S93" s="138"/>
      <c r="T93" s="75"/>
      <c r="U93" s="127"/>
      <c r="V93" s="127"/>
      <c r="W93" s="127"/>
      <c r="X93" s="127"/>
      <c r="Y93" s="127"/>
      <c r="Z93" s="818"/>
      <c r="AA93" s="818"/>
      <c r="AB93" s="663"/>
      <c r="AC93" s="106"/>
      <c r="AD93" s="106"/>
    </row>
    <row r="94" spans="1:30" ht="19.5" customHeight="1">
      <c r="A94" s="106"/>
      <c r="B94" s="387" t="str">
        <f>B30</f>
        <v>【年齢】は2018/4/1時点で計算されています。</v>
      </c>
      <c r="C94" s="106"/>
      <c r="D94" s="106"/>
      <c r="E94" s="106"/>
      <c r="F94" s="106"/>
      <c r="G94" s="106"/>
      <c r="H94" s="112"/>
      <c r="I94" s="99"/>
      <c r="J94" s="113"/>
      <c r="K94" s="112"/>
      <c r="L94" s="113"/>
      <c r="M94" s="114"/>
      <c r="N94" s="114"/>
      <c r="O94" s="114"/>
      <c r="P94" s="114"/>
      <c r="Q94" s="113"/>
      <c r="R94" s="115"/>
      <c r="S94" s="115"/>
      <c r="T94" s="115"/>
      <c r="U94" s="113"/>
      <c r="V94" s="113"/>
      <c r="W94" s="113"/>
      <c r="X94" s="113"/>
      <c r="Y94" s="113"/>
      <c r="Z94" s="116"/>
      <c r="AA94" s="119"/>
      <c r="AB94" s="663"/>
      <c r="AC94" s="106"/>
      <c r="AD94" s="106"/>
    </row>
    <row r="95" spans="1:30" ht="19.5" customHeight="1">
      <c r="A95" s="106"/>
      <c r="B95" s="117" t="str">
        <f>B31</f>
        <v>【林大等修了生の集合研修不参加】は、各県の林業大学校等（様式2-2補足を参照）修了生の内、ＦＷ１集合研修に参加しない場合、”○”を選択します。</v>
      </c>
      <c r="C95" s="106"/>
      <c r="D95" s="106"/>
      <c r="E95" s="106"/>
      <c r="F95" s="106"/>
      <c r="G95" s="106"/>
      <c r="H95" s="112"/>
      <c r="I95" s="99"/>
      <c r="J95" s="113"/>
      <c r="K95" s="112"/>
      <c r="L95" s="113"/>
      <c r="M95" s="114"/>
      <c r="N95" s="114"/>
      <c r="O95" s="114"/>
      <c r="P95" s="114"/>
      <c r="Q95" s="113"/>
      <c r="R95" s="115"/>
      <c r="S95" s="115"/>
      <c r="T95" s="115"/>
      <c r="U95" s="113"/>
      <c r="V95" s="113"/>
      <c r="W95" s="113"/>
      <c r="X95" s="113"/>
      <c r="Y95" s="113"/>
      <c r="Z95" s="116"/>
      <c r="AA95" s="119"/>
      <c r="AB95" s="663"/>
      <c r="AC95" s="106"/>
      <c r="AD95" s="106"/>
    </row>
    <row r="96" spans="1:31" ht="19.5" customHeight="1">
      <c r="A96" s="106"/>
      <c r="B96" s="106"/>
      <c r="C96" s="106"/>
      <c r="D96" s="106"/>
      <c r="E96" s="106"/>
      <c r="F96" s="106"/>
      <c r="G96" s="106"/>
      <c r="H96" s="112"/>
      <c r="I96" s="99"/>
      <c r="J96" s="113"/>
      <c r="K96" s="112"/>
      <c r="L96" s="113"/>
      <c r="M96" s="114"/>
      <c r="N96" s="114"/>
      <c r="O96" s="114"/>
      <c r="P96" s="114"/>
      <c r="Q96" s="113"/>
      <c r="R96" s="115"/>
      <c r="S96" s="115"/>
      <c r="T96" s="115"/>
      <c r="U96" s="113"/>
      <c r="V96" s="113"/>
      <c r="W96" s="113"/>
      <c r="X96" s="113"/>
      <c r="Y96" s="113"/>
      <c r="Z96" s="116"/>
      <c r="AA96" s="116"/>
      <c r="AB96" s="663"/>
      <c r="AC96" s="119"/>
      <c r="AD96" s="106"/>
      <c r="AE96" s="106"/>
    </row>
  </sheetData>
  <sheetProtection password="FA15" sheet="1"/>
  <mergeCells count="187">
    <mergeCell ref="M7:M9"/>
    <mergeCell ref="P71:P73"/>
    <mergeCell ref="N5:O5"/>
    <mergeCell ref="O71:O73"/>
    <mergeCell ref="N7:N9"/>
    <mergeCell ref="T7:T9"/>
    <mergeCell ref="Q39:S39"/>
    <mergeCell ref="T39:T41"/>
    <mergeCell ref="Q71:S71"/>
    <mergeCell ref="T71:T73"/>
    <mergeCell ref="Z3:AA3"/>
    <mergeCell ref="Z4:AA4"/>
    <mergeCell ref="W3:Y3"/>
    <mergeCell ref="W68:Y68"/>
    <mergeCell ref="Z68:AA68"/>
    <mergeCell ref="V72:V73"/>
    <mergeCell ref="W35:Y35"/>
    <mergeCell ref="W36:Y36"/>
    <mergeCell ref="W37:Y37"/>
    <mergeCell ref="W40:W41"/>
    <mergeCell ref="B33:F33"/>
    <mergeCell ref="B42:B46"/>
    <mergeCell ref="W4:Y4"/>
    <mergeCell ref="V8:V9"/>
    <mergeCell ref="Y8:Y9"/>
    <mergeCell ref="Z7:AA9"/>
    <mergeCell ref="Z10:AA10"/>
    <mergeCell ref="Z11:AA11"/>
    <mergeCell ref="W5:Y5"/>
    <mergeCell ref="N4:O4"/>
    <mergeCell ref="J40:J41"/>
    <mergeCell ref="C39:C41"/>
    <mergeCell ref="B57:B61"/>
    <mergeCell ref="K40:K41"/>
    <mergeCell ref="B25:B29"/>
    <mergeCell ref="Z44:AA44"/>
    <mergeCell ref="Q40:Q41"/>
    <mergeCell ref="R40:R41"/>
    <mergeCell ref="S40:S41"/>
    <mergeCell ref="M39:M41"/>
    <mergeCell ref="B47:B51"/>
    <mergeCell ref="B39:B41"/>
    <mergeCell ref="B52:B56"/>
    <mergeCell ref="F40:F41"/>
    <mergeCell ref="G40:G41"/>
    <mergeCell ref="H40:H41"/>
    <mergeCell ref="E39:E41"/>
    <mergeCell ref="D39:D41"/>
    <mergeCell ref="I40:I41"/>
    <mergeCell ref="B10:B14"/>
    <mergeCell ref="B20:B24"/>
    <mergeCell ref="B15:B19"/>
    <mergeCell ref="F7:J7"/>
    <mergeCell ref="G8:G9"/>
    <mergeCell ref="E7:E9"/>
    <mergeCell ref="H8:H9"/>
    <mergeCell ref="I8:I9"/>
    <mergeCell ref="F39:J39"/>
    <mergeCell ref="U8:U9"/>
    <mergeCell ref="Q8:Q9"/>
    <mergeCell ref="R8:R9"/>
    <mergeCell ref="S8:S9"/>
    <mergeCell ref="O7:O9"/>
    <mergeCell ref="U7:Y7"/>
    <mergeCell ref="W8:W9"/>
    <mergeCell ref="Q7:S7"/>
    <mergeCell ref="O39:O41"/>
    <mergeCell ref="B1:F1"/>
    <mergeCell ref="K7:L7"/>
    <mergeCell ref="F8:F9"/>
    <mergeCell ref="L8:L9"/>
    <mergeCell ref="P7:P9"/>
    <mergeCell ref="B7:B9"/>
    <mergeCell ref="D7:D9"/>
    <mergeCell ref="C7:C9"/>
    <mergeCell ref="J8:J9"/>
    <mergeCell ref="N1:O1"/>
    <mergeCell ref="W69:Y69"/>
    <mergeCell ref="P39:P41"/>
    <mergeCell ref="V40:V41"/>
    <mergeCell ref="X8:X9"/>
    <mergeCell ref="U40:U41"/>
    <mergeCell ref="T3:U3"/>
    <mergeCell ref="U39:Y39"/>
    <mergeCell ref="Y40:Y41"/>
    <mergeCell ref="X40:X41"/>
    <mergeCell ref="K39:L39"/>
    <mergeCell ref="T1:U1"/>
    <mergeCell ref="T2:U2"/>
    <mergeCell ref="T4:U4"/>
    <mergeCell ref="T5:U5"/>
    <mergeCell ref="N39:N41"/>
    <mergeCell ref="K8:K9"/>
    <mergeCell ref="L40:L41"/>
    <mergeCell ref="N2:O2"/>
    <mergeCell ref="N3:O3"/>
    <mergeCell ref="B65:F65"/>
    <mergeCell ref="W67:Y67"/>
    <mergeCell ref="F72:F73"/>
    <mergeCell ref="G72:G73"/>
    <mergeCell ref="H72:H73"/>
    <mergeCell ref="I72:I73"/>
    <mergeCell ref="J72:J73"/>
    <mergeCell ref="B71:B73"/>
    <mergeCell ref="C71:C73"/>
    <mergeCell ref="K71:L71"/>
    <mergeCell ref="D71:D73"/>
    <mergeCell ref="E71:E73"/>
    <mergeCell ref="F71:J71"/>
    <mergeCell ref="N71:N73"/>
    <mergeCell ref="U72:U73"/>
    <mergeCell ref="U71:Y71"/>
    <mergeCell ref="K72:K73"/>
    <mergeCell ref="L72:L73"/>
    <mergeCell ref="M71:M73"/>
    <mergeCell ref="B79:B83"/>
    <mergeCell ref="B84:B88"/>
    <mergeCell ref="B89:B93"/>
    <mergeCell ref="W72:W73"/>
    <mergeCell ref="X72:X73"/>
    <mergeCell ref="Y72:Y73"/>
    <mergeCell ref="B74:B78"/>
    <mergeCell ref="Q72:Q73"/>
    <mergeCell ref="R72:R73"/>
    <mergeCell ref="S72:S73"/>
    <mergeCell ref="Z12:AA12"/>
    <mergeCell ref="Z13:AA13"/>
    <mergeCell ref="Z14:AA14"/>
    <mergeCell ref="Z15:AA15"/>
    <mergeCell ref="Z16:AA16"/>
    <mergeCell ref="Z17:AA17"/>
    <mergeCell ref="Z18:AA18"/>
    <mergeCell ref="Z19:AA19"/>
    <mergeCell ref="Z20:AA20"/>
    <mergeCell ref="Z21:AA21"/>
    <mergeCell ref="Z22:AA22"/>
    <mergeCell ref="Z23:AA23"/>
    <mergeCell ref="Z24:AA24"/>
    <mergeCell ref="Z25:AA25"/>
    <mergeCell ref="Z26:AA26"/>
    <mergeCell ref="Z27:AA27"/>
    <mergeCell ref="Z28:AA28"/>
    <mergeCell ref="Z29:AA29"/>
    <mergeCell ref="Z39:AA41"/>
    <mergeCell ref="Z42:AA42"/>
    <mergeCell ref="Z43:AA43"/>
    <mergeCell ref="Z36:AA36"/>
    <mergeCell ref="Z35:AA35"/>
    <mergeCell ref="Z45:AA45"/>
    <mergeCell ref="Z46:AA46"/>
    <mergeCell ref="Z47:AA47"/>
    <mergeCell ref="Z48:AA48"/>
    <mergeCell ref="Z49:AA49"/>
    <mergeCell ref="Z50:AA50"/>
    <mergeCell ref="Z51:AA51"/>
    <mergeCell ref="Z52:AA52"/>
    <mergeCell ref="Z53:AA53"/>
    <mergeCell ref="Z54:AA54"/>
    <mergeCell ref="Z55:AA55"/>
    <mergeCell ref="Z56:AA56"/>
    <mergeCell ref="Z57:AA57"/>
    <mergeCell ref="Z58:AA58"/>
    <mergeCell ref="Z59:AA59"/>
    <mergeCell ref="Z60:AA60"/>
    <mergeCell ref="Z61:AA61"/>
    <mergeCell ref="Z71:AA73"/>
    <mergeCell ref="Z74:AA74"/>
    <mergeCell ref="Z67:AA67"/>
    <mergeCell ref="Z75:AA75"/>
    <mergeCell ref="Z76:AA76"/>
    <mergeCell ref="Z77:AA77"/>
    <mergeCell ref="Z78:AA78"/>
    <mergeCell ref="Z79:AA79"/>
    <mergeCell ref="Z80:AA80"/>
    <mergeCell ref="Z81:AA81"/>
    <mergeCell ref="Z82:AA82"/>
    <mergeCell ref="Z83:AA83"/>
    <mergeCell ref="Z84:AA84"/>
    <mergeCell ref="Z91:AA91"/>
    <mergeCell ref="Z92:AA92"/>
    <mergeCell ref="Z93:AA93"/>
    <mergeCell ref="Z85:AA85"/>
    <mergeCell ref="Z86:AA86"/>
    <mergeCell ref="Z87:AA87"/>
    <mergeCell ref="Z88:AA88"/>
    <mergeCell ref="Z89:AA89"/>
    <mergeCell ref="Z90:AA90"/>
  </mergeCells>
  <conditionalFormatting sqref="J10:M19 N15:Q19 S25:S29 T15:T19 U15:AA29 F10:H29 F42:H61 N47:Q51 S57:S61 T47:T51 U47:AA61 F74:H93 Q79:Q83 R84:R93 S89:S93 T79:T83 U79:AA93 J20:J29 M20:M29 P20:P29 R20:R29 Z10:AA14 J52:J61 P52:P61 R52:R61 Z42:AA46 J84:J93 Z74:AA78 J74:M78 J42:M51 J79:O83 M52:M61 M84:M93">
    <cfRule type="expression" priority="4" dxfId="0" stopIfTrue="1">
      <formula>F10=""</formula>
    </cfRule>
  </conditionalFormatting>
  <conditionalFormatting sqref="D10:D29 D42:D61 D74:D93">
    <cfRule type="expression" priority="3" dxfId="3" stopIfTrue="1">
      <formula>$D10=""</formula>
    </cfRule>
  </conditionalFormatting>
  <conditionalFormatting sqref="I10:I29 I42:I61 I74:I93">
    <cfRule type="expression" priority="2" dxfId="3" stopIfTrue="1">
      <formula>$I10=""</formula>
    </cfRule>
  </conditionalFormatting>
  <conditionalFormatting sqref="Z3:AA5 Z35:AA37 Z67:AA69">
    <cfRule type="expression" priority="1" dxfId="3" stopIfTrue="1">
      <formula>$Z3=""</formula>
    </cfRule>
  </conditionalFormatting>
  <dataValidations count="20">
    <dataValidation type="list" allowBlank="1" showInputMessage="1" showErrorMessage="1" error="リストから選択して下さい。" sqref="E15:E29 E47:E61 E79:E93">
      <formula1>"○"</formula1>
    </dataValidation>
    <dataValidation type="custom" allowBlank="1" showInputMessage="1" showErrorMessage="1" prompt="全角20文字以内で入力。&#10;空白（スペース）も全角。&#10;氏名の前後に空白入れない。" error="氏名は全角20文字以内で入力してください。&#10;※空白（スペース）も全角で入力してください。&#10;　 氏名の前後に空白（スペース）が入力されていないか確認してください。" sqref="F10:F29 F42:F61 F74:F93">
      <formula1>AND(TRIM(F10)=F10,LENB(F10)&lt;=40,F10=WIDECHAR(F10))</formula1>
    </dataValidation>
    <dataValidation allowBlank="1" showInputMessage="1" showErrorMessage="1" imeMode="halfKatakana" sqref="G10:G29 G42:G61 G74:G93"/>
    <dataValidation type="list" allowBlank="1" showInputMessage="1" showErrorMessage="1" error="リストから選択してください。" sqref="L42:L51 L74:L83 L10:L19">
      <formula1>INDIRECT("リスト!$AA$3:$AA$10")</formula1>
    </dataValidation>
    <dataValidation type="whole" allowBlank="1" showInputMessage="1" showErrorMessage="1" prompt="TRは月数を入力してください。&#10;0～11まで入力できます。" error="TRは林業就業経験が１年未満の方が対象となります。&#10;経験月数を 0～11 の間で入力してください。" imeMode="disabled" sqref="M10:M14">
      <formula1>0</formula1>
      <formula2>11</formula2>
    </dataValidation>
    <dataValidation type="list" allowBlank="1" showInputMessage="1" showErrorMessage="1" error="リストから選択してください。" sqref="J10:J29 J42:J61 J74:J93">
      <formula1>"男,女"</formula1>
    </dataValidation>
    <dataValidation type="list" allowBlank="1" showInputMessage="1" showErrorMessage="1" prompt="H29に後期研修を行い、引き続き同じ研修区分の研修を行う者は、H29を選択してください。&#10;H29に後期研修を行ったが、H30は次の研修区分に進んだ者は空欄にしてください。&#10;H30に後期研修を開始した者はH30を選択してください。" error="リストから選択してください。" sqref="T47:T51 T15:T19 T79:T83">
      <formula1>"H29,H30"</formula1>
    </dataValidation>
    <dataValidation type="list" allowBlank="1" showInputMessage="1" showErrorMessage="1" error="リストから選択してください。" sqref="U15:X29 U47:X61 U79:X93">
      <formula1>"○"</formula1>
    </dataValidation>
    <dataValidation type="list" allowBlank="1" showInputMessage="1" showErrorMessage="1" prompt="退職金共済は林退共・建退共・中退共・その他の公的な退職金共済に加入している場合、○をつけてください。&#10;自社で行っている等の公的ではない退職金共済の場合は○をつけないでください。" error="リストから選択してください。" sqref="Y15:Y29 Y47:Y61 Y79:Y93">
      <formula1>"○"</formula1>
    </dataValidation>
    <dataValidation type="list" allowBlank="1" showInputMessage="1" showErrorMessage="1" sqref="O15:O19 O47:O51 O79:O83">
      <formula1>"○"</formula1>
    </dataValidation>
    <dataValidation type="whole" allowBlank="1" showInputMessage="1" showErrorMessage="1" prompt="FW1は月数を入力してください。&#10;0～23まで入力できます。" error="ＦＷ１は林業就業経験が２年未満の方が対象となります。&#10;経験月数を 0～23 の間で入力してください。" imeMode="disabled" sqref="M15:M19 M47:M51 M79:M83">
      <formula1>0</formula1>
      <formula2>23</formula2>
    </dataValidation>
    <dataValidation type="whole" allowBlank="1" showInputMessage="1" showErrorMessage="1" prompt="FW2とFW3は年数を入力してください。&#10;0～99まで入力できます。" error="経験年数を 0～99 の間で入力してください。" imeMode="disabled" sqref="M20:M29 M52:M61 M84:M93">
      <formula1>0</formula1>
      <formula2>99</formula2>
    </dataValidation>
    <dataValidation type="date" allowBlank="1" showInputMessage="1" showErrorMessage="1" error="日付(YYYY/月/日)で入力して下さい。" imeMode="disabled" sqref="H74:H93 H42:H61 H10:H29">
      <formula1>INDIRECT("リスト!G67")</formula1>
      <formula2>INDIRECT("リスト!G68")</formula2>
    </dataValidation>
    <dataValidation type="date" operator="lessThanOrEqual" allowBlank="1" showInputMessage="1" showErrorMessage="1" error="日付(YYYY/月/日)で入力して下さい。" sqref="K10:K19 K42:K51 K74:K83">
      <formula1>INDIRECT("リスト!G74")</formula1>
    </dataValidation>
    <dataValidation type="list" allowBlank="1" showErrorMessage="1" imeMode="disabled" sqref="N74:N93 N42:N61 N15:N19">
      <formula1>"○"</formula1>
    </dataValidation>
    <dataValidation type="list" allowBlank="1" showInputMessage="1" showErrorMessage="1" error="リストから選択して下さい。" sqref="Q15:Q19 Q47:Q51 Q79:Q83">
      <formula1>INDIRECT("リスト!$C$28:$C$39")</formula1>
    </dataValidation>
    <dataValidation type="list" allowBlank="1" showInputMessage="1" showErrorMessage="1" error="リストから選択して下さい。" sqref="R20:R29 R52:R61 R84:R93">
      <formula1>INDIRECT("リスト!$C$3:$C$12")</formula1>
    </dataValidation>
    <dataValidation type="list" allowBlank="1" showInputMessage="1" showErrorMessage="1" error="リストから選択して下さい。" sqref="S25:S29 S57:S61 S89:S93">
      <formula1>INDIRECT("リスト!$C$16:$C$24")</formula1>
    </dataValidation>
    <dataValidation allowBlank="1" prompt="H30に後期研修を開始した者はH30を選択してください。" error="リストから選択してください。" sqref="T20:T29 T52:T61 T84:T93"/>
    <dataValidation allowBlank="1" showInputMessage="1" showErrorMessage="1" prompt="TRは月数を入力してください。&#10;0～11まで入力できます。" sqref="M42:M46 M74:M78"/>
  </dataValidations>
  <printOptions horizontalCentered="1"/>
  <pageMargins left="0.1968503937007874" right="0.1968503937007874" top="0.7874015748031497" bottom="0.3937007874015748" header="0.3937007874015748" footer="0.1968503937007874"/>
  <pageSetup horizontalDpi="600" verticalDpi="600" orientation="landscape" paperSize="9" scale="80" r:id="rId1"/>
  <rowBreaks count="2" manualBreakCount="2">
    <brk id="32" max="26" man="1"/>
    <brk id="64" max="26" man="1"/>
  </rowBreaks>
</worksheet>
</file>

<file path=xl/worksheets/sheet4.xml><?xml version="1.0" encoding="utf-8"?>
<worksheet xmlns="http://schemas.openxmlformats.org/spreadsheetml/2006/main" xmlns:r="http://schemas.openxmlformats.org/officeDocument/2006/relationships">
  <dimension ref="B1:AD25"/>
  <sheetViews>
    <sheetView view="pageBreakPreview" zoomScale="85" zoomScaleSheetLayoutView="85" zoomScalePageLayoutView="0" workbookViewId="0" topLeftCell="A1">
      <selection activeCell="B7" sqref="B7:F7"/>
    </sheetView>
  </sheetViews>
  <sheetFormatPr defaultColWidth="9.140625" defaultRowHeight="19.5" customHeight="1"/>
  <cols>
    <col min="1" max="1" width="2.57421875" style="42" customWidth="1"/>
    <col min="2" max="5" width="4.57421875" style="42" customWidth="1"/>
    <col min="6" max="6" width="15.57421875" style="42" customWidth="1"/>
    <col min="7" max="7" width="12.57421875" style="42" customWidth="1"/>
    <col min="8" max="8" width="10.57421875" style="42" customWidth="1"/>
    <col min="9" max="10" width="4.57421875" style="42" customWidth="1"/>
    <col min="11" max="11" width="10.57421875" style="42" customWidth="1"/>
    <col min="12" max="12" width="12.57421875" style="42" customWidth="1"/>
    <col min="13" max="14" width="4.57421875" style="42" customWidth="1"/>
    <col min="15" max="17" width="6.57421875" style="42" customWidth="1"/>
    <col min="18" max="23" width="3.57421875" style="42" customWidth="1"/>
    <col min="24" max="24" width="32.00390625" style="42" customWidth="1"/>
    <col min="25" max="25" width="5.8515625" style="42" customWidth="1"/>
    <col min="26" max="27" width="9.00390625" style="118" customWidth="1"/>
    <col min="28" max="31" width="9.00390625" style="42" customWidth="1"/>
    <col min="32" max="16384" width="9.00390625" style="42" customWidth="1"/>
  </cols>
  <sheetData>
    <row r="1" spans="2:29" ht="19.5" customHeight="1">
      <c r="B1" s="804" t="s">
        <v>735</v>
      </c>
      <c r="C1" s="805"/>
      <c r="D1" s="805"/>
      <c r="E1" s="805"/>
      <c r="F1" s="806"/>
      <c r="G1" s="42" t="str">
        <f>'2-1(表紙)'!$J$2</f>
        <v>30緑</v>
      </c>
      <c r="H1" s="85"/>
      <c r="I1" s="85"/>
      <c r="J1" s="85"/>
      <c r="K1" s="85"/>
      <c r="L1" s="85"/>
      <c r="M1" s="85"/>
      <c r="N1" s="566"/>
      <c r="O1" s="562"/>
      <c r="P1" s="563"/>
      <c r="Q1" s="563"/>
      <c r="R1" s="568"/>
      <c r="S1" s="568"/>
      <c r="T1" s="45"/>
      <c r="U1" s="45"/>
      <c r="V1" s="45"/>
      <c r="W1" s="45"/>
      <c r="X1" s="96" t="str">
        <f>IF('2-1(表紙)'!$J$3="","提出区分",'2-1(表紙)'!$J$3)</f>
        <v>提出区分</v>
      </c>
      <c r="Y1" s="96"/>
      <c r="AB1" s="97"/>
      <c r="AC1" s="97"/>
    </row>
    <row r="2" spans="2:30" ht="19.5" customHeight="1">
      <c r="B2" s="85"/>
      <c r="C2" s="85"/>
      <c r="D2" s="85"/>
      <c r="E2" s="85"/>
      <c r="F2" s="85"/>
      <c r="G2" s="85"/>
      <c r="H2" s="85"/>
      <c r="I2" s="85"/>
      <c r="J2" s="85"/>
      <c r="K2" s="85"/>
      <c r="L2" s="85"/>
      <c r="M2" s="85"/>
      <c r="N2" s="567"/>
      <c r="O2" s="568"/>
      <c r="P2" s="564"/>
      <c r="Q2" s="564"/>
      <c r="R2" s="85"/>
      <c r="S2" s="85"/>
      <c r="T2" s="45"/>
      <c r="U2" s="45"/>
      <c r="V2" s="45"/>
      <c r="W2" s="45"/>
      <c r="X2" s="45"/>
      <c r="Y2" s="45"/>
      <c r="Z2" s="119"/>
      <c r="AB2" s="45"/>
      <c r="AC2" s="45"/>
      <c r="AD2" s="45"/>
    </row>
    <row r="3" spans="2:26" ht="19.5" customHeight="1">
      <c r="B3" s="463" t="s">
        <v>771</v>
      </c>
      <c r="C3" s="463"/>
      <c r="D3" s="463"/>
      <c r="E3" s="463"/>
      <c r="F3" s="463"/>
      <c r="G3" s="463"/>
      <c r="H3" s="463"/>
      <c r="I3" s="463"/>
      <c r="J3" s="463"/>
      <c r="K3" s="463"/>
      <c r="L3" s="463"/>
      <c r="M3" s="463"/>
      <c r="N3" s="567"/>
      <c r="O3" s="568"/>
      <c r="P3" s="568"/>
      <c r="Q3" s="565"/>
      <c r="R3" s="565"/>
      <c r="S3" s="565"/>
      <c r="U3" s="845" t="s">
        <v>11</v>
      </c>
      <c r="V3" s="846"/>
      <c r="W3" s="847"/>
      <c r="X3" s="823">
        <f>IF('2-1(表紙)'!$I$15="","",'2-1(表紙)'!$I$15)</f>
      </c>
      <c r="Y3" s="824"/>
      <c r="Z3" s="119"/>
    </row>
    <row r="4" spans="2:29" ht="19.5" customHeight="1">
      <c r="B4" s="463"/>
      <c r="C4" s="463"/>
      <c r="D4" s="463"/>
      <c r="E4" s="463"/>
      <c r="F4" s="463"/>
      <c r="G4" s="463"/>
      <c r="H4" s="463"/>
      <c r="I4" s="463"/>
      <c r="J4" s="463"/>
      <c r="K4" s="463"/>
      <c r="L4" s="463"/>
      <c r="M4" s="463"/>
      <c r="N4" s="567"/>
      <c r="O4" s="85"/>
      <c r="P4" s="568"/>
      <c r="Q4" s="565"/>
      <c r="R4" s="565"/>
      <c r="S4" s="565"/>
      <c r="U4" s="862" t="s">
        <v>398</v>
      </c>
      <c r="V4" s="863"/>
      <c r="W4" s="864"/>
      <c r="X4" s="823">
        <f>IF('2-1(表紙)'!$J$15="","",'2-1(表紙)'!$J$15)</f>
      </c>
      <c r="Y4" s="824"/>
      <c r="Z4" s="119"/>
      <c r="AB4" s="554"/>
      <c r="AC4" s="99"/>
    </row>
    <row r="5" spans="2:30" ht="19.5" customHeight="1">
      <c r="B5" s="463"/>
      <c r="C5" s="463"/>
      <c r="D5" s="463"/>
      <c r="E5" s="463"/>
      <c r="F5" s="463"/>
      <c r="G5" s="463"/>
      <c r="H5" s="463"/>
      <c r="I5" s="463"/>
      <c r="J5" s="463"/>
      <c r="K5" s="463"/>
      <c r="L5" s="463"/>
      <c r="M5" s="463"/>
      <c r="N5" s="567"/>
      <c r="O5" s="568"/>
      <c r="P5" s="568"/>
      <c r="Q5" s="565"/>
      <c r="R5" s="565"/>
      <c r="S5" s="565"/>
      <c r="T5" s="100"/>
      <c r="U5" s="845" t="s">
        <v>20</v>
      </c>
      <c r="V5" s="846"/>
      <c r="W5" s="847"/>
      <c r="X5" s="553">
        <f>IF('2-1(表紙)'!$H$10="","",'2-1(表紙)'!$H$10)</f>
      </c>
      <c r="Y5" s="439">
        <f>IF('2-1(表紙)'!$K$15="","",'2-1(表紙)'!$K$15)</f>
      </c>
      <c r="Z5" s="119"/>
      <c r="AB5" s="554"/>
      <c r="AC5" s="554"/>
      <c r="AD5" s="45"/>
    </row>
    <row r="6" spans="2:26" ht="19.5" customHeight="1">
      <c r="B6" s="569"/>
      <c r="U6" s="101"/>
      <c r="V6" s="101"/>
      <c r="W6" s="101"/>
      <c r="X6" s="235"/>
      <c r="Y6" s="235"/>
      <c r="Z6" s="120"/>
    </row>
    <row r="7" spans="2:25" ht="30" customHeight="1">
      <c r="B7" s="868" t="s">
        <v>733</v>
      </c>
      <c r="C7" s="869"/>
      <c r="D7" s="869"/>
      <c r="E7" s="869"/>
      <c r="F7" s="870"/>
      <c r="G7" s="871" t="s">
        <v>734</v>
      </c>
      <c r="H7" s="872"/>
      <c r="I7" s="872"/>
      <c r="J7" s="872"/>
      <c r="K7" s="872"/>
      <c r="L7" s="872"/>
      <c r="M7" s="872"/>
      <c r="N7" s="872"/>
      <c r="O7" s="872"/>
      <c r="P7" s="872"/>
      <c r="Q7" s="872"/>
      <c r="R7" s="872"/>
      <c r="S7" s="872"/>
      <c r="T7" s="873"/>
      <c r="U7" s="575"/>
      <c r="V7" s="317"/>
      <c r="W7" s="317"/>
      <c r="X7" s="317"/>
      <c r="Y7" s="315"/>
    </row>
    <row r="8" spans="2:25" ht="30" customHeight="1">
      <c r="B8" s="868" t="s">
        <v>736</v>
      </c>
      <c r="C8" s="869"/>
      <c r="D8" s="869"/>
      <c r="E8" s="869"/>
      <c r="F8" s="870"/>
      <c r="G8" s="871" t="s">
        <v>754</v>
      </c>
      <c r="H8" s="872"/>
      <c r="I8" s="872"/>
      <c r="J8" s="872"/>
      <c r="K8" s="872"/>
      <c r="L8" s="872"/>
      <c r="M8" s="872"/>
      <c r="N8" s="872"/>
      <c r="O8" s="872"/>
      <c r="P8" s="872"/>
      <c r="Q8" s="872"/>
      <c r="R8" s="872"/>
      <c r="S8" s="872"/>
      <c r="T8" s="873"/>
      <c r="U8" s="575"/>
      <c r="V8" s="317"/>
      <c r="W8" s="317"/>
      <c r="X8" s="317"/>
      <c r="Y8" s="315"/>
    </row>
    <row r="9" spans="2:25" ht="30" customHeight="1">
      <c r="B9" s="868" t="s">
        <v>737</v>
      </c>
      <c r="C9" s="869"/>
      <c r="D9" s="869"/>
      <c r="E9" s="869"/>
      <c r="F9" s="870"/>
      <c r="G9" s="871" t="s">
        <v>755</v>
      </c>
      <c r="H9" s="872"/>
      <c r="I9" s="872"/>
      <c r="J9" s="872"/>
      <c r="K9" s="872"/>
      <c r="L9" s="872"/>
      <c r="M9" s="872"/>
      <c r="N9" s="872"/>
      <c r="O9" s="872"/>
      <c r="P9" s="872"/>
      <c r="Q9" s="872"/>
      <c r="R9" s="872"/>
      <c r="S9" s="872"/>
      <c r="T9" s="873"/>
      <c r="U9" s="575"/>
      <c r="V9" s="317"/>
      <c r="W9" s="317"/>
      <c r="X9" s="317"/>
      <c r="Y9" s="315"/>
    </row>
    <row r="10" spans="2:25" ht="30" customHeight="1">
      <c r="B10" s="868" t="s">
        <v>738</v>
      </c>
      <c r="C10" s="869"/>
      <c r="D10" s="869"/>
      <c r="E10" s="869"/>
      <c r="F10" s="870"/>
      <c r="G10" s="871" t="s">
        <v>756</v>
      </c>
      <c r="H10" s="872"/>
      <c r="I10" s="872"/>
      <c r="J10" s="872"/>
      <c r="K10" s="872"/>
      <c r="L10" s="872"/>
      <c r="M10" s="872"/>
      <c r="N10" s="872"/>
      <c r="O10" s="872"/>
      <c r="P10" s="872"/>
      <c r="Q10" s="872"/>
      <c r="R10" s="872"/>
      <c r="S10" s="872"/>
      <c r="T10" s="873"/>
      <c r="U10" s="575"/>
      <c r="V10" s="317"/>
      <c r="W10" s="317"/>
      <c r="X10" s="317"/>
      <c r="Y10" s="315"/>
    </row>
    <row r="11" spans="2:25" ht="30" customHeight="1">
      <c r="B11" s="868" t="s">
        <v>739</v>
      </c>
      <c r="C11" s="869"/>
      <c r="D11" s="869"/>
      <c r="E11" s="869"/>
      <c r="F11" s="870"/>
      <c r="G11" s="871" t="s">
        <v>757</v>
      </c>
      <c r="H11" s="872"/>
      <c r="I11" s="872"/>
      <c r="J11" s="872"/>
      <c r="K11" s="872"/>
      <c r="L11" s="872"/>
      <c r="M11" s="872"/>
      <c r="N11" s="872"/>
      <c r="O11" s="872"/>
      <c r="P11" s="872"/>
      <c r="Q11" s="872"/>
      <c r="R11" s="872"/>
      <c r="S11" s="872"/>
      <c r="T11" s="873"/>
      <c r="U11" s="575"/>
      <c r="V11" s="317"/>
      <c r="W11" s="317"/>
      <c r="X11" s="317"/>
      <c r="Y11" s="315"/>
    </row>
    <row r="12" spans="2:25" ht="30" customHeight="1">
      <c r="B12" s="868" t="s">
        <v>740</v>
      </c>
      <c r="C12" s="869"/>
      <c r="D12" s="869"/>
      <c r="E12" s="869"/>
      <c r="F12" s="870"/>
      <c r="G12" s="871" t="s">
        <v>758</v>
      </c>
      <c r="H12" s="872"/>
      <c r="I12" s="872"/>
      <c r="J12" s="872"/>
      <c r="K12" s="872"/>
      <c r="L12" s="872"/>
      <c r="M12" s="872"/>
      <c r="N12" s="872"/>
      <c r="O12" s="872"/>
      <c r="P12" s="872"/>
      <c r="Q12" s="872"/>
      <c r="R12" s="872"/>
      <c r="S12" s="872"/>
      <c r="T12" s="873"/>
      <c r="U12" s="575"/>
      <c r="V12" s="317"/>
      <c r="W12" s="317"/>
      <c r="X12" s="317"/>
      <c r="Y12" s="315"/>
    </row>
    <row r="13" spans="2:25" ht="30" customHeight="1">
      <c r="B13" s="868" t="s">
        <v>741</v>
      </c>
      <c r="C13" s="869"/>
      <c r="D13" s="869"/>
      <c r="E13" s="869"/>
      <c r="F13" s="870"/>
      <c r="G13" s="871" t="s">
        <v>759</v>
      </c>
      <c r="H13" s="872"/>
      <c r="I13" s="872"/>
      <c r="J13" s="872"/>
      <c r="K13" s="872"/>
      <c r="L13" s="872"/>
      <c r="M13" s="872"/>
      <c r="N13" s="872"/>
      <c r="O13" s="872"/>
      <c r="P13" s="872"/>
      <c r="Q13" s="872"/>
      <c r="R13" s="872"/>
      <c r="S13" s="872"/>
      <c r="T13" s="873"/>
      <c r="U13" s="575"/>
      <c r="V13" s="317"/>
      <c r="W13" s="317"/>
      <c r="X13" s="317"/>
      <c r="Y13" s="315"/>
    </row>
    <row r="14" spans="2:25" ht="30" customHeight="1">
      <c r="B14" s="868" t="s">
        <v>742</v>
      </c>
      <c r="C14" s="869"/>
      <c r="D14" s="869"/>
      <c r="E14" s="869"/>
      <c r="F14" s="870"/>
      <c r="G14" s="871" t="s">
        <v>760</v>
      </c>
      <c r="H14" s="872"/>
      <c r="I14" s="872"/>
      <c r="J14" s="872"/>
      <c r="K14" s="872"/>
      <c r="L14" s="872"/>
      <c r="M14" s="872"/>
      <c r="N14" s="872"/>
      <c r="O14" s="872"/>
      <c r="P14" s="872"/>
      <c r="Q14" s="872"/>
      <c r="R14" s="872"/>
      <c r="S14" s="872"/>
      <c r="T14" s="873"/>
      <c r="U14" s="575"/>
      <c r="V14" s="317"/>
      <c r="W14" s="317"/>
      <c r="X14" s="317"/>
      <c r="Y14" s="315"/>
    </row>
    <row r="15" spans="2:25" ht="30" customHeight="1">
      <c r="B15" s="868" t="s">
        <v>743</v>
      </c>
      <c r="C15" s="869"/>
      <c r="D15" s="869"/>
      <c r="E15" s="869"/>
      <c r="F15" s="870"/>
      <c r="G15" s="871" t="s">
        <v>761</v>
      </c>
      <c r="H15" s="872"/>
      <c r="I15" s="872"/>
      <c r="J15" s="872"/>
      <c r="K15" s="872"/>
      <c r="L15" s="872"/>
      <c r="M15" s="872"/>
      <c r="N15" s="872"/>
      <c r="O15" s="872"/>
      <c r="P15" s="872"/>
      <c r="Q15" s="872"/>
      <c r="R15" s="872"/>
      <c r="S15" s="872"/>
      <c r="T15" s="873"/>
      <c r="U15" s="575"/>
      <c r="V15" s="317"/>
      <c r="W15" s="317"/>
      <c r="X15" s="317"/>
      <c r="Y15" s="315"/>
    </row>
    <row r="16" spans="2:25" ht="30" customHeight="1">
      <c r="B16" s="868" t="s">
        <v>744</v>
      </c>
      <c r="C16" s="869"/>
      <c r="D16" s="869"/>
      <c r="E16" s="869"/>
      <c r="F16" s="870"/>
      <c r="G16" s="871" t="s">
        <v>762</v>
      </c>
      <c r="H16" s="872"/>
      <c r="I16" s="872"/>
      <c r="J16" s="872"/>
      <c r="K16" s="872"/>
      <c r="L16" s="872"/>
      <c r="M16" s="872"/>
      <c r="N16" s="872"/>
      <c r="O16" s="872"/>
      <c r="P16" s="872"/>
      <c r="Q16" s="872"/>
      <c r="R16" s="872"/>
      <c r="S16" s="872"/>
      <c r="T16" s="873"/>
      <c r="U16" s="575"/>
      <c r="V16" s="317"/>
      <c r="W16" s="317"/>
      <c r="X16" s="317"/>
      <c r="Y16" s="315"/>
    </row>
    <row r="17" spans="2:25" ht="30" customHeight="1">
      <c r="B17" s="868" t="s">
        <v>745</v>
      </c>
      <c r="C17" s="869"/>
      <c r="D17" s="869"/>
      <c r="E17" s="869"/>
      <c r="F17" s="870"/>
      <c r="G17" s="871" t="s">
        <v>763</v>
      </c>
      <c r="H17" s="872"/>
      <c r="I17" s="872"/>
      <c r="J17" s="872"/>
      <c r="K17" s="872"/>
      <c r="L17" s="872"/>
      <c r="M17" s="872"/>
      <c r="N17" s="872"/>
      <c r="O17" s="872"/>
      <c r="P17" s="872"/>
      <c r="Q17" s="872"/>
      <c r="R17" s="872"/>
      <c r="S17" s="872"/>
      <c r="T17" s="873"/>
      <c r="U17" s="575"/>
      <c r="V17" s="317"/>
      <c r="W17" s="317"/>
      <c r="X17" s="317"/>
      <c r="Y17" s="315"/>
    </row>
    <row r="18" spans="2:25" ht="30" customHeight="1">
      <c r="B18" s="868" t="s">
        <v>746</v>
      </c>
      <c r="C18" s="869"/>
      <c r="D18" s="869"/>
      <c r="E18" s="869"/>
      <c r="F18" s="870"/>
      <c r="G18" s="871" t="s">
        <v>764</v>
      </c>
      <c r="H18" s="872"/>
      <c r="I18" s="872"/>
      <c r="J18" s="872"/>
      <c r="K18" s="872"/>
      <c r="L18" s="872"/>
      <c r="M18" s="872"/>
      <c r="N18" s="872"/>
      <c r="O18" s="872"/>
      <c r="P18" s="872"/>
      <c r="Q18" s="872"/>
      <c r="R18" s="872"/>
      <c r="S18" s="872"/>
      <c r="T18" s="873"/>
      <c r="U18" s="575"/>
      <c r="V18" s="317"/>
      <c r="W18" s="317"/>
      <c r="X18" s="317"/>
      <c r="Y18" s="315"/>
    </row>
    <row r="19" spans="2:25" ht="30" customHeight="1">
      <c r="B19" s="868" t="s">
        <v>747</v>
      </c>
      <c r="C19" s="869"/>
      <c r="D19" s="869"/>
      <c r="E19" s="869"/>
      <c r="F19" s="870"/>
      <c r="G19" s="871" t="s">
        <v>765</v>
      </c>
      <c r="H19" s="872"/>
      <c r="I19" s="872"/>
      <c r="J19" s="872"/>
      <c r="K19" s="872"/>
      <c r="L19" s="872"/>
      <c r="M19" s="872"/>
      <c r="N19" s="872"/>
      <c r="O19" s="872"/>
      <c r="P19" s="872"/>
      <c r="Q19" s="872"/>
      <c r="R19" s="872"/>
      <c r="S19" s="872"/>
      <c r="T19" s="873"/>
      <c r="U19" s="575"/>
      <c r="V19" s="317"/>
      <c r="W19" s="317"/>
      <c r="X19" s="317"/>
      <c r="Y19" s="315"/>
    </row>
    <row r="20" spans="2:25" ht="30" customHeight="1">
      <c r="B20" s="868" t="s">
        <v>748</v>
      </c>
      <c r="C20" s="869"/>
      <c r="D20" s="869"/>
      <c r="E20" s="869"/>
      <c r="F20" s="870"/>
      <c r="G20" s="871" t="s">
        <v>766</v>
      </c>
      <c r="H20" s="872"/>
      <c r="I20" s="872"/>
      <c r="J20" s="872"/>
      <c r="K20" s="872"/>
      <c r="L20" s="872"/>
      <c r="M20" s="872"/>
      <c r="N20" s="872"/>
      <c r="O20" s="872"/>
      <c r="P20" s="872"/>
      <c r="Q20" s="872"/>
      <c r="R20" s="872"/>
      <c r="S20" s="872"/>
      <c r="T20" s="873"/>
      <c r="U20" s="575"/>
      <c r="V20" s="317"/>
      <c r="W20" s="317"/>
      <c r="X20" s="317"/>
      <c r="Y20" s="315"/>
    </row>
    <row r="21" spans="2:25" ht="30" customHeight="1">
      <c r="B21" s="868" t="s">
        <v>749</v>
      </c>
      <c r="C21" s="869"/>
      <c r="D21" s="869"/>
      <c r="E21" s="869"/>
      <c r="F21" s="870"/>
      <c r="G21" s="871" t="s">
        <v>767</v>
      </c>
      <c r="H21" s="872"/>
      <c r="I21" s="872"/>
      <c r="J21" s="872"/>
      <c r="K21" s="872"/>
      <c r="L21" s="872"/>
      <c r="M21" s="872"/>
      <c r="N21" s="872"/>
      <c r="O21" s="872"/>
      <c r="P21" s="872"/>
      <c r="Q21" s="872"/>
      <c r="R21" s="872"/>
      <c r="S21" s="872"/>
      <c r="T21" s="873"/>
      <c r="U21" s="575"/>
      <c r="V21" s="317"/>
      <c r="W21" s="317"/>
      <c r="X21" s="317"/>
      <c r="Y21" s="315"/>
    </row>
    <row r="22" spans="2:25" ht="30" customHeight="1">
      <c r="B22" s="868" t="s">
        <v>750</v>
      </c>
      <c r="C22" s="869"/>
      <c r="D22" s="869"/>
      <c r="E22" s="869"/>
      <c r="F22" s="870"/>
      <c r="G22" s="871" t="s">
        <v>768</v>
      </c>
      <c r="H22" s="872"/>
      <c r="I22" s="872"/>
      <c r="J22" s="872"/>
      <c r="K22" s="872"/>
      <c r="L22" s="872"/>
      <c r="M22" s="872"/>
      <c r="N22" s="872"/>
      <c r="O22" s="872"/>
      <c r="P22" s="872"/>
      <c r="Q22" s="872"/>
      <c r="R22" s="872"/>
      <c r="S22" s="872"/>
      <c r="T22" s="873"/>
      <c r="U22" s="575"/>
      <c r="V22" s="317"/>
      <c r="W22" s="317"/>
      <c r="X22" s="317"/>
      <c r="Y22" s="315"/>
    </row>
    <row r="23" spans="2:25" ht="30" customHeight="1">
      <c r="B23" s="868" t="s">
        <v>751</v>
      </c>
      <c r="C23" s="869"/>
      <c r="D23" s="869"/>
      <c r="E23" s="869"/>
      <c r="F23" s="870"/>
      <c r="G23" s="871" t="s">
        <v>772</v>
      </c>
      <c r="H23" s="872"/>
      <c r="I23" s="872"/>
      <c r="J23" s="872"/>
      <c r="K23" s="872"/>
      <c r="L23" s="872"/>
      <c r="M23" s="872"/>
      <c r="N23" s="872"/>
      <c r="O23" s="872"/>
      <c r="P23" s="872"/>
      <c r="Q23" s="872"/>
      <c r="R23" s="872"/>
      <c r="S23" s="872"/>
      <c r="T23" s="873"/>
      <c r="U23" s="575"/>
      <c r="V23" s="317"/>
      <c r="W23" s="317"/>
      <c r="X23" s="317"/>
      <c r="Y23" s="315"/>
    </row>
    <row r="24" spans="2:25" ht="30" customHeight="1">
      <c r="B24" s="868" t="s">
        <v>752</v>
      </c>
      <c r="C24" s="869"/>
      <c r="D24" s="869"/>
      <c r="E24" s="869"/>
      <c r="F24" s="870"/>
      <c r="G24" s="871" t="s">
        <v>769</v>
      </c>
      <c r="H24" s="872"/>
      <c r="I24" s="872"/>
      <c r="J24" s="872"/>
      <c r="K24" s="872"/>
      <c r="L24" s="872"/>
      <c r="M24" s="872"/>
      <c r="N24" s="872"/>
      <c r="O24" s="872"/>
      <c r="P24" s="872"/>
      <c r="Q24" s="872"/>
      <c r="R24" s="872"/>
      <c r="S24" s="872"/>
      <c r="T24" s="873"/>
      <c r="U24" s="575"/>
      <c r="V24" s="317"/>
      <c r="W24" s="317"/>
      <c r="X24" s="317"/>
      <c r="Y24" s="315"/>
    </row>
    <row r="25" spans="2:25" ht="30" customHeight="1">
      <c r="B25" s="868" t="s">
        <v>753</v>
      </c>
      <c r="C25" s="869"/>
      <c r="D25" s="869"/>
      <c r="E25" s="869"/>
      <c r="F25" s="870"/>
      <c r="G25" s="871" t="s">
        <v>770</v>
      </c>
      <c r="H25" s="872"/>
      <c r="I25" s="872"/>
      <c r="J25" s="872"/>
      <c r="K25" s="872"/>
      <c r="L25" s="872"/>
      <c r="M25" s="872"/>
      <c r="N25" s="872"/>
      <c r="O25" s="872"/>
      <c r="P25" s="872"/>
      <c r="Q25" s="872"/>
      <c r="R25" s="872"/>
      <c r="S25" s="872"/>
      <c r="T25" s="873"/>
      <c r="U25" s="575"/>
      <c r="V25" s="317"/>
      <c r="W25" s="317"/>
      <c r="X25" s="317"/>
      <c r="Y25" s="315"/>
    </row>
  </sheetData>
  <sheetProtection password="FA15" sheet="1"/>
  <mergeCells count="44">
    <mergeCell ref="B1:F1"/>
    <mergeCell ref="B25:F25"/>
    <mergeCell ref="G25:T25"/>
    <mergeCell ref="U5:W5"/>
    <mergeCell ref="U3:W3"/>
    <mergeCell ref="X3:Y3"/>
    <mergeCell ref="U4:W4"/>
    <mergeCell ref="X4:Y4"/>
    <mergeCell ref="B22:F22"/>
    <mergeCell ref="G22:T22"/>
    <mergeCell ref="B23:F23"/>
    <mergeCell ref="G23:T23"/>
    <mergeCell ref="B24:F24"/>
    <mergeCell ref="G24:T24"/>
    <mergeCell ref="B19:F19"/>
    <mergeCell ref="G19:T19"/>
    <mergeCell ref="B20:F20"/>
    <mergeCell ref="G20:T20"/>
    <mergeCell ref="B21:F21"/>
    <mergeCell ref="G21:T21"/>
    <mergeCell ref="B16:F16"/>
    <mergeCell ref="G16:T16"/>
    <mergeCell ref="B17:F17"/>
    <mergeCell ref="G17:T17"/>
    <mergeCell ref="B18:F18"/>
    <mergeCell ref="G18:T18"/>
    <mergeCell ref="B13:F13"/>
    <mergeCell ref="G13:T13"/>
    <mergeCell ref="B14:F14"/>
    <mergeCell ref="G14:T14"/>
    <mergeCell ref="B15:F15"/>
    <mergeCell ref="G15:T15"/>
    <mergeCell ref="B10:F10"/>
    <mergeCell ref="G10:T10"/>
    <mergeCell ref="B11:F11"/>
    <mergeCell ref="G11:T11"/>
    <mergeCell ref="B12:F12"/>
    <mergeCell ref="G12:T12"/>
    <mergeCell ref="B7:F7"/>
    <mergeCell ref="G7:T7"/>
    <mergeCell ref="B8:F8"/>
    <mergeCell ref="G8:T8"/>
    <mergeCell ref="B9:F9"/>
    <mergeCell ref="G9:T9"/>
  </mergeCells>
  <conditionalFormatting sqref="X3:Y5">
    <cfRule type="expression" priority="1" dxfId="3" stopIfTrue="1">
      <formula>X3=""</formula>
    </cfRule>
  </conditionalFormatting>
  <printOptions horizontalCentered="1"/>
  <pageMargins left="0.1968503937007874" right="0.1968503937007874" top="0.7874015748031497" bottom="0.3937007874015748" header="0.3937007874015748" footer="0.1968503937007874"/>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B1:AW96"/>
  <sheetViews>
    <sheetView view="pageBreakPreview" zoomScale="85" zoomScaleNormal="75" zoomScaleSheetLayoutView="85" zoomScalePageLayoutView="0" workbookViewId="0" topLeftCell="A1">
      <selection activeCell="H10" sqref="H10"/>
    </sheetView>
  </sheetViews>
  <sheetFormatPr defaultColWidth="9.140625" defaultRowHeight="19.5" customHeight="1"/>
  <cols>
    <col min="1" max="1" width="2.57421875" style="42" customWidth="1"/>
    <col min="2" max="4" width="4.57421875" style="42" customWidth="1"/>
    <col min="5" max="5" width="15.57421875" style="42" customWidth="1"/>
    <col min="6" max="6" width="3.421875" style="441" customWidth="1"/>
    <col min="7" max="7" width="3.421875" style="42" customWidth="1"/>
    <col min="8" max="8" width="10.57421875" style="42" customWidth="1"/>
    <col min="9" max="19" width="5.57421875" style="42" customWidth="1"/>
    <col min="20" max="20" width="6.140625" style="42" customWidth="1"/>
    <col min="21" max="21" width="8.140625" style="42" customWidth="1"/>
    <col min="22" max="24" width="5.57421875" style="42" customWidth="1"/>
    <col min="25" max="25" width="5.421875" style="42" customWidth="1"/>
    <col min="26" max="27" width="5.57421875" style="42" customWidth="1"/>
    <col min="28" max="28" width="10.57421875" style="42" customWidth="1"/>
    <col min="29" max="29" width="5.57421875" style="42" hidden="1" customWidth="1"/>
    <col min="30" max="30" width="22.28125" style="42" customWidth="1"/>
    <col min="31" max="31" width="3.57421875" style="42" customWidth="1"/>
    <col min="32" max="32" width="50.57421875" style="744" customWidth="1"/>
    <col min="33" max="33" width="9.00390625" style="745" hidden="1" customWidth="1"/>
    <col min="34" max="34" width="9.00390625" style="732" hidden="1" customWidth="1"/>
    <col min="35" max="35" width="9.00390625" style="731" hidden="1" customWidth="1"/>
    <col min="36" max="49" width="9.00390625" style="732" hidden="1" customWidth="1"/>
    <col min="50" max="16384" width="9.00390625" style="732" customWidth="1"/>
  </cols>
  <sheetData>
    <row r="1" spans="2:36" ht="19.5" customHeight="1">
      <c r="B1" s="878" t="s">
        <v>477</v>
      </c>
      <c r="C1" s="879"/>
      <c r="D1" s="879"/>
      <c r="E1" s="879"/>
      <c r="F1" s="879"/>
      <c r="G1" s="879"/>
      <c r="H1" s="880"/>
      <c r="I1" s="159" t="str">
        <f>'2-1(表紙)'!$J$2</f>
        <v>30緑</v>
      </c>
      <c r="M1" s="159"/>
      <c r="N1" s="159"/>
      <c r="O1" s="159"/>
      <c r="P1" s="159"/>
      <c r="Q1" s="159"/>
      <c r="R1" s="159"/>
      <c r="S1" s="159"/>
      <c r="T1" s="159"/>
      <c r="U1" s="159"/>
      <c r="V1" s="159"/>
      <c r="W1" s="159"/>
      <c r="X1" s="385"/>
      <c r="Y1" s="385"/>
      <c r="Z1" s="385"/>
      <c r="AA1" s="385"/>
      <c r="AB1" s="159"/>
      <c r="AC1" s="159"/>
      <c r="AD1" s="386" t="str">
        <f>IF('2-1(表紙)'!$J$3="","提出区分",'2-1(表紙)'!$J$3)</f>
        <v>提出区分</v>
      </c>
      <c r="AE1" s="385"/>
      <c r="AF1" s="728"/>
      <c r="AG1" s="729"/>
      <c r="AH1" s="730"/>
      <c r="AJ1" s="730"/>
    </row>
    <row r="2" spans="2:36" ht="9.75" customHeight="1">
      <c r="B2" s="159"/>
      <c r="C2" s="159"/>
      <c r="D2" s="159"/>
      <c r="E2" s="159"/>
      <c r="F2" s="173"/>
      <c r="G2" s="159"/>
      <c r="H2" s="159"/>
      <c r="I2" s="159"/>
      <c r="J2" s="159"/>
      <c r="K2" s="159"/>
      <c r="L2" s="159"/>
      <c r="M2" s="159"/>
      <c r="N2" s="159"/>
      <c r="O2" s="159"/>
      <c r="P2" s="159"/>
      <c r="Q2" s="159"/>
      <c r="R2" s="159"/>
      <c r="S2" s="159"/>
      <c r="T2" s="159"/>
      <c r="U2" s="159"/>
      <c r="V2" s="159"/>
      <c r="W2" s="159"/>
      <c r="X2" s="159"/>
      <c r="Y2" s="385"/>
      <c r="Z2" s="385"/>
      <c r="AA2" s="385"/>
      <c r="AB2" s="385"/>
      <c r="AC2" s="385"/>
      <c r="AD2" s="385"/>
      <c r="AE2" s="385"/>
      <c r="AF2" s="733"/>
      <c r="AG2" s="734"/>
      <c r="AH2" s="735"/>
      <c r="AI2" s="736"/>
      <c r="AJ2" s="735"/>
    </row>
    <row r="3" spans="2:36" ht="19.5" customHeight="1">
      <c r="B3" s="443" t="s">
        <v>500</v>
      </c>
      <c r="C3" s="443"/>
      <c r="D3" s="443"/>
      <c r="E3" s="443"/>
      <c r="F3" s="443"/>
      <c r="G3" s="443"/>
      <c r="H3" s="443"/>
      <c r="I3" s="443"/>
      <c r="J3" s="464"/>
      <c r="K3" s="464"/>
      <c r="L3" s="443"/>
      <c r="M3" s="443"/>
      <c r="N3" s="443"/>
      <c r="O3" s="443"/>
      <c r="P3" s="443"/>
      <c r="Q3" s="443"/>
      <c r="R3" s="443"/>
      <c r="S3" s="443"/>
      <c r="T3" s="443"/>
      <c r="U3" s="443"/>
      <c r="V3" s="159"/>
      <c r="W3" s="161"/>
      <c r="X3" s="159"/>
      <c r="Y3" s="878" t="s">
        <v>302</v>
      </c>
      <c r="Z3" s="879"/>
      <c r="AA3" s="880"/>
      <c r="AB3" s="899">
        <f>IF('2-1(表紙)'!$I$15="","",'2-1(表紙)'!$I$15)</f>
      </c>
      <c r="AC3" s="900"/>
      <c r="AD3" s="900"/>
      <c r="AE3" s="907"/>
      <c r="AF3" s="728"/>
      <c r="AG3" s="729"/>
      <c r="AI3" s="737"/>
      <c r="AJ3" s="727"/>
    </row>
    <row r="4" spans="2:36" ht="19.5" customHeight="1">
      <c r="B4" s="443"/>
      <c r="C4" s="443"/>
      <c r="D4" s="443"/>
      <c r="E4" s="443"/>
      <c r="F4" s="443"/>
      <c r="G4" s="443"/>
      <c r="H4" s="443"/>
      <c r="I4" s="443"/>
      <c r="J4" s="464"/>
      <c r="K4" s="464"/>
      <c r="L4" s="443"/>
      <c r="M4" s="443"/>
      <c r="N4" s="443"/>
      <c r="O4" s="443"/>
      <c r="P4" s="443"/>
      <c r="Q4" s="443"/>
      <c r="R4" s="443"/>
      <c r="S4" s="443"/>
      <c r="T4" s="443"/>
      <c r="U4" s="443"/>
      <c r="V4" s="159"/>
      <c r="W4" s="161"/>
      <c r="X4" s="159"/>
      <c r="Y4" s="905" t="s">
        <v>12</v>
      </c>
      <c r="Z4" s="908"/>
      <c r="AA4" s="909"/>
      <c r="AB4" s="899">
        <f>IF('2-1(表紙)'!$J$15="","",'2-1(表紙)'!$J$15)</f>
      </c>
      <c r="AC4" s="900"/>
      <c r="AD4" s="900"/>
      <c r="AE4" s="907"/>
      <c r="AF4" s="728"/>
      <c r="AG4" s="729"/>
      <c r="AH4" s="727"/>
      <c r="AI4" s="737"/>
      <c r="AJ4" s="727"/>
    </row>
    <row r="5" spans="2:36" ht="19.5" customHeight="1">
      <c r="B5" s="443"/>
      <c r="C5" s="443"/>
      <c r="D5" s="443"/>
      <c r="E5" s="443"/>
      <c r="F5" s="443"/>
      <c r="G5" s="443"/>
      <c r="H5" s="443"/>
      <c r="I5" s="443"/>
      <c r="J5" s="464"/>
      <c r="K5" s="464"/>
      <c r="L5" s="443"/>
      <c r="M5" s="443"/>
      <c r="N5" s="443"/>
      <c r="O5" s="443"/>
      <c r="P5" s="443"/>
      <c r="Q5" s="443"/>
      <c r="R5" s="443"/>
      <c r="S5" s="443"/>
      <c r="T5" s="443"/>
      <c r="U5" s="443"/>
      <c r="V5" s="159"/>
      <c r="W5" s="161"/>
      <c r="X5" s="159"/>
      <c r="Y5" s="878" t="s">
        <v>20</v>
      </c>
      <c r="Z5" s="879"/>
      <c r="AA5" s="880"/>
      <c r="AB5" s="899">
        <f>IF('2-1(表紙)'!$H$10="","",'2-1(表紙)'!$H$10)</f>
      </c>
      <c r="AC5" s="900"/>
      <c r="AD5" s="900"/>
      <c r="AE5" s="328">
        <f>IF('2-1(表紙)'!$K$15="","",'2-1(表紙)'!$K$15)</f>
      </c>
      <c r="AF5" s="738"/>
      <c r="AG5" s="739"/>
      <c r="AH5" s="740"/>
      <c r="AI5" s="741"/>
      <c r="AJ5" s="740"/>
    </row>
    <row r="6" spans="2:36" ht="9.75" customHeight="1">
      <c r="B6" s="159"/>
      <c r="C6" s="159"/>
      <c r="D6" s="159"/>
      <c r="E6" s="159"/>
      <c r="F6" s="173"/>
      <c r="G6" s="159"/>
      <c r="H6" s="159"/>
      <c r="I6" s="159"/>
      <c r="J6" s="159"/>
      <c r="K6" s="159"/>
      <c r="L6" s="159"/>
      <c r="M6" s="159"/>
      <c r="N6" s="159"/>
      <c r="O6" s="159"/>
      <c r="P6" s="159"/>
      <c r="Q6" s="159"/>
      <c r="R6" s="159"/>
      <c r="S6" s="159"/>
      <c r="T6" s="159"/>
      <c r="U6" s="159"/>
      <c r="V6" s="159"/>
      <c r="W6" s="159"/>
      <c r="X6" s="159"/>
      <c r="Y6" s="159"/>
      <c r="Z6" s="159"/>
      <c r="AA6" s="159"/>
      <c r="AB6" s="159"/>
      <c r="AC6" s="159"/>
      <c r="AD6" s="43"/>
      <c r="AE6" s="438"/>
      <c r="AF6" s="742"/>
      <c r="AG6" s="743"/>
      <c r="AH6" s="743"/>
      <c r="AI6" s="743"/>
      <c r="AJ6" s="743"/>
    </row>
    <row r="7" spans="2:31" ht="19.5" customHeight="1">
      <c r="B7" s="901" t="s">
        <v>393</v>
      </c>
      <c r="C7" s="902" t="s">
        <v>314</v>
      </c>
      <c r="D7" s="902" t="s">
        <v>0</v>
      </c>
      <c r="E7" s="904" t="s">
        <v>1</v>
      </c>
      <c r="F7" s="878" t="s">
        <v>8</v>
      </c>
      <c r="G7" s="879"/>
      <c r="H7" s="879"/>
      <c r="I7" s="879"/>
      <c r="J7" s="879"/>
      <c r="K7" s="879"/>
      <c r="L7" s="879"/>
      <c r="M7" s="880"/>
      <c r="N7" s="878" t="s">
        <v>150</v>
      </c>
      <c r="O7" s="879"/>
      <c r="P7" s="879"/>
      <c r="Q7" s="879"/>
      <c r="R7" s="879"/>
      <c r="S7" s="879"/>
      <c r="T7" s="879"/>
      <c r="U7" s="879"/>
      <c r="V7" s="879"/>
      <c r="W7" s="879"/>
      <c r="X7" s="879"/>
      <c r="Y7" s="879"/>
      <c r="Z7" s="879"/>
      <c r="AA7" s="880"/>
      <c r="AB7" s="910" t="s">
        <v>883</v>
      </c>
      <c r="AC7" s="911" t="s">
        <v>589</v>
      </c>
      <c r="AD7" s="884" t="s">
        <v>903</v>
      </c>
      <c r="AE7" s="884"/>
    </row>
    <row r="8" spans="2:49" ht="19.5" customHeight="1">
      <c r="B8" s="892"/>
      <c r="C8" s="902"/>
      <c r="D8" s="902"/>
      <c r="E8" s="905"/>
      <c r="F8" s="837" t="s">
        <v>486</v>
      </c>
      <c r="G8" s="892" t="s">
        <v>502</v>
      </c>
      <c r="H8" s="894" t="s">
        <v>692</v>
      </c>
      <c r="I8" s="892" t="s">
        <v>584</v>
      </c>
      <c r="J8" s="878" t="s">
        <v>583</v>
      </c>
      <c r="K8" s="879"/>
      <c r="L8" s="880"/>
      <c r="M8" s="892" t="s">
        <v>882</v>
      </c>
      <c r="N8" s="896" t="s">
        <v>151</v>
      </c>
      <c r="O8" s="897"/>
      <c r="P8" s="897"/>
      <c r="Q8" s="897"/>
      <c r="R8" s="897"/>
      <c r="S8" s="898"/>
      <c r="T8" s="896" t="s">
        <v>324</v>
      </c>
      <c r="U8" s="897"/>
      <c r="V8" s="897"/>
      <c r="W8" s="897"/>
      <c r="X8" s="897"/>
      <c r="Y8" s="898"/>
      <c r="Z8" s="896" t="s">
        <v>363</v>
      </c>
      <c r="AA8" s="898"/>
      <c r="AB8" s="890"/>
      <c r="AC8" s="912"/>
      <c r="AD8" s="884"/>
      <c r="AE8" s="884"/>
      <c r="AT8" s="29" t="str">
        <f>B10</f>
        <v>TR</v>
      </c>
      <c r="AU8" s="29" t="str">
        <f>B15</f>
        <v>FW1</v>
      </c>
      <c r="AV8" s="29" t="str">
        <f>B20</f>
        <v>FW2</v>
      </c>
      <c r="AW8" s="29" t="str">
        <f>B25</f>
        <v>FW3</v>
      </c>
    </row>
    <row r="9" spans="2:49" ht="151.5" customHeight="1" thickBot="1">
      <c r="B9" s="893"/>
      <c r="C9" s="903"/>
      <c r="D9" s="903"/>
      <c r="E9" s="906"/>
      <c r="F9" s="838"/>
      <c r="G9" s="893"/>
      <c r="H9" s="895"/>
      <c r="I9" s="893"/>
      <c r="J9" s="683" t="s">
        <v>717</v>
      </c>
      <c r="K9" s="683" t="s">
        <v>718</v>
      </c>
      <c r="L9" s="683" t="s">
        <v>418</v>
      </c>
      <c r="M9" s="893"/>
      <c r="N9" s="504" t="s">
        <v>152</v>
      </c>
      <c r="O9" s="505" t="s">
        <v>155</v>
      </c>
      <c r="P9" s="505" t="s">
        <v>331</v>
      </c>
      <c r="Q9" s="506" t="s">
        <v>153</v>
      </c>
      <c r="R9" s="505" t="s">
        <v>156</v>
      </c>
      <c r="S9" s="507" t="s">
        <v>366</v>
      </c>
      <c r="T9" s="508" t="s">
        <v>158</v>
      </c>
      <c r="U9" s="505" t="s">
        <v>159</v>
      </c>
      <c r="V9" s="505" t="s">
        <v>161</v>
      </c>
      <c r="W9" s="509" t="s">
        <v>160</v>
      </c>
      <c r="X9" s="505" t="s">
        <v>157</v>
      </c>
      <c r="Y9" s="510" t="s">
        <v>332</v>
      </c>
      <c r="Z9" s="511" t="s">
        <v>361</v>
      </c>
      <c r="AA9" s="512" t="s">
        <v>362</v>
      </c>
      <c r="AB9" s="891"/>
      <c r="AC9" s="913"/>
      <c r="AD9" s="885"/>
      <c r="AE9" s="885"/>
      <c r="AQ9" s="746"/>
      <c r="AS9" s="747" t="s">
        <v>899</v>
      </c>
      <c r="AT9" s="748">
        <f>IF(SUM(AT10:AT93)&gt;0,SUM(AT10:AT93),"")</f>
      </c>
      <c r="AU9" s="748">
        <f>IF(SUM(AU10:AU93)&gt;0,SUM(AU10:AU93),"")</f>
      </c>
      <c r="AV9" s="748">
        <f>IF(SUM(AV10:AV93)&gt;0,SUM(AV10:AV93),"")</f>
      </c>
      <c r="AW9" s="748">
        <f>IF(SUM(AW10:AW93)&gt;0,SUM(AW10:AW93),"")</f>
      </c>
    </row>
    <row r="10" spans="2:49" ht="19.5" customHeight="1" thickTop="1">
      <c r="B10" s="886" t="s">
        <v>392</v>
      </c>
      <c r="C10" s="388">
        <v>1</v>
      </c>
      <c r="D10" s="152">
        <f>IF('2-2(基本)'!D10="","",'2-2(基本)'!D10)</f>
      </c>
      <c r="E10" s="153">
        <f>IF('2-2(基本)'!F10="","",'2-2(基本)'!F10)</f>
      </c>
      <c r="F10" s="527"/>
      <c r="G10" s="528"/>
      <c r="H10" s="130"/>
      <c r="I10" s="145"/>
      <c r="J10" s="787"/>
      <c r="K10" s="787"/>
      <c r="L10" s="145"/>
      <c r="M10" s="533"/>
      <c r="N10" s="495"/>
      <c r="O10" s="496"/>
      <c r="P10" s="496"/>
      <c r="Q10" s="496"/>
      <c r="R10" s="496"/>
      <c r="S10" s="497"/>
      <c r="T10" s="495"/>
      <c r="U10" s="496"/>
      <c r="V10" s="496"/>
      <c r="W10" s="496"/>
      <c r="X10" s="496"/>
      <c r="Y10" s="497"/>
      <c r="Z10" s="495"/>
      <c r="AA10" s="497"/>
      <c r="AB10" s="776"/>
      <c r="AC10" s="149">
        <f>IF(AND(E10&lt;&gt;"",H10=""),1,0)</f>
        <v>0</v>
      </c>
      <c r="AD10" s="825"/>
      <c r="AE10" s="825"/>
      <c r="AF10" s="749">
        <f>IF(AND(M10="○",$AD$1&lt;&gt;"実績報告書（年間）"),"年間実績ではないのに研修修了の確認に○がついています。","")</f>
      </c>
      <c r="AG10" s="750"/>
      <c r="AT10" s="751">
        <f>IF(AND(E10&lt;&gt;"",H10="",I10="",L10=""),0,IF(E10&lt;&gt;"",1,0))</f>
        <v>0</v>
      </c>
      <c r="AU10" s="752"/>
      <c r="AV10" s="752"/>
      <c r="AW10" s="752"/>
    </row>
    <row r="11" spans="2:49" ht="19.5" customHeight="1">
      <c r="B11" s="886"/>
      <c r="C11" s="389">
        <v>2</v>
      </c>
      <c r="D11" s="152">
        <f>IF('2-2(基本)'!D11="","",'2-2(基本)'!D11)</f>
      </c>
      <c r="E11" s="153">
        <f>IF('2-2(基本)'!F11="","",'2-2(基本)'!F11)</f>
      </c>
      <c r="F11" s="529"/>
      <c r="G11" s="530"/>
      <c r="H11" s="134"/>
      <c r="I11" s="147"/>
      <c r="J11" s="788"/>
      <c r="K11" s="788"/>
      <c r="L11" s="145"/>
      <c r="M11" s="534"/>
      <c r="N11" s="498"/>
      <c r="O11" s="499"/>
      <c r="P11" s="499"/>
      <c r="Q11" s="499"/>
      <c r="R11" s="499"/>
      <c r="S11" s="500"/>
      <c r="T11" s="498"/>
      <c r="U11" s="499"/>
      <c r="V11" s="499"/>
      <c r="W11" s="499"/>
      <c r="X11" s="499"/>
      <c r="Y11" s="500"/>
      <c r="Z11" s="498"/>
      <c r="AA11" s="500"/>
      <c r="AB11" s="777"/>
      <c r="AC11" s="153">
        <f aca="true" t="shared" si="0" ref="AC11:AC29">IF(AND(E11&lt;&gt;"",H11=""),1,0)</f>
        <v>0</v>
      </c>
      <c r="AD11" s="821"/>
      <c r="AE11" s="821"/>
      <c r="AF11" s="749">
        <f aca="true" t="shared" si="1" ref="AF11:AF29">IF(AND(M11="○",$AD$1&lt;&gt;"実績報告書（年間）"),"年間実績ではないのに研修修了の確認に○がついています。","")</f>
      </c>
      <c r="AG11" s="750"/>
      <c r="AL11" s="875" t="s">
        <v>728</v>
      </c>
      <c r="AM11" s="876"/>
      <c r="AN11" s="877"/>
      <c r="AT11" s="751">
        <f>IF(AND(E11&lt;&gt;"",H11="",I11="",L11=""),0,IF(E11&lt;&gt;"",1,0))</f>
        <v>0</v>
      </c>
      <c r="AU11" s="753"/>
      <c r="AV11" s="753"/>
      <c r="AW11" s="753"/>
    </row>
    <row r="12" spans="2:49" ht="19.5" customHeight="1" thickBot="1">
      <c r="B12" s="886"/>
      <c r="C12" s="389">
        <v>3</v>
      </c>
      <c r="D12" s="152">
        <f>IF('2-2(基本)'!D12="","",'2-2(基本)'!D12)</f>
      </c>
      <c r="E12" s="153">
        <f>IF('2-2(基本)'!F12="","",'2-2(基本)'!F12)</f>
      </c>
      <c r="F12" s="529"/>
      <c r="G12" s="530"/>
      <c r="H12" s="134"/>
      <c r="I12" s="147"/>
      <c r="J12" s="788"/>
      <c r="K12" s="788"/>
      <c r="L12" s="145"/>
      <c r="M12" s="534"/>
      <c r="N12" s="498"/>
      <c r="O12" s="499"/>
      <c r="P12" s="499"/>
      <c r="Q12" s="499"/>
      <c r="R12" s="499"/>
      <c r="S12" s="500"/>
      <c r="T12" s="498"/>
      <c r="U12" s="499"/>
      <c r="V12" s="499"/>
      <c r="W12" s="499"/>
      <c r="X12" s="499"/>
      <c r="Y12" s="500"/>
      <c r="Z12" s="498"/>
      <c r="AA12" s="500"/>
      <c r="AB12" s="777"/>
      <c r="AC12" s="153">
        <f t="shared" si="0"/>
        <v>0</v>
      </c>
      <c r="AD12" s="821"/>
      <c r="AE12" s="821"/>
      <c r="AF12" s="749">
        <f t="shared" si="1"/>
      </c>
      <c r="AG12" s="750"/>
      <c r="AI12" s="754"/>
      <c r="AL12" s="555" t="s">
        <v>724</v>
      </c>
      <c r="AM12" s="555" t="s">
        <v>726</v>
      </c>
      <c r="AN12" s="556" t="s">
        <v>909</v>
      </c>
      <c r="AO12" s="874" t="s">
        <v>727</v>
      </c>
      <c r="AP12" s="874"/>
      <c r="AQ12" s="874"/>
      <c r="AR12" s="874"/>
      <c r="AT12" s="751">
        <f>IF(AND(E12&lt;&gt;"",H12="",I12="",L12=""),0,IF(E12&lt;&gt;"",1,0))</f>
        <v>0</v>
      </c>
      <c r="AU12" s="753"/>
      <c r="AV12" s="753"/>
      <c r="AW12" s="753"/>
    </row>
    <row r="13" spans="2:49" ht="19.5" customHeight="1" thickBot="1" thickTop="1">
      <c r="B13" s="886"/>
      <c r="C13" s="389">
        <v>4</v>
      </c>
      <c r="D13" s="152">
        <f>IF('2-2(基本)'!D13="","",'2-2(基本)'!D13)</f>
      </c>
      <c r="E13" s="153">
        <f>IF('2-2(基本)'!F13="","",'2-2(基本)'!F13)</f>
      </c>
      <c r="F13" s="529"/>
      <c r="G13" s="530"/>
      <c r="H13" s="134"/>
      <c r="I13" s="147"/>
      <c r="J13" s="788"/>
      <c r="K13" s="788"/>
      <c r="L13" s="145"/>
      <c r="M13" s="534"/>
      <c r="N13" s="498"/>
      <c r="O13" s="499"/>
      <c r="P13" s="499"/>
      <c r="Q13" s="499"/>
      <c r="R13" s="499"/>
      <c r="S13" s="500"/>
      <c r="T13" s="498"/>
      <c r="U13" s="499"/>
      <c r="V13" s="499"/>
      <c r="W13" s="499"/>
      <c r="X13" s="499"/>
      <c r="Y13" s="500"/>
      <c r="Z13" s="498"/>
      <c r="AA13" s="500"/>
      <c r="AB13" s="777"/>
      <c r="AC13" s="153">
        <f t="shared" si="0"/>
        <v>0</v>
      </c>
      <c r="AD13" s="821"/>
      <c r="AE13" s="821"/>
      <c r="AF13" s="749">
        <f t="shared" si="1"/>
      </c>
      <c r="AG13" s="750"/>
      <c r="AH13" s="755"/>
      <c r="AI13" s="755"/>
      <c r="AJ13" s="755"/>
      <c r="AK13" s="755"/>
      <c r="AL13" s="726"/>
      <c r="AM13" s="557"/>
      <c r="AN13" s="542"/>
      <c r="AO13" s="756" t="str">
        <f>B15</f>
        <v>FW1</v>
      </c>
      <c r="AP13" s="757" t="str">
        <f>B20</f>
        <v>FW2</v>
      </c>
      <c r="AQ13" s="757" t="str">
        <f>B25</f>
        <v>FW3</v>
      </c>
      <c r="AR13" s="758" t="s">
        <v>914</v>
      </c>
      <c r="AT13" s="751">
        <f>IF(AND(E13&lt;&gt;"",H13="",I13="",L13=""),0,IF(E13&lt;&gt;"",1,0))</f>
        <v>0</v>
      </c>
      <c r="AU13" s="753"/>
      <c r="AV13" s="753"/>
      <c r="AW13" s="753"/>
    </row>
    <row r="14" spans="2:49" ht="19.5" customHeight="1" thickBot="1" thickTop="1">
      <c r="B14" s="887"/>
      <c r="C14" s="390">
        <v>5</v>
      </c>
      <c r="D14" s="150">
        <f>IF('2-2(基本)'!D14="","",'2-2(基本)'!D14)</f>
      </c>
      <c r="E14" s="151">
        <f>IF('2-2(基本)'!F14="","",'2-2(基本)'!F14)</f>
      </c>
      <c r="F14" s="531"/>
      <c r="G14" s="532"/>
      <c r="H14" s="132"/>
      <c r="I14" s="146"/>
      <c r="J14" s="789"/>
      <c r="K14" s="789"/>
      <c r="L14" s="536"/>
      <c r="M14" s="535"/>
      <c r="N14" s="501"/>
      <c r="O14" s="502"/>
      <c r="P14" s="502"/>
      <c r="Q14" s="502"/>
      <c r="R14" s="502"/>
      <c r="S14" s="503"/>
      <c r="T14" s="501"/>
      <c r="U14" s="502"/>
      <c r="V14" s="502"/>
      <c r="W14" s="502"/>
      <c r="X14" s="502"/>
      <c r="Y14" s="503"/>
      <c r="Z14" s="501"/>
      <c r="AA14" s="503"/>
      <c r="AB14" s="778"/>
      <c r="AC14" s="151">
        <f t="shared" si="0"/>
        <v>0</v>
      </c>
      <c r="AD14" s="826"/>
      <c r="AE14" s="826"/>
      <c r="AF14" s="749">
        <f t="shared" si="1"/>
      </c>
      <c r="AG14" s="750"/>
      <c r="AH14" s="542" t="s">
        <v>721</v>
      </c>
      <c r="AI14" s="542" t="s">
        <v>725</v>
      </c>
      <c r="AJ14" s="542" t="s">
        <v>722</v>
      </c>
      <c r="AK14" s="550" t="s">
        <v>723</v>
      </c>
      <c r="AL14" s="725" t="s">
        <v>729</v>
      </c>
      <c r="AM14" s="558"/>
      <c r="AN14" s="559"/>
      <c r="AO14" s="759">
        <f>IF(SUM(AO15:AO59)&gt;0,SUM(AO15:AO59),"")</f>
      </c>
      <c r="AP14" s="760">
        <f>IF(SUM(AP15:AP59)&gt;0,SUM(AP15:AP59),"")</f>
      </c>
      <c r="AQ14" s="761">
        <f>IF(SUM(AQ15:AQ59)&gt;0,SUM(AQ15:AQ59),"")</f>
      </c>
      <c r="AR14" s="762">
        <f>IF(SUM(AR15:AR59)&gt;0,SUM(AR15:AR59),"")</f>
      </c>
      <c r="AT14" s="751">
        <f>IF(AND(E14&lt;&gt;"",H14="",I14="",L14=""),0,IF(E14&lt;&gt;"",1,0))</f>
        <v>0</v>
      </c>
      <c r="AU14" s="763"/>
      <c r="AV14" s="753"/>
      <c r="AW14" s="753"/>
    </row>
    <row r="15" spans="2:49" ht="19.5" customHeight="1" thickTop="1">
      <c r="B15" s="886" t="s">
        <v>151</v>
      </c>
      <c r="C15" s="388">
        <v>6</v>
      </c>
      <c r="D15" s="152">
        <f>IF('2-2(基本)'!D15="","",'2-2(基本)'!D15)</f>
      </c>
      <c r="E15" s="153">
        <f>IF('2-2(基本)'!F15="","",'2-2(基本)'!F15)</f>
      </c>
      <c r="F15" s="642">
        <f>IF('2-2(基本)'!E15="","",'2-2(基本)'!E15)</f>
      </c>
      <c r="G15" s="149">
        <f>IF('2-2(基本)'!T15="","",'2-2(基本)'!T15)</f>
      </c>
      <c r="H15" s="130"/>
      <c r="I15" s="145"/>
      <c r="J15" s="145"/>
      <c r="K15" s="145"/>
      <c r="L15" s="539">
        <f>IF(AND(J15="",K15=""),"",J15+K15)</f>
      </c>
      <c r="M15" s="126"/>
      <c r="N15" s="495"/>
      <c r="O15" s="496"/>
      <c r="P15" s="496"/>
      <c r="Q15" s="496"/>
      <c r="R15" s="496"/>
      <c r="S15" s="497"/>
      <c r="T15" s="495"/>
      <c r="U15" s="496"/>
      <c r="V15" s="496"/>
      <c r="W15" s="496"/>
      <c r="X15" s="496"/>
      <c r="Y15" s="497"/>
      <c r="Z15" s="495"/>
      <c r="AA15" s="497"/>
      <c r="AB15" s="130"/>
      <c r="AC15" s="149">
        <f t="shared" si="0"/>
        <v>0</v>
      </c>
      <c r="AD15" s="825"/>
      <c r="AE15" s="825"/>
      <c r="AF15" s="764">
        <f t="shared" si="1"/>
      </c>
      <c r="AG15" s="881" t="s">
        <v>876</v>
      </c>
      <c r="AH15" s="765">
        <f>SUBSTITUTE(SUBSTITUTE(E15," ",""),"　","")</f>
      </c>
      <c r="AI15" s="766" t="str">
        <f>B$15</f>
        <v>FW1</v>
      </c>
      <c r="AJ15" s="765">
        <f>SUBSTITUTE(SUBSTITUTE(AD15," ",""),"　","")</f>
      </c>
      <c r="AK15" s="767">
        <f>IF(AH15&lt;&gt;"",ROW(),"")</f>
      </c>
      <c r="AL15" s="768">
        <f aca="true" t="shared" si="2" ref="AL15:AL36">IF(COUNT($AK:$AK)&lt;ROW(A1),"",INDEX(AH$1:AH$65536,SMALL($AK:$AK,ROW(A1))))</f>
      </c>
      <c r="AM15" s="769">
        <f aca="true" t="shared" si="3" ref="AM15:AM36">IF(COUNT($AK:$AK)&lt;ROW(A1),"",INDEX(AI$1:AI$65536,SMALL($AK:$AK,ROW(A1))))</f>
      </c>
      <c r="AN15" s="770">
        <f aca="true" t="shared" si="4" ref="AN15:AN36">IF(COUNT($AK:$AK)&lt;ROW(A1),"",INDEX(AJ$1:AJ$65536,SMALL($AK:$AK,ROW(A1))))</f>
      </c>
      <c r="AO15" s="771">
        <f>IF(AND(AO$13=AI15,AH15&lt;&gt;""),1,"")</f>
      </c>
      <c r="AP15" s="763">
        <f>IF(AND(AP$13=AI15,AH15&lt;&gt;""),1,"")</f>
      </c>
      <c r="AQ15" s="763">
        <f>IF(AND(AQ$13=AI15,AH15&lt;&gt;""),1,"")</f>
      </c>
      <c r="AR15" s="763">
        <f>IF(E10&lt;&gt;"",1,0)</f>
        <v>0</v>
      </c>
      <c r="AT15" s="752"/>
      <c r="AU15" s="772">
        <f>IF(AND(E15&lt;&gt;"",H15="",I15="",L15=""),0,IF(E15&lt;&gt;"",1,0))</f>
        <v>0</v>
      </c>
      <c r="AV15" s="753"/>
      <c r="AW15" s="753"/>
    </row>
    <row r="16" spans="2:49" ht="19.5" customHeight="1">
      <c r="B16" s="886"/>
      <c r="C16" s="389">
        <v>7</v>
      </c>
      <c r="D16" s="152">
        <f>IF('2-2(基本)'!D16="","",'2-2(基本)'!D16)</f>
      </c>
      <c r="E16" s="153">
        <f>IF('2-2(基本)'!F16="","",'2-2(基本)'!F16)</f>
      </c>
      <c r="F16" s="643">
        <f>IF('2-2(基本)'!E16="","",'2-2(基本)'!E16)</f>
      </c>
      <c r="G16" s="153">
        <f>IF('2-2(基本)'!T16="","",'2-2(基本)'!T16)</f>
      </c>
      <c r="H16" s="134"/>
      <c r="I16" s="147"/>
      <c r="J16" s="147"/>
      <c r="K16" s="147"/>
      <c r="L16" s="537">
        <f aca="true" t="shared" si="5" ref="L16:L29">IF(AND(J16="",K16=""),"",J16+K16)</f>
      </c>
      <c r="M16" s="127"/>
      <c r="N16" s="498"/>
      <c r="O16" s="499"/>
      <c r="P16" s="499"/>
      <c r="Q16" s="499"/>
      <c r="R16" s="499"/>
      <c r="S16" s="500"/>
      <c r="T16" s="498"/>
      <c r="U16" s="499"/>
      <c r="V16" s="499"/>
      <c r="W16" s="499"/>
      <c r="X16" s="499"/>
      <c r="Y16" s="500"/>
      <c r="Z16" s="498"/>
      <c r="AA16" s="500"/>
      <c r="AB16" s="134"/>
      <c r="AC16" s="153">
        <f t="shared" si="0"/>
        <v>0</v>
      </c>
      <c r="AD16" s="821"/>
      <c r="AE16" s="821"/>
      <c r="AF16" s="749">
        <f t="shared" si="1"/>
      </c>
      <c r="AG16" s="882"/>
      <c r="AH16" s="765">
        <f aca="true" t="shared" si="6" ref="AH16:AH29">SUBSTITUTE(SUBSTITUTE(E16," ",""),"　","")</f>
      </c>
      <c r="AI16" s="766" t="str">
        <f>B$15</f>
        <v>FW1</v>
      </c>
      <c r="AJ16" s="765">
        <f>SUBSTITUTE(SUBSTITUTE(AD16," ",""),"　","")</f>
      </c>
      <c r="AK16" s="767">
        <f>IF(AH16&lt;&gt;"",ROW(),"")</f>
      </c>
      <c r="AL16" s="768">
        <f t="shared" si="2"/>
      </c>
      <c r="AM16" s="769">
        <f t="shared" si="3"/>
      </c>
      <c r="AN16" s="770">
        <f t="shared" si="4"/>
      </c>
      <c r="AO16" s="772">
        <f>IF(AND(AO$13=AI16,AH16&lt;&gt;""),1,"")</f>
      </c>
      <c r="AP16" s="751">
        <f>IF(AND(AP$13=AI16,AH16&lt;&gt;""),1,"")</f>
      </c>
      <c r="AQ16" s="751">
        <f>IF(AND(AQ$13=AI16,AH16&lt;&gt;""),1,"")</f>
      </c>
      <c r="AR16" s="751">
        <f>IF(E11&lt;&gt;"",1,0)</f>
        <v>0</v>
      </c>
      <c r="AT16" s="753"/>
      <c r="AU16" s="772">
        <f>IF(AND(E16&lt;&gt;"",H16="",I16="",L16=""),0,IF(E16&lt;&gt;"",1,0))</f>
        <v>0</v>
      </c>
      <c r="AV16" s="753"/>
      <c r="AW16" s="753"/>
    </row>
    <row r="17" spans="2:49" ht="19.5" customHeight="1">
      <c r="B17" s="886"/>
      <c r="C17" s="389">
        <v>8</v>
      </c>
      <c r="D17" s="152">
        <f>IF('2-2(基本)'!D17="","",'2-2(基本)'!D17)</f>
      </c>
      <c r="E17" s="153">
        <f>IF('2-2(基本)'!F17="","",'2-2(基本)'!F17)</f>
      </c>
      <c r="F17" s="643">
        <f>IF('2-2(基本)'!E17="","",'2-2(基本)'!E17)</f>
      </c>
      <c r="G17" s="153">
        <f>IF('2-2(基本)'!T17="","",'2-2(基本)'!T17)</f>
      </c>
      <c r="H17" s="134"/>
      <c r="I17" s="147"/>
      <c r="J17" s="147"/>
      <c r="K17" s="147"/>
      <c r="L17" s="537">
        <f t="shared" si="5"/>
      </c>
      <c r="M17" s="127"/>
      <c r="N17" s="498"/>
      <c r="O17" s="499"/>
      <c r="P17" s="499"/>
      <c r="Q17" s="499"/>
      <c r="R17" s="499"/>
      <c r="S17" s="500"/>
      <c r="T17" s="498"/>
      <c r="U17" s="499"/>
      <c r="V17" s="499"/>
      <c r="W17" s="499"/>
      <c r="X17" s="499"/>
      <c r="Y17" s="500"/>
      <c r="Z17" s="498"/>
      <c r="AA17" s="500"/>
      <c r="AB17" s="134"/>
      <c r="AC17" s="153">
        <f t="shared" si="0"/>
        <v>0</v>
      </c>
      <c r="AD17" s="821"/>
      <c r="AE17" s="821"/>
      <c r="AF17" s="749">
        <f t="shared" si="1"/>
      </c>
      <c r="AG17" s="882"/>
      <c r="AH17" s="765">
        <f t="shared" si="6"/>
      </c>
      <c r="AI17" s="766" t="str">
        <f>B$15</f>
        <v>FW1</v>
      </c>
      <c r="AJ17" s="765">
        <f>SUBSTITUTE(SUBSTITUTE(AD17," ",""),"　","")</f>
      </c>
      <c r="AK17" s="767">
        <f>IF(AH17&lt;&gt;"",ROW(),"")</f>
      </c>
      <c r="AL17" s="768">
        <f t="shared" si="2"/>
      </c>
      <c r="AM17" s="769">
        <f t="shared" si="3"/>
      </c>
      <c r="AN17" s="770">
        <f t="shared" si="4"/>
      </c>
      <c r="AO17" s="772">
        <f>IF(AND(AO$13=AI17,AH17&lt;&gt;""),1,"")</f>
      </c>
      <c r="AP17" s="751">
        <f>IF(AND(AP$13=AI17,AH17&lt;&gt;""),1,"")</f>
      </c>
      <c r="AQ17" s="751">
        <f>IF(AND(AQ$13=AI17,AH17&lt;&gt;""),1,"")</f>
      </c>
      <c r="AR17" s="751">
        <f>IF(E12&lt;&gt;"",1,0)</f>
        <v>0</v>
      </c>
      <c r="AT17" s="753"/>
      <c r="AU17" s="772">
        <f>IF(AND(E17&lt;&gt;"",H17="",I17="",L17=""),0,IF(E17&lt;&gt;"",1,0))</f>
        <v>0</v>
      </c>
      <c r="AV17" s="753"/>
      <c r="AW17" s="753"/>
    </row>
    <row r="18" spans="2:49" ht="19.5" customHeight="1">
      <c r="B18" s="886"/>
      <c r="C18" s="389">
        <v>9</v>
      </c>
      <c r="D18" s="152">
        <f>IF('2-2(基本)'!D18="","",'2-2(基本)'!D18)</f>
      </c>
      <c r="E18" s="153">
        <f>IF('2-2(基本)'!F18="","",'2-2(基本)'!F18)</f>
      </c>
      <c r="F18" s="643">
        <f>IF('2-2(基本)'!E18="","",'2-2(基本)'!E18)</f>
      </c>
      <c r="G18" s="153">
        <f>IF('2-2(基本)'!T18="","",'2-2(基本)'!T18)</f>
      </c>
      <c r="H18" s="134"/>
      <c r="I18" s="147"/>
      <c r="J18" s="147"/>
      <c r="K18" s="147"/>
      <c r="L18" s="537">
        <f t="shared" si="5"/>
      </c>
      <c r="M18" s="127"/>
      <c r="N18" s="498"/>
      <c r="O18" s="499"/>
      <c r="P18" s="499"/>
      <c r="Q18" s="499"/>
      <c r="R18" s="499"/>
      <c r="S18" s="500"/>
      <c r="T18" s="498"/>
      <c r="U18" s="499"/>
      <c r="V18" s="499"/>
      <c r="W18" s="499"/>
      <c r="X18" s="499"/>
      <c r="Y18" s="500"/>
      <c r="Z18" s="498"/>
      <c r="AA18" s="500"/>
      <c r="AB18" s="134"/>
      <c r="AC18" s="153">
        <f t="shared" si="0"/>
        <v>0</v>
      </c>
      <c r="AD18" s="821"/>
      <c r="AE18" s="821"/>
      <c r="AF18" s="749">
        <f t="shared" si="1"/>
      </c>
      <c r="AG18" s="882"/>
      <c r="AH18" s="765">
        <f t="shared" si="6"/>
      </c>
      <c r="AI18" s="766" t="str">
        <f>B$15</f>
        <v>FW1</v>
      </c>
      <c r="AJ18" s="765">
        <f aca="true" t="shared" si="7" ref="AJ18:AJ29">SUBSTITUTE(SUBSTITUTE(AD18," ",""),"　","")</f>
      </c>
      <c r="AK18" s="767">
        <f aca="true" t="shared" si="8" ref="AK18:AK29">IF(AH18&lt;&gt;"",ROW(),"")</f>
      </c>
      <c r="AL18" s="768">
        <f t="shared" si="2"/>
      </c>
      <c r="AM18" s="769">
        <f t="shared" si="3"/>
      </c>
      <c r="AN18" s="770">
        <f t="shared" si="4"/>
      </c>
      <c r="AO18" s="772">
        <f aca="true" t="shared" si="9" ref="AO18:AO29">IF(AND(AO$13=AI18,AH18&lt;&gt;""),1,"")</f>
      </c>
      <c r="AP18" s="751">
        <f aca="true" t="shared" si="10" ref="AP18:AP29">IF(AND(AP$13=AI18,AH18&lt;&gt;""),1,"")</f>
      </c>
      <c r="AQ18" s="751">
        <f aca="true" t="shared" si="11" ref="AQ18:AQ29">IF(AND(AQ$13=AI18,AH18&lt;&gt;""),1,"")</f>
      </c>
      <c r="AR18" s="751">
        <f>IF(E13&lt;&gt;"",1,0)</f>
        <v>0</v>
      </c>
      <c r="AT18" s="753"/>
      <c r="AU18" s="772">
        <f>IF(AND(E18&lt;&gt;"",H18="",I18="",L18=""),0,IF(E18&lt;&gt;"",1,0))</f>
        <v>0</v>
      </c>
      <c r="AV18" s="753"/>
      <c r="AW18" s="753"/>
    </row>
    <row r="19" spans="2:49" ht="19.5" customHeight="1" thickBot="1">
      <c r="B19" s="887"/>
      <c r="C19" s="390">
        <v>10</v>
      </c>
      <c r="D19" s="150">
        <f>IF('2-2(基本)'!D19="","",'2-2(基本)'!D19)</f>
      </c>
      <c r="E19" s="684">
        <f>IF('2-2(基本)'!F19="","",'2-2(基本)'!F19)</f>
      </c>
      <c r="F19" s="644">
        <f>IF('2-2(基本)'!E19="","",'2-2(基本)'!E19)</f>
      </c>
      <c r="G19" s="151">
        <f>IF('2-2(基本)'!T19="","",'2-2(基本)'!T19)</f>
      </c>
      <c r="H19" s="132"/>
      <c r="I19" s="146"/>
      <c r="J19" s="146"/>
      <c r="K19" s="146"/>
      <c r="L19" s="540">
        <f t="shared" si="5"/>
      </c>
      <c r="M19" s="128"/>
      <c r="N19" s="501"/>
      <c r="O19" s="502"/>
      <c r="P19" s="502"/>
      <c r="Q19" s="502"/>
      <c r="R19" s="502"/>
      <c r="S19" s="503"/>
      <c r="T19" s="501"/>
      <c r="U19" s="502"/>
      <c r="V19" s="502"/>
      <c r="W19" s="502"/>
      <c r="X19" s="502"/>
      <c r="Y19" s="503"/>
      <c r="Z19" s="501"/>
      <c r="AA19" s="503"/>
      <c r="AB19" s="132"/>
      <c r="AC19" s="151">
        <f t="shared" si="0"/>
        <v>0</v>
      </c>
      <c r="AD19" s="826"/>
      <c r="AE19" s="826"/>
      <c r="AF19" s="749">
        <f t="shared" si="1"/>
      </c>
      <c r="AG19" s="882"/>
      <c r="AH19" s="765">
        <f t="shared" si="6"/>
      </c>
      <c r="AI19" s="766" t="str">
        <f>B$15</f>
        <v>FW1</v>
      </c>
      <c r="AJ19" s="765">
        <f t="shared" si="7"/>
      </c>
      <c r="AK19" s="767">
        <f t="shared" si="8"/>
      </c>
      <c r="AL19" s="768">
        <f t="shared" si="2"/>
      </c>
      <c r="AM19" s="769">
        <f t="shared" si="3"/>
      </c>
      <c r="AN19" s="770">
        <f t="shared" si="4"/>
      </c>
      <c r="AO19" s="772">
        <f t="shared" si="9"/>
      </c>
      <c r="AP19" s="751">
        <f t="shared" si="10"/>
      </c>
      <c r="AQ19" s="751">
        <f t="shared" si="11"/>
      </c>
      <c r="AR19" s="751">
        <f>IF(E14&lt;&gt;"",1,0)</f>
        <v>0</v>
      </c>
      <c r="AT19" s="753"/>
      <c r="AU19" s="772">
        <f>IF(AND(E19&lt;&gt;"",H19="",I19="",L19=""),0,IF(E19&lt;&gt;"",1,0))</f>
        <v>0</v>
      </c>
      <c r="AV19" s="763"/>
      <c r="AW19" s="753"/>
    </row>
    <row r="20" spans="2:49" ht="19.5" customHeight="1" thickTop="1">
      <c r="B20" s="886" t="s">
        <v>324</v>
      </c>
      <c r="C20" s="388">
        <v>11</v>
      </c>
      <c r="D20" s="152">
        <f>IF('2-2(基本)'!D20="","",'2-2(基本)'!D20)</f>
      </c>
      <c r="E20" s="543">
        <f>IF('2-2(基本)'!F20="","",'2-2(基本)'!F20)</f>
      </c>
      <c r="F20" s="527">
        <f>IF('2-2(基本)'!E20="","",'2-2(基本)'!E20)</f>
      </c>
      <c r="G20" s="528">
        <f>IF('2-2(基本)'!T20="","",'2-2(基本)'!T20)</f>
      </c>
      <c r="H20" s="130"/>
      <c r="I20" s="145"/>
      <c r="J20" s="145"/>
      <c r="K20" s="145"/>
      <c r="L20" s="537">
        <f t="shared" si="5"/>
      </c>
      <c r="M20" s="126"/>
      <c r="N20" s="495"/>
      <c r="O20" s="496"/>
      <c r="P20" s="496"/>
      <c r="Q20" s="496"/>
      <c r="R20" s="496"/>
      <c r="S20" s="497"/>
      <c r="T20" s="495"/>
      <c r="U20" s="496"/>
      <c r="V20" s="496"/>
      <c r="W20" s="496"/>
      <c r="X20" s="496"/>
      <c r="Y20" s="497"/>
      <c r="Z20" s="495"/>
      <c r="AA20" s="497"/>
      <c r="AB20" s="130"/>
      <c r="AC20" s="149">
        <f t="shared" si="0"/>
        <v>0</v>
      </c>
      <c r="AD20" s="825"/>
      <c r="AE20" s="825"/>
      <c r="AF20" s="749">
        <f t="shared" si="1"/>
      </c>
      <c r="AG20" s="882"/>
      <c r="AH20" s="765">
        <f t="shared" si="6"/>
      </c>
      <c r="AI20" s="766" t="str">
        <f>B$20</f>
        <v>FW2</v>
      </c>
      <c r="AJ20" s="765">
        <f t="shared" si="7"/>
      </c>
      <c r="AK20" s="767">
        <f t="shared" si="8"/>
      </c>
      <c r="AL20" s="768">
        <f t="shared" si="2"/>
      </c>
      <c r="AM20" s="769">
        <f t="shared" si="3"/>
      </c>
      <c r="AN20" s="770">
        <f t="shared" si="4"/>
      </c>
      <c r="AO20" s="772">
        <f t="shared" si="9"/>
      </c>
      <c r="AP20" s="751">
        <f t="shared" si="10"/>
      </c>
      <c r="AQ20" s="751">
        <f t="shared" si="11"/>
      </c>
      <c r="AT20" s="753"/>
      <c r="AU20" s="752"/>
      <c r="AV20" s="772">
        <f>IF(AND(E20&lt;&gt;"",H20="",I20="",L20=""),0,IF(E20&lt;&gt;"",1,0))</f>
        <v>0</v>
      </c>
      <c r="AW20" s="753"/>
    </row>
    <row r="21" spans="2:49" ht="19.5" customHeight="1">
      <c r="B21" s="886"/>
      <c r="C21" s="389">
        <v>12</v>
      </c>
      <c r="D21" s="152">
        <f>IF('2-2(基本)'!D21="","",'2-2(基本)'!D21)</f>
      </c>
      <c r="E21" s="153">
        <f>IF('2-2(基本)'!F21="","",'2-2(基本)'!F21)</f>
      </c>
      <c r="F21" s="529">
        <f>IF('2-2(基本)'!E21="","",'2-2(基本)'!E21)</f>
      </c>
      <c r="G21" s="530">
        <f>IF('2-2(基本)'!T21="","",'2-2(基本)'!T21)</f>
      </c>
      <c r="H21" s="134"/>
      <c r="I21" s="147"/>
      <c r="J21" s="147"/>
      <c r="K21" s="147"/>
      <c r="L21" s="537">
        <f t="shared" si="5"/>
      </c>
      <c r="M21" s="127"/>
      <c r="N21" s="498"/>
      <c r="O21" s="499"/>
      <c r="P21" s="499"/>
      <c r="Q21" s="499"/>
      <c r="R21" s="499"/>
      <c r="S21" s="500"/>
      <c r="T21" s="498"/>
      <c r="U21" s="499"/>
      <c r="V21" s="499"/>
      <c r="W21" s="499"/>
      <c r="X21" s="499"/>
      <c r="Y21" s="500"/>
      <c r="Z21" s="498"/>
      <c r="AA21" s="500"/>
      <c r="AB21" s="134"/>
      <c r="AC21" s="153">
        <f t="shared" si="0"/>
        <v>0</v>
      </c>
      <c r="AD21" s="821"/>
      <c r="AE21" s="821"/>
      <c r="AF21" s="749">
        <f t="shared" si="1"/>
      </c>
      <c r="AG21" s="882"/>
      <c r="AH21" s="765">
        <f t="shared" si="6"/>
      </c>
      <c r="AI21" s="766" t="str">
        <f>B$20</f>
        <v>FW2</v>
      </c>
      <c r="AJ21" s="765">
        <f t="shared" si="7"/>
      </c>
      <c r="AK21" s="767">
        <f t="shared" si="8"/>
      </c>
      <c r="AL21" s="768">
        <f t="shared" si="2"/>
      </c>
      <c r="AM21" s="769">
        <f t="shared" si="3"/>
      </c>
      <c r="AN21" s="770">
        <f t="shared" si="4"/>
      </c>
      <c r="AO21" s="772">
        <f t="shared" si="9"/>
      </c>
      <c r="AP21" s="751">
        <f t="shared" si="10"/>
      </c>
      <c r="AQ21" s="751">
        <f t="shared" si="11"/>
      </c>
      <c r="AT21" s="753"/>
      <c r="AU21" s="753"/>
      <c r="AV21" s="772">
        <f>IF(AND(E21&lt;&gt;"",H21="",I21="",L21=""),0,IF(E21&lt;&gt;"",1,0))</f>
        <v>0</v>
      </c>
      <c r="AW21" s="753"/>
    </row>
    <row r="22" spans="2:49" ht="19.5" customHeight="1">
      <c r="B22" s="886"/>
      <c r="C22" s="389">
        <v>13</v>
      </c>
      <c r="D22" s="152">
        <f>IF('2-2(基本)'!D22="","",'2-2(基本)'!D22)</f>
      </c>
      <c r="E22" s="153">
        <f>IF('2-2(基本)'!F22="","",'2-2(基本)'!F22)</f>
      </c>
      <c r="F22" s="529">
        <f>IF('2-2(基本)'!E22="","",'2-2(基本)'!E22)</f>
      </c>
      <c r="G22" s="530">
        <f>IF('2-2(基本)'!T22="","",'2-2(基本)'!T22)</f>
      </c>
      <c r="H22" s="134"/>
      <c r="I22" s="147"/>
      <c r="J22" s="147"/>
      <c r="K22" s="147"/>
      <c r="L22" s="537">
        <f t="shared" si="5"/>
      </c>
      <c r="M22" s="127"/>
      <c r="N22" s="498"/>
      <c r="O22" s="499"/>
      <c r="P22" s="499"/>
      <c r="Q22" s="499"/>
      <c r="R22" s="499"/>
      <c r="S22" s="500"/>
      <c r="T22" s="498"/>
      <c r="U22" s="499"/>
      <c r="V22" s="499"/>
      <c r="W22" s="499"/>
      <c r="X22" s="499"/>
      <c r="Y22" s="500"/>
      <c r="Z22" s="498"/>
      <c r="AA22" s="500"/>
      <c r="AB22" s="134"/>
      <c r="AC22" s="153">
        <f t="shared" si="0"/>
        <v>0</v>
      </c>
      <c r="AD22" s="821"/>
      <c r="AE22" s="821"/>
      <c r="AF22" s="749">
        <f t="shared" si="1"/>
      </c>
      <c r="AG22" s="882"/>
      <c r="AH22" s="765">
        <f t="shared" si="6"/>
      </c>
      <c r="AI22" s="766" t="str">
        <f>B$20</f>
        <v>FW2</v>
      </c>
      <c r="AJ22" s="765">
        <f t="shared" si="7"/>
      </c>
      <c r="AK22" s="767">
        <f t="shared" si="8"/>
      </c>
      <c r="AL22" s="768">
        <f t="shared" si="2"/>
      </c>
      <c r="AM22" s="769">
        <f t="shared" si="3"/>
      </c>
      <c r="AN22" s="770">
        <f t="shared" si="4"/>
      </c>
      <c r="AO22" s="772">
        <f t="shared" si="9"/>
      </c>
      <c r="AP22" s="751">
        <f t="shared" si="10"/>
      </c>
      <c r="AQ22" s="751">
        <f t="shared" si="11"/>
      </c>
      <c r="AT22" s="753"/>
      <c r="AU22" s="753"/>
      <c r="AV22" s="772">
        <f>IF(AND(E22&lt;&gt;"",H22="",I22="",L22=""),0,IF(E22&lt;&gt;"",1,0))</f>
        <v>0</v>
      </c>
      <c r="AW22" s="753"/>
    </row>
    <row r="23" spans="2:49" ht="19.5" customHeight="1">
      <c r="B23" s="886"/>
      <c r="C23" s="389">
        <v>14</v>
      </c>
      <c r="D23" s="152">
        <f>IF('2-2(基本)'!D23="","",'2-2(基本)'!D23)</f>
      </c>
      <c r="E23" s="153">
        <f>IF('2-2(基本)'!F23="","",'2-2(基本)'!F23)</f>
      </c>
      <c r="F23" s="529">
        <f>IF('2-2(基本)'!E23="","",'2-2(基本)'!E23)</f>
      </c>
      <c r="G23" s="530">
        <f>IF('2-2(基本)'!T23="","",'2-2(基本)'!T23)</f>
      </c>
      <c r="H23" s="134"/>
      <c r="I23" s="147"/>
      <c r="J23" s="147"/>
      <c r="K23" s="147"/>
      <c r="L23" s="537">
        <f t="shared" si="5"/>
      </c>
      <c r="M23" s="127"/>
      <c r="N23" s="498"/>
      <c r="O23" s="499"/>
      <c r="P23" s="499"/>
      <c r="Q23" s="499"/>
      <c r="R23" s="499"/>
      <c r="S23" s="500"/>
      <c r="T23" s="498"/>
      <c r="U23" s="499"/>
      <c r="V23" s="499"/>
      <c r="W23" s="499"/>
      <c r="X23" s="499"/>
      <c r="Y23" s="500"/>
      <c r="Z23" s="498"/>
      <c r="AA23" s="500"/>
      <c r="AB23" s="134"/>
      <c r="AC23" s="153">
        <f t="shared" si="0"/>
        <v>0</v>
      </c>
      <c r="AD23" s="821"/>
      <c r="AE23" s="821"/>
      <c r="AF23" s="749">
        <f t="shared" si="1"/>
      </c>
      <c r="AG23" s="882"/>
      <c r="AH23" s="765">
        <f t="shared" si="6"/>
      </c>
      <c r="AI23" s="766" t="str">
        <f>B$20</f>
        <v>FW2</v>
      </c>
      <c r="AJ23" s="765">
        <f t="shared" si="7"/>
      </c>
      <c r="AK23" s="767">
        <f t="shared" si="8"/>
      </c>
      <c r="AL23" s="768">
        <f t="shared" si="2"/>
      </c>
      <c r="AM23" s="769">
        <f t="shared" si="3"/>
      </c>
      <c r="AN23" s="770">
        <f t="shared" si="4"/>
      </c>
      <c r="AO23" s="772">
        <f t="shared" si="9"/>
      </c>
      <c r="AP23" s="751">
        <f t="shared" si="10"/>
      </c>
      <c r="AQ23" s="751">
        <f t="shared" si="11"/>
      </c>
      <c r="AT23" s="753"/>
      <c r="AU23" s="753"/>
      <c r="AV23" s="772">
        <f>IF(AND(E23&lt;&gt;"",H23="",I23="",L23=""),0,IF(E23&lt;&gt;"",1,0))</f>
        <v>0</v>
      </c>
      <c r="AW23" s="753"/>
    </row>
    <row r="24" spans="2:49" ht="19.5" customHeight="1" thickBot="1">
      <c r="B24" s="887"/>
      <c r="C24" s="390">
        <v>15</v>
      </c>
      <c r="D24" s="150">
        <f>IF('2-2(基本)'!D24="","",'2-2(基本)'!D24)</f>
      </c>
      <c r="E24" s="151">
        <f>IF('2-2(基本)'!F24="","",'2-2(基本)'!F24)</f>
      </c>
      <c r="F24" s="531">
        <f>IF('2-2(基本)'!E24="","",'2-2(基本)'!E24)</f>
      </c>
      <c r="G24" s="532">
        <f>IF('2-2(基本)'!T24="","",'2-2(基本)'!T24)</f>
      </c>
      <c r="H24" s="132"/>
      <c r="I24" s="146"/>
      <c r="J24" s="146"/>
      <c r="K24" s="146"/>
      <c r="L24" s="538">
        <f t="shared" si="5"/>
      </c>
      <c r="M24" s="128"/>
      <c r="N24" s="501"/>
      <c r="O24" s="502"/>
      <c r="P24" s="502"/>
      <c r="Q24" s="502"/>
      <c r="R24" s="502"/>
      <c r="S24" s="503"/>
      <c r="T24" s="501"/>
      <c r="U24" s="502"/>
      <c r="V24" s="502"/>
      <c r="W24" s="502"/>
      <c r="X24" s="502"/>
      <c r="Y24" s="503"/>
      <c r="Z24" s="501"/>
      <c r="AA24" s="503"/>
      <c r="AB24" s="132"/>
      <c r="AC24" s="151">
        <f t="shared" si="0"/>
        <v>0</v>
      </c>
      <c r="AD24" s="826"/>
      <c r="AE24" s="826"/>
      <c r="AF24" s="749">
        <f t="shared" si="1"/>
      </c>
      <c r="AG24" s="882"/>
      <c r="AH24" s="765">
        <f t="shared" si="6"/>
      </c>
      <c r="AI24" s="766" t="str">
        <f>B$20</f>
        <v>FW2</v>
      </c>
      <c r="AJ24" s="765">
        <f t="shared" si="7"/>
      </c>
      <c r="AK24" s="767">
        <f t="shared" si="8"/>
      </c>
      <c r="AL24" s="768">
        <f t="shared" si="2"/>
      </c>
      <c r="AM24" s="769">
        <f t="shared" si="3"/>
      </c>
      <c r="AN24" s="770">
        <f t="shared" si="4"/>
      </c>
      <c r="AO24" s="772">
        <f t="shared" si="9"/>
      </c>
      <c r="AP24" s="751">
        <f t="shared" si="10"/>
      </c>
      <c r="AQ24" s="751">
        <f t="shared" si="11"/>
      </c>
      <c r="AT24" s="753"/>
      <c r="AU24" s="753"/>
      <c r="AV24" s="772">
        <f>IF(AND(E24&lt;&gt;"",H24="",I24="",L24=""),0,IF(E24&lt;&gt;"",1,0))</f>
        <v>0</v>
      </c>
      <c r="AW24" s="763"/>
    </row>
    <row r="25" spans="2:49" ht="19.5" customHeight="1" thickTop="1">
      <c r="B25" s="886" t="s">
        <v>363</v>
      </c>
      <c r="C25" s="388">
        <v>16</v>
      </c>
      <c r="D25" s="152">
        <f>IF('2-2(基本)'!D25="","",'2-2(基本)'!D25)</f>
      </c>
      <c r="E25" s="153">
        <f>IF('2-2(基本)'!F25="","",'2-2(基本)'!F25)</f>
      </c>
      <c r="F25" s="527">
        <f>IF('2-2(基本)'!E25="","",'2-2(基本)'!E25)</f>
      </c>
      <c r="G25" s="528">
        <f>IF('2-2(基本)'!T25="","",'2-2(基本)'!T25)</f>
      </c>
      <c r="H25" s="130"/>
      <c r="I25" s="145"/>
      <c r="J25" s="145"/>
      <c r="K25" s="145"/>
      <c r="L25" s="539">
        <f t="shared" si="5"/>
      </c>
      <c r="M25" s="126"/>
      <c r="N25" s="495"/>
      <c r="O25" s="496"/>
      <c r="P25" s="496"/>
      <c r="Q25" s="496"/>
      <c r="R25" s="496"/>
      <c r="S25" s="497"/>
      <c r="T25" s="495"/>
      <c r="U25" s="496"/>
      <c r="V25" s="496"/>
      <c r="W25" s="496"/>
      <c r="X25" s="496"/>
      <c r="Y25" s="497"/>
      <c r="Z25" s="495"/>
      <c r="AA25" s="497"/>
      <c r="AB25" s="130"/>
      <c r="AC25" s="149">
        <f t="shared" si="0"/>
        <v>0</v>
      </c>
      <c r="AD25" s="825"/>
      <c r="AE25" s="825"/>
      <c r="AF25" s="749">
        <f t="shared" si="1"/>
      </c>
      <c r="AG25" s="882"/>
      <c r="AH25" s="765">
        <f t="shared" si="6"/>
      </c>
      <c r="AI25" s="766" t="str">
        <f>B$25</f>
        <v>FW3</v>
      </c>
      <c r="AJ25" s="765">
        <f t="shared" si="7"/>
      </c>
      <c r="AK25" s="767">
        <f t="shared" si="8"/>
      </c>
      <c r="AL25" s="768">
        <f t="shared" si="2"/>
      </c>
      <c r="AM25" s="769">
        <f t="shared" si="3"/>
      </c>
      <c r="AN25" s="770">
        <f t="shared" si="4"/>
      </c>
      <c r="AO25" s="772">
        <f t="shared" si="9"/>
      </c>
      <c r="AP25" s="751">
        <f t="shared" si="10"/>
      </c>
      <c r="AQ25" s="751">
        <f t="shared" si="11"/>
      </c>
      <c r="AT25" s="753"/>
      <c r="AU25" s="753"/>
      <c r="AV25" s="752"/>
      <c r="AW25" s="772">
        <f>IF(AND(E25&lt;&gt;"",H25="",I25="",L25=""),0,IF(E25&lt;&gt;"",1,0))</f>
        <v>0</v>
      </c>
    </row>
    <row r="26" spans="2:49" ht="19.5" customHeight="1">
      <c r="B26" s="886"/>
      <c r="C26" s="389">
        <v>17</v>
      </c>
      <c r="D26" s="152">
        <f>IF('2-2(基本)'!D26="","",'2-2(基本)'!D26)</f>
      </c>
      <c r="E26" s="153">
        <f>IF('2-2(基本)'!F26="","",'2-2(基本)'!F26)</f>
      </c>
      <c r="F26" s="529">
        <f>IF('2-2(基本)'!E26="","",'2-2(基本)'!E26)</f>
      </c>
      <c r="G26" s="530">
        <f>IF('2-2(基本)'!T26="","",'2-2(基本)'!T26)</f>
      </c>
      <c r="H26" s="134"/>
      <c r="I26" s="147"/>
      <c r="J26" s="147"/>
      <c r="K26" s="147"/>
      <c r="L26" s="537">
        <f t="shared" si="5"/>
      </c>
      <c r="M26" s="127"/>
      <c r="N26" s="498"/>
      <c r="O26" s="499"/>
      <c r="P26" s="499"/>
      <c r="Q26" s="499"/>
      <c r="R26" s="499"/>
      <c r="S26" s="500"/>
      <c r="T26" s="498"/>
      <c r="U26" s="499"/>
      <c r="V26" s="499"/>
      <c r="W26" s="499"/>
      <c r="X26" s="499"/>
      <c r="Y26" s="500"/>
      <c r="Z26" s="498"/>
      <c r="AA26" s="500"/>
      <c r="AB26" s="134"/>
      <c r="AC26" s="153">
        <f t="shared" si="0"/>
        <v>0</v>
      </c>
      <c r="AD26" s="821"/>
      <c r="AE26" s="821"/>
      <c r="AF26" s="749">
        <f t="shared" si="1"/>
      </c>
      <c r="AG26" s="882"/>
      <c r="AH26" s="765">
        <f t="shared" si="6"/>
      </c>
      <c r="AI26" s="766" t="str">
        <f>B$25</f>
        <v>FW3</v>
      </c>
      <c r="AJ26" s="765">
        <f t="shared" si="7"/>
      </c>
      <c r="AK26" s="767">
        <f t="shared" si="8"/>
      </c>
      <c r="AL26" s="768">
        <f t="shared" si="2"/>
      </c>
      <c r="AM26" s="769">
        <f t="shared" si="3"/>
      </c>
      <c r="AN26" s="770">
        <f t="shared" si="4"/>
      </c>
      <c r="AO26" s="772">
        <f t="shared" si="9"/>
      </c>
      <c r="AP26" s="751">
        <f t="shared" si="10"/>
      </c>
      <c r="AQ26" s="751">
        <f t="shared" si="11"/>
      </c>
      <c r="AT26" s="753"/>
      <c r="AU26" s="753"/>
      <c r="AV26" s="753"/>
      <c r="AW26" s="772">
        <f>IF(AND(E26&lt;&gt;"",H26="",I26="",L26=""),0,IF(E26&lt;&gt;"",1,0))</f>
        <v>0</v>
      </c>
    </row>
    <row r="27" spans="2:49" ht="19.5" customHeight="1">
      <c r="B27" s="886"/>
      <c r="C27" s="389">
        <v>18</v>
      </c>
      <c r="D27" s="152">
        <f>IF('2-2(基本)'!D27="","",'2-2(基本)'!D27)</f>
      </c>
      <c r="E27" s="153">
        <f>IF('2-2(基本)'!F27="","",'2-2(基本)'!F27)</f>
      </c>
      <c r="F27" s="529">
        <f>IF('2-2(基本)'!E27="","",'2-2(基本)'!E27)</f>
      </c>
      <c r="G27" s="530">
        <f>IF('2-2(基本)'!T27="","",'2-2(基本)'!T27)</f>
      </c>
      <c r="H27" s="134"/>
      <c r="I27" s="147"/>
      <c r="J27" s="147"/>
      <c r="K27" s="147"/>
      <c r="L27" s="537">
        <f t="shared" si="5"/>
      </c>
      <c r="M27" s="127"/>
      <c r="N27" s="498"/>
      <c r="O27" s="499"/>
      <c r="P27" s="499"/>
      <c r="Q27" s="499"/>
      <c r="R27" s="499"/>
      <c r="S27" s="500"/>
      <c r="T27" s="498"/>
      <c r="U27" s="499"/>
      <c r="V27" s="499"/>
      <c r="W27" s="499"/>
      <c r="X27" s="499"/>
      <c r="Y27" s="500"/>
      <c r="Z27" s="498"/>
      <c r="AA27" s="500"/>
      <c r="AB27" s="134"/>
      <c r="AC27" s="153">
        <f t="shared" si="0"/>
        <v>0</v>
      </c>
      <c r="AD27" s="821"/>
      <c r="AE27" s="821"/>
      <c r="AF27" s="749">
        <f t="shared" si="1"/>
      </c>
      <c r="AG27" s="882"/>
      <c r="AH27" s="765">
        <f t="shared" si="6"/>
      </c>
      <c r="AI27" s="766" t="str">
        <f>B$25</f>
        <v>FW3</v>
      </c>
      <c r="AJ27" s="765">
        <f t="shared" si="7"/>
      </c>
      <c r="AK27" s="767">
        <f t="shared" si="8"/>
      </c>
      <c r="AL27" s="768">
        <f t="shared" si="2"/>
      </c>
      <c r="AM27" s="769">
        <f t="shared" si="3"/>
      </c>
      <c r="AN27" s="770">
        <f t="shared" si="4"/>
      </c>
      <c r="AO27" s="772">
        <f t="shared" si="9"/>
      </c>
      <c r="AP27" s="751">
        <f t="shared" si="10"/>
      </c>
      <c r="AQ27" s="751">
        <f t="shared" si="11"/>
      </c>
      <c r="AT27" s="753"/>
      <c r="AU27" s="753"/>
      <c r="AV27" s="753"/>
      <c r="AW27" s="772">
        <f>IF(AND(E27&lt;&gt;"",H27="",I27="",L27=""),0,IF(E27&lt;&gt;"",1,0))</f>
        <v>0</v>
      </c>
    </row>
    <row r="28" spans="2:49" ht="19.5" customHeight="1">
      <c r="B28" s="886"/>
      <c r="C28" s="389">
        <v>19</v>
      </c>
      <c r="D28" s="152">
        <f>IF('2-2(基本)'!D28="","",'2-2(基本)'!D28)</f>
      </c>
      <c r="E28" s="153">
        <f>IF('2-2(基本)'!F28="","",'2-2(基本)'!F28)</f>
      </c>
      <c r="F28" s="529">
        <f>IF('2-2(基本)'!E28="","",'2-2(基本)'!E28)</f>
      </c>
      <c r="G28" s="530">
        <f>IF('2-2(基本)'!T28="","",'2-2(基本)'!T28)</f>
      </c>
      <c r="H28" s="134"/>
      <c r="I28" s="147"/>
      <c r="J28" s="147"/>
      <c r="K28" s="147"/>
      <c r="L28" s="537">
        <f t="shared" si="5"/>
      </c>
      <c r="M28" s="127"/>
      <c r="N28" s="498"/>
      <c r="O28" s="499"/>
      <c r="P28" s="499"/>
      <c r="Q28" s="499"/>
      <c r="R28" s="499"/>
      <c r="S28" s="500"/>
      <c r="T28" s="498"/>
      <c r="U28" s="499"/>
      <c r="V28" s="499"/>
      <c r="W28" s="499"/>
      <c r="X28" s="499"/>
      <c r="Y28" s="500"/>
      <c r="Z28" s="498"/>
      <c r="AA28" s="500"/>
      <c r="AB28" s="134"/>
      <c r="AC28" s="153">
        <f t="shared" si="0"/>
        <v>0</v>
      </c>
      <c r="AD28" s="821"/>
      <c r="AE28" s="821"/>
      <c r="AF28" s="749">
        <f t="shared" si="1"/>
      </c>
      <c r="AG28" s="882"/>
      <c r="AH28" s="765">
        <f t="shared" si="6"/>
      </c>
      <c r="AI28" s="766" t="str">
        <f>B$25</f>
        <v>FW3</v>
      </c>
      <c r="AJ28" s="765">
        <f t="shared" si="7"/>
      </c>
      <c r="AK28" s="767">
        <f t="shared" si="8"/>
      </c>
      <c r="AL28" s="768">
        <f t="shared" si="2"/>
      </c>
      <c r="AM28" s="769">
        <f t="shared" si="3"/>
      </c>
      <c r="AN28" s="770">
        <f t="shared" si="4"/>
      </c>
      <c r="AO28" s="772">
        <f t="shared" si="9"/>
      </c>
      <c r="AP28" s="751">
        <f t="shared" si="10"/>
      </c>
      <c r="AQ28" s="751">
        <f t="shared" si="11"/>
      </c>
      <c r="AT28" s="753"/>
      <c r="AU28" s="753"/>
      <c r="AV28" s="753"/>
      <c r="AW28" s="772">
        <f>IF(AND(E28&lt;&gt;"",H28="",I28="",L28=""),0,IF(E28&lt;&gt;"",1,0))</f>
        <v>0</v>
      </c>
    </row>
    <row r="29" spans="2:49" ht="19.5" customHeight="1">
      <c r="B29" s="888"/>
      <c r="C29" s="389">
        <v>20</v>
      </c>
      <c r="D29" s="152">
        <f>IF('2-2(基本)'!D29="","",'2-2(基本)'!D29)</f>
      </c>
      <c r="E29" s="153">
        <f>IF('2-2(基本)'!F29="","",'2-2(基本)'!F29)</f>
      </c>
      <c r="F29" s="529">
        <f>IF('2-2(基本)'!E29="","",'2-2(基本)'!E29)</f>
      </c>
      <c r="G29" s="530">
        <f>IF('2-2(基本)'!T29="","",'2-2(基本)'!T29)</f>
      </c>
      <c r="H29" s="134"/>
      <c r="I29" s="147"/>
      <c r="J29" s="147"/>
      <c r="K29" s="147"/>
      <c r="L29" s="537">
        <f t="shared" si="5"/>
      </c>
      <c r="M29" s="127"/>
      <c r="N29" s="498"/>
      <c r="O29" s="499"/>
      <c r="P29" s="499"/>
      <c r="Q29" s="499"/>
      <c r="R29" s="499"/>
      <c r="S29" s="500"/>
      <c r="T29" s="498"/>
      <c r="U29" s="499"/>
      <c r="V29" s="499"/>
      <c r="W29" s="499"/>
      <c r="X29" s="499"/>
      <c r="Y29" s="500"/>
      <c r="Z29" s="498"/>
      <c r="AA29" s="500"/>
      <c r="AB29" s="134"/>
      <c r="AC29" s="153">
        <f t="shared" si="0"/>
        <v>0</v>
      </c>
      <c r="AD29" s="821"/>
      <c r="AE29" s="821"/>
      <c r="AF29" s="749">
        <f t="shared" si="1"/>
      </c>
      <c r="AG29" s="883"/>
      <c r="AH29" s="765">
        <f t="shared" si="6"/>
      </c>
      <c r="AI29" s="766" t="str">
        <f>B$25</f>
        <v>FW3</v>
      </c>
      <c r="AJ29" s="765">
        <f t="shared" si="7"/>
      </c>
      <c r="AK29" s="767">
        <f t="shared" si="8"/>
      </c>
      <c r="AL29" s="768">
        <f t="shared" si="2"/>
      </c>
      <c r="AM29" s="769">
        <f t="shared" si="3"/>
      </c>
      <c r="AN29" s="770">
        <f t="shared" si="4"/>
      </c>
      <c r="AO29" s="772">
        <f t="shared" si="9"/>
      </c>
      <c r="AP29" s="751">
        <f t="shared" si="10"/>
      </c>
      <c r="AQ29" s="751">
        <f t="shared" si="11"/>
      </c>
      <c r="AT29" s="753"/>
      <c r="AU29" s="753"/>
      <c r="AV29" s="753"/>
      <c r="AW29" s="772">
        <f>IF(AND(E29&lt;&gt;"",H29="",I29="",L29=""),0,IF(E29&lt;&gt;"",1,0))</f>
        <v>0</v>
      </c>
    </row>
    <row r="30" spans="2:49" ht="19.5" customHeight="1">
      <c r="B30" s="122" t="s">
        <v>872</v>
      </c>
      <c r="C30" s="391" t="str">
        <f>"研修は"&amp;TEXT(リスト!$G$54,"yyyy年m月d日")&amp;"から"&amp;TEXT(リスト!$G$55,"yyyy年m月d日")&amp;"までの期間です。"</f>
        <v>研修は2018年6月1日から2019年1月31日までの期間です。</v>
      </c>
      <c r="AG30" s="881" t="s">
        <v>877</v>
      </c>
      <c r="AH30" s="765">
        <f>SUBSTITUTE(SUBSTITUTE(E47," ",""),"　","")</f>
      </c>
      <c r="AI30" s="766" t="str">
        <f>B$47</f>
        <v>FW1</v>
      </c>
      <c r="AJ30" s="765">
        <f aca="true" t="shared" si="12" ref="AJ30:AJ36">SUBSTITUTE(SUBSTITUTE(AD47," ",""),"　","")</f>
      </c>
      <c r="AK30" s="767">
        <f aca="true" t="shared" si="13" ref="AK30:AK36">IF(AH30&lt;&gt;"",ROW(),"")</f>
      </c>
      <c r="AL30" s="768">
        <f t="shared" si="2"/>
      </c>
      <c r="AM30" s="769">
        <f t="shared" si="3"/>
      </c>
      <c r="AN30" s="770">
        <f t="shared" si="4"/>
      </c>
      <c r="AO30" s="772">
        <f aca="true" t="shared" si="14" ref="AO30:AO36">IF(AND(AO$13=AI30,AH30&lt;&gt;""),1,"")</f>
      </c>
      <c r="AP30" s="751">
        <f aca="true" t="shared" si="15" ref="AP30:AP36">IF(AND(AP$13=AI30,AH30&lt;&gt;""),1,"")</f>
      </c>
      <c r="AQ30" s="751">
        <f aca="true" t="shared" si="16" ref="AQ30:AQ36">IF(AND(AQ$13=AI30,AH30&lt;&gt;""),1,"")</f>
      </c>
      <c r="AR30" s="751">
        <f>IF(E42&lt;&gt;"",1,0)</f>
        <v>0</v>
      </c>
      <c r="AT30" s="753"/>
      <c r="AU30" s="753"/>
      <c r="AV30" s="753"/>
      <c r="AW30" s="752"/>
    </row>
    <row r="31" spans="2:49" ht="19.5" customHeight="1">
      <c r="B31" s="656" t="s">
        <v>884</v>
      </c>
      <c r="C31" s="391" t="s">
        <v>885</v>
      </c>
      <c r="F31" s="655"/>
      <c r="AG31" s="882"/>
      <c r="AH31" s="765">
        <f>SUBSTITUTE(SUBSTITUTE(E47," ",""),"　","")</f>
      </c>
      <c r="AI31" s="766" t="str">
        <f>B$47</f>
        <v>FW1</v>
      </c>
      <c r="AJ31" s="765">
        <f t="shared" si="12"/>
      </c>
      <c r="AK31" s="767">
        <f t="shared" si="13"/>
      </c>
      <c r="AL31" s="768">
        <f t="shared" si="2"/>
      </c>
      <c r="AM31" s="769">
        <f t="shared" si="3"/>
      </c>
      <c r="AN31" s="770">
        <f t="shared" si="4"/>
      </c>
      <c r="AO31" s="772">
        <f t="shared" si="14"/>
      </c>
      <c r="AP31" s="751">
        <f t="shared" si="15"/>
      </c>
      <c r="AQ31" s="751">
        <f t="shared" si="16"/>
      </c>
      <c r="AR31" s="751">
        <f>IF(E43&lt;&gt;"",1,0)</f>
        <v>0</v>
      </c>
      <c r="AT31" s="753"/>
      <c r="AU31" s="753"/>
      <c r="AV31" s="753"/>
      <c r="AW31" s="753"/>
    </row>
    <row r="32" spans="2:49" ht="19.5" customHeight="1">
      <c r="B32" s="656" t="s">
        <v>886</v>
      </c>
      <c r="C32" s="917" t="s">
        <v>924</v>
      </c>
      <c r="D32" s="917"/>
      <c r="E32" s="917"/>
      <c r="F32" s="917"/>
      <c r="G32" s="917"/>
      <c r="H32" s="917"/>
      <c r="I32" s="917"/>
      <c r="J32" s="917"/>
      <c r="K32" s="917"/>
      <c r="L32" s="917"/>
      <c r="M32" s="917"/>
      <c r="N32" s="917"/>
      <c r="O32" s="917"/>
      <c r="P32" s="917"/>
      <c r="Q32" s="917"/>
      <c r="R32" s="917"/>
      <c r="S32" s="917"/>
      <c r="T32" s="917"/>
      <c r="U32" s="917"/>
      <c r="V32" s="917"/>
      <c r="W32" s="917"/>
      <c r="X32" s="917"/>
      <c r="Y32" s="917"/>
      <c r="Z32" s="917"/>
      <c r="AA32" s="917"/>
      <c r="AB32" s="917"/>
      <c r="AC32" s="917"/>
      <c r="AD32" s="917"/>
      <c r="AE32" s="917"/>
      <c r="AG32" s="882"/>
      <c r="AH32" s="765">
        <f>SUBSTITUTE(SUBSTITUTE(E48," ",""),"　","")</f>
      </c>
      <c r="AI32" s="766" t="str">
        <f>B$47</f>
        <v>FW1</v>
      </c>
      <c r="AJ32" s="765">
        <f t="shared" si="12"/>
      </c>
      <c r="AK32" s="767">
        <f t="shared" si="13"/>
      </c>
      <c r="AL32" s="768">
        <f t="shared" si="2"/>
      </c>
      <c r="AM32" s="769">
        <f t="shared" si="3"/>
      </c>
      <c r="AN32" s="770">
        <f t="shared" si="4"/>
      </c>
      <c r="AO32" s="772">
        <f t="shared" si="14"/>
      </c>
      <c r="AP32" s="751">
        <f t="shared" si="15"/>
      </c>
      <c r="AQ32" s="751">
        <f t="shared" si="16"/>
      </c>
      <c r="AR32" s="751">
        <f>IF(E44&lt;&gt;"",1,0)</f>
        <v>0</v>
      </c>
      <c r="AT32" s="753"/>
      <c r="AU32" s="753"/>
      <c r="AV32" s="753"/>
      <c r="AW32" s="753"/>
    </row>
    <row r="33" spans="2:49" ht="19.5" customHeight="1">
      <c r="B33" s="878" t="s">
        <v>477</v>
      </c>
      <c r="C33" s="879"/>
      <c r="D33" s="879"/>
      <c r="E33" s="879"/>
      <c r="F33" s="879"/>
      <c r="G33" s="879"/>
      <c r="H33" s="880"/>
      <c r="I33" s="159" t="str">
        <f>'2-1(表紙)'!$J$2</f>
        <v>30緑</v>
      </c>
      <c r="M33" s="159"/>
      <c r="N33" s="159"/>
      <c r="O33" s="159"/>
      <c r="P33" s="159"/>
      <c r="Q33" s="159"/>
      <c r="R33" s="159"/>
      <c r="S33" s="159"/>
      <c r="T33" s="159"/>
      <c r="U33" s="159"/>
      <c r="V33" s="159"/>
      <c r="W33" s="159"/>
      <c r="X33" s="385"/>
      <c r="Y33" s="385"/>
      <c r="Z33" s="385"/>
      <c r="AA33" s="385"/>
      <c r="AB33" s="159"/>
      <c r="AC33" s="159"/>
      <c r="AD33" s="386" t="str">
        <f>IF('2-1(表紙)'!$J$3="","提出区分",'2-1(表紙)'!$J$3)</f>
        <v>提出区分</v>
      </c>
      <c r="AE33" s="385"/>
      <c r="AF33" s="728"/>
      <c r="AG33" s="882"/>
      <c r="AH33" s="765">
        <f>SUBSTITUTE(SUBSTITUTE(E49," ",""),"　","")</f>
      </c>
      <c r="AI33" s="766" t="str">
        <f>B$47</f>
        <v>FW1</v>
      </c>
      <c r="AJ33" s="765">
        <f t="shared" si="12"/>
      </c>
      <c r="AK33" s="767">
        <f t="shared" si="13"/>
      </c>
      <c r="AL33" s="768">
        <f t="shared" si="2"/>
      </c>
      <c r="AM33" s="769">
        <f t="shared" si="3"/>
      </c>
      <c r="AN33" s="770">
        <f t="shared" si="4"/>
      </c>
      <c r="AO33" s="772">
        <f t="shared" si="14"/>
      </c>
      <c r="AP33" s="751">
        <f t="shared" si="15"/>
      </c>
      <c r="AQ33" s="751">
        <f t="shared" si="16"/>
      </c>
      <c r="AR33" s="751">
        <f>IF(E45&lt;&gt;"",1,0)</f>
        <v>0</v>
      </c>
      <c r="AT33" s="753"/>
      <c r="AU33" s="753"/>
      <c r="AV33" s="753"/>
      <c r="AW33" s="753"/>
    </row>
    <row r="34" spans="2:49" ht="9.75" customHeight="1">
      <c r="B34" s="159"/>
      <c r="C34" s="159"/>
      <c r="D34" s="159"/>
      <c r="E34" s="159"/>
      <c r="F34" s="173"/>
      <c r="G34" s="159"/>
      <c r="H34" s="159"/>
      <c r="I34" s="159"/>
      <c r="J34" s="159"/>
      <c r="K34" s="159"/>
      <c r="L34" s="159"/>
      <c r="M34" s="159"/>
      <c r="N34" s="159"/>
      <c r="O34" s="159"/>
      <c r="P34" s="159"/>
      <c r="Q34" s="159"/>
      <c r="R34" s="159"/>
      <c r="S34" s="159"/>
      <c r="T34" s="159"/>
      <c r="U34" s="159"/>
      <c r="V34" s="159"/>
      <c r="W34" s="159"/>
      <c r="X34" s="159"/>
      <c r="Y34" s="385"/>
      <c r="Z34" s="385"/>
      <c r="AA34" s="385"/>
      <c r="AB34" s="385"/>
      <c r="AC34" s="385"/>
      <c r="AD34" s="385"/>
      <c r="AE34" s="385"/>
      <c r="AF34" s="733"/>
      <c r="AG34" s="882"/>
      <c r="AH34" s="765">
        <f>SUBSTITUTE(SUBSTITUTE(E50," ",""),"　","")</f>
      </c>
      <c r="AI34" s="766" t="str">
        <f>B$47</f>
        <v>FW1</v>
      </c>
      <c r="AJ34" s="765">
        <f t="shared" si="12"/>
      </c>
      <c r="AK34" s="767">
        <f t="shared" si="13"/>
      </c>
      <c r="AL34" s="768">
        <f t="shared" si="2"/>
      </c>
      <c r="AM34" s="769">
        <f t="shared" si="3"/>
      </c>
      <c r="AN34" s="770">
        <f t="shared" si="4"/>
      </c>
      <c r="AO34" s="772">
        <f t="shared" si="14"/>
      </c>
      <c r="AP34" s="751">
        <f t="shared" si="15"/>
      </c>
      <c r="AQ34" s="751">
        <f t="shared" si="16"/>
      </c>
      <c r="AR34" s="751">
        <f>IF(E46&lt;&gt;"",1,0)</f>
        <v>0</v>
      </c>
      <c r="AT34" s="753"/>
      <c r="AU34" s="753"/>
      <c r="AV34" s="753"/>
      <c r="AW34" s="753"/>
    </row>
    <row r="35" spans="2:49" ht="19.5" customHeight="1">
      <c r="B35" s="443" t="s">
        <v>501</v>
      </c>
      <c r="C35" s="443"/>
      <c r="D35" s="443"/>
      <c r="E35" s="443"/>
      <c r="F35" s="443"/>
      <c r="G35" s="443"/>
      <c r="H35" s="443"/>
      <c r="I35" s="443"/>
      <c r="J35" s="464"/>
      <c r="K35" s="464"/>
      <c r="L35" s="443"/>
      <c r="M35" s="443"/>
      <c r="N35" s="443"/>
      <c r="O35" s="443"/>
      <c r="P35" s="443"/>
      <c r="Q35" s="443"/>
      <c r="R35" s="443"/>
      <c r="S35" s="443"/>
      <c r="T35" s="443"/>
      <c r="U35" s="443"/>
      <c r="V35" s="159"/>
      <c r="W35" s="161"/>
      <c r="X35" s="159"/>
      <c r="Y35" s="878" t="s">
        <v>302</v>
      </c>
      <c r="Z35" s="879"/>
      <c r="AA35" s="880"/>
      <c r="AB35" s="899">
        <f>IF('2-1(表紙)'!$I$15="","",'2-1(表紙)'!$I$15)</f>
      </c>
      <c r="AC35" s="900"/>
      <c r="AD35" s="900"/>
      <c r="AE35" s="907"/>
      <c r="AF35" s="728"/>
      <c r="AG35" s="882"/>
      <c r="AH35" s="765">
        <f aca="true" t="shared" si="17" ref="AH35:AH44">SUBSTITUTE(SUBSTITUTE(E52," ",""),"　","")</f>
      </c>
      <c r="AI35" s="766" t="str">
        <f>B$52</f>
        <v>FW2</v>
      </c>
      <c r="AJ35" s="765">
        <f t="shared" si="12"/>
      </c>
      <c r="AK35" s="767">
        <f t="shared" si="13"/>
      </c>
      <c r="AL35" s="768">
        <f t="shared" si="2"/>
      </c>
      <c r="AM35" s="769">
        <f t="shared" si="3"/>
      </c>
      <c r="AN35" s="770">
        <f t="shared" si="4"/>
      </c>
      <c r="AO35" s="772">
        <f t="shared" si="14"/>
      </c>
      <c r="AP35" s="751">
        <f t="shared" si="15"/>
      </c>
      <c r="AQ35" s="751">
        <f t="shared" si="16"/>
      </c>
      <c r="AT35" s="753"/>
      <c r="AU35" s="753"/>
      <c r="AV35" s="753"/>
      <c r="AW35" s="753"/>
    </row>
    <row r="36" spans="2:49" ht="19.5" customHeight="1">
      <c r="B36" s="443"/>
      <c r="C36" s="443"/>
      <c r="D36" s="443"/>
      <c r="E36" s="443"/>
      <c r="F36" s="443"/>
      <c r="G36" s="443"/>
      <c r="H36" s="443"/>
      <c r="I36" s="443"/>
      <c r="J36" s="464"/>
      <c r="K36" s="464"/>
      <c r="L36" s="443"/>
      <c r="M36" s="443"/>
      <c r="N36" s="443"/>
      <c r="O36" s="443"/>
      <c r="P36" s="443"/>
      <c r="Q36" s="443"/>
      <c r="R36" s="443"/>
      <c r="S36" s="443"/>
      <c r="T36" s="443"/>
      <c r="U36" s="443"/>
      <c r="V36" s="159"/>
      <c r="W36" s="161"/>
      <c r="X36" s="159"/>
      <c r="Y36" s="905" t="s">
        <v>12</v>
      </c>
      <c r="Z36" s="908"/>
      <c r="AA36" s="909"/>
      <c r="AB36" s="899">
        <f>IF('2-1(表紙)'!$J$15="","",'2-1(表紙)'!$J$15)</f>
      </c>
      <c r="AC36" s="900"/>
      <c r="AD36" s="900"/>
      <c r="AE36" s="907"/>
      <c r="AF36" s="728"/>
      <c r="AG36" s="882"/>
      <c r="AH36" s="765">
        <f t="shared" si="17"/>
      </c>
      <c r="AI36" s="766" t="str">
        <f>B$52</f>
        <v>FW2</v>
      </c>
      <c r="AJ36" s="765">
        <f t="shared" si="12"/>
      </c>
      <c r="AK36" s="767">
        <f t="shared" si="13"/>
      </c>
      <c r="AL36" s="768">
        <f t="shared" si="2"/>
      </c>
      <c r="AM36" s="769">
        <f t="shared" si="3"/>
      </c>
      <c r="AN36" s="770">
        <f t="shared" si="4"/>
      </c>
      <c r="AO36" s="772">
        <f t="shared" si="14"/>
      </c>
      <c r="AP36" s="751">
        <f t="shared" si="15"/>
      </c>
      <c r="AQ36" s="751">
        <f t="shared" si="16"/>
      </c>
      <c r="AT36" s="753"/>
      <c r="AU36" s="753"/>
      <c r="AV36" s="753"/>
      <c r="AW36" s="753"/>
    </row>
    <row r="37" spans="2:49" ht="19.5" customHeight="1">
      <c r="B37" s="443"/>
      <c r="C37" s="443"/>
      <c r="D37" s="443"/>
      <c r="E37" s="443"/>
      <c r="F37" s="443"/>
      <c r="G37" s="443"/>
      <c r="H37" s="443"/>
      <c r="I37" s="443"/>
      <c r="J37" s="464"/>
      <c r="K37" s="464"/>
      <c r="L37" s="443"/>
      <c r="M37" s="443"/>
      <c r="N37" s="443"/>
      <c r="O37" s="443"/>
      <c r="P37" s="443"/>
      <c r="Q37" s="443"/>
      <c r="R37" s="443"/>
      <c r="S37" s="443"/>
      <c r="T37" s="443"/>
      <c r="U37" s="443"/>
      <c r="V37" s="159"/>
      <c r="W37" s="161"/>
      <c r="X37" s="159"/>
      <c r="Y37" s="878" t="s">
        <v>20</v>
      </c>
      <c r="Z37" s="879"/>
      <c r="AA37" s="880"/>
      <c r="AB37" s="899">
        <f>IF('2-1(表紙)'!$H$10="","",'2-1(表紙)'!$H$10)</f>
      </c>
      <c r="AC37" s="900"/>
      <c r="AD37" s="900"/>
      <c r="AE37" s="439">
        <f>IF('2-1(表紙)'!$K$15="","",'2-1(表紙)'!$K$15)</f>
      </c>
      <c r="AF37" s="738"/>
      <c r="AG37" s="882"/>
      <c r="AH37" s="765">
        <f t="shared" si="17"/>
      </c>
      <c r="AI37" s="766" t="str">
        <f>B$52</f>
        <v>FW2</v>
      </c>
      <c r="AJ37" s="765">
        <f aca="true" t="shared" si="18" ref="AJ37:AJ44">SUBSTITUTE(SUBSTITUTE(AD54," ",""),"　","")</f>
      </c>
      <c r="AK37" s="767">
        <f aca="true" t="shared" si="19" ref="AK37:AK44">IF(AH37&lt;&gt;"",ROW(),"")</f>
      </c>
      <c r="AL37" s="768">
        <f aca="true" t="shared" si="20" ref="AL37:AL44">IF(COUNT($AK:$AK)&lt;ROW(A23),"",INDEX(AH$1:AH$65536,SMALL($AK:$AK,ROW(A23))))</f>
      </c>
      <c r="AM37" s="769">
        <f aca="true" t="shared" si="21" ref="AM37:AM44">IF(COUNT($AK:$AK)&lt;ROW(A23),"",INDEX(AI$1:AI$65536,SMALL($AK:$AK,ROW(A23))))</f>
      </c>
      <c r="AN37" s="770">
        <f aca="true" t="shared" si="22" ref="AN37:AN44">IF(COUNT($AK:$AK)&lt;ROW(A23),"",INDEX(AJ$1:AJ$65536,SMALL($AK:$AK,ROW(A23))))</f>
      </c>
      <c r="AO37" s="772">
        <f aca="true" t="shared" si="23" ref="AO37:AO44">IF(AND(AO$13=AI37,AH37&lt;&gt;""),1,"")</f>
      </c>
      <c r="AP37" s="751">
        <f aca="true" t="shared" si="24" ref="AP37:AP44">IF(AND(AP$13=AI37,AH37&lt;&gt;""),1,"")</f>
      </c>
      <c r="AQ37" s="751">
        <f aca="true" t="shared" si="25" ref="AQ37:AQ44">IF(AND(AQ$13=AI37,AH37&lt;&gt;""),1,"")</f>
      </c>
      <c r="AT37" s="753"/>
      <c r="AU37" s="753"/>
      <c r="AV37" s="753"/>
      <c r="AW37" s="753"/>
    </row>
    <row r="38" spans="2:49" ht="9.75" customHeight="1">
      <c r="B38" s="159"/>
      <c r="C38" s="159"/>
      <c r="D38" s="159"/>
      <c r="E38" s="159"/>
      <c r="F38" s="173"/>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4"/>
      <c r="AE38" s="159"/>
      <c r="AF38" s="742"/>
      <c r="AG38" s="882"/>
      <c r="AH38" s="765">
        <f t="shared" si="17"/>
      </c>
      <c r="AI38" s="766" t="str">
        <f>B$52</f>
        <v>FW2</v>
      </c>
      <c r="AJ38" s="765">
        <f t="shared" si="18"/>
      </c>
      <c r="AK38" s="767">
        <f t="shared" si="19"/>
      </c>
      <c r="AL38" s="768">
        <f t="shared" si="20"/>
      </c>
      <c r="AM38" s="769">
        <f t="shared" si="21"/>
      </c>
      <c r="AN38" s="770">
        <f t="shared" si="22"/>
      </c>
      <c r="AO38" s="772">
        <f t="shared" si="23"/>
      </c>
      <c r="AP38" s="751">
        <f t="shared" si="24"/>
      </c>
      <c r="AQ38" s="751">
        <f t="shared" si="25"/>
      </c>
      <c r="AT38" s="753"/>
      <c r="AU38" s="753"/>
      <c r="AV38" s="753"/>
      <c r="AW38" s="753"/>
    </row>
    <row r="39" spans="2:49" ht="19.5" customHeight="1">
      <c r="B39" s="901" t="s">
        <v>393</v>
      </c>
      <c r="C39" s="902" t="s">
        <v>314</v>
      </c>
      <c r="D39" s="902" t="s">
        <v>0</v>
      </c>
      <c r="E39" s="904" t="s">
        <v>1</v>
      </c>
      <c r="F39" s="878" t="s">
        <v>8</v>
      </c>
      <c r="G39" s="879"/>
      <c r="H39" s="879"/>
      <c r="I39" s="879"/>
      <c r="J39" s="879"/>
      <c r="K39" s="879"/>
      <c r="L39" s="879"/>
      <c r="M39" s="880"/>
      <c r="N39" s="878" t="s">
        <v>150</v>
      </c>
      <c r="O39" s="879"/>
      <c r="P39" s="879"/>
      <c r="Q39" s="879"/>
      <c r="R39" s="879"/>
      <c r="S39" s="879"/>
      <c r="T39" s="879"/>
      <c r="U39" s="879"/>
      <c r="V39" s="879"/>
      <c r="W39" s="879"/>
      <c r="X39" s="879"/>
      <c r="Y39" s="879"/>
      <c r="Z39" s="879"/>
      <c r="AA39" s="880"/>
      <c r="AB39" s="889" t="str">
        <f>AB7</f>
        <v>離脱年月日</v>
      </c>
      <c r="AC39" s="911" t="s">
        <v>589</v>
      </c>
      <c r="AD39" s="884" t="str">
        <f>AD7</f>
        <v>備考
（実地研修日数の計画理由等）</v>
      </c>
      <c r="AE39" s="884"/>
      <c r="AG39" s="882"/>
      <c r="AH39" s="765">
        <f t="shared" si="17"/>
      </c>
      <c r="AI39" s="766" t="str">
        <f>B$52</f>
        <v>FW2</v>
      </c>
      <c r="AJ39" s="765">
        <f t="shared" si="18"/>
      </c>
      <c r="AK39" s="767">
        <f t="shared" si="19"/>
      </c>
      <c r="AL39" s="768">
        <f t="shared" si="20"/>
      </c>
      <c r="AM39" s="769">
        <f t="shared" si="21"/>
      </c>
      <c r="AN39" s="770">
        <f t="shared" si="22"/>
      </c>
      <c r="AO39" s="772">
        <f t="shared" si="23"/>
      </c>
      <c r="AP39" s="751">
        <f t="shared" si="24"/>
      </c>
      <c r="AQ39" s="751">
        <f t="shared" si="25"/>
      </c>
      <c r="AT39" s="753"/>
      <c r="AU39" s="753"/>
      <c r="AV39" s="753"/>
      <c r="AW39" s="753"/>
    </row>
    <row r="40" spans="2:49" ht="19.5" customHeight="1">
      <c r="B40" s="892"/>
      <c r="C40" s="902"/>
      <c r="D40" s="902"/>
      <c r="E40" s="905"/>
      <c r="F40" s="837" t="s">
        <v>660</v>
      </c>
      <c r="G40" s="892" t="s">
        <v>502</v>
      </c>
      <c r="H40" s="894" t="s">
        <v>692</v>
      </c>
      <c r="I40" s="892" t="s">
        <v>584</v>
      </c>
      <c r="J40" s="878" t="s">
        <v>583</v>
      </c>
      <c r="K40" s="879"/>
      <c r="L40" s="880"/>
      <c r="M40" s="892" t="str">
        <f>M8</f>
        <v>研修修了の確認（実績時）</v>
      </c>
      <c r="N40" s="914" t="s">
        <v>151</v>
      </c>
      <c r="O40" s="915"/>
      <c r="P40" s="915"/>
      <c r="Q40" s="915"/>
      <c r="R40" s="915"/>
      <c r="S40" s="916"/>
      <c r="T40" s="914" t="s">
        <v>324</v>
      </c>
      <c r="U40" s="915"/>
      <c r="V40" s="915"/>
      <c r="W40" s="915"/>
      <c r="X40" s="915"/>
      <c r="Y40" s="916"/>
      <c r="Z40" s="914" t="s">
        <v>363</v>
      </c>
      <c r="AA40" s="916"/>
      <c r="AB40" s="890"/>
      <c r="AC40" s="912"/>
      <c r="AD40" s="884"/>
      <c r="AE40" s="884"/>
      <c r="AG40" s="882"/>
      <c r="AH40" s="765">
        <f t="shared" si="17"/>
      </c>
      <c r="AI40" s="766" t="str">
        <f>B$57</f>
        <v>FW3</v>
      </c>
      <c r="AJ40" s="765">
        <f t="shared" si="18"/>
      </c>
      <c r="AK40" s="767">
        <f t="shared" si="19"/>
      </c>
      <c r="AL40" s="768">
        <f t="shared" si="20"/>
      </c>
      <c r="AM40" s="769">
        <f t="shared" si="21"/>
      </c>
      <c r="AN40" s="770">
        <f t="shared" si="22"/>
      </c>
      <c r="AO40" s="772">
        <f t="shared" si="23"/>
      </c>
      <c r="AP40" s="751">
        <f t="shared" si="24"/>
      </c>
      <c r="AQ40" s="751">
        <f t="shared" si="25"/>
      </c>
      <c r="AT40" s="753"/>
      <c r="AU40" s="753"/>
      <c r="AV40" s="753"/>
      <c r="AW40" s="753"/>
    </row>
    <row r="41" spans="2:49" ht="151.5" customHeight="1" thickBot="1">
      <c r="B41" s="893"/>
      <c r="C41" s="903"/>
      <c r="D41" s="903"/>
      <c r="E41" s="906"/>
      <c r="F41" s="838"/>
      <c r="G41" s="893"/>
      <c r="H41" s="895"/>
      <c r="I41" s="893"/>
      <c r="J41" s="683" t="s">
        <v>717</v>
      </c>
      <c r="K41" s="683" t="s">
        <v>718</v>
      </c>
      <c r="L41" s="683" t="s">
        <v>418</v>
      </c>
      <c r="M41" s="893"/>
      <c r="N41" s="504" t="s">
        <v>152</v>
      </c>
      <c r="O41" s="505" t="s">
        <v>155</v>
      </c>
      <c r="P41" s="505" t="s">
        <v>331</v>
      </c>
      <c r="Q41" s="506" t="s">
        <v>153</v>
      </c>
      <c r="R41" s="505" t="s">
        <v>156</v>
      </c>
      <c r="S41" s="507" t="s">
        <v>366</v>
      </c>
      <c r="T41" s="508" t="s">
        <v>158</v>
      </c>
      <c r="U41" s="505" t="s">
        <v>159</v>
      </c>
      <c r="V41" s="505" t="s">
        <v>161</v>
      </c>
      <c r="W41" s="509" t="s">
        <v>160</v>
      </c>
      <c r="X41" s="505" t="s">
        <v>157</v>
      </c>
      <c r="Y41" s="510" t="s">
        <v>332</v>
      </c>
      <c r="Z41" s="508" t="s">
        <v>361</v>
      </c>
      <c r="AA41" s="507" t="s">
        <v>362</v>
      </c>
      <c r="AB41" s="891"/>
      <c r="AC41" s="913"/>
      <c r="AD41" s="885"/>
      <c r="AE41" s="885"/>
      <c r="AG41" s="882"/>
      <c r="AH41" s="765">
        <f t="shared" si="17"/>
      </c>
      <c r="AI41" s="766" t="str">
        <f>B$57</f>
        <v>FW3</v>
      </c>
      <c r="AJ41" s="765">
        <f t="shared" si="18"/>
      </c>
      <c r="AK41" s="767">
        <f t="shared" si="19"/>
      </c>
      <c r="AL41" s="768">
        <f t="shared" si="20"/>
      </c>
      <c r="AM41" s="769">
        <f t="shared" si="21"/>
      </c>
      <c r="AN41" s="770">
        <f t="shared" si="22"/>
      </c>
      <c r="AO41" s="772">
        <f t="shared" si="23"/>
      </c>
      <c r="AP41" s="751">
        <f t="shared" si="24"/>
      </c>
      <c r="AQ41" s="751">
        <f t="shared" si="25"/>
      </c>
      <c r="AT41" s="773"/>
      <c r="AU41" s="753"/>
      <c r="AV41" s="753"/>
      <c r="AW41" s="753"/>
    </row>
    <row r="42" spans="2:49" ht="19.5" customHeight="1" thickTop="1">
      <c r="B42" s="886" t="s">
        <v>392</v>
      </c>
      <c r="C42" s="388">
        <v>21</v>
      </c>
      <c r="D42" s="148">
        <f>IF('2-2(基本)'!D42="","",'2-2(基本)'!D42)</f>
      </c>
      <c r="E42" s="149">
        <f>IF('2-2(基本)'!F42="","",'2-2(基本)'!F42)</f>
      </c>
      <c r="F42" s="527"/>
      <c r="G42" s="528"/>
      <c r="H42" s="130"/>
      <c r="I42" s="145"/>
      <c r="J42" s="787"/>
      <c r="K42" s="787"/>
      <c r="L42" s="145"/>
      <c r="M42" s="533"/>
      <c r="N42" s="495"/>
      <c r="O42" s="496"/>
      <c r="P42" s="496"/>
      <c r="Q42" s="496"/>
      <c r="R42" s="496"/>
      <c r="S42" s="497"/>
      <c r="T42" s="495"/>
      <c r="U42" s="496"/>
      <c r="V42" s="496"/>
      <c r="W42" s="496"/>
      <c r="X42" s="496"/>
      <c r="Y42" s="497"/>
      <c r="Z42" s="495"/>
      <c r="AA42" s="497"/>
      <c r="AB42" s="776"/>
      <c r="AC42" s="492">
        <f>IF(AND(E42&lt;&gt;"",H42=""),1,0)</f>
        <v>0</v>
      </c>
      <c r="AD42" s="825"/>
      <c r="AE42" s="825"/>
      <c r="AF42" s="749">
        <f aca="true" t="shared" si="26" ref="AF42:AF61">IF(AND(M42="○",$AD$1&lt;&gt;"実績報告書（年間）"),"年間実績ではないのに研修修了の確認に○がついています。","")</f>
      </c>
      <c r="AG42" s="882"/>
      <c r="AH42" s="765">
        <f t="shared" si="17"/>
      </c>
      <c r="AI42" s="766" t="str">
        <f>B$57</f>
        <v>FW3</v>
      </c>
      <c r="AJ42" s="765">
        <f t="shared" si="18"/>
      </c>
      <c r="AK42" s="767">
        <f t="shared" si="19"/>
      </c>
      <c r="AL42" s="768">
        <f t="shared" si="20"/>
      </c>
      <c r="AM42" s="769">
        <f t="shared" si="21"/>
      </c>
      <c r="AN42" s="770">
        <f t="shared" si="22"/>
      </c>
      <c r="AO42" s="772">
        <f t="shared" si="23"/>
      </c>
      <c r="AP42" s="751">
        <f t="shared" si="24"/>
      </c>
      <c r="AQ42" s="751">
        <f t="shared" si="25"/>
      </c>
      <c r="AT42" s="751">
        <f>IF(AND(E42&lt;&gt;"",H42="",I42="",L42=""),0,IF(E42&lt;&gt;"",1,0))</f>
        <v>0</v>
      </c>
      <c r="AU42" s="753"/>
      <c r="AV42" s="753"/>
      <c r="AW42" s="753"/>
    </row>
    <row r="43" spans="2:49" ht="19.5" customHeight="1">
      <c r="B43" s="886"/>
      <c r="C43" s="389">
        <v>22</v>
      </c>
      <c r="D43" s="152">
        <f>IF('2-2(基本)'!D43="","",'2-2(基本)'!D43)</f>
      </c>
      <c r="E43" s="153">
        <f>IF('2-2(基本)'!F43="","",'2-2(基本)'!F43)</f>
      </c>
      <c r="F43" s="529"/>
      <c r="G43" s="530"/>
      <c r="H43" s="134"/>
      <c r="I43" s="147"/>
      <c r="J43" s="788"/>
      <c r="K43" s="788"/>
      <c r="L43" s="145"/>
      <c r="M43" s="534"/>
      <c r="N43" s="498"/>
      <c r="O43" s="499"/>
      <c r="P43" s="499"/>
      <c r="Q43" s="499"/>
      <c r="R43" s="499"/>
      <c r="S43" s="500"/>
      <c r="T43" s="498"/>
      <c r="U43" s="499"/>
      <c r="V43" s="499"/>
      <c r="W43" s="499"/>
      <c r="X43" s="499"/>
      <c r="Y43" s="500"/>
      <c r="Z43" s="498"/>
      <c r="AA43" s="500"/>
      <c r="AB43" s="777"/>
      <c r="AC43" s="493">
        <f aca="true" t="shared" si="27" ref="AC43:AC61">IF(AND(E43&lt;&gt;"",H43=""),1,0)</f>
        <v>0</v>
      </c>
      <c r="AD43" s="821"/>
      <c r="AE43" s="821"/>
      <c r="AF43" s="749">
        <f t="shared" si="26"/>
      </c>
      <c r="AG43" s="882"/>
      <c r="AH43" s="765">
        <f t="shared" si="17"/>
      </c>
      <c r="AI43" s="766" t="str">
        <f>B$57</f>
        <v>FW3</v>
      </c>
      <c r="AJ43" s="765">
        <f t="shared" si="18"/>
      </c>
      <c r="AK43" s="767">
        <f t="shared" si="19"/>
      </c>
      <c r="AL43" s="768">
        <f t="shared" si="20"/>
      </c>
      <c r="AM43" s="769">
        <f t="shared" si="21"/>
      </c>
      <c r="AN43" s="770">
        <f t="shared" si="22"/>
      </c>
      <c r="AO43" s="772">
        <f t="shared" si="23"/>
      </c>
      <c r="AP43" s="751">
        <f t="shared" si="24"/>
      </c>
      <c r="AQ43" s="751">
        <f t="shared" si="25"/>
      </c>
      <c r="AT43" s="751">
        <f>IF(AND(E43&lt;&gt;"",H43="",I43="",L43=""),0,IF(E43&lt;&gt;"",1,0))</f>
        <v>0</v>
      </c>
      <c r="AU43" s="753"/>
      <c r="AV43" s="753"/>
      <c r="AW43" s="753"/>
    </row>
    <row r="44" spans="2:49" ht="19.5" customHeight="1">
      <c r="B44" s="886"/>
      <c r="C44" s="389">
        <v>23</v>
      </c>
      <c r="D44" s="152">
        <f>IF('2-2(基本)'!D44="","",'2-2(基本)'!D44)</f>
      </c>
      <c r="E44" s="153">
        <f>IF('2-2(基本)'!F44="","",'2-2(基本)'!F44)</f>
      </c>
      <c r="F44" s="529"/>
      <c r="G44" s="530"/>
      <c r="H44" s="134"/>
      <c r="I44" s="147"/>
      <c r="J44" s="788"/>
      <c r="K44" s="788"/>
      <c r="L44" s="145"/>
      <c r="M44" s="534"/>
      <c r="N44" s="498"/>
      <c r="O44" s="499"/>
      <c r="P44" s="499"/>
      <c r="Q44" s="499"/>
      <c r="R44" s="499"/>
      <c r="S44" s="500"/>
      <c r="T44" s="498"/>
      <c r="U44" s="499"/>
      <c r="V44" s="499"/>
      <c r="W44" s="499"/>
      <c r="X44" s="499"/>
      <c r="Y44" s="500"/>
      <c r="Z44" s="498"/>
      <c r="AA44" s="500"/>
      <c r="AB44" s="777"/>
      <c r="AC44" s="493">
        <f t="shared" si="27"/>
        <v>0</v>
      </c>
      <c r="AD44" s="821"/>
      <c r="AE44" s="821"/>
      <c r="AF44" s="749">
        <f t="shared" si="26"/>
      </c>
      <c r="AG44" s="883"/>
      <c r="AH44" s="765">
        <f t="shared" si="17"/>
      </c>
      <c r="AI44" s="766" t="str">
        <f>B$57</f>
        <v>FW3</v>
      </c>
      <c r="AJ44" s="765">
        <f t="shared" si="18"/>
      </c>
      <c r="AK44" s="767">
        <f t="shared" si="19"/>
      </c>
      <c r="AL44" s="768">
        <f t="shared" si="20"/>
      </c>
      <c r="AM44" s="769">
        <f t="shared" si="21"/>
      </c>
      <c r="AN44" s="770">
        <f t="shared" si="22"/>
      </c>
      <c r="AO44" s="772">
        <f t="shared" si="23"/>
      </c>
      <c r="AP44" s="751">
        <f t="shared" si="24"/>
      </c>
      <c r="AQ44" s="751">
        <f t="shared" si="25"/>
      </c>
      <c r="AT44" s="751">
        <f>IF(AND(E44&lt;&gt;"",H44="",I44="",L44=""),0,IF(E44&lt;&gt;"",1,0))</f>
        <v>0</v>
      </c>
      <c r="AU44" s="753"/>
      <c r="AV44" s="753"/>
      <c r="AW44" s="753"/>
    </row>
    <row r="45" spans="2:49" ht="19.5" customHeight="1">
      <c r="B45" s="886"/>
      <c r="C45" s="389">
        <v>24</v>
      </c>
      <c r="D45" s="152">
        <f>IF('2-2(基本)'!D45="","",'2-2(基本)'!D45)</f>
      </c>
      <c r="E45" s="153">
        <f>IF('2-2(基本)'!F45="","",'2-2(基本)'!F45)</f>
      </c>
      <c r="F45" s="529"/>
      <c r="G45" s="530"/>
      <c r="H45" s="134"/>
      <c r="I45" s="147"/>
      <c r="J45" s="788"/>
      <c r="K45" s="788"/>
      <c r="L45" s="145"/>
      <c r="M45" s="534"/>
      <c r="N45" s="498"/>
      <c r="O45" s="499"/>
      <c r="P45" s="499"/>
      <c r="Q45" s="499"/>
      <c r="R45" s="499"/>
      <c r="S45" s="500"/>
      <c r="T45" s="498"/>
      <c r="U45" s="499"/>
      <c r="V45" s="499"/>
      <c r="W45" s="499"/>
      <c r="X45" s="499"/>
      <c r="Y45" s="500"/>
      <c r="Z45" s="498"/>
      <c r="AA45" s="500"/>
      <c r="AB45" s="777"/>
      <c r="AC45" s="493">
        <f t="shared" si="27"/>
        <v>0</v>
      </c>
      <c r="AD45" s="821"/>
      <c r="AE45" s="821"/>
      <c r="AF45" s="749">
        <f t="shared" si="26"/>
      </c>
      <c r="AG45" s="881" t="s">
        <v>878</v>
      </c>
      <c r="AH45" s="765">
        <f aca="true" t="shared" si="28" ref="AH45:AH59">SUBSTITUTE(SUBSTITUTE(E79," ",""),"　","")</f>
      </c>
      <c r="AI45" s="766" t="str">
        <f>B$79</f>
        <v>FW1</v>
      </c>
      <c r="AJ45" s="765">
        <f aca="true" t="shared" si="29" ref="AJ45:AJ59">SUBSTITUTE(SUBSTITUTE(AD79," ",""),"　","")</f>
      </c>
      <c r="AK45" s="767">
        <f>IF(AH45&lt;&gt;"",ROW(),"")</f>
      </c>
      <c r="AL45" s="768">
        <f>IF(COUNT($AK:$AK)&lt;ROW(A31),"",INDEX(AH:AH,SMALL($AK:$AK,ROW(A31))))</f>
      </c>
      <c r="AM45" s="769">
        <f>IF(COUNT($AK:$AK)&lt;ROW(A31),"",INDEX(AI:AI,SMALL($AK:$AK,ROW(A31))))</f>
      </c>
      <c r="AN45" s="770">
        <f>IF(COUNT($AK:$AK)&lt;ROW(A31),"",INDEX(AJ:AJ,SMALL($AK:$AK,ROW(A31))))</f>
      </c>
      <c r="AO45" s="772">
        <f aca="true" t="shared" si="30" ref="AO45:AO59">IF(AND(AO$13=AI45,AH45&lt;&gt;""),1,"")</f>
      </c>
      <c r="AP45" s="751">
        <f aca="true" t="shared" si="31" ref="AP45:AP59">IF(AND(AP$13=AI45,AH45&lt;&gt;""),1,"")</f>
      </c>
      <c r="AQ45" s="751">
        <f aca="true" t="shared" si="32" ref="AQ45:AQ59">IF(AND(AQ$13=AI45,AH45&lt;&gt;""),1,"")</f>
      </c>
      <c r="AR45" s="751">
        <f>IF(E74&lt;&gt;"",1,0)</f>
        <v>0</v>
      </c>
      <c r="AT45" s="751">
        <f>IF(AND(E45&lt;&gt;"",H45="",I45="",L45=""),0,IF(E45&lt;&gt;"",1,0))</f>
        <v>0</v>
      </c>
      <c r="AU45" s="753"/>
      <c r="AV45" s="753"/>
      <c r="AW45" s="753"/>
    </row>
    <row r="46" spans="2:49" ht="19.5" customHeight="1" thickBot="1">
      <c r="B46" s="887"/>
      <c r="C46" s="390">
        <v>25</v>
      </c>
      <c r="D46" s="150">
        <f>IF('2-2(基本)'!D46="","",'2-2(基本)'!D46)</f>
      </c>
      <c r="E46" s="151">
        <f>IF('2-2(基本)'!F46="","",'2-2(基本)'!F46)</f>
      </c>
      <c r="F46" s="531"/>
      <c r="G46" s="532"/>
      <c r="H46" s="132"/>
      <c r="I46" s="146"/>
      <c r="J46" s="789"/>
      <c r="K46" s="789"/>
      <c r="L46" s="536"/>
      <c r="M46" s="535"/>
      <c r="N46" s="501"/>
      <c r="O46" s="502"/>
      <c r="P46" s="502"/>
      <c r="Q46" s="502"/>
      <c r="R46" s="502"/>
      <c r="S46" s="503"/>
      <c r="T46" s="501"/>
      <c r="U46" s="502"/>
      <c r="V46" s="502"/>
      <c r="W46" s="502"/>
      <c r="X46" s="502"/>
      <c r="Y46" s="503"/>
      <c r="Z46" s="501"/>
      <c r="AA46" s="503"/>
      <c r="AB46" s="778"/>
      <c r="AC46" s="494">
        <f t="shared" si="27"/>
        <v>0</v>
      </c>
      <c r="AD46" s="826"/>
      <c r="AE46" s="826"/>
      <c r="AF46" s="749">
        <f t="shared" si="26"/>
      </c>
      <c r="AG46" s="882"/>
      <c r="AH46" s="765">
        <f t="shared" si="28"/>
      </c>
      <c r="AI46" s="766" t="str">
        <f>B$79</f>
        <v>FW1</v>
      </c>
      <c r="AJ46" s="765">
        <f t="shared" si="29"/>
      </c>
      <c r="AK46" s="767">
        <f aca="true" t="shared" si="33" ref="AK46:AK59">IF(AH46&lt;&gt;"",ROW(),"")</f>
      </c>
      <c r="AL46" s="768">
        <f aca="true" t="shared" si="34" ref="AL46:AL59">IF(COUNT($AK:$AK)&lt;ROW(A33),"",INDEX(AH$1:AH$65536,SMALL($AK:$AK,ROW(A33))))</f>
      </c>
      <c r="AM46" s="769">
        <f aca="true" t="shared" si="35" ref="AM46:AM59">IF(COUNT($AK:$AK)&lt;ROW(A33),"",INDEX(AI$1:AI$65536,SMALL($AK:$AK,ROW(A33))))</f>
      </c>
      <c r="AN46" s="770">
        <f aca="true" t="shared" si="36" ref="AN46:AN59">IF(COUNT($AK:$AK)&lt;ROW(A33),"",INDEX(AJ$1:AJ$65536,SMALL($AK:$AK,ROW(A33))))</f>
      </c>
      <c r="AO46" s="772">
        <f t="shared" si="30"/>
      </c>
      <c r="AP46" s="751">
        <f t="shared" si="31"/>
      </c>
      <c r="AQ46" s="751">
        <f t="shared" si="32"/>
      </c>
      <c r="AR46" s="751">
        <f>IF(E75&lt;&gt;"",1,0)</f>
        <v>0</v>
      </c>
      <c r="AT46" s="751">
        <f>IF(AND(E46&lt;&gt;"",H46="",I46="",L46=""),0,IF(E46&lt;&gt;"",1,0))</f>
        <v>0</v>
      </c>
      <c r="AU46" s="763"/>
      <c r="AV46" s="753"/>
      <c r="AW46" s="753"/>
    </row>
    <row r="47" spans="2:49" ht="19.5" customHeight="1" thickTop="1">
      <c r="B47" s="886" t="s">
        <v>151</v>
      </c>
      <c r="C47" s="388">
        <v>26</v>
      </c>
      <c r="D47" s="148">
        <f>IF('2-2(基本)'!D47="","",'2-2(基本)'!D47)</f>
      </c>
      <c r="E47" s="149">
        <f>IF('2-2(基本)'!F47="","",'2-2(基本)'!F47)</f>
      </c>
      <c r="F47" s="527">
        <f>IF('2-2(基本)'!E47="","",'2-2(基本)'!E47)</f>
      </c>
      <c r="G47" s="149">
        <f>IF('2-2(基本)'!T47="","",'2-2(基本)'!T47)</f>
      </c>
      <c r="H47" s="130"/>
      <c r="I47" s="145"/>
      <c r="J47" s="145"/>
      <c r="K47" s="145"/>
      <c r="L47" s="539">
        <f>IF(AND(J47="",K47=""),"",J47+K47)</f>
      </c>
      <c r="M47" s="126"/>
      <c r="N47" s="495"/>
      <c r="O47" s="496"/>
      <c r="P47" s="496"/>
      <c r="Q47" s="496"/>
      <c r="R47" s="496"/>
      <c r="S47" s="497"/>
      <c r="T47" s="495"/>
      <c r="U47" s="496"/>
      <c r="V47" s="496"/>
      <c r="W47" s="496"/>
      <c r="X47" s="496"/>
      <c r="Y47" s="497"/>
      <c r="Z47" s="495"/>
      <c r="AA47" s="497"/>
      <c r="AB47" s="130"/>
      <c r="AC47" s="492">
        <f t="shared" si="27"/>
        <v>0</v>
      </c>
      <c r="AD47" s="825"/>
      <c r="AE47" s="825"/>
      <c r="AF47" s="749">
        <f t="shared" si="26"/>
      </c>
      <c r="AG47" s="882"/>
      <c r="AH47" s="765">
        <f t="shared" si="28"/>
      </c>
      <c r="AI47" s="766" t="str">
        <f>B$79</f>
        <v>FW1</v>
      </c>
      <c r="AJ47" s="765">
        <f t="shared" si="29"/>
      </c>
      <c r="AK47" s="767">
        <f t="shared" si="33"/>
      </c>
      <c r="AL47" s="768">
        <f t="shared" si="34"/>
      </c>
      <c r="AM47" s="769">
        <f t="shared" si="35"/>
      </c>
      <c r="AN47" s="770">
        <f t="shared" si="36"/>
      </c>
      <c r="AO47" s="772">
        <f t="shared" si="30"/>
      </c>
      <c r="AP47" s="751">
        <f t="shared" si="31"/>
      </c>
      <c r="AQ47" s="751">
        <f t="shared" si="32"/>
      </c>
      <c r="AR47" s="751">
        <f>IF(E76&lt;&gt;"",1,0)</f>
        <v>0</v>
      </c>
      <c r="AT47" s="752"/>
      <c r="AU47" s="772">
        <f>IF(AND(E47&lt;&gt;"",H47="",I47="",L47=""),0,IF(E47&lt;&gt;"",1,0))</f>
        <v>0</v>
      </c>
      <c r="AV47" s="753"/>
      <c r="AW47" s="753"/>
    </row>
    <row r="48" spans="2:49" ht="19.5" customHeight="1">
      <c r="B48" s="886"/>
      <c r="C48" s="389">
        <v>27</v>
      </c>
      <c r="D48" s="152">
        <f>IF('2-2(基本)'!D48="","",'2-2(基本)'!D48)</f>
      </c>
      <c r="E48" s="153">
        <f>IF('2-2(基本)'!F48="","",'2-2(基本)'!F48)</f>
      </c>
      <c r="F48" s="529">
        <f>IF('2-2(基本)'!E48="","",'2-2(基本)'!E48)</f>
      </c>
      <c r="G48" s="153">
        <f>IF('2-2(基本)'!T48="","",'2-2(基本)'!T48)</f>
      </c>
      <c r="H48" s="134"/>
      <c r="I48" s="147"/>
      <c r="J48" s="147"/>
      <c r="K48" s="147"/>
      <c r="L48" s="537">
        <f aca="true" t="shared" si="37" ref="L48:L61">IF(AND(J48="",K48=""),"",J48+K48)</f>
      </c>
      <c r="M48" s="127"/>
      <c r="N48" s="498"/>
      <c r="O48" s="499"/>
      <c r="P48" s="499"/>
      <c r="Q48" s="499"/>
      <c r="R48" s="499"/>
      <c r="S48" s="500"/>
      <c r="T48" s="498"/>
      <c r="U48" s="499"/>
      <c r="V48" s="499"/>
      <c r="W48" s="499"/>
      <c r="X48" s="499"/>
      <c r="Y48" s="500"/>
      <c r="Z48" s="498"/>
      <c r="AA48" s="500"/>
      <c r="AB48" s="134"/>
      <c r="AC48" s="493">
        <f t="shared" si="27"/>
        <v>0</v>
      </c>
      <c r="AD48" s="821"/>
      <c r="AE48" s="821"/>
      <c r="AF48" s="749">
        <f t="shared" si="26"/>
      </c>
      <c r="AG48" s="882"/>
      <c r="AH48" s="765">
        <f t="shared" si="28"/>
      </c>
      <c r="AI48" s="766" t="str">
        <f>B$79</f>
        <v>FW1</v>
      </c>
      <c r="AJ48" s="765">
        <f t="shared" si="29"/>
      </c>
      <c r="AK48" s="767">
        <f t="shared" si="33"/>
      </c>
      <c r="AL48" s="768">
        <f t="shared" si="34"/>
      </c>
      <c r="AM48" s="769">
        <f t="shared" si="35"/>
      </c>
      <c r="AN48" s="770">
        <f t="shared" si="36"/>
      </c>
      <c r="AO48" s="772">
        <f t="shared" si="30"/>
      </c>
      <c r="AP48" s="751">
        <f t="shared" si="31"/>
      </c>
      <c r="AQ48" s="751">
        <f t="shared" si="32"/>
      </c>
      <c r="AR48" s="751">
        <f>IF(E77&lt;&gt;"",1,0)</f>
        <v>0</v>
      </c>
      <c r="AT48" s="753"/>
      <c r="AU48" s="772">
        <f>IF(AND(E48&lt;&gt;"",H48="",I48="",L48=""),0,IF(E48&lt;&gt;"",1,0))</f>
        <v>0</v>
      </c>
      <c r="AV48" s="753"/>
      <c r="AW48" s="753"/>
    </row>
    <row r="49" spans="2:49" ht="19.5" customHeight="1">
      <c r="B49" s="886"/>
      <c r="C49" s="389">
        <v>28</v>
      </c>
      <c r="D49" s="152">
        <f>IF('2-2(基本)'!D49="","",'2-2(基本)'!D49)</f>
      </c>
      <c r="E49" s="153">
        <f>IF('2-2(基本)'!F49="","",'2-2(基本)'!F49)</f>
      </c>
      <c r="F49" s="529">
        <f>IF('2-2(基本)'!E49="","",'2-2(基本)'!E49)</f>
      </c>
      <c r="G49" s="153">
        <f>IF('2-2(基本)'!T49="","",'2-2(基本)'!T49)</f>
      </c>
      <c r="H49" s="134"/>
      <c r="I49" s="147"/>
      <c r="J49" s="147"/>
      <c r="K49" s="147"/>
      <c r="L49" s="537">
        <f t="shared" si="37"/>
      </c>
      <c r="M49" s="127"/>
      <c r="N49" s="498"/>
      <c r="O49" s="499"/>
      <c r="P49" s="499"/>
      <c r="Q49" s="499"/>
      <c r="R49" s="499"/>
      <c r="S49" s="500"/>
      <c r="T49" s="498"/>
      <c r="U49" s="499"/>
      <c r="V49" s="499"/>
      <c r="W49" s="499"/>
      <c r="X49" s="499"/>
      <c r="Y49" s="500"/>
      <c r="Z49" s="498"/>
      <c r="AA49" s="500"/>
      <c r="AB49" s="134"/>
      <c r="AC49" s="493">
        <f t="shared" si="27"/>
        <v>0</v>
      </c>
      <c r="AD49" s="821"/>
      <c r="AE49" s="821"/>
      <c r="AF49" s="749">
        <f t="shared" si="26"/>
      </c>
      <c r="AG49" s="882"/>
      <c r="AH49" s="765">
        <f t="shared" si="28"/>
      </c>
      <c r="AI49" s="766" t="str">
        <f>B$79</f>
        <v>FW1</v>
      </c>
      <c r="AJ49" s="765">
        <f t="shared" si="29"/>
      </c>
      <c r="AK49" s="767">
        <f t="shared" si="33"/>
      </c>
      <c r="AL49" s="768">
        <f t="shared" si="34"/>
      </c>
      <c r="AM49" s="769">
        <f t="shared" si="35"/>
      </c>
      <c r="AN49" s="770">
        <f t="shared" si="36"/>
      </c>
      <c r="AO49" s="772">
        <f t="shared" si="30"/>
      </c>
      <c r="AP49" s="751">
        <f t="shared" si="31"/>
      </c>
      <c r="AQ49" s="751">
        <f t="shared" si="32"/>
      </c>
      <c r="AR49" s="751">
        <f>IF(E78&lt;&gt;"",1,0)</f>
        <v>0</v>
      </c>
      <c r="AT49" s="753"/>
      <c r="AU49" s="772">
        <f>IF(AND(E49&lt;&gt;"",H49="",I49="",L49=""),0,IF(E49&lt;&gt;"",1,0))</f>
        <v>0</v>
      </c>
      <c r="AV49" s="753"/>
      <c r="AW49" s="753"/>
    </row>
    <row r="50" spans="2:49" ht="19.5" customHeight="1">
      <c r="B50" s="886"/>
      <c r="C50" s="389">
        <v>29</v>
      </c>
      <c r="D50" s="152">
        <f>IF('2-2(基本)'!D50="","",'2-2(基本)'!D50)</f>
      </c>
      <c r="E50" s="153">
        <f>IF('2-2(基本)'!F50="","",'2-2(基本)'!F50)</f>
      </c>
      <c r="F50" s="529">
        <f>IF('2-2(基本)'!E50="","",'2-2(基本)'!E50)</f>
      </c>
      <c r="G50" s="153">
        <f>IF('2-2(基本)'!T50="","",'2-2(基本)'!T50)</f>
      </c>
      <c r="H50" s="134"/>
      <c r="I50" s="147"/>
      <c r="J50" s="147"/>
      <c r="K50" s="147"/>
      <c r="L50" s="537">
        <f t="shared" si="37"/>
      </c>
      <c r="M50" s="127"/>
      <c r="N50" s="498"/>
      <c r="O50" s="499"/>
      <c r="P50" s="499"/>
      <c r="Q50" s="499"/>
      <c r="R50" s="499"/>
      <c r="S50" s="500"/>
      <c r="T50" s="498"/>
      <c r="U50" s="499"/>
      <c r="V50" s="499"/>
      <c r="W50" s="499"/>
      <c r="X50" s="499"/>
      <c r="Y50" s="500"/>
      <c r="Z50" s="498"/>
      <c r="AA50" s="500"/>
      <c r="AB50" s="134"/>
      <c r="AC50" s="493">
        <f t="shared" si="27"/>
        <v>0</v>
      </c>
      <c r="AD50" s="821"/>
      <c r="AE50" s="821"/>
      <c r="AF50" s="749">
        <f t="shared" si="26"/>
      </c>
      <c r="AG50" s="882"/>
      <c r="AH50" s="765">
        <f t="shared" si="28"/>
      </c>
      <c r="AI50" s="766" t="str">
        <f>B$84</f>
        <v>FW2</v>
      </c>
      <c r="AJ50" s="765">
        <f t="shared" si="29"/>
      </c>
      <c r="AK50" s="767">
        <f t="shared" si="33"/>
      </c>
      <c r="AL50" s="768">
        <f t="shared" si="34"/>
      </c>
      <c r="AM50" s="769">
        <f t="shared" si="35"/>
      </c>
      <c r="AN50" s="770">
        <f t="shared" si="36"/>
      </c>
      <c r="AO50" s="772">
        <f t="shared" si="30"/>
      </c>
      <c r="AP50" s="751">
        <f t="shared" si="31"/>
      </c>
      <c r="AQ50" s="751">
        <f t="shared" si="32"/>
      </c>
      <c r="AT50" s="753"/>
      <c r="AU50" s="772">
        <f>IF(AND(E50&lt;&gt;"",H50="",I50="",L50=""),0,IF(E50&lt;&gt;"",1,0))</f>
        <v>0</v>
      </c>
      <c r="AV50" s="753"/>
      <c r="AW50" s="753"/>
    </row>
    <row r="51" spans="2:49" ht="19.5" customHeight="1" thickBot="1">
      <c r="B51" s="887"/>
      <c r="C51" s="390">
        <v>30</v>
      </c>
      <c r="D51" s="150">
        <f>IF('2-2(基本)'!D51="","",'2-2(基本)'!D51)</f>
      </c>
      <c r="E51" s="151">
        <f>IF('2-2(基本)'!F51="","",'2-2(基本)'!F51)</f>
      </c>
      <c r="F51" s="531">
        <f>IF('2-2(基本)'!E51="","",'2-2(基本)'!E51)</f>
      </c>
      <c r="G51" s="151">
        <f>IF('2-2(基本)'!T51="","",'2-2(基本)'!T51)</f>
      </c>
      <c r="H51" s="132"/>
      <c r="I51" s="146"/>
      <c r="J51" s="146"/>
      <c r="K51" s="146"/>
      <c r="L51" s="540">
        <f t="shared" si="37"/>
      </c>
      <c r="M51" s="128"/>
      <c r="N51" s="501"/>
      <c r="O51" s="502"/>
      <c r="P51" s="502"/>
      <c r="Q51" s="502"/>
      <c r="R51" s="502"/>
      <c r="S51" s="503"/>
      <c r="T51" s="501"/>
      <c r="U51" s="502"/>
      <c r="V51" s="502"/>
      <c r="W51" s="502"/>
      <c r="X51" s="502"/>
      <c r="Y51" s="503"/>
      <c r="Z51" s="501"/>
      <c r="AA51" s="503"/>
      <c r="AB51" s="132"/>
      <c r="AC51" s="494">
        <f t="shared" si="27"/>
        <v>0</v>
      </c>
      <c r="AD51" s="826"/>
      <c r="AE51" s="826"/>
      <c r="AF51" s="749">
        <f t="shared" si="26"/>
      </c>
      <c r="AG51" s="882"/>
      <c r="AH51" s="765">
        <f t="shared" si="28"/>
      </c>
      <c r="AI51" s="766" t="str">
        <f>B$84</f>
        <v>FW2</v>
      </c>
      <c r="AJ51" s="765">
        <f t="shared" si="29"/>
      </c>
      <c r="AK51" s="767">
        <f t="shared" si="33"/>
      </c>
      <c r="AL51" s="768">
        <f t="shared" si="34"/>
      </c>
      <c r="AM51" s="769">
        <f t="shared" si="35"/>
      </c>
      <c r="AN51" s="770">
        <f t="shared" si="36"/>
      </c>
      <c r="AO51" s="772">
        <f t="shared" si="30"/>
      </c>
      <c r="AP51" s="751">
        <f t="shared" si="31"/>
      </c>
      <c r="AQ51" s="751">
        <f t="shared" si="32"/>
      </c>
      <c r="AT51" s="753"/>
      <c r="AU51" s="772">
        <f>IF(AND(E51&lt;&gt;"",H51="",I51="",L51=""),0,IF(E51&lt;&gt;"",1,0))</f>
        <v>0</v>
      </c>
      <c r="AV51" s="763"/>
      <c r="AW51" s="753"/>
    </row>
    <row r="52" spans="2:49" ht="19.5" customHeight="1" thickTop="1">
      <c r="B52" s="886" t="s">
        <v>324</v>
      </c>
      <c r="C52" s="388">
        <v>31</v>
      </c>
      <c r="D52" s="148">
        <f>IF('2-2(基本)'!D52="","",'2-2(基本)'!D52)</f>
      </c>
      <c r="E52" s="149">
        <f>IF('2-2(基本)'!F52="","",'2-2(基本)'!F52)</f>
      </c>
      <c r="F52" s="527">
        <f>IF('2-2(基本)'!E52="","",'2-2(基本)'!E52)</f>
      </c>
      <c r="G52" s="528">
        <f>IF('2-2(基本)'!T52="","",'2-2(基本)'!T52)</f>
      </c>
      <c r="H52" s="130"/>
      <c r="I52" s="145"/>
      <c r="J52" s="145"/>
      <c r="K52" s="145"/>
      <c r="L52" s="537">
        <f t="shared" si="37"/>
      </c>
      <c r="M52" s="126"/>
      <c r="N52" s="495"/>
      <c r="O52" s="496"/>
      <c r="P52" s="496"/>
      <c r="Q52" s="496"/>
      <c r="R52" s="496"/>
      <c r="S52" s="497"/>
      <c r="T52" s="495"/>
      <c r="U52" s="496"/>
      <c r="V52" s="496"/>
      <c r="W52" s="496"/>
      <c r="X52" s="496"/>
      <c r="Y52" s="497"/>
      <c r="Z52" s="495"/>
      <c r="AA52" s="497"/>
      <c r="AB52" s="130"/>
      <c r="AC52" s="492">
        <f t="shared" si="27"/>
        <v>0</v>
      </c>
      <c r="AD52" s="825"/>
      <c r="AE52" s="825"/>
      <c r="AF52" s="749">
        <f t="shared" si="26"/>
      </c>
      <c r="AG52" s="882"/>
      <c r="AH52" s="765">
        <f t="shared" si="28"/>
      </c>
      <c r="AI52" s="766" t="str">
        <f>B$84</f>
        <v>FW2</v>
      </c>
      <c r="AJ52" s="765">
        <f t="shared" si="29"/>
      </c>
      <c r="AK52" s="767">
        <f t="shared" si="33"/>
      </c>
      <c r="AL52" s="768">
        <f t="shared" si="34"/>
      </c>
      <c r="AM52" s="769">
        <f t="shared" si="35"/>
      </c>
      <c r="AN52" s="770">
        <f t="shared" si="36"/>
      </c>
      <c r="AO52" s="772">
        <f t="shared" si="30"/>
      </c>
      <c r="AP52" s="751">
        <f t="shared" si="31"/>
      </c>
      <c r="AQ52" s="751">
        <f t="shared" si="32"/>
      </c>
      <c r="AT52" s="753"/>
      <c r="AU52" s="752"/>
      <c r="AV52" s="772">
        <f>IF(AND(E52&lt;&gt;"",H52="",I52="",L52=""),0,IF(E52&lt;&gt;"",1,0))</f>
        <v>0</v>
      </c>
      <c r="AW52" s="753"/>
    </row>
    <row r="53" spans="2:49" ht="19.5" customHeight="1">
      <c r="B53" s="886"/>
      <c r="C53" s="389">
        <v>32</v>
      </c>
      <c r="D53" s="152">
        <f>IF('2-2(基本)'!D53="","",'2-2(基本)'!D53)</f>
      </c>
      <c r="E53" s="153">
        <f>IF('2-2(基本)'!F53="","",'2-2(基本)'!F53)</f>
      </c>
      <c r="F53" s="529">
        <f>IF('2-2(基本)'!E53="","",'2-2(基本)'!E53)</f>
      </c>
      <c r="G53" s="530">
        <f>IF('2-2(基本)'!T53="","",'2-2(基本)'!T53)</f>
      </c>
      <c r="H53" s="134"/>
      <c r="I53" s="147"/>
      <c r="J53" s="147"/>
      <c r="K53" s="147"/>
      <c r="L53" s="537">
        <f t="shared" si="37"/>
      </c>
      <c r="M53" s="127"/>
      <c r="N53" s="498"/>
      <c r="O53" s="499"/>
      <c r="P53" s="499"/>
      <c r="Q53" s="499"/>
      <c r="R53" s="499"/>
      <c r="S53" s="500"/>
      <c r="T53" s="498"/>
      <c r="U53" s="499"/>
      <c r="V53" s="499"/>
      <c r="W53" s="499"/>
      <c r="X53" s="499"/>
      <c r="Y53" s="500"/>
      <c r="Z53" s="498"/>
      <c r="AA53" s="500"/>
      <c r="AB53" s="134"/>
      <c r="AC53" s="493">
        <f t="shared" si="27"/>
        <v>0</v>
      </c>
      <c r="AD53" s="821"/>
      <c r="AE53" s="821"/>
      <c r="AF53" s="749">
        <f t="shared" si="26"/>
      </c>
      <c r="AG53" s="882"/>
      <c r="AH53" s="765">
        <f t="shared" si="28"/>
      </c>
      <c r="AI53" s="766" t="str">
        <f>B$84</f>
        <v>FW2</v>
      </c>
      <c r="AJ53" s="765">
        <f t="shared" si="29"/>
      </c>
      <c r="AK53" s="767">
        <f t="shared" si="33"/>
      </c>
      <c r="AL53" s="768">
        <f t="shared" si="34"/>
      </c>
      <c r="AM53" s="769">
        <f t="shared" si="35"/>
      </c>
      <c r="AN53" s="770">
        <f t="shared" si="36"/>
      </c>
      <c r="AO53" s="772">
        <f t="shared" si="30"/>
      </c>
      <c r="AP53" s="751">
        <f t="shared" si="31"/>
      </c>
      <c r="AQ53" s="751">
        <f t="shared" si="32"/>
      </c>
      <c r="AT53" s="753"/>
      <c r="AU53" s="753"/>
      <c r="AV53" s="772">
        <f>IF(AND(E53&lt;&gt;"",H53="",I53="",L53=""),0,IF(E53&lt;&gt;"",1,0))</f>
        <v>0</v>
      </c>
      <c r="AW53" s="753"/>
    </row>
    <row r="54" spans="2:49" ht="19.5" customHeight="1">
      <c r="B54" s="886"/>
      <c r="C54" s="389">
        <v>33</v>
      </c>
      <c r="D54" s="152">
        <f>IF('2-2(基本)'!D54="","",'2-2(基本)'!D54)</f>
      </c>
      <c r="E54" s="153">
        <f>IF('2-2(基本)'!F54="","",'2-2(基本)'!F54)</f>
      </c>
      <c r="F54" s="529">
        <f>IF('2-2(基本)'!E54="","",'2-2(基本)'!E54)</f>
      </c>
      <c r="G54" s="530">
        <f>IF('2-2(基本)'!T54="","",'2-2(基本)'!T54)</f>
      </c>
      <c r="H54" s="134"/>
      <c r="I54" s="147"/>
      <c r="J54" s="147"/>
      <c r="K54" s="147"/>
      <c r="L54" s="537">
        <f t="shared" si="37"/>
      </c>
      <c r="M54" s="127"/>
      <c r="N54" s="498"/>
      <c r="O54" s="499"/>
      <c r="P54" s="499"/>
      <c r="Q54" s="499"/>
      <c r="R54" s="499"/>
      <c r="S54" s="500"/>
      <c r="T54" s="498"/>
      <c r="U54" s="499"/>
      <c r="V54" s="499"/>
      <c r="W54" s="499"/>
      <c r="X54" s="499"/>
      <c r="Y54" s="500"/>
      <c r="Z54" s="498"/>
      <c r="AA54" s="500"/>
      <c r="AB54" s="134"/>
      <c r="AC54" s="493">
        <f t="shared" si="27"/>
        <v>0</v>
      </c>
      <c r="AD54" s="821"/>
      <c r="AE54" s="821"/>
      <c r="AF54" s="749">
        <f t="shared" si="26"/>
      </c>
      <c r="AG54" s="882"/>
      <c r="AH54" s="765">
        <f t="shared" si="28"/>
      </c>
      <c r="AI54" s="766" t="str">
        <f>B$84</f>
        <v>FW2</v>
      </c>
      <c r="AJ54" s="765">
        <f t="shared" si="29"/>
      </c>
      <c r="AK54" s="767">
        <f t="shared" si="33"/>
      </c>
      <c r="AL54" s="768">
        <f t="shared" si="34"/>
      </c>
      <c r="AM54" s="769">
        <f t="shared" si="35"/>
      </c>
      <c r="AN54" s="770">
        <f t="shared" si="36"/>
      </c>
      <c r="AO54" s="772">
        <f t="shared" si="30"/>
      </c>
      <c r="AP54" s="751">
        <f t="shared" si="31"/>
      </c>
      <c r="AQ54" s="751">
        <f t="shared" si="32"/>
      </c>
      <c r="AT54" s="753"/>
      <c r="AU54" s="753"/>
      <c r="AV54" s="772">
        <f>IF(AND(E54&lt;&gt;"",H54="",I54="",L54=""),0,IF(E54&lt;&gt;"",1,0))</f>
        <v>0</v>
      </c>
      <c r="AW54" s="753"/>
    </row>
    <row r="55" spans="2:49" ht="19.5" customHeight="1">
      <c r="B55" s="886"/>
      <c r="C55" s="389">
        <v>34</v>
      </c>
      <c r="D55" s="152">
        <f>IF('2-2(基本)'!D55="","",'2-2(基本)'!D55)</f>
      </c>
      <c r="E55" s="153">
        <f>IF('2-2(基本)'!F55="","",'2-2(基本)'!F55)</f>
      </c>
      <c r="F55" s="529">
        <f>IF('2-2(基本)'!E55="","",'2-2(基本)'!E55)</f>
      </c>
      <c r="G55" s="530">
        <f>IF('2-2(基本)'!T55="","",'2-2(基本)'!T55)</f>
      </c>
      <c r="H55" s="134"/>
      <c r="I55" s="147"/>
      <c r="J55" s="147"/>
      <c r="K55" s="147"/>
      <c r="L55" s="537">
        <f t="shared" si="37"/>
      </c>
      <c r="M55" s="127"/>
      <c r="N55" s="498"/>
      <c r="O55" s="499"/>
      <c r="P55" s="499"/>
      <c r="Q55" s="499"/>
      <c r="R55" s="499"/>
      <c r="S55" s="500"/>
      <c r="T55" s="498"/>
      <c r="U55" s="499"/>
      <c r="V55" s="499"/>
      <c r="W55" s="499"/>
      <c r="X55" s="499"/>
      <c r="Y55" s="500"/>
      <c r="Z55" s="498"/>
      <c r="AA55" s="500"/>
      <c r="AB55" s="134"/>
      <c r="AC55" s="493">
        <f t="shared" si="27"/>
        <v>0</v>
      </c>
      <c r="AD55" s="821"/>
      <c r="AE55" s="821"/>
      <c r="AF55" s="749">
        <f t="shared" si="26"/>
      </c>
      <c r="AG55" s="882"/>
      <c r="AH55" s="765">
        <f t="shared" si="28"/>
      </c>
      <c r="AI55" s="766" t="str">
        <f>B$89</f>
        <v>FW3</v>
      </c>
      <c r="AJ55" s="765">
        <f t="shared" si="29"/>
      </c>
      <c r="AK55" s="767">
        <f t="shared" si="33"/>
      </c>
      <c r="AL55" s="768">
        <f t="shared" si="34"/>
      </c>
      <c r="AM55" s="769">
        <f t="shared" si="35"/>
      </c>
      <c r="AN55" s="770">
        <f t="shared" si="36"/>
      </c>
      <c r="AO55" s="772">
        <f t="shared" si="30"/>
      </c>
      <c r="AP55" s="751">
        <f t="shared" si="31"/>
      </c>
      <c r="AQ55" s="751">
        <f t="shared" si="32"/>
      </c>
      <c r="AT55" s="753"/>
      <c r="AU55" s="753"/>
      <c r="AV55" s="772">
        <f>IF(AND(E55&lt;&gt;"",H55="",I55="",L55=""),0,IF(E55&lt;&gt;"",1,0))</f>
        <v>0</v>
      </c>
      <c r="AW55" s="753"/>
    </row>
    <row r="56" spans="2:49" ht="19.5" customHeight="1" thickBot="1">
      <c r="B56" s="887"/>
      <c r="C56" s="390">
        <v>35</v>
      </c>
      <c r="D56" s="150">
        <f>IF('2-2(基本)'!D56="","",'2-2(基本)'!D56)</f>
      </c>
      <c r="E56" s="151">
        <f>IF('2-2(基本)'!F56="","",'2-2(基本)'!F56)</f>
      </c>
      <c r="F56" s="531">
        <f>IF('2-2(基本)'!E56="","",'2-2(基本)'!E56)</f>
      </c>
      <c r="G56" s="532">
        <f>IF('2-2(基本)'!T56="","",'2-2(基本)'!T56)</f>
      </c>
      <c r="H56" s="132"/>
      <c r="I56" s="146"/>
      <c r="J56" s="146"/>
      <c r="K56" s="146"/>
      <c r="L56" s="538">
        <f t="shared" si="37"/>
      </c>
      <c r="M56" s="128"/>
      <c r="N56" s="501"/>
      <c r="O56" s="502"/>
      <c r="P56" s="502"/>
      <c r="Q56" s="502"/>
      <c r="R56" s="502"/>
      <c r="S56" s="503"/>
      <c r="T56" s="501"/>
      <c r="U56" s="502"/>
      <c r="V56" s="502"/>
      <c r="W56" s="502"/>
      <c r="X56" s="502"/>
      <c r="Y56" s="503"/>
      <c r="Z56" s="501"/>
      <c r="AA56" s="503"/>
      <c r="AB56" s="132"/>
      <c r="AC56" s="494">
        <f t="shared" si="27"/>
        <v>0</v>
      </c>
      <c r="AD56" s="826"/>
      <c r="AE56" s="826"/>
      <c r="AF56" s="749">
        <f t="shared" si="26"/>
      </c>
      <c r="AG56" s="882"/>
      <c r="AH56" s="765">
        <f t="shared" si="28"/>
      </c>
      <c r="AI56" s="766" t="str">
        <f>B$89</f>
        <v>FW3</v>
      </c>
      <c r="AJ56" s="765">
        <f t="shared" si="29"/>
      </c>
      <c r="AK56" s="767">
        <f t="shared" si="33"/>
      </c>
      <c r="AL56" s="768">
        <f t="shared" si="34"/>
      </c>
      <c r="AM56" s="769">
        <f t="shared" si="35"/>
      </c>
      <c r="AN56" s="770">
        <f t="shared" si="36"/>
      </c>
      <c r="AO56" s="772">
        <f t="shared" si="30"/>
      </c>
      <c r="AP56" s="751">
        <f t="shared" si="31"/>
      </c>
      <c r="AQ56" s="751">
        <f t="shared" si="32"/>
      </c>
      <c r="AT56" s="753"/>
      <c r="AU56" s="753"/>
      <c r="AV56" s="772">
        <f>IF(AND(E56&lt;&gt;"",H56="",I56="",L56=""),0,IF(E56&lt;&gt;"",1,0))</f>
        <v>0</v>
      </c>
      <c r="AW56" s="763"/>
    </row>
    <row r="57" spans="2:49" ht="19.5" customHeight="1" thickTop="1">
      <c r="B57" s="886" t="s">
        <v>363</v>
      </c>
      <c r="C57" s="388">
        <v>36</v>
      </c>
      <c r="D57" s="148">
        <f>IF('2-2(基本)'!D57="","",'2-2(基本)'!D57)</f>
      </c>
      <c r="E57" s="149">
        <f>IF('2-2(基本)'!F57="","",'2-2(基本)'!F57)</f>
      </c>
      <c r="F57" s="527">
        <f>IF('2-2(基本)'!E57="","",'2-2(基本)'!E57)</f>
      </c>
      <c r="G57" s="528">
        <f>IF('2-2(基本)'!T57="","",'2-2(基本)'!T57)</f>
      </c>
      <c r="H57" s="130"/>
      <c r="I57" s="145"/>
      <c r="J57" s="145"/>
      <c r="K57" s="145"/>
      <c r="L57" s="539">
        <f t="shared" si="37"/>
      </c>
      <c r="M57" s="126"/>
      <c r="N57" s="495"/>
      <c r="O57" s="496"/>
      <c r="P57" s="496"/>
      <c r="Q57" s="496"/>
      <c r="R57" s="496"/>
      <c r="S57" s="497"/>
      <c r="T57" s="495"/>
      <c r="U57" s="496"/>
      <c r="V57" s="496"/>
      <c r="W57" s="496"/>
      <c r="X57" s="496"/>
      <c r="Y57" s="497"/>
      <c r="Z57" s="495"/>
      <c r="AA57" s="497"/>
      <c r="AB57" s="130"/>
      <c r="AC57" s="492">
        <f t="shared" si="27"/>
        <v>0</v>
      </c>
      <c r="AD57" s="825"/>
      <c r="AE57" s="825"/>
      <c r="AF57" s="749">
        <f t="shared" si="26"/>
      </c>
      <c r="AG57" s="882"/>
      <c r="AH57" s="765">
        <f t="shared" si="28"/>
      </c>
      <c r="AI57" s="766" t="str">
        <f>B$89</f>
        <v>FW3</v>
      </c>
      <c r="AJ57" s="765">
        <f t="shared" si="29"/>
      </c>
      <c r="AK57" s="767">
        <f t="shared" si="33"/>
      </c>
      <c r="AL57" s="768">
        <f t="shared" si="34"/>
      </c>
      <c r="AM57" s="769">
        <f t="shared" si="35"/>
      </c>
      <c r="AN57" s="770">
        <f t="shared" si="36"/>
      </c>
      <c r="AO57" s="772">
        <f t="shared" si="30"/>
      </c>
      <c r="AP57" s="751">
        <f t="shared" si="31"/>
      </c>
      <c r="AQ57" s="751">
        <f t="shared" si="32"/>
      </c>
      <c r="AT57" s="753"/>
      <c r="AU57" s="753"/>
      <c r="AV57" s="752"/>
      <c r="AW57" s="772">
        <f>IF(AND(E57&lt;&gt;"",H57="",I57="",L57=""),0,IF(E57&lt;&gt;"",1,0))</f>
        <v>0</v>
      </c>
    </row>
    <row r="58" spans="2:49" ht="19.5" customHeight="1">
      <c r="B58" s="886"/>
      <c r="C58" s="389">
        <v>37</v>
      </c>
      <c r="D58" s="152">
        <f>IF('2-2(基本)'!D58="","",'2-2(基本)'!D58)</f>
      </c>
      <c r="E58" s="153">
        <f>IF('2-2(基本)'!F58="","",'2-2(基本)'!F58)</f>
      </c>
      <c r="F58" s="529">
        <f>IF('2-2(基本)'!E58="","",'2-2(基本)'!E58)</f>
      </c>
      <c r="G58" s="530">
        <f>IF('2-2(基本)'!T58="","",'2-2(基本)'!T58)</f>
      </c>
      <c r="H58" s="134"/>
      <c r="I58" s="147"/>
      <c r="J58" s="147"/>
      <c r="K58" s="147"/>
      <c r="L58" s="537">
        <f t="shared" si="37"/>
      </c>
      <c r="M58" s="127"/>
      <c r="N58" s="498"/>
      <c r="O58" s="499"/>
      <c r="P58" s="499"/>
      <c r="Q58" s="499"/>
      <c r="R58" s="499"/>
      <c r="S58" s="500"/>
      <c r="T58" s="498"/>
      <c r="U58" s="499"/>
      <c r="V58" s="499"/>
      <c r="W58" s="499"/>
      <c r="X58" s="499"/>
      <c r="Y58" s="500"/>
      <c r="Z58" s="498"/>
      <c r="AA58" s="500"/>
      <c r="AB58" s="134"/>
      <c r="AC58" s="493">
        <f t="shared" si="27"/>
        <v>0</v>
      </c>
      <c r="AD58" s="821"/>
      <c r="AE58" s="821"/>
      <c r="AF58" s="749">
        <f t="shared" si="26"/>
      </c>
      <c r="AG58" s="882"/>
      <c r="AH58" s="765">
        <f t="shared" si="28"/>
      </c>
      <c r="AI58" s="766" t="str">
        <f>B$89</f>
        <v>FW3</v>
      </c>
      <c r="AJ58" s="765">
        <f t="shared" si="29"/>
      </c>
      <c r="AK58" s="767">
        <f t="shared" si="33"/>
      </c>
      <c r="AL58" s="768">
        <f t="shared" si="34"/>
      </c>
      <c r="AM58" s="769">
        <f t="shared" si="35"/>
      </c>
      <c r="AN58" s="770">
        <f t="shared" si="36"/>
      </c>
      <c r="AO58" s="772">
        <f t="shared" si="30"/>
      </c>
      <c r="AP58" s="751">
        <f t="shared" si="31"/>
      </c>
      <c r="AQ58" s="751">
        <f t="shared" si="32"/>
      </c>
      <c r="AT58" s="753"/>
      <c r="AU58" s="753"/>
      <c r="AV58" s="753"/>
      <c r="AW58" s="772">
        <f>IF(AND(E58&lt;&gt;"",H58="",I58="",L58=""),0,IF(E58&lt;&gt;"",1,0))</f>
        <v>0</v>
      </c>
    </row>
    <row r="59" spans="2:49" ht="19.5" customHeight="1" thickBot="1">
      <c r="B59" s="886"/>
      <c r="C59" s="389">
        <v>38</v>
      </c>
      <c r="D59" s="152">
        <f>IF('2-2(基本)'!D59="","",'2-2(基本)'!D59)</f>
      </c>
      <c r="E59" s="153">
        <f>IF('2-2(基本)'!F59="","",'2-2(基本)'!F59)</f>
      </c>
      <c r="F59" s="529">
        <f>IF('2-2(基本)'!E59="","",'2-2(基本)'!E59)</f>
      </c>
      <c r="G59" s="530">
        <f>IF('2-2(基本)'!T59="","",'2-2(基本)'!T59)</f>
      </c>
      <c r="H59" s="134"/>
      <c r="I59" s="147"/>
      <c r="J59" s="147"/>
      <c r="K59" s="147"/>
      <c r="L59" s="537">
        <f t="shared" si="37"/>
      </c>
      <c r="M59" s="127"/>
      <c r="N59" s="498"/>
      <c r="O59" s="499"/>
      <c r="P59" s="499"/>
      <c r="Q59" s="499"/>
      <c r="R59" s="499"/>
      <c r="S59" s="500"/>
      <c r="T59" s="498"/>
      <c r="U59" s="499"/>
      <c r="V59" s="499"/>
      <c r="W59" s="499"/>
      <c r="X59" s="499"/>
      <c r="Y59" s="500"/>
      <c r="Z59" s="498"/>
      <c r="AA59" s="500"/>
      <c r="AB59" s="134"/>
      <c r="AC59" s="493">
        <f t="shared" si="27"/>
        <v>0</v>
      </c>
      <c r="AD59" s="821"/>
      <c r="AE59" s="821"/>
      <c r="AF59" s="749">
        <f t="shared" si="26"/>
      </c>
      <c r="AG59" s="883"/>
      <c r="AH59" s="765">
        <f t="shared" si="28"/>
      </c>
      <c r="AI59" s="766" t="str">
        <f>B$89</f>
        <v>FW3</v>
      </c>
      <c r="AJ59" s="765">
        <f t="shared" si="29"/>
      </c>
      <c r="AK59" s="767">
        <f t="shared" si="33"/>
      </c>
      <c r="AL59" s="774">
        <f t="shared" si="34"/>
      </c>
      <c r="AM59" s="769">
        <f t="shared" si="35"/>
      </c>
      <c r="AN59" s="770">
        <f t="shared" si="36"/>
      </c>
      <c r="AO59" s="772">
        <f t="shared" si="30"/>
      </c>
      <c r="AP59" s="751">
        <f t="shared" si="31"/>
      </c>
      <c r="AQ59" s="751">
        <f t="shared" si="32"/>
      </c>
      <c r="AT59" s="753"/>
      <c r="AU59" s="753"/>
      <c r="AV59" s="753"/>
      <c r="AW59" s="772">
        <f>IF(AND(E59&lt;&gt;"",H59="",I59="",L59=""),0,IF(E59&lt;&gt;"",1,0))</f>
        <v>0</v>
      </c>
    </row>
    <row r="60" spans="2:49" ht="19.5" customHeight="1" thickTop="1">
      <c r="B60" s="886"/>
      <c r="C60" s="389">
        <v>39</v>
      </c>
      <c r="D60" s="152">
        <f>IF('2-2(基本)'!D60="","",'2-2(基本)'!D60)</f>
      </c>
      <c r="E60" s="153">
        <f>IF('2-2(基本)'!F60="","",'2-2(基本)'!F60)</f>
      </c>
      <c r="F60" s="529">
        <f>IF('2-2(基本)'!E60="","",'2-2(基本)'!E60)</f>
      </c>
      <c r="G60" s="530">
        <f>IF('2-2(基本)'!T60="","",'2-2(基本)'!T60)</f>
      </c>
      <c r="H60" s="134"/>
      <c r="I60" s="147"/>
      <c r="J60" s="147"/>
      <c r="K60" s="147"/>
      <c r="L60" s="537">
        <f t="shared" si="37"/>
      </c>
      <c r="M60" s="127"/>
      <c r="N60" s="498"/>
      <c r="O60" s="499"/>
      <c r="P60" s="499"/>
      <c r="Q60" s="499"/>
      <c r="R60" s="499"/>
      <c r="S60" s="500"/>
      <c r="T60" s="498"/>
      <c r="U60" s="499"/>
      <c r="V60" s="499"/>
      <c r="W60" s="499"/>
      <c r="X60" s="499"/>
      <c r="Y60" s="500"/>
      <c r="Z60" s="498"/>
      <c r="AA60" s="500"/>
      <c r="AB60" s="134"/>
      <c r="AC60" s="493">
        <f t="shared" si="27"/>
        <v>0</v>
      </c>
      <c r="AD60" s="821"/>
      <c r="AE60" s="821"/>
      <c r="AF60" s="749">
        <f t="shared" si="26"/>
      </c>
      <c r="AG60" s="750"/>
      <c r="AT60" s="753"/>
      <c r="AU60" s="753"/>
      <c r="AV60" s="753"/>
      <c r="AW60" s="772">
        <f>IF(AND(E60&lt;&gt;"",H60="",I60="",L60=""),0,IF(E60&lt;&gt;"",1,0))</f>
        <v>0</v>
      </c>
    </row>
    <row r="61" spans="2:49" ht="19.5" customHeight="1">
      <c r="B61" s="888"/>
      <c r="C61" s="389">
        <v>40</v>
      </c>
      <c r="D61" s="152">
        <f>IF('2-2(基本)'!D61="","",'2-2(基本)'!D61)</f>
      </c>
      <c r="E61" s="153">
        <f>IF('2-2(基本)'!F61="","",'2-2(基本)'!F61)</f>
      </c>
      <c r="F61" s="529">
        <f>IF('2-2(基本)'!E61="","",'2-2(基本)'!E61)</f>
      </c>
      <c r="G61" s="530">
        <f>IF('2-2(基本)'!T61="","",'2-2(基本)'!T61)</f>
      </c>
      <c r="H61" s="134"/>
      <c r="I61" s="147"/>
      <c r="J61" s="147"/>
      <c r="K61" s="147"/>
      <c r="L61" s="537">
        <f t="shared" si="37"/>
      </c>
      <c r="M61" s="127"/>
      <c r="N61" s="498"/>
      <c r="O61" s="499"/>
      <c r="P61" s="499"/>
      <c r="Q61" s="499"/>
      <c r="R61" s="499"/>
      <c r="S61" s="500"/>
      <c r="T61" s="498"/>
      <c r="U61" s="499"/>
      <c r="V61" s="499"/>
      <c r="W61" s="499"/>
      <c r="X61" s="499"/>
      <c r="Y61" s="500"/>
      <c r="Z61" s="498"/>
      <c r="AA61" s="500"/>
      <c r="AB61" s="134"/>
      <c r="AC61" s="493">
        <f t="shared" si="27"/>
        <v>0</v>
      </c>
      <c r="AD61" s="821"/>
      <c r="AE61" s="821"/>
      <c r="AF61" s="749">
        <f t="shared" si="26"/>
      </c>
      <c r="AT61" s="753"/>
      <c r="AU61" s="753"/>
      <c r="AV61" s="753"/>
      <c r="AW61" s="772">
        <f>IF(AND(E61&lt;&gt;"",H61="",I61="",L61=""),0,IF(E61&lt;&gt;"",1,0))</f>
        <v>0</v>
      </c>
    </row>
    <row r="62" spans="2:49" ht="19.5" customHeight="1">
      <c r="B62" s="593" t="s">
        <v>872</v>
      </c>
      <c r="C62" s="391" t="str">
        <f>C30</f>
        <v>研修は2018年6月1日から2019年1月31日までの期間です。</v>
      </c>
      <c r="AT62" s="753"/>
      <c r="AU62" s="753"/>
      <c r="AV62" s="753"/>
      <c r="AW62" s="752"/>
    </row>
    <row r="63" spans="2:49" ht="20.25" customHeight="1">
      <c r="B63" s="656" t="s">
        <v>873</v>
      </c>
      <c r="C63" s="468" t="str">
        <f>C31</f>
        <v>実地研修の計画日数が、140日未満の場合、その理由を備考欄に記載下さい。</v>
      </c>
      <c r="F63" s="655"/>
      <c r="AG63" s="729"/>
      <c r="AT63" s="753"/>
      <c r="AU63" s="753"/>
      <c r="AV63" s="753"/>
      <c r="AW63" s="753"/>
    </row>
    <row r="64" spans="2:49" ht="19.5" customHeight="1">
      <c r="B64" s="656" t="s">
        <v>886</v>
      </c>
      <c r="C64" s="918" t="str">
        <f>C32</f>
        <v>研修生の減（計画承認に遡っての取りやめ）の研修生：　研修開始年月日、研修月数、実地研修日数は空欄にして下さい。また、備考欄に”研修生の減”と記載下さい。（以降、その研修生に係る金額は全て除いて下さい。）</v>
      </c>
      <c r="D64" s="918"/>
      <c r="E64" s="918"/>
      <c r="F64" s="918"/>
      <c r="G64" s="918"/>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728"/>
      <c r="AG64" s="729"/>
      <c r="AT64" s="753"/>
      <c r="AU64" s="753"/>
      <c r="AV64" s="753"/>
      <c r="AW64" s="753"/>
    </row>
    <row r="65" spans="2:49" ht="19.5" customHeight="1">
      <c r="B65" s="878" t="s">
        <v>477</v>
      </c>
      <c r="C65" s="879"/>
      <c r="D65" s="879"/>
      <c r="E65" s="879"/>
      <c r="F65" s="879"/>
      <c r="G65" s="879"/>
      <c r="H65" s="880"/>
      <c r="I65" s="159" t="str">
        <f>'2-1(表紙)'!$J$2</f>
        <v>30緑</v>
      </c>
      <c r="M65" s="159"/>
      <c r="N65" s="159"/>
      <c r="O65" s="159"/>
      <c r="P65" s="159"/>
      <c r="Q65" s="159"/>
      <c r="R65" s="159"/>
      <c r="S65" s="159"/>
      <c r="T65" s="159"/>
      <c r="U65" s="159"/>
      <c r="V65" s="159"/>
      <c r="W65" s="159"/>
      <c r="X65" s="385"/>
      <c r="Y65" s="385"/>
      <c r="Z65" s="385"/>
      <c r="AA65" s="385"/>
      <c r="AB65" s="159"/>
      <c r="AC65" s="159"/>
      <c r="AD65" s="386" t="str">
        <f>IF('2-1(表紙)'!$J$3="","提出区分",'2-1(表紙)'!$J$3)</f>
        <v>提出区分</v>
      </c>
      <c r="AE65" s="385"/>
      <c r="AF65" s="728"/>
      <c r="AG65" s="729"/>
      <c r="AT65" s="753"/>
      <c r="AU65" s="753"/>
      <c r="AV65" s="753"/>
      <c r="AW65" s="753"/>
    </row>
    <row r="66" spans="2:49" ht="9.75" customHeight="1">
      <c r="B66" s="159"/>
      <c r="C66" s="159"/>
      <c r="D66" s="159"/>
      <c r="E66" s="159"/>
      <c r="F66" s="173"/>
      <c r="G66" s="159"/>
      <c r="H66" s="159"/>
      <c r="I66" s="159"/>
      <c r="J66" s="159"/>
      <c r="K66" s="159"/>
      <c r="L66" s="159"/>
      <c r="M66" s="159"/>
      <c r="N66" s="159"/>
      <c r="O66" s="159"/>
      <c r="P66" s="159"/>
      <c r="Q66" s="159"/>
      <c r="R66" s="159"/>
      <c r="S66" s="159"/>
      <c r="T66" s="159"/>
      <c r="U66" s="159"/>
      <c r="V66" s="159"/>
      <c r="W66" s="159"/>
      <c r="X66" s="159"/>
      <c r="Y66" s="385"/>
      <c r="Z66" s="385"/>
      <c r="AA66" s="385"/>
      <c r="AB66" s="385"/>
      <c r="AC66" s="385"/>
      <c r="AD66" s="385"/>
      <c r="AE66" s="385"/>
      <c r="AF66" s="728"/>
      <c r="AG66" s="739"/>
      <c r="AT66" s="753"/>
      <c r="AU66" s="753"/>
      <c r="AV66" s="753"/>
      <c r="AW66" s="753"/>
    </row>
    <row r="67" spans="2:49" ht="19.5" customHeight="1">
      <c r="B67" s="443" t="s">
        <v>541</v>
      </c>
      <c r="C67" s="443"/>
      <c r="D67" s="443"/>
      <c r="E67" s="443"/>
      <c r="F67" s="443"/>
      <c r="G67" s="443"/>
      <c r="H67" s="443"/>
      <c r="I67" s="443"/>
      <c r="J67" s="464"/>
      <c r="K67" s="464"/>
      <c r="L67" s="443"/>
      <c r="M67" s="443"/>
      <c r="N67" s="443"/>
      <c r="O67" s="443"/>
      <c r="P67" s="443"/>
      <c r="Q67" s="443"/>
      <c r="R67" s="443"/>
      <c r="S67" s="443"/>
      <c r="T67" s="443"/>
      <c r="U67" s="443"/>
      <c r="V67" s="159"/>
      <c r="W67" s="161"/>
      <c r="X67" s="159"/>
      <c r="Y67" s="878" t="s">
        <v>302</v>
      </c>
      <c r="Z67" s="879"/>
      <c r="AA67" s="880"/>
      <c r="AB67" s="899">
        <f>IF('2-1(表紙)'!$I$15="","",'2-1(表紙)'!$I$15)</f>
      </c>
      <c r="AC67" s="900"/>
      <c r="AD67" s="900"/>
      <c r="AE67" s="907"/>
      <c r="AF67" s="738"/>
      <c r="AG67" s="743"/>
      <c r="AT67" s="753"/>
      <c r="AU67" s="753"/>
      <c r="AV67" s="753"/>
      <c r="AW67" s="753"/>
    </row>
    <row r="68" spans="2:49" ht="19.5" customHeight="1">
      <c r="B68" s="443"/>
      <c r="C68" s="443"/>
      <c r="D68" s="443"/>
      <c r="E68" s="443"/>
      <c r="F68" s="443"/>
      <c r="G68" s="443"/>
      <c r="H68" s="443"/>
      <c r="I68" s="443"/>
      <c r="J68" s="464"/>
      <c r="K68" s="464"/>
      <c r="L68" s="443"/>
      <c r="M68" s="443"/>
      <c r="N68" s="443"/>
      <c r="O68" s="443"/>
      <c r="P68" s="443"/>
      <c r="Q68" s="443"/>
      <c r="R68" s="443"/>
      <c r="S68" s="443"/>
      <c r="T68" s="443"/>
      <c r="U68" s="443"/>
      <c r="V68" s="159"/>
      <c r="W68" s="161"/>
      <c r="X68" s="159"/>
      <c r="Y68" s="905" t="s">
        <v>12</v>
      </c>
      <c r="Z68" s="908"/>
      <c r="AA68" s="909"/>
      <c r="AB68" s="899">
        <f>IF('2-1(表紙)'!$J$15="","",'2-1(表紙)'!$J$15)</f>
      </c>
      <c r="AC68" s="900"/>
      <c r="AD68" s="900"/>
      <c r="AE68" s="907"/>
      <c r="AF68" s="742"/>
      <c r="AT68" s="753"/>
      <c r="AU68" s="753"/>
      <c r="AV68" s="753"/>
      <c r="AW68" s="753"/>
    </row>
    <row r="69" spans="2:49" ht="19.5" customHeight="1">
      <c r="B69" s="443"/>
      <c r="C69" s="443"/>
      <c r="D69" s="443"/>
      <c r="E69" s="443"/>
      <c r="F69" s="443"/>
      <c r="G69" s="443"/>
      <c r="H69" s="443"/>
      <c r="I69" s="443"/>
      <c r="J69" s="464"/>
      <c r="K69" s="464"/>
      <c r="L69" s="443"/>
      <c r="M69" s="443"/>
      <c r="N69" s="443"/>
      <c r="O69" s="443"/>
      <c r="P69" s="443"/>
      <c r="Q69" s="443"/>
      <c r="R69" s="443"/>
      <c r="S69" s="443"/>
      <c r="T69" s="443"/>
      <c r="U69" s="443"/>
      <c r="V69" s="159"/>
      <c r="W69" s="161"/>
      <c r="X69" s="159"/>
      <c r="Y69" s="878" t="s">
        <v>20</v>
      </c>
      <c r="Z69" s="879"/>
      <c r="AA69" s="880"/>
      <c r="AB69" s="899">
        <f>IF('2-1(表紙)'!$H$10="","",'2-1(表紙)'!$H$10)</f>
      </c>
      <c r="AC69" s="900"/>
      <c r="AD69" s="900"/>
      <c r="AE69" s="328">
        <f>IF('2-1(表紙)'!$K$15="","",'2-1(表紙)'!$K$15)</f>
      </c>
      <c r="AT69" s="753"/>
      <c r="AU69" s="753"/>
      <c r="AV69" s="753"/>
      <c r="AW69" s="753"/>
    </row>
    <row r="70" spans="2:49" ht="9.75" customHeight="1">
      <c r="B70" s="159"/>
      <c r="C70" s="159"/>
      <c r="D70" s="159"/>
      <c r="E70" s="159"/>
      <c r="F70" s="173"/>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4"/>
      <c r="AE70" s="159"/>
      <c r="AT70" s="753"/>
      <c r="AU70" s="753"/>
      <c r="AV70" s="753"/>
      <c r="AW70" s="753"/>
    </row>
    <row r="71" spans="2:49" ht="19.5" customHeight="1">
      <c r="B71" s="901" t="s">
        <v>412</v>
      </c>
      <c r="C71" s="902" t="s">
        <v>314</v>
      </c>
      <c r="D71" s="902" t="s">
        <v>0</v>
      </c>
      <c r="E71" s="904" t="s">
        <v>1</v>
      </c>
      <c r="F71" s="878" t="s">
        <v>8</v>
      </c>
      <c r="G71" s="879"/>
      <c r="H71" s="879"/>
      <c r="I71" s="879"/>
      <c r="J71" s="879"/>
      <c r="K71" s="879"/>
      <c r="L71" s="879"/>
      <c r="M71" s="880"/>
      <c r="N71" s="878" t="s">
        <v>150</v>
      </c>
      <c r="O71" s="879"/>
      <c r="P71" s="879"/>
      <c r="Q71" s="879"/>
      <c r="R71" s="879"/>
      <c r="S71" s="879"/>
      <c r="T71" s="879"/>
      <c r="U71" s="879"/>
      <c r="V71" s="879"/>
      <c r="W71" s="879"/>
      <c r="X71" s="879"/>
      <c r="Y71" s="879"/>
      <c r="Z71" s="879"/>
      <c r="AA71" s="880"/>
      <c r="AB71" s="889" t="str">
        <f>AB7</f>
        <v>離脱年月日</v>
      </c>
      <c r="AC71" s="911" t="s">
        <v>589</v>
      </c>
      <c r="AD71" s="884" t="str">
        <f>AD7</f>
        <v>備考
（実地研修日数の計画理由等）</v>
      </c>
      <c r="AE71" s="884"/>
      <c r="AG71" s="750"/>
      <c r="AT71" s="753"/>
      <c r="AU71" s="753"/>
      <c r="AV71" s="753"/>
      <c r="AW71" s="753"/>
    </row>
    <row r="72" spans="2:49" ht="19.5" customHeight="1">
      <c r="B72" s="892"/>
      <c r="C72" s="902"/>
      <c r="D72" s="902"/>
      <c r="E72" s="905"/>
      <c r="F72" s="837" t="s">
        <v>660</v>
      </c>
      <c r="G72" s="892" t="s">
        <v>502</v>
      </c>
      <c r="H72" s="894" t="s">
        <v>692</v>
      </c>
      <c r="I72" s="892" t="s">
        <v>584</v>
      </c>
      <c r="J72" s="878" t="s">
        <v>583</v>
      </c>
      <c r="K72" s="879"/>
      <c r="L72" s="880"/>
      <c r="M72" s="892" t="str">
        <f>M8</f>
        <v>研修修了の確認（実績時）</v>
      </c>
      <c r="N72" s="896" t="s">
        <v>151</v>
      </c>
      <c r="O72" s="897"/>
      <c r="P72" s="897"/>
      <c r="Q72" s="897"/>
      <c r="R72" s="897"/>
      <c r="S72" s="898"/>
      <c r="T72" s="896" t="s">
        <v>324</v>
      </c>
      <c r="U72" s="897"/>
      <c r="V72" s="897"/>
      <c r="W72" s="897"/>
      <c r="X72" s="897"/>
      <c r="Y72" s="898"/>
      <c r="Z72" s="896" t="s">
        <v>363</v>
      </c>
      <c r="AA72" s="898"/>
      <c r="AB72" s="890"/>
      <c r="AC72" s="912"/>
      <c r="AD72" s="884"/>
      <c r="AE72" s="884"/>
      <c r="AF72" s="749">
        <f>IF(AND(M74="○",$AD$1&lt;&gt;"実績報告書（年間）"),"年間実績ではないのに研修修了の確認に○がついています。","")</f>
      </c>
      <c r="AG72" s="750"/>
      <c r="AT72" s="753"/>
      <c r="AU72" s="753"/>
      <c r="AV72" s="753"/>
      <c r="AW72" s="753"/>
    </row>
    <row r="73" spans="2:49" ht="151.5" customHeight="1" thickBot="1">
      <c r="B73" s="893"/>
      <c r="C73" s="903"/>
      <c r="D73" s="903"/>
      <c r="E73" s="906"/>
      <c r="F73" s="838"/>
      <c r="G73" s="893"/>
      <c r="H73" s="895"/>
      <c r="I73" s="893"/>
      <c r="J73" s="683" t="s">
        <v>717</v>
      </c>
      <c r="K73" s="683" t="s">
        <v>718</v>
      </c>
      <c r="L73" s="683" t="s">
        <v>418</v>
      </c>
      <c r="M73" s="893"/>
      <c r="N73" s="504" t="s">
        <v>152</v>
      </c>
      <c r="O73" s="505" t="s">
        <v>155</v>
      </c>
      <c r="P73" s="505" t="s">
        <v>331</v>
      </c>
      <c r="Q73" s="506" t="s">
        <v>153</v>
      </c>
      <c r="R73" s="505" t="s">
        <v>156</v>
      </c>
      <c r="S73" s="507" t="s">
        <v>366</v>
      </c>
      <c r="T73" s="508" t="s">
        <v>158</v>
      </c>
      <c r="U73" s="505" t="s">
        <v>159</v>
      </c>
      <c r="V73" s="505" t="s">
        <v>161</v>
      </c>
      <c r="W73" s="509" t="s">
        <v>160</v>
      </c>
      <c r="X73" s="505" t="s">
        <v>157</v>
      </c>
      <c r="Y73" s="510" t="s">
        <v>332</v>
      </c>
      <c r="Z73" s="508" t="s">
        <v>361</v>
      </c>
      <c r="AA73" s="507" t="s">
        <v>362</v>
      </c>
      <c r="AB73" s="891"/>
      <c r="AC73" s="913"/>
      <c r="AD73" s="885"/>
      <c r="AE73" s="885"/>
      <c r="AF73" s="749">
        <f>IF(AND(M75="○",$AD$1&lt;&gt;"実績報告書（年間）"),"年間実績ではないのに研修修了の確認に○がついています。","")</f>
      </c>
      <c r="AG73" s="750"/>
      <c r="AT73" s="773"/>
      <c r="AU73" s="753"/>
      <c r="AV73" s="753"/>
      <c r="AW73" s="753"/>
    </row>
    <row r="74" spans="2:49" ht="19.5" customHeight="1" thickTop="1">
      <c r="B74" s="886" t="s">
        <v>392</v>
      </c>
      <c r="C74" s="388">
        <v>41</v>
      </c>
      <c r="D74" s="148">
        <f>IF('2-2(基本)'!D74="","",'2-2(基本)'!D74)</f>
      </c>
      <c r="E74" s="149">
        <f>IF('2-2(基本)'!F74="","",'2-2(基本)'!F74)</f>
      </c>
      <c r="F74" s="527"/>
      <c r="G74" s="528"/>
      <c r="H74" s="130"/>
      <c r="I74" s="145"/>
      <c r="J74" s="787"/>
      <c r="K74" s="787"/>
      <c r="L74" s="145"/>
      <c r="M74" s="533"/>
      <c r="N74" s="495"/>
      <c r="O74" s="496"/>
      <c r="P74" s="496"/>
      <c r="Q74" s="496"/>
      <c r="R74" s="496"/>
      <c r="S74" s="497"/>
      <c r="T74" s="495"/>
      <c r="U74" s="496"/>
      <c r="V74" s="496"/>
      <c r="W74" s="496"/>
      <c r="X74" s="496"/>
      <c r="Y74" s="497"/>
      <c r="Z74" s="495"/>
      <c r="AA74" s="497"/>
      <c r="AB74" s="776"/>
      <c r="AC74" s="492">
        <f>IF(AND(E74&lt;&gt;"",H74=""),1,0)</f>
        <v>0</v>
      </c>
      <c r="AD74" s="825"/>
      <c r="AE74" s="825"/>
      <c r="AF74" s="749">
        <f aca="true" t="shared" si="38" ref="AF74:AF93">IF(AND(M74="○",$AD$1&lt;&gt;"実績報告書（年間）"),"年間実績ではないのに研修修了の確認に○がついています。","")</f>
      </c>
      <c r="AG74" s="750"/>
      <c r="AT74" s="751">
        <f>IF(AND(E74&lt;&gt;"",H74="",I74="",L74=""),0,IF(E74&lt;&gt;"",1,0))</f>
        <v>0</v>
      </c>
      <c r="AU74" s="753"/>
      <c r="AV74" s="753"/>
      <c r="AW74" s="753"/>
    </row>
    <row r="75" spans="2:49" ht="19.5" customHeight="1">
      <c r="B75" s="886"/>
      <c r="C75" s="389">
        <v>42</v>
      </c>
      <c r="D75" s="152">
        <f>IF('2-2(基本)'!D75="","",'2-2(基本)'!D75)</f>
      </c>
      <c r="E75" s="153">
        <f>IF('2-2(基本)'!F75="","",'2-2(基本)'!F75)</f>
      </c>
      <c r="F75" s="529"/>
      <c r="G75" s="530"/>
      <c r="H75" s="134"/>
      <c r="I75" s="147"/>
      <c r="J75" s="788"/>
      <c r="K75" s="788"/>
      <c r="L75" s="145"/>
      <c r="M75" s="534"/>
      <c r="N75" s="498"/>
      <c r="O75" s="499"/>
      <c r="P75" s="499"/>
      <c r="Q75" s="499"/>
      <c r="R75" s="499"/>
      <c r="S75" s="500"/>
      <c r="T75" s="498"/>
      <c r="U75" s="499"/>
      <c r="V75" s="499"/>
      <c r="W75" s="499"/>
      <c r="X75" s="499"/>
      <c r="Y75" s="500"/>
      <c r="Z75" s="498"/>
      <c r="AA75" s="500"/>
      <c r="AB75" s="777"/>
      <c r="AC75" s="493">
        <f aca="true" t="shared" si="39" ref="AC75:AC93">IF(AND(E75&lt;&gt;"",H75=""),1,0)</f>
        <v>0</v>
      </c>
      <c r="AD75" s="821"/>
      <c r="AE75" s="821"/>
      <c r="AF75" s="749">
        <f t="shared" si="38"/>
      </c>
      <c r="AG75" s="750"/>
      <c r="AT75" s="751">
        <f>IF(AND(E75&lt;&gt;"",H75="",I75="",L75=""),0,IF(E75&lt;&gt;"",1,0))</f>
        <v>0</v>
      </c>
      <c r="AU75" s="753"/>
      <c r="AV75" s="753"/>
      <c r="AW75" s="753"/>
    </row>
    <row r="76" spans="2:49" ht="19.5" customHeight="1">
      <c r="B76" s="886"/>
      <c r="C76" s="389">
        <v>43</v>
      </c>
      <c r="D76" s="152">
        <f>IF('2-2(基本)'!D76="","",'2-2(基本)'!D76)</f>
      </c>
      <c r="E76" s="149">
        <f>IF('2-2(基本)'!F76="","",'2-2(基本)'!F76)</f>
      </c>
      <c r="F76" s="529"/>
      <c r="G76" s="530"/>
      <c r="H76" s="134"/>
      <c r="I76" s="147"/>
      <c r="J76" s="788"/>
      <c r="K76" s="788"/>
      <c r="L76" s="145"/>
      <c r="M76" s="534"/>
      <c r="N76" s="498"/>
      <c r="O76" s="499"/>
      <c r="P76" s="499"/>
      <c r="Q76" s="499"/>
      <c r="R76" s="499"/>
      <c r="S76" s="500"/>
      <c r="T76" s="498"/>
      <c r="U76" s="499"/>
      <c r="V76" s="499"/>
      <c r="W76" s="499"/>
      <c r="X76" s="499"/>
      <c r="Y76" s="500"/>
      <c r="Z76" s="498"/>
      <c r="AA76" s="500"/>
      <c r="AB76" s="777"/>
      <c r="AC76" s="493">
        <f t="shared" si="39"/>
        <v>0</v>
      </c>
      <c r="AD76" s="821"/>
      <c r="AE76" s="821"/>
      <c r="AF76" s="749">
        <f t="shared" si="38"/>
      </c>
      <c r="AG76" s="750"/>
      <c r="AT76" s="751">
        <f>IF(AND(E76&lt;&gt;"",H76="",I76="",L76=""),0,IF(E76&lt;&gt;"",1,0))</f>
        <v>0</v>
      </c>
      <c r="AU76" s="753"/>
      <c r="AV76" s="753"/>
      <c r="AW76" s="753"/>
    </row>
    <row r="77" spans="2:49" ht="19.5" customHeight="1">
      <c r="B77" s="886"/>
      <c r="C77" s="389">
        <v>44</v>
      </c>
      <c r="D77" s="152">
        <f>IF('2-2(基本)'!D77="","",'2-2(基本)'!D77)</f>
      </c>
      <c r="E77" s="153">
        <f>IF('2-2(基本)'!F77="","",'2-2(基本)'!F77)</f>
      </c>
      <c r="F77" s="529"/>
      <c r="G77" s="530"/>
      <c r="H77" s="134"/>
      <c r="I77" s="147"/>
      <c r="J77" s="788"/>
      <c r="K77" s="788"/>
      <c r="L77" s="145"/>
      <c r="M77" s="534"/>
      <c r="N77" s="498"/>
      <c r="O77" s="499"/>
      <c r="P77" s="499"/>
      <c r="Q77" s="499"/>
      <c r="R77" s="499"/>
      <c r="S77" s="500"/>
      <c r="T77" s="498"/>
      <c r="U77" s="499"/>
      <c r="V77" s="499"/>
      <c r="W77" s="499"/>
      <c r="X77" s="499"/>
      <c r="Y77" s="500"/>
      <c r="Z77" s="498"/>
      <c r="AA77" s="500"/>
      <c r="AB77" s="777"/>
      <c r="AC77" s="493">
        <f t="shared" si="39"/>
        <v>0</v>
      </c>
      <c r="AD77" s="821"/>
      <c r="AE77" s="821"/>
      <c r="AF77" s="749">
        <f t="shared" si="38"/>
      </c>
      <c r="AG77" s="750"/>
      <c r="AT77" s="751">
        <f>IF(AND(E77&lt;&gt;"",H77="",I77="",L77=""),0,IF(E77&lt;&gt;"",1,0))</f>
        <v>0</v>
      </c>
      <c r="AU77" s="753"/>
      <c r="AV77" s="753"/>
      <c r="AW77" s="753"/>
    </row>
    <row r="78" spans="2:49" ht="19.5" customHeight="1" thickBot="1">
      <c r="B78" s="887"/>
      <c r="C78" s="390">
        <v>45</v>
      </c>
      <c r="D78" s="544">
        <f>IF('2-2(基本)'!D78="","",'2-2(基本)'!D78)</f>
      </c>
      <c r="E78" s="545">
        <f>IF('2-2(基本)'!F78="","",'2-2(基本)'!F78)</f>
      </c>
      <c r="F78" s="531"/>
      <c r="G78" s="532"/>
      <c r="H78" s="132"/>
      <c r="I78" s="146"/>
      <c r="J78" s="789"/>
      <c r="K78" s="789"/>
      <c r="L78" s="536"/>
      <c r="M78" s="535"/>
      <c r="N78" s="501"/>
      <c r="O78" s="502"/>
      <c r="P78" s="502"/>
      <c r="Q78" s="502"/>
      <c r="R78" s="502"/>
      <c r="S78" s="503"/>
      <c r="T78" s="501"/>
      <c r="U78" s="502"/>
      <c r="V78" s="502"/>
      <c r="W78" s="502"/>
      <c r="X78" s="502"/>
      <c r="Y78" s="503"/>
      <c r="Z78" s="501"/>
      <c r="AA78" s="503"/>
      <c r="AB78" s="778"/>
      <c r="AC78" s="494">
        <f t="shared" si="39"/>
        <v>0</v>
      </c>
      <c r="AD78" s="826"/>
      <c r="AE78" s="826"/>
      <c r="AF78" s="749">
        <f t="shared" si="38"/>
      </c>
      <c r="AG78" s="750"/>
      <c r="AT78" s="751">
        <f>IF(AND(E78&lt;&gt;"",H78="",I78="",L78=""),0,IF(E78&lt;&gt;"",1,0))</f>
        <v>0</v>
      </c>
      <c r="AU78" s="763"/>
      <c r="AV78" s="753"/>
      <c r="AW78" s="753"/>
    </row>
    <row r="79" spans="2:49" ht="19.5" customHeight="1" thickTop="1">
      <c r="B79" s="886" t="s">
        <v>151</v>
      </c>
      <c r="C79" s="388">
        <v>46</v>
      </c>
      <c r="D79" s="546">
        <f>IF('2-2(基本)'!D79="","",'2-2(基本)'!D79)</f>
      </c>
      <c r="E79" s="543">
        <f>IF('2-2(基本)'!F79="","",'2-2(基本)'!F79)</f>
      </c>
      <c r="F79" s="527">
        <f>IF('2-2(基本)'!E78="","",'2-2(基本)'!E78)</f>
      </c>
      <c r="G79" s="149">
        <f>IF('2-2(基本)'!T79="","",'2-2(基本)'!T79)</f>
      </c>
      <c r="H79" s="130"/>
      <c r="I79" s="145"/>
      <c r="J79" s="145"/>
      <c r="K79" s="145"/>
      <c r="L79" s="539">
        <f aca="true" t="shared" si="40" ref="L79:L93">IF(AND(J79="",K79=""),"",J79+K79)</f>
      </c>
      <c r="M79" s="126"/>
      <c r="N79" s="495"/>
      <c r="O79" s="496"/>
      <c r="P79" s="496"/>
      <c r="Q79" s="496"/>
      <c r="R79" s="496"/>
      <c r="S79" s="497"/>
      <c r="T79" s="495"/>
      <c r="U79" s="496"/>
      <c r="V79" s="496"/>
      <c r="W79" s="496"/>
      <c r="X79" s="496"/>
      <c r="Y79" s="497"/>
      <c r="Z79" s="495"/>
      <c r="AA79" s="497"/>
      <c r="AB79" s="130"/>
      <c r="AC79" s="492">
        <f t="shared" si="39"/>
        <v>0</v>
      </c>
      <c r="AD79" s="825"/>
      <c r="AE79" s="825"/>
      <c r="AF79" s="749">
        <f t="shared" si="38"/>
      </c>
      <c r="AG79" s="750"/>
      <c r="AT79" s="752"/>
      <c r="AU79" s="772">
        <f>IF(AND(E79&lt;&gt;"",H79="",I79="",L79=""),0,IF(E79&lt;&gt;"",1,0))</f>
        <v>0</v>
      </c>
      <c r="AV79" s="753"/>
      <c r="AW79" s="753"/>
    </row>
    <row r="80" spans="2:49" ht="19.5" customHeight="1">
      <c r="B80" s="886"/>
      <c r="C80" s="389">
        <v>47</v>
      </c>
      <c r="D80" s="152">
        <f>IF('2-2(基本)'!D80="","",'2-2(基本)'!D80)</f>
      </c>
      <c r="E80" s="153">
        <f>IF('2-2(基本)'!F80="","",'2-2(基本)'!F80)</f>
      </c>
      <c r="F80" s="529">
        <f>IF('2-2(基本)'!E79="","",'2-2(基本)'!E79)</f>
      </c>
      <c r="G80" s="153">
        <f>IF('2-2(基本)'!T80="","",'2-2(基本)'!T80)</f>
      </c>
      <c r="H80" s="134"/>
      <c r="I80" s="147"/>
      <c r="J80" s="147"/>
      <c r="K80" s="147"/>
      <c r="L80" s="685">
        <f t="shared" si="40"/>
      </c>
      <c r="M80" s="127"/>
      <c r="N80" s="498"/>
      <c r="O80" s="499"/>
      <c r="P80" s="499"/>
      <c r="Q80" s="499"/>
      <c r="R80" s="499"/>
      <c r="S80" s="500"/>
      <c r="T80" s="498"/>
      <c r="U80" s="499"/>
      <c r="V80" s="499"/>
      <c r="W80" s="499"/>
      <c r="X80" s="499"/>
      <c r="Y80" s="500"/>
      <c r="Z80" s="498"/>
      <c r="AA80" s="500"/>
      <c r="AB80" s="134"/>
      <c r="AC80" s="493">
        <f t="shared" si="39"/>
        <v>0</v>
      </c>
      <c r="AD80" s="821"/>
      <c r="AE80" s="821"/>
      <c r="AF80" s="749">
        <f t="shared" si="38"/>
      </c>
      <c r="AG80" s="750"/>
      <c r="AT80" s="753"/>
      <c r="AU80" s="772">
        <f>IF(AND(E80&lt;&gt;"",H80="",I80="",L80=""),0,IF(E80&lt;&gt;"",1,0))</f>
        <v>0</v>
      </c>
      <c r="AV80" s="753"/>
      <c r="AW80" s="753"/>
    </row>
    <row r="81" spans="2:49" ht="19.5" customHeight="1">
      <c r="B81" s="886"/>
      <c r="C81" s="389">
        <v>48</v>
      </c>
      <c r="D81" s="152">
        <f>IF('2-2(基本)'!D81="","",'2-2(基本)'!D81)</f>
      </c>
      <c r="E81" s="149">
        <f>IF('2-2(基本)'!F81="","",'2-2(基本)'!F81)</f>
      </c>
      <c r="F81" s="529">
        <f>IF('2-2(基本)'!E80="","",'2-2(基本)'!E80)</f>
      </c>
      <c r="G81" s="153">
        <f>IF('2-2(基本)'!T81="","",'2-2(基本)'!T81)</f>
      </c>
      <c r="H81" s="134"/>
      <c r="I81" s="147"/>
      <c r="J81" s="147"/>
      <c r="K81" s="147"/>
      <c r="L81" s="685">
        <f t="shared" si="40"/>
      </c>
      <c r="M81" s="127"/>
      <c r="N81" s="498"/>
      <c r="O81" s="499"/>
      <c r="P81" s="499"/>
      <c r="Q81" s="499"/>
      <c r="R81" s="499"/>
      <c r="S81" s="500"/>
      <c r="T81" s="498"/>
      <c r="U81" s="499"/>
      <c r="V81" s="499"/>
      <c r="W81" s="499"/>
      <c r="X81" s="499"/>
      <c r="Y81" s="500"/>
      <c r="Z81" s="498"/>
      <c r="AA81" s="500"/>
      <c r="AB81" s="134"/>
      <c r="AC81" s="493">
        <f t="shared" si="39"/>
        <v>0</v>
      </c>
      <c r="AD81" s="821"/>
      <c r="AE81" s="821"/>
      <c r="AF81" s="749">
        <f t="shared" si="38"/>
      </c>
      <c r="AG81" s="750"/>
      <c r="AT81" s="753"/>
      <c r="AU81" s="772">
        <f>IF(AND(E81&lt;&gt;"",H81="",I81="",L81=""),0,IF(E81&lt;&gt;"",1,0))</f>
        <v>0</v>
      </c>
      <c r="AV81" s="753"/>
      <c r="AW81" s="753"/>
    </row>
    <row r="82" spans="2:49" ht="19.5" customHeight="1">
      <c r="B82" s="886"/>
      <c r="C82" s="389">
        <v>49</v>
      </c>
      <c r="D82" s="152">
        <f>IF('2-2(基本)'!D82="","",'2-2(基本)'!D82)</f>
      </c>
      <c r="E82" s="153">
        <f>IF('2-2(基本)'!F82="","",'2-2(基本)'!F82)</f>
      </c>
      <c r="F82" s="529">
        <f>IF('2-2(基本)'!E81="","",'2-2(基本)'!E81)</f>
      </c>
      <c r="G82" s="153">
        <f>IF('2-2(基本)'!T82="","",'2-2(基本)'!T82)</f>
      </c>
      <c r="H82" s="134"/>
      <c r="I82" s="147"/>
      <c r="J82" s="147"/>
      <c r="K82" s="147"/>
      <c r="L82" s="685">
        <f t="shared" si="40"/>
      </c>
      <c r="M82" s="127"/>
      <c r="N82" s="498"/>
      <c r="O82" s="499"/>
      <c r="P82" s="499"/>
      <c r="Q82" s="499"/>
      <c r="R82" s="499"/>
      <c r="S82" s="500"/>
      <c r="T82" s="498"/>
      <c r="U82" s="499"/>
      <c r="V82" s="499"/>
      <c r="W82" s="499"/>
      <c r="X82" s="499"/>
      <c r="Y82" s="500"/>
      <c r="Z82" s="498"/>
      <c r="AA82" s="500"/>
      <c r="AB82" s="134"/>
      <c r="AC82" s="493">
        <f t="shared" si="39"/>
        <v>0</v>
      </c>
      <c r="AD82" s="821"/>
      <c r="AE82" s="821"/>
      <c r="AF82" s="749">
        <f t="shared" si="38"/>
      </c>
      <c r="AG82" s="750"/>
      <c r="AT82" s="753"/>
      <c r="AU82" s="772">
        <f>IF(AND(E82&lt;&gt;"",H82="",I82="",L82=""),0,IF(E82&lt;&gt;"",1,0))</f>
        <v>0</v>
      </c>
      <c r="AV82" s="753"/>
      <c r="AW82" s="753"/>
    </row>
    <row r="83" spans="2:49" ht="19.5" customHeight="1" thickBot="1">
      <c r="B83" s="887"/>
      <c r="C83" s="390">
        <v>50</v>
      </c>
      <c r="D83" s="150">
        <f>IF('2-2(基本)'!D83="","",'2-2(基本)'!D83)</f>
      </c>
      <c r="E83" s="547">
        <f>IF('2-2(基本)'!F83="","",'2-2(基本)'!F83)</f>
      </c>
      <c r="F83" s="531">
        <f>IF('2-2(基本)'!E82="","",'2-2(基本)'!E82)</f>
      </c>
      <c r="G83" s="151">
        <f>IF('2-2(基本)'!T83="","",'2-2(基本)'!T83)</f>
      </c>
      <c r="H83" s="132"/>
      <c r="I83" s="146"/>
      <c r="J83" s="146"/>
      <c r="K83" s="146"/>
      <c r="L83" s="686">
        <f t="shared" si="40"/>
      </c>
      <c r="M83" s="128"/>
      <c r="N83" s="501"/>
      <c r="O83" s="502"/>
      <c r="P83" s="502"/>
      <c r="Q83" s="502"/>
      <c r="R83" s="502"/>
      <c r="S83" s="503"/>
      <c r="T83" s="501"/>
      <c r="U83" s="502"/>
      <c r="V83" s="502"/>
      <c r="W83" s="502"/>
      <c r="X83" s="502"/>
      <c r="Y83" s="503"/>
      <c r="Z83" s="501"/>
      <c r="AA83" s="503"/>
      <c r="AB83" s="132"/>
      <c r="AC83" s="494">
        <f t="shared" si="39"/>
        <v>0</v>
      </c>
      <c r="AD83" s="826"/>
      <c r="AE83" s="826"/>
      <c r="AF83" s="749">
        <f t="shared" si="38"/>
      </c>
      <c r="AG83" s="750"/>
      <c r="AT83" s="753"/>
      <c r="AU83" s="772">
        <f>IF(AND(E83&lt;&gt;"",H83="",I83="",L83=""),0,IF(E83&lt;&gt;"",1,0))</f>
        <v>0</v>
      </c>
      <c r="AV83" s="763"/>
      <c r="AW83" s="753"/>
    </row>
    <row r="84" spans="2:49" ht="19.5" customHeight="1" thickTop="1">
      <c r="B84" s="886" t="s">
        <v>324</v>
      </c>
      <c r="C84" s="388">
        <v>51</v>
      </c>
      <c r="D84" s="148">
        <f>IF('2-2(基本)'!D84="","",'2-2(基本)'!D84)</f>
      </c>
      <c r="E84" s="149">
        <f>IF('2-2(基本)'!F84="","",'2-2(基本)'!F84)</f>
      </c>
      <c r="F84" s="527">
        <f>IF('2-2(基本)'!E83="","",'2-2(基本)'!E83)</f>
      </c>
      <c r="G84" s="528">
        <f>IF('2-2(基本)'!T83="","",'2-2(基本)'!T83)</f>
      </c>
      <c r="H84" s="130"/>
      <c r="I84" s="145"/>
      <c r="J84" s="145"/>
      <c r="K84" s="145"/>
      <c r="L84" s="539">
        <f t="shared" si="40"/>
      </c>
      <c r="M84" s="126"/>
      <c r="N84" s="495"/>
      <c r="O84" s="496"/>
      <c r="P84" s="496"/>
      <c r="Q84" s="496"/>
      <c r="R84" s="496"/>
      <c r="S84" s="497"/>
      <c r="T84" s="495"/>
      <c r="U84" s="496"/>
      <c r="V84" s="496"/>
      <c r="W84" s="496"/>
      <c r="X84" s="496"/>
      <c r="Y84" s="497"/>
      <c r="Z84" s="495"/>
      <c r="AA84" s="497"/>
      <c r="AB84" s="130"/>
      <c r="AC84" s="492">
        <f t="shared" si="39"/>
        <v>0</v>
      </c>
      <c r="AD84" s="825"/>
      <c r="AE84" s="825"/>
      <c r="AF84" s="749">
        <f t="shared" si="38"/>
      </c>
      <c r="AG84" s="750"/>
      <c r="AT84" s="753"/>
      <c r="AU84" s="752"/>
      <c r="AV84" s="772">
        <f>IF(AND(E84&lt;&gt;"",H84="",I84="",L84=""),0,IF(E84&lt;&gt;"",1,0))</f>
        <v>0</v>
      </c>
      <c r="AW84" s="753"/>
    </row>
    <row r="85" spans="2:49" ht="19.5" customHeight="1">
      <c r="B85" s="886"/>
      <c r="C85" s="389">
        <v>52</v>
      </c>
      <c r="D85" s="152">
        <f>IF('2-2(基本)'!D85="","",'2-2(基本)'!D85)</f>
      </c>
      <c r="E85" s="153">
        <f>IF('2-2(基本)'!F85="","",'2-2(基本)'!F85)</f>
      </c>
      <c r="F85" s="529">
        <f>IF('2-2(基本)'!E84="","",'2-2(基本)'!E84)</f>
      </c>
      <c r="G85" s="530">
        <f>IF('2-2(基本)'!T84="","",'2-2(基本)'!T84)</f>
      </c>
      <c r="H85" s="134"/>
      <c r="I85" s="147"/>
      <c r="J85" s="147"/>
      <c r="K85" s="147"/>
      <c r="L85" s="685">
        <f t="shared" si="40"/>
      </c>
      <c r="M85" s="127"/>
      <c r="N85" s="498"/>
      <c r="O85" s="499"/>
      <c r="P85" s="499"/>
      <c r="Q85" s="499"/>
      <c r="R85" s="499"/>
      <c r="S85" s="500"/>
      <c r="T85" s="498"/>
      <c r="U85" s="499"/>
      <c r="V85" s="499"/>
      <c r="W85" s="499"/>
      <c r="X85" s="499"/>
      <c r="Y85" s="500"/>
      <c r="Z85" s="498"/>
      <c r="AA85" s="500"/>
      <c r="AB85" s="134"/>
      <c r="AC85" s="493">
        <f t="shared" si="39"/>
        <v>0</v>
      </c>
      <c r="AD85" s="821"/>
      <c r="AE85" s="821"/>
      <c r="AF85" s="749">
        <f t="shared" si="38"/>
      </c>
      <c r="AG85" s="750"/>
      <c r="AT85" s="753"/>
      <c r="AU85" s="753"/>
      <c r="AV85" s="772">
        <f>IF(AND(E85&lt;&gt;"",H85="",I85="",L85=""),0,IF(E85&lt;&gt;"",1,0))</f>
        <v>0</v>
      </c>
      <c r="AW85" s="753"/>
    </row>
    <row r="86" spans="2:49" ht="19.5" customHeight="1">
      <c r="B86" s="886"/>
      <c r="C86" s="389">
        <v>53</v>
      </c>
      <c r="D86" s="152">
        <f>IF('2-2(基本)'!D86="","",'2-2(基本)'!D86)</f>
      </c>
      <c r="E86" s="149">
        <f>IF('2-2(基本)'!F86="","",'2-2(基本)'!F86)</f>
      </c>
      <c r="F86" s="529">
        <f>IF('2-2(基本)'!E85="","",'2-2(基本)'!E85)</f>
      </c>
      <c r="G86" s="530">
        <f>IF('2-2(基本)'!T85="","",'2-2(基本)'!T85)</f>
      </c>
      <c r="H86" s="134"/>
      <c r="I86" s="147"/>
      <c r="J86" s="147"/>
      <c r="K86" s="147"/>
      <c r="L86" s="685">
        <f t="shared" si="40"/>
      </c>
      <c r="M86" s="127"/>
      <c r="N86" s="498"/>
      <c r="O86" s="499"/>
      <c r="P86" s="499"/>
      <c r="Q86" s="499"/>
      <c r="R86" s="499"/>
      <c r="S86" s="500"/>
      <c r="T86" s="498"/>
      <c r="U86" s="499"/>
      <c r="V86" s="499"/>
      <c r="W86" s="499"/>
      <c r="X86" s="499"/>
      <c r="Y86" s="500"/>
      <c r="Z86" s="498"/>
      <c r="AA86" s="500"/>
      <c r="AB86" s="134"/>
      <c r="AC86" s="493">
        <f t="shared" si="39"/>
        <v>0</v>
      </c>
      <c r="AD86" s="821"/>
      <c r="AE86" s="821"/>
      <c r="AF86" s="749">
        <f t="shared" si="38"/>
      </c>
      <c r="AG86" s="750"/>
      <c r="AT86" s="753"/>
      <c r="AU86" s="753"/>
      <c r="AV86" s="772">
        <f>IF(AND(E86&lt;&gt;"",H86="",I86="",L86=""),0,IF(E86&lt;&gt;"",1,0))</f>
        <v>0</v>
      </c>
      <c r="AW86" s="753"/>
    </row>
    <row r="87" spans="2:49" ht="19.5" customHeight="1">
      <c r="B87" s="886"/>
      <c r="C87" s="389">
        <v>54</v>
      </c>
      <c r="D87" s="152">
        <f>IF('2-2(基本)'!D87="","",'2-2(基本)'!D87)</f>
      </c>
      <c r="E87" s="153">
        <f>IF('2-2(基本)'!F87="","",'2-2(基本)'!F87)</f>
      </c>
      <c r="F87" s="529">
        <f>IF('2-2(基本)'!E86="","",'2-2(基本)'!E86)</f>
      </c>
      <c r="G87" s="530">
        <f>IF('2-2(基本)'!T86="","",'2-2(基本)'!T86)</f>
      </c>
      <c r="H87" s="134"/>
      <c r="I87" s="147"/>
      <c r="J87" s="147"/>
      <c r="K87" s="147"/>
      <c r="L87" s="685">
        <f t="shared" si="40"/>
      </c>
      <c r="M87" s="127"/>
      <c r="N87" s="498"/>
      <c r="O87" s="499"/>
      <c r="P87" s="499"/>
      <c r="Q87" s="499"/>
      <c r="R87" s="499"/>
      <c r="S87" s="500"/>
      <c r="T87" s="498"/>
      <c r="U87" s="499"/>
      <c r="V87" s="499"/>
      <c r="W87" s="499"/>
      <c r="X87" s="499"/>
      <c r="Y87" s="500"/>
      <c r="Z87" s="498"/>
      <c r="AA87" s="500"/>
      <c r="AB87" s="134"/>
      <c r="AC87" s="493">
        <f t="shared" si="39"/>
        <v>0</v>
      </c>
      <c r="AD87" s="821"/>
      <c r="AE87" s="821"/>
      <c r="AF87" s="749">
        <f t="shared" si="38"/>
      </c>
      <c r="AG87" s="750"/>
      <c r="AT87" s="753"/>
      <c r="AU87" s="753"/>
      <c r="AV87" s="772">
        <f>IF(AND(E87&lt;&gt;"",H87="",I87="",L87=""),0,IF(E87&lt;&gt;"",1,0))</f>
        <v>0</v>
      </c>
      <c r="AW87" s="753"/>
    </row>
    <row r="88" spans="2:49" ht="19.5" customHeight="1" thickBot="1">
      <c r="B88" s="887"/>
      <c r="C88" s="548">
        <v>55</v>
      </c>
      <c r="D88" s="544">
        <f>IF('2-2(基本)'!D88="","",'2-2(基本)'!D88)</f>
      </c>
      <c r="E88" s="545">
        <f>IF('2-2(基本)'!F88="","",'2-2(基本)'!F88)</f>
      </c>
      <c r="F88" s="531">
        <f>IF('2-2(基本)'!E87="","",'2-2(基本)'!E87)</f>
      </c>
      <c r="G88" s="532">
        <f>IF('2-2(基本)'!T87="","",'2-2(基本)'!T87)</f>
      </c>
      <c r="H88" s="132"/>
      <c r="I88" s="146"/>
      <c r="J88" s="146"/>
      <c r="K88" s="146"/>
      <c r="L88" s="686">
        <f t="shared" si="40"/>
      </c>
      <c r="M88" s="128"/>
      <c r="N88" s="501"/>
      <c r="O88" s="502"/>
      <c r="P88" s="502"/>
      <c r="Q88" s="502"/>
      <c r="R88" s="502"/>
      <c r="S88" s="503"/>
      <c r="T88" s="501"/>
      <c r="U88" s="502"/>
      <c r="V88" s="502"/>
      <c r="W88" s="502"/>
      <c r="X88" s="502"/>
      <c r="Y88" s="503"/>
      <c r="Z88" s="501"/>
      <c r="AA88" s="503"/>
      <c r="AB88" s="132"/>
      <c r="AC88" s="494">
        <f t="shared" si="39"/>
        <v>0</v>
      </c>
      <c r="AD88" s="826"/>
      <c r="AE88" s="826"/>
      <c r="AF88" s="749">
        <f t="shared" si="38"/>
      </c>
      <c r="AG88" s="750"/>
      <c r="AT88" s="753"/>
      <c r="AU88" s="753"/>
      <c r="AV88" s="772">
        <f>IF(AND(E88&lt;&gt;"",H88="",I88="",L88=""),0,IF(E88&lt;&gt;"",1,0))</f>
        <v>0</v>
      </c>
      <c r="AW88" s="763"/>
    </row>
    <row r="89" spans="2:49" ht="19.5" customHeight="1" thickTop="1">
      <c r="B89" s="886" t="s">
        <v>363</v>
      </c>
      <c r="C89" s="549">
        <v>56</v>
      </c>
      <c r="D89" s="546">
        <f>IF('2-2(基本)'!D89="","",'2-2(基本)'!D89)</f>
      </c>
      <c r="E89" s="543">
        <f>IF('2-2(基本)'!F89="","",'2-2(基本)'!F89)</f>
      </c>
      <c r="F89" s="527">
        <f>IF('2-2(基本)'!E88="","",'2-2(基本)'!E88)</f>
      </c>
      <c r="G89" s="528">
        <f>IF('2-2(基本)'!T88="","",'2-2(基本)'!T88)</f>
      </c>
      <c r="H89" s="130"/>
      <c r="I89" s="145"/>
      <c r="J89" s="145"/>
      <c r="K89" s="145"/>
      <c r="L89" s="539">
        <f t="shared" si="40"/>
      </c>
      <c r="M89" s="126"/>
      <c r="N89" s="495"/>
      <c r="O89" s="496"/>
      <c r="P89" s="496"/>
      <c r="Q89" s="496"/>
      <c r="R89" s="496"/>
      <c r="S89" s="497"/>
      <c r="T89" s="495"/>
      <c r="U89" s="496"/>
      <c r="V89" s="496"/>
      <c r="W89" s="496"/>
      <c r="X89" s="496"/>
      <c r="Y89" s="497"/>
      <c r="Z89" s="495"/>
      <c r="AA89" s="497"/>
      <c r="AB89" s="130"/>
      <c r="AC89" s="492">
        <f t="shared" si="39"/>
        <v>0</v>
      </c>
      <c r="AD89" s="825"/>
      <c r="AE89" s="825"/>
      <c r="AF89" s="749">
        <f t="shared" si="38"/>
      </c>
      <c r="AG89" s="750"/>
      <c r="AT89" s="753"/>
      <c r="AU89" s="753"/>
      <c r="AV89" s="752"/>
      <c r="AW89" s="751">
        <f>IF(AND(E89&lt;&gt;"",H89="",I89="",L89=""),0,IF(E89&lt;&gt;"",1,0))</f>
        <v>0</v>
      </c>
    </row>
    <row r="90" spans="2:49" ht="19.5" customHeight="1">
      <c r="B90" s="886"/>
      <c r="C90" s="389">
        <v>57</v>
      </c>
      <c r="D90" s="152">
        <f>IF('2-2(基本)'!D90="","",'2-2(基本)'!D90)</f>
      </c>
      <c r="E90" s="153">
        <f>IF('2-2(基本)'!F90="","",'2-2(基本)'!F90)</f>
      </c>
      <c r="F90" s="529">
        <f>IF('2-2(基本)'!E89="","",'2-2(基本)'!E89)</f>
      </c>
      <c r="G90" s="530">
        <f>IF('2-2(基本)'!T89="","",'2-2(基本)'!T89)</f>
      </c>
      <c r="H90" s="134"/>
      <c r="I90" s="147"/>
      <c r="J90" s="147"/>
      <c r="K90" s="147"/>
      <c r="L90" s="685">
        <f t="shared" si="40"/>
      </c>
      <c r="M90" s="127"/>
      <c r="N90" s="498"/>
      <c r="O90" s="499"/>
      <c r="P90" s="499"/>
      <c r="Q90" s="499"/>
      <c r="R90" s="499"/>
      <c r="S90" s="500"/>
      <c r="T90" s="498"/>
      <c r="U90" s="499"/>
      <c r="V90" s="499"/>
      <c r="W90" s="499"/>
      <c r="X90" s="499"/>
      <c r="Y90" s="500"/>
      <c r="Z90" s="498"/>
      <c r="AA90" s="500"/>
      <c r="AB90" s="134"/>
      <c r="AC90" s="493">
        <f t="shared" si="39"/>
        <v>0</v>
      </c>
      <c r="AD90" s="821"/>
      <c r="AE90" s="821"/>
      <c r="AF90" s="749">
        <f t="shared" si="38"/>
      </c>
      <c r="AG90" s="750"/>
      <c r="AT90" s="753"/>
      <c r="AU90" s="753"/>
      <c r="AV90" s="753"/>
      <c r="AW90" s="751">
        <f>IF(AND(E90&lt;&gt;"",H90="",I90="",L90=""),0,IF(E90&lt;&gt;"",1,0))</f>
        <v>0</v>
      </c>
    </row>
    <row r="91" spans="2:49" ht="19.5" customHeight="1">
      <c r="B91" s="886"/>
      <c r="C91" s="389">
        <v>58</v>
      </c>
      <c r="D91" s="152">
        <f>IF('2-2(基本)'!D91="","",'2-2(基本)'!D91)</f>
      </c>
      <c r="E91" s="149">
        <f>IF('2-2(基本)'!F91="","",'2-2(基本)'!F91)</f>
      </c>
      <c r="F91" s="529">
        <f>IF('2-2(基本)'!E90="","",'2-2(基本)'!E90)</f>
      </c>
      <c r="G91" s="530">
        <f>IF('2-2(基本)'!T90="","",'2-2(基本)'!T90)</f>
      </c>
      <c r="H91" s="134"/>
      <c r="I91" s="147"/>
      <c r="J91" s="147"/>
      <c r="K91" s="147"/>
      <c r="L91" s="685">
        <f t="shared" si="40"/>
      </c>
      <c r="M91" s="127"/>
      <c r="N91" s="498"/>
      <c r="O91" s="499"/>
      <c r="P91" s="499"/>
      <c r="Q91" s="499"/>
      <c r="R91" s="499"/>
      <c r="S91" s="500"/>
      <c r="T91" s="498"/>
      <c r="U91" s="499"/>
      <c r="V91" s="499"/>
      <c r="W91" s="499"/>
      <c r="X91" s="499"/>
      <c r="Y91" s="500"/>
      <c r="Z91" s="498"/>
      <c r="AA91" s="500"/>
      <c r="AB91" s="134"/>
      <c r="AC91" s="493">
        <f t="shared" si="39"/>
        <v>0</v>
      </c>
      <c r="AD91" s="821"/>
      <c r="AE91" s="821"/>
      <c r="AF91" s="749">
        <f t="shared" si="38"/>
      </c>
      <c r="AT91" s="753"/>
      <c r="AU91" s="753"/>
      <c r="AV91" s="753"/>
      <c r="AW91" s="751">
        <f>IF(AND(E91&lt;&gt;"",H91="",I91="",L91=""),0,IF(E91&lt;&gt;"",1,0))</f>
        <v>0</v>
      </c>
    </row>
    <row r="92" spans="2:49" ht="19.5" customHeight="1">
      <c r="B92" s="886"/>
      <c r="C92" s="389">
        <v>59</v>
      </c>
      <c r="D92" s="152">
        <f>IF('2-2(基本)'!D92="","",'2-2(基本)'!D92)</f>
      </c>
      <c r="E92" s="153">
        <f>IF('2-2(基本)'!F92="","",'2-2(基本)'!F92)</f>
      </c>
      <c r="F92" s="529">
        <f>IF('2-2(基本)'!E91="","",'2-2(基本)'!E91)</f>
      </c>
      <c r="G92" s="530">
        <f>IF('2-2(基本)'!T91="","",'2-2(基本)'!T91)</f>
      </c>
      <c r="H92" s="134"/>
      <c r="I92" s="147"/>
      <c r="J92" s="147"/>
      <c r="K92" s="147"/>
      <c r="L92" s="685">
        <f t="shared" si="40"/>
      </c>
      <c r="M92" s="127"/>
      <c r="N92" s="498"/>
      <c r="O92" s="499"/>
      <c r="P92" s="499"/>
      <c r="Q92" s="499"/>
      <c r="R92" s="499"/>
      <c r="S92" s="500"/>
      <c r="T92" s="498"/>
      <c r="U92" s="499"/>
      <c r="V92" s="499"/>
      <c r="W92" s="499"/>
      <c r="X92" s="499"/>
      <c r="Y92" s="500"/>
      <c r="Z92" s="498"/>
      <c r="AA92" s="500"/>
      <c r="AB92" s="134"/>
      <c r="AC92" s="493">
        <f t="shared" si="39"/>
        <v>0</v>
      </c>
      <c r="AD92" s="821"/>
      <c r="AE92" s="821"/>
      <c r="AF92" s="749">
        <f t="shared" si="38"/>
      </c>
      <c r="AT92" s="753"/>
      <c r="AU92" s="753"/>
      <c r="AV92" s="753"/>
      <c r="AW92" s="751">
        <f>IF(AND(E92&lt;&gt;"",H92="",I92="",L92=""),0,IF(E92&lt;&gt;"",1,0))</f>
        <v>0</v>
      </c>
    </row>
    <row r="93" spans="2:49" ht="19.5" customHeight="1">
      <c r="B93" s="888"/>
      <c r="C93" s="389">
        <v>60</v>
      </c>
      <c r="D93" s="152">
        <f>IF('2-2(基本)'!D93="","",'2-2(基本)'!D93)</f>
      </c>
      <c r="E93" s="149">
        <f>IF('2-2(基本)'!F93="","",'2-2(基本)'!F93)</f>
      </c>
      <c r="F93" s="529">
        <f>IF('2-2(基本)'!E92="","",'2-2(基本)'!E92)</f>
      </c>
      <c r="G93" s="530">
        <f>IF('2-2(基本)'!T92="","",'2-2(基本)'!T92)</f>
      </c>
      <c r="H93" s="134"/>
      <c r="I93" s="147"/>
      <c r="J93" s="147"/>
      <c r="K93" s="147"/>
      <c r="L93" s="685">
        <f t="shared" si="40"/>
      </c>
      <c r="M93" s="127"/>
      <c r="N93" s="498"/>
      <c r="O93" s="499"/>
      <c r="P93" s="499"/>
      <c r="Q93" s="499"/>
      <c r="R93" s="499"/>
      <c r="S93" s="500"/>
      <c r="T93" s="498"/>
      <c r="U93" s="499"/>
      <c r="V93" s="499"/>
      <c r="W93" s="499"/>
      <c r="X93" s="499"/>
      <c r="Y93" s="500"/>
      <c r="Z93" s="498"/>
      <c r="AA93" s="500"/>
      <c r="AB93" s="134"/>
      <c r="AC93" s="493">
        <f t="shared" si="39"/>
        <v>0</v>
      </c>
      <c r="AD93" s="821"/>
      <c r="AE93" s="821"/>
      <c r="AF93" s="749">
        <f t="shared" si="38"/>
      </c>
      <c r="AT93" s="763"/>
      <c r="AU93" s="763"/>
      <c r="AV93" s="763"/>
      <c r="AW93" s="751">
        <f>IF(AND(E93&lt;&gt;"",H93="",I93="",L93=""),0,IF(E93&lt;&gt;"",1,0))</f>
        <v>0</v>
      </c>
    </row>
    <row r="94" spans="2:3" ht="19.5" customHeight="1">
      <c r="B94" s="593" t="s">
        <v>872</v>
      </c>
      <c r="C94" s="391" t="str">
        <f>C30</f>
        <v>研修は2018年6月1日から2019年1月31日までの期間です。</v>
      </c>
    </row>
    <row r="95" spans="2:3" ht="19.5" customHeight="1">
      <c r="B95" s="593" t="s">
        <v>873</v>
      </c>
      <c r="C95" s="468" t="str">
        <f>C31</f>
        <v>実地研修の計画日数が、140日未満の場合、その理由を備考欄に記載下さい。</v>
      </c>
    </row>
    <row r="96" spans="2:31" ht="19.5" customHeight="1">
      <c r="B96" s="655" t="s">
        <v>886</v>
      </c>
      <c r="C96" s="918" t="str">
        <f>C32</f>
        <v>研修生の減（計画承認に遡っての取りやめ）の研修生：　研修開始年月日、研修月数、実地研修日数は空欄にして下さい。また、備考欄に”研修生の減”と記載下さい。（以降、その研修生に係る金額は全て除いて下さい。）</v>
      </c>
      <c r="D96" s="918"/>
      <c r="E96" s="918"/>
      <c r="F96" s="918"/>
      <c r="G96" s="918"/>
      <c r="H96" s="918"/>
      <c r="I96" s="918"/>
      <c r="J96" s="918"/>
      <c r="K96" s="918"/>
      <c r="L96" s="918"/>
      <c r="M96" s="918"/>
      <c r="N96" s="918"/>
      <c r="O96" s="918"/>
      <c r="P96" s="918"/>
      <c r="Q96" s="918"/>
      <c r="R96" s="918"/>
      <c r="S96" s="918"/>
      <c r="T96" s="918"/>
      <c r="U96" s="918"/>
      <c r="V96" s="918"/>
      <c r="W96" s="918"/>
      <c r="X96" s="918"/>
      <c r="Y96" s="918"/>
      <c r="Z96" s="918"/>
      <c r="AA96" s="918"/>
      <c r="AB96" s="918"/>
      <c r="AC96" s="918"/>
      <c r="AD96" s="918"/>
      <c r="AE96" s="918"/>
    </row>
  </sheetData>
  <sheetProtection password="FA15" sheet="1"/>
  <mergeCells count="155">
    <mergeCell ref="C32:AE32"/>
    <mergeCell ref="C64:AE64"/>
    <mergeCell ref="C96:AE96"/>
    <mergeCell ref="AG30:AG44"/>
    <mergeCell ref="G8:G9"/>
    <mergeCell ref="G40:G41"/>
    <mergeCell ref="H40:H41"/>
    <mergeCell ref="D39:D41"/>
    <mergeCell ref="E39:E41"/>
    <mergeCell ref="N39:AA39"/>
    <mergeCell ref="B25:B29"/>
    <mergeCell ref="AC39:AC41"/>
    <mergeCell ref="AC71:AC73"/>
    <mergeCell ref="B42:B46"/>
    <mergeCell ref="B47:B51"/>
    <mergeCell ref="B52:B56"/>
    <mergeCell ref="B57:B61"/>
    <mergeCell ref="Y37:AA37"/>
    <mergeCell ref="B39:B41"/>
    <mergeCell ref="C39:C41"/>
    <mergeCell ref="B33:H33"/>
    <mergeCell ref="AB39:AB41"/>
    <mergeCell ref="AB37:AD37"/>
    <mergeCell ref="M40:M41"/>
    <mergeCell ref="F40:F41"/>
    <mergeCell ref="N40:S40"/>
    <mergeCell ref="T40:Y40"/>
    <mergeCell ref="Z40:AA40"/>
    <mergeCell ref="F39:M39"/>
    <mergeCell ref="I40:I41"/>
    <mergeCell ref="Y3:AA3"/>
    <mergeCell ref="Y4:AA4"/>
    <mergeCell ref="Y5:AA5"/>
    <mergeCell ref="AB35:AE35"/>
    <mergeCell ref="Y36:AA36"/>
    <mergeCell ref="AB36:AE36"/>
    <mergeCell ref="Y35:AA35"/>
    <mergeCell ref="AB4:AE4"/>
    <mergeCell ref="AB3:AE3"/>
    <mergeCell ref="Z8:AA8"/>
    <mergeCell ref="B1:H1"/>
    <mergeCell ref="B10:B14"/>
    <mergeCell ref="B15:B19"/>
    <mergeCell ref="B20:B24"/>
    <mergeCell ref="C7:C9"/>
    <mergeCell ref="D7:D9"/>
    <mergeCell ref="B7:B9"/>
    <mergeCell ref="F7:M7"/>
    <mergeCell ref="I8:I9"/>
    <mergeCell ref="E7:E9"/>
    <mergeCell ref="F8:F9"/>
    <mergeCell ref="AB5:AD5"/>
    <mergeCell ref="H8:H9"/>
    <mergeCell ref="M8:M9"/>
    <mergeCell ref="N7:AA7"/>
    <mergeCell ref="T8:Y8"/>
    <mergeCell ref="N8:S8"/>
    <mergeCell ref="AD7:AE9"/>
    <mergeCell ref="AB7:AB9"/>
    <mergeCell ref="AC7:AC9"/>
    <mergeCell ref="B65:H65"/>
    <mergeCell ref="Y67:AA67"/>
    <mergeCell ref="AB67:AE67"/>
    <mergeCell ref="Y68:AA68"/>
    <mergeCell ref="AB68:AE68"/>
    <mergeCell ref="AD19:AE19"/>
    <mergeCell ref="AD20:AE20"/>
    <mergeCell ref="AD21:AE21"/>
    <mergeCell ref="AD22:AE22"/>
    <mergeCell ref="AD23:AE23"/>
    <mergeCell ref="Y69:AA69"/>
    <mergeCell ref="AB69:AD69"/>
    <mergeCell ref="T72:Y72"/>
    <mergeCell ref="Z72:AA72"/>
    <mergeCell ref="B71:B73"/>
    <mergeCell ref="C71:C73"/>
    <mergeCell ref="D71:D73"/>
    <mergeCell ref="E71:E73"/>
    <mergeCell ref="N71:AA71"/>
    <mergeCell ref="I72:I73"/>
    <mergeCell ref="F72:F73"/>
    <mergeCell ref="B74:B78"/>
    <mergeCell ref="B79:B83"/>
    <mergeCell ref="B84:B88"/>
    <mergeCell ref="B89:B93"/>
    <mergeCell ref="AB71:AB73"/>
    <mergeCell ref="G72:G73"/>
    <mergeCell ref="H72:H73"/>
    <mergeCell ref="M72:M73"/>
    <mergeCell ref="N72:S72"/>
    <mergeCell ref="AD10:AE10"/>
    <mergeCell ref="AD11:AE11"/>
    <mergeCell ref="AD12:AE12"/>
    <mergeCell ref="AD13:AE13"/>
    <mergeCell ref="AD14:AE14"/>
    <mergeCell ref="AD15:AE15"/>
    <mergeCell ref="AD16:AE16"/>
    <mergeCell ref="AD17:AE17"/>
    <mergeCell ref="AD18:AE18"/>
    <mergeCell ref="AD46:AE46"/>
    <mergeCell ref="AD24:AE24"/>
    <mergeCell ref="AD25:AE25"/>
    <mergeCell ref="AD26:AE26"/>
    <mergeCell ref="AD27:AE27"/>
    <mergeCell ref="AD28:AE28"/>
    <mergeCell ref="AD29:AE29"/>
    <mergeCell ref="AD49:AE49"/>
    <mergeCell ref="AD50:AE50"/>
    <mergeCell ref="AD51:AE51"/>
    <mergeCell ref="AD52:AE52"/>
    <mergeCell ref="AD39:AE41"/>
    <mergeCell ref="AD42:AE42"/>
    <mergeCell ref="AD43:AE43"/>
    <mergeCell ref="AD44:AE44"/>
    <mergeCell ref="AD45:AE45"/>
    <mergeCell ref="AD77:AE77"/>
    <mergeCell ref="AD53:AE53"/>
    <mergeCell ref="AD54:AE54"/>
    <mergeCell ref="AD55:AE55"/>
    <mergeCell ref="AD56:AE56"/>
    <mergeCell ref="AD79:AE79"/>
    <mergeCell ref="AD57:AE57"/>
    <mergeCell ref="AD58:AE58"/>
    <mergeCell ref="AD59:AE59"/>
    <mergeCell ref="AD60:AE60"/>
    <mergeCell ref="AD91:AE91"/>
    <mergeCell ref="AD71:AE73"/>
    <mergeCell ref="AD81:AE81"/>
    <mergeCell ref="AD82:AE82"/>
    <mergeCell ref="AD83:AE83"/>
    <mergeCell ref="AD84:AE84"/>
    <mergeCell ref="AD85:AE85"/>
    <mergeCell ref="AD74:AE74"/>
    <mergeCell ref="AD75:AE75"/>
    <mergeCell ref="AD76:AE76"/>
    <mergeCell ref="AD80:AE80"/>
    <mergeCell ref="AD78:AE78"/>
    <mergeCell ref="F71:M71"/>
    <mergeCell ref="AD92:AE92"/>
    <mergeCell ref="AD93:AE93"/>
    <mergeCell ref="AD86:AE86"/>
    <mergeCell ref="AD87:AE87"/>
    <mergeCell ref="AD88:AE88"/>
    <mergeCell ref="AD89:AE89"/>
    <mergeCell ref="AD90:AE90"/>
    <mergeCell ref="AO12:AR12"/>
    <mergeCell ref="AL11:AN11"/>
    <mergeCell ref="J8:L8"/>
    <mergeCell ref="J40:L40"/>
    <mergeCell ref="J72:L72"/>
    <mergeCell ref="AG15:AG29"/>
    <mergeCell ref="AG45:AG59"/>
    <mergeCell ref="AD61:AE61"/>
    <mergeCell ref="AD47:AE47"/>
    <mergeCell ref="AD48:AE48"/>
  </mergeCells>
  <conditionalFormatting sqref="H10:I29 J15:K29 L10:L14 M15:AE29 H42:I61 J47:K61 L42:L46 M47:AE61 H74:I93 J79:K93 L74:L78 M79:AE93 N74:AA78 AC74:AE78 N42:AA46 AC42:AE46 N10:AA14 AC10:AE14">
    <cfRule type="expression" priority="6" dxfId="0" stopIfTrue="1">
      <formula>H10=""</formula>
    </cfRule>
  </conditionalFormatting>
  <conditionalFormatting sqref="D10:D29 D42:D61 D74:D93">
    <cfRule type="expression" priority="5" dxfId="3" stopIfTrue="1">
      <formula>$D10=""</formula>
    </cfRule>
  </conditionalFormatting>
  <conditionalFormatting sqref="E10:E29 E42:E61 E74:E93">
    <cfRule type="expression" priority="4" dxfId="3" stopIfTrue="1">
      <formula>$E10=""</formula>
    </cfRule>
  </conditionalFormatting>
  <conditionalFormatting sqref="G15:G19 G47:G51 G79:G83">
    <cfRule type="expression" priority="3" dxfId="3" stopIfTrue="1">
      <formula>$G15=""</formula>
    </cfRule>
  </conditionalFormatting>
  <conditionalFormatting sqref="L15:L29 L47:L61 L79:L93">
    <cfRule type="expression" priority="2" dxfId="3" stopIfTrue="1">
      <formula>$L15=""</formula>
    </cfRule>
  </conditionalFormatting>
  <conditionalFormatting sqref="AB3:AE5 AB35:AE37 AB67:AE69">
    <cfRule type="expression" priority="1" dxfId="3" stopIfTrue="1">
      <formula>$AB3=""</formula>
    </cfRule>
  </conditionalFormatting>
  <dataValidations count="9">
    <dataValidation type="list" allowBlank="1" showInputMessage="1" showErrorMessage="1" sqref="M15:AA29 U48:U61 V47:AA61 M47:T61 U80:U93 V79:AA93 M79:T93 N10:AA14 N42:AA46 N74:AA78">
      <formula1>"○"</formula1>
    </dataValidation>
    <dataValidation type="date" allowBlank="1" showInputMessage="1" showErrorMessage="1" prompt="2018/6/1～2019/1/31まで入力できます。" sqref="AB15:AB29 AB79:AB93 AB47:AB61">
      <formula1>INDIRECT("リスト!$G$54")</formula1>
      <formula2>INDIRECT("リスト!$G$55")</formula2>
    </dataValidation>
    <dataValidation type="list" allowBlank="1" showInputMessage="1" showErrorMessage="1" error="リストから選択してください。" sqref="U47 U79">
      <formula1>"○"</formula1>
    </dataValidation>
    <dataValidation type="date" allowBlank="1" showInputMessage="1" showErrorMessage="1" error="2018/6/1～2019/1/31までの日付を入力してください。" sqref="H10:H29 H42:H61 H74:H93">
      <formula1>INDIRECT("リスト!$G$54")</formula1>
      <formula2>INDIRECT("リスト!$G$55")</formula2>
    </dataValidation>
    <dataValidation type="whole" allowBlank="1" showInputMessage="1" showErrorMessage="1" error="0～140の間で入力してください。" sqref="J10:K29 J42:K61 J74:K93">
      <formula1>0</formula1>
      <formula2>140</formula2>
    </dataValidation>
    <dataValidation type="whole" allowBlank="1" showInputMessage="1" showErrorMessage="1" error="0～8の間で入力してください。" sqref="I79:I93 I47:I61 I15:I29">
      <formula1>0</formula1>
      <formula2>8</formula2>
    </dataValidation>
    <dataValidation type="whole" allowBlank="1" showInputMessage="1" showErrorMessage="1" error="0～3の間で入力してください。" sqref="I74:I78 I10:I14 I42:I46">
      <formula1>0</formula1>
      <formula2>3</formula2>
    </dataValidation>
    <dataValidation allowBlank="1" error="0～365の間で入力してください。" sqref="L10:L29 L42:L61 L74:L93"/>
    <dataValidation type="date" allowBlank="1" showErrorMessage="1" prompt="2018/6/1～2019/1/31まで入力できます。" sqref="AB10:AB14 AB42:AB46">
      <formula1>INDIRECT("リスト!$G$54")</formula1>
      <formula2>INDIRECT("リスト!$G$55")</formula2>
    </dataValidation>
  </dataValidations>
  <printOptions horizontalCentered="1"/>
  <pageMargins left="0.1968503937007874" right="0.1968503937007874" top="0.7874015748031497" bottom="0.1968503937007874" header="0.3937007874015748" footer="0.1968503937007874"/>
  <pageSetup horizontalDpi="600" verticalDpi="600" orientation="landscape" paperSize="9" scale="75" r:id="rId1"/>
  <rowBreaks count="2" manualBreakCount="2">
    <brk id="32" max="30" man="1"/>
    <brk id="64" max="30" man="1"/>
  </rowBreaks>
</worksheet>
</file>

<file path=xl/worksheets/sheet6.xml><?xml version="1.0" encoding="utf-8"?>
<worksheet xmlns="http://schemas.openxmlformats.org/spreadsheetml/2006/main" xmlns:r="http://schemas.openxmlformats.org/officeDocument/2006/relationships">
  <dimension ref="B1:Z108"/>
  <sheetViews>
    <sheetView view="pageBreakPreview" zoomScale="85" zoomScaleNormal="75" zoomScaleSheetLayoutView="85" zoomScalePageLayoutView="0" workbookViewId="0" topLeftCell="A4">
      <selection activeCell="M11" sqref="M11"/>
    </sheetView>
  </sheetViews>
  <sheetFormatPr defaultColWidth="9.140625" defaultRowHeight="19.5" customHeight="1"/>
  <cols>
    <col min="1" max="1" width="2.57421875" style="159" customWidth="1"/>
    <col min="2" max="6" width="3.57421875" style="159" customWidth="1"/>
    <col min="7" max="7" width="15.57421875" style="159" customWidth="1"/>
    <col min="8" max="8" width="10.57421875" style="159" customWidth="1"/>
    <col min="9" max="12" width="9.140625" style="159" hidden="1" customWidth="1"/>
    <col min="13" max="20" width="9.140625" style="159" customWidth="1"/>
    <col min="21" max="22" width="9.140625" style="159" hidden="1" customWidth="1"/>
    <col min="23" max="23" width="4.421875" style="159" customWidth="1"/>
    <col min="24" max="24" width="39.421875" style="159" customWidth="1"/>
    <col min="25" max="25" width="4.421875" style="159" bestFit="1" customWidth="1"/>
    <col min="26" max="26" width="9.00390625" style="201" customWidth="1"/>
    <col min="27" max="28" width="9.00390625" style="159" customWidth="1"/>
    <col min="29" max="16384" width="9.00390625" style="159" customWidth="1"/>
  </cols>
  <sheetData>
    <row r="1" spans="2:24" ht="19.5" customHeight="1">
      <c r="B1" s="861" t="s">
        <v>478</v>
      </c>
      <c r="C1" s="861"/>
      <c r="D1" s="861"/>
      <c r="E1" s="861"/>
      <c r="F1" s="861"/>
      <c r="G1" s="861"/>
      <c r="H1" s="159" t="str">
        <f>'2-1(表紙)'!$J$2</f>
        <v>30緑</v>
      </c>
      <c r="M1" s="198"/>
      <c r="N1" s="692" t="s">
        <v>495</v>
      </c>
      <c r="O1" s="645" t="s">
        <v>482</v>
      </c>
      <c r="P1" s="692" t="str">
        <f>'2-2(基本)'!S1</f>
        <v>H29後期</v>
      </c>
      <c r="Q1" s="692" t="str">
        <f>'2-2(基本)'!T1</f>
        <v>H30後期</v>
      </c>
      <c r="W1" s="160"/>
      <c r="X1" s="345" t="str">
        <f>IF('2-1(表紙)'!$J$3="","提出区分",'2-1(表紙)'!$J$3)</f>
        <v>提出区分</v>
      </c>
    </row>
    <row r="2" spans="13:17" ht="19.5" customHeight="1">
      <c r="M2" s="691" t="s">
        <v>392</v>
      </c>
      <c r="N2" s="98">
        <f>'2-2(基本)'!$Q$2</f>
        <v>0</v>
      </c>
      <c r="O2" s="144"/>
      <c r="P2" s="144"/>
      <c r="Q2" s="144"/>
    </row>
    <row r="3" spans="2:25" ht="19.5" customHeight="1">
      <c r="B3" s="464" t="s">
        <v>503</v>
      </c>
      <c r="C3" s="469"/>
      <c r="D3" s="469"/>
      <c r="E3" s="469"/>
      <c r="F3" s="469"/>
      <c r="G3" s="469"/>
      <c r="H3" s="469"/>
      <c r="I3" s="343"/>
      <c r="J3" s="343"/>
      <c r="K3" s="343"/>
      <c r="L3" s="343"/>
      <c r="M3" s="691" t="s">
        <v>151</v>
      </c>
      <c r="N3" s="98">
        <f>'2-2(基本)'!$Q$3</f>
        <v>0</v>
      </c>
      <c r="O3" s="570">
        <f>'2-2(基本)'!$R$3</f>
        <v>0</v>
      </c>
      <c r="P3" s="571">
        <f>'2-2(基本)'!$S$3</f>
        <v>0</v>
      </c>
      <c r="Q3" s="417">
        <f>'2-2(基本)'!$T$3</f>
        <v>0</v>
      </c>
      <c r="S3" s="861" t="s">
        <v>293</v>
      </c>
      <c r="T3" s="861"/>
      <c r="W3" s="899">
        <f>IF('2-1(表紙)'!$I$15="","",'2-1(表紙)'!$I$15)</f>
      </c>
      <c r="X3" s="900"/>
      <c r="Y3" s="907"/>
    </row>
    <row r="4" spans="2:25" ht="19.5" customHeight="1">
      <c r="B4" s="469"/>
      <c r="C4" s="469"/>
      <c r="D4" s="469"/>
      <c r="E4" s="469"/>
      <c r="F4" s="469"/>
      <c r="G4" s="469"/>
      <c r="H4" s="469"/>
      <c r="I4" s="343"/>
      <c r="J4" s="343"/>
      <c r="K4" s="343"/>
      <c r="L4" s="343"/>
      <c r="M4" s="691" t="s">
        <v>324</v>
      </c>
      <c r="N4" s="98">
        <f>'2-2(基本)'!$Q$4</f>
        <v>0</v>
      </c>
      <c r="O4" s="570">
        <f>'2-2(基本)'!$R$4</f>
        <v>0</v>
      </c>
      <c r="P4" s="570">
        <f>'2-2(基本)'!$S$4</f>
        <v>0</v>
      </c>
      <c r="Q4" s="660">
        <f>'2-2(基本)'!$T$4</f>
        <v>0</v>
      </c>
      <c r="S4" s="861" t="s">
        <v>295</v>
      </c>
      <c r="T4" s="861"/>
      <c r="W4" s="899">
        <f>IF('2-1(表紙)'!$J$15="","",'2-1(表紙)'!$J$15)</f>
      </c>
      <c r="X4" s="900"/>
      <c r="Y4" s="907"/>
    </row>
    <row r="5" spans="2:25" ht="19.5" customHeight="1">
      <c r="B5" s="469"/>
      <c r="C5" s="469"/>
      <c r="D5" s="469"/>
      <c r="E5" s="469"/>
      <c r="F5" s="469"/>
      <c r="G5" s="469"/>
      <c r="H5" s="469"/>
      <c r="I5" s="343"/>
      <c r="J5" s="343"/>
      <c r="K5" s="343"/>
      <c r="L5" s="343"/>
      <c r="M5" s="691" t="s">
        <v>363</v>
      </c>
      <c r="N5" s="98">
        <f>'2-2(基本)'!$Q$5</f>
        <v>0</v>
      </c>
      <c r="O5" s="570">
        <f>'2-2(基本)'!$R$5</f>
        <v>0</v>
      </c>
      <c r="P5" s="570">
        <f>'2-2(基本)'!$S$5</f>
        <v>0</v>
      </c>
      <c r="Q5" s="660">
        <f>'2-2(基本)'!$T$5</f>
        <v>0</v>
      </c>
      <c r="S5" s="861" t="s">
        <v>294</v>
      </c>
      <c r="T5" s="861"/>
      <c r="W5" s="899">
        <f>IF('2-1(表紙)'!$H$10="","",'2-1(表紙)'!$H$10)</f>
      </c>
      <c r="X5" s="900"/>
      <c r="Y5" s="436">
        <f>'2-1(表紙)'!$K$15</f>
        <v>0</v>
      </c>
    </row>
    <row r="6" spans="2:24" ht="9.75" customHeight="1">
      <c r="B6" s="411"/>
      <c r="C6" s="411"/>
      <c r="D6" s="411"/>
      <c r="E6" s="411"/>
      <c r="F6" s="411"/>
      <c r="G6" s="411"/>
      <c r="H6" s="411"/>
      <c r="I6" s="411"/>
      <c r="J6" s="411"/>
      <c r="K6" s="411"/>
      <c r="L6" s="411"/>
      <c r="M6" s="411"/>
      <c r="N6" s="411"/>
      <c r="O6" s="411"/>
      <c r="P6" s="411"/>
      <c r="Q6" s="411"/>
      <c r="R6" s="411"/>
      <c r="S6" s="411"/>
      <c r="T6" s="411"/>
      <c r="V6" s="157"/>
      <c r="W6" s="177"/>
      <c r="X6" s="43"/>
    </row>
    <row r="7" spans="2:25" ht="19.5" customHeight="1">
      <c r="B7" s="937" t="s">
        <v>393</v>
      </c>
      <c r="C7" s="949" t="s">
        <v>314</v>
      </c>
      <c r="D7" s="949" t="s">
        <v>0</v>
      </c>
      <c r="E7" s="951" t="s">
        <v>486</v>
      </c>
      <c r="F7" s="949" t="s">
        <v>502</v>
      </c>
      <c r="G7" s="946" t="s">
        <v>1</v>
      </c>
      <c r="H7" s="946" t="s">
        <v>163</v>
      </c>
      <c r="I7" s="946"/>
      <c r="J7" s="946"/>
      <c r="K7" s="946"/>
      <c r="L7" s="946"/>
      <c r="M7" s="946"/>
      <c r="N7" s="946"/>
      <c r="O7" s="946"/>
      <c r="P7" s="946"/>
      <c r="Q7" s="946"/>
      <c r="R7" s="946"/>
      <c r="S7" s="946"/>
      <c r="T7" s="946"/>
      <c r="U7" s="946"/>
      <c r="V7" s="946"/>
      <c r="W7" s="937" t="s">
        <v>169</v>
      </c>
      <c r="X7" s="946" t="s">
        <v>170</v>
      </c>
      <c r="Y7" s="946"/>
    </row>
    <row r="8" spans="2:25" ht="19.5" customHeight="1" hidden="1">
      <c r="B8" s="890"/>
      <c r="C8" s="949"/>
      <c r="D8" s="949"/>
      <c r="E8" s="951"/>
      <c r="F8" s="949"/>
      <c r="G8" s="946"/>
      <c r="H8" s="938" t="s">
        <v>346</v>
      </c>
      <c r="I8" s="940"/>
      <c r="J8" s="941"/>
      <c r="K8" s="942"/>
      <c r="L8" s="941"/>
      <c r="M8" s="943" t="str">
        <f>H1</f>
        <v>30緑</v>
      </c>
      <c r="N8" s="944"/>
      <c r="O8" s="944"/>
      <c r="P8" s="944"/>
      <c r="Q8" s="944"/>
      <c r="R8" s="944"/>
      <c r="S8" s="944"/>
      <c r="T8" s="944"/>
      <c r="U8" s="944"/>
      <c r="V8" s="945"/>
      <c r="W8" s="890"/>
      <c r="X8" s="946"/>
      <c r="Y8" s="946"/>
    </row>
    <row r="9" spans="2:25" ht="64.5" customHeight="1" thickBot="1">
      <c r="B9" s="891"/>
      <c r="C9" s="950"/>
      <c r="D9" s="950"/>
      <c r="E9" s="952"/>
      <c r="F9" s="950"/>
      <c r="G9" s="947"/>
      <c r="H9" s="939"/>
      <c r="I9" s="340"/>
      <c r="J9" s="340" t="s">
        <v>356</v>
      </c>
      <c r="K9" s="72"/>
      <c r="L9" s="72"/>
      <c r="M9" s="72" t="s">
        <v>365</v>
      </c>
      <c r="N9" s="72" t="s">
        <v>364</v>
      </c>
      <c r="O9" s="72" t="s">
        <v>384</v>
      </c>
      <c r="P9" s="72" t="s">
        <v>385</v>
      </c>
      <c r="Q9" s="72" t="s">
        <v>165</v>
      </c>
      <c r="R9" s="72" t="s">
        <v>166</v>
      </c>
      <c r="S9" s="72" t="s">
        <v>167</v>
      </c>
      <c r="T9" s="72" t="s">
        <v>168</v>
      </c>
      <c r="U9" s="72"/>
      <c r="V9" s="72"/>
      <c r="W9" s="891"/>
      <c r="X9" s="947"/>
      <c r="Y9" s="947"/>
    </row>
    <row r="10" spans="2:25" ht="19.5" customHeight="1" thickTop="1">
      <c r="B10" s="928" t="s">
        <v>392</v>
      </c>
      <c r="C10" s="931" t="s">
        <v>346</v>
      </c>
      <c r="D10" s="932"/>
      <c r="E10" s="932"/>
      <c r="F10" s="932"/>
      <c r="G10" s="933"/>
      <c r="H10" s="155">
        <f aca="true" t="shared" si="0" ref="H10:M10">IF((COUNTIF(H11:H15,"&gt;0")+COUNTIF(H47:H51,"&gt;0")+COUNTIF(H83:H87,"&gt;0"))=0,"",SUM(H11:H15)+SUM(H47:H51)+SUM(H83:H87))</f>
      </c>
      <c r="I10" s="155">
        <f t="shared" si="0"/>
      </c>
      <c r="J10" s="155">
        <f t="shared" si="0"/>
      </c>
      <c r="K10" s="155">
        <f t="shared" si="0"/>
      </c>
      <c r="L10" s="155">
        <f t="shared" si="0"/>
      </c>
      <c r="M10" s="309">
        <f t="shared" si="0"/>
      </c>
      <c r="N10" s="155">
        <f aca="true" t="shared" si="1" ref="N10:W10">IF((COUNTIF(N11:N15,"&gt;0")+COUNTIF(N47:N51,"&gt;0")+COUNTIF(N83:N87,"&gt;0"))=0,"",SUM(N11:N15)+SUM(N47:N51)+SUM(N83:N87))</f>
      </c>
      <c r="O10" s="155">
        <f t="shared" si="1"/>
      </c>
      <c r="P10" s="155">
        <f t="shared" si="1"/>
      </c>
      <c r="Q10" s="155">
        <f t="shared" si="1"/>
      </c>
      <c r="R10" s="155">
        <f t="shared" si="1"/>
      </c>
      <c r="S10" s="155">
        <f t="shared" si="1"/>
      </c>
      <c r="T10" s="155">
        <f t="shared" si="1"/>
      </c>
      <c r="U10" s="155">
        <f t="shared" si="1"/>
      </c>
      <c r="V10" s="155">
        <f t="shared" si="1"/>
      </c>
      <c r="W10" s="155">
        <f t="shared" si="1"/>
      </c>
      <c r="X10" s="924"/>
      <c r="Y10" s="924"/>
    </row>
    <row r="11" spans="2:26" ht="19.5" customHeight="1">
      <c r="B11" s="928"/>
      <c r="C11" s="162">
        <v>1</v>
      </c>
      <c r="D11" s="339">
        <f>IF('2-2(基本)'!D10="","",'2-2(基本)'!D10)</f>
      </c>
      <c r="E11" s="339">
        <f>IF('2-2(基本)'!E10="","",'2-2(基本)'!E10)</f>
      </c>
      <c r="F11" s="339">
        <f>IF('2-2(基本)'!T10="","",'2-2(基本)'!T10)</f>
      </c>
      <c r="G11" s="163">
        <f>IF('2-2(基本)'!F10="","",'2-2(基本)'!F10)</f>
      </c>
      <c r="H11" s="156">
        <f>IF(OR(G11="",COUNTIF(K11:V11,"&gt;0")=0),"",SUM(K11:V11))</f>
      </c>
      <c r="I11" s="156">
        <f>IF(OR(G11="",COUNTIF(K11:L11,"&gt;0")=0),"",SUM(K11:L11))</f>
      </c>
      <c r="J11" s="156">
        <f aca="true" t="shared" si="2" ref="J11:J33">IF(OR(G11="",COUNTIF(M11:V11,"&gt;0")=0),"",SUM(M11:V11))</f>
      </c>
      <c r="K11" s="156"/>
      <c r="L11" s="156"/>
      <c r="M11" s="174"/>
      <c r="N11" s="174"/>
      <c r="O11" s="174"/>
      <c r="P11" s="174"/>
      <c r="Q11" s="174"/>
      <c r="R11" s="174"/>
      <c r="S11" s="174"/>
      <c r="T11" s="174"/>
      <c r="U11" s="156"/>
      <c r="V11" s="156"/>
      <c r="W11" s="156">
        <f>IF(OR(G11="",COUNTIF(K11:V11,"&gt;0")=0),"",COUNTIF(K11:V11,"&gt;0"))</f>
      </c>
      <c r="X11" s="922"/>
      <c r="Y11" s="922"/>
      <c r="Z11" s="202">
        <f>IF((COUNTIF(M11:T11,"&lt;&gt;90000")-COUNTBLANK(M11:T11))&gt;0,"90000円以外の入力があります。","")&amp;IF(AND($X$1="実績報告書（上期）",SUM(Q11:T11)&gt;0),"上期実績時は10月以降に金額を入力しないでください","")&amp;IF(AND(F11="H29",SUM(Q11:T11)&gt;0),"H29後期研修生は10月以降に金額を入力しないでください","")</f>
      </c>
    </row>
    <row r="12" spans="2:26" ht="19.5" customHeight="1">
      <c r="B12" s="928"/>
      <c r="C12" s="179">
        <v>2</v>
      </c>
      <c r="D12" s="335">
        <f>IF('2-2(基本)'!D11="","",'2-2(基本)'!D11)</f>
      </c>
      <c r="E12" s="339">
        <f>IF('2-2(基本)'!E11="","",'2-2(基本)'!E11)</f>
      </c>
      <c r="F12" s="335">
        <f>IF('2-2(基本)'!T11="","",'2-2(基本)'!T11)</f>
      </c>
      <c r="G12" s="178">
        <f>IF('2-2(基本)'!F11="","",'2-2(基本)'!F11)</f>
      </c>
      <c r="H12" s="180">
        <f>IF(OR(G12="",COUNTIF(K12:V12,"&gt;0")=0),"",SUM(K12:V12))</f>
      </c>
      <c r="I12" s="180">
        <f>IF(OR(G12="",COUNTIF(K12:L12,"&gt;0")=0),"",SUM(K12:L12))</f>
      </c>
      <c r="J12" s="180">
        <f>IF(OR(G12="",COUNTIF(M12:V12,"&gt;0")=0),"",SUM(M12:V12))</f>
      </c>
      <c r="K12" s="180"/>
      <c r="L12" s="180"/>
      <c r="M12" s="303"/>
      <c r="N12" s="303"/>
      <c r="O12" s="303"/>
      <c r="P12" s="303"/>
      <c r="Q12" s="303"/>
      <c r="R12" s="303"/>
      <c r="S12" s="303"/>
      <c r="T12" s="303"/>
      <c r="U12" s="180"/>
      <c r="V12" s="180"/>
      <c r="W12" s="180">
        <f>IF(OR(G12="",COUNTIF(K12:V12,"&gt;0")=0),"",COUNTIF(K12:V12,"&gt;0"))</f>
      </c>
      <c r="X12" s="922"/>
      <c r="Y12" s="922"/>
      <c r="Z12" s="202">
        <f>IF((COUNTIF(M12:T12,"&lt;&gt;90000")-COUNTBLANK(M12:T12))&gt;0,"90000円以外の入力があります。","")&amp;IF(AND($X$1="実績報告書（上期）",SUM(Q12:T12)&gt;0),"上期実績時は10月以降に金額を入力しないでください","")&amp;IF(AND(F12="H29",SUM(Q12:T12)&gt;0),"H29後期研修生は10月以降に金額を入力しないでください","")</f>
      </c>
    </row>
    <row r="13" spans="2:26" ht="19.5" customHeight="1">
      <c r="B13" s="928"/>
      <c r="C13" s="179">
        <v>3</v>
      </c>
      <c r="D13" s="335">
        <f>IF('2-2(基本)'!D12="","",'2-2(基本)'!D12)</f>
      </c>
      <c r="E13" s="339">
        <f>IF('2-2(基本)'!E12="","",'2-2(基本)'!E12)</f>
      </c>
      <c r="F13" s="335">
        <f>IF('2-2(基本)'!T12="","",'2-2(基本)'!T12)</f>
      </c>
      <c r="G13" s="178">
        <f>IF('2-2(基本)'!F12="","",'2-2(基本)'!F12)</f>
      </c>
      <c r="H13" s="180">
        <f>IF(OR(G13="",COUNTIF(K13:V13,"&gt;0")=0),"",SUM(K13:V13))</f>
      </c>
      <c r="I13" s="180">
        <f>IF(OR(G13="",COUNTIF(K13:L13,"&gt;0")=0),"",SUM(K13:L13))</f>
      </c>
      <c r="J13" s="180">
        <f>IF(OR(G13="",COUNTIF(M13:V13,"&gt;0")=0),"",SUM(M13:V13))</f>
      </c>
      <c r="K13" s="180"/>
      <c r="L13" s="180"/>
      <c r="M13" s="303"/>
      <c r="N13" s="303"/>
      <c r="O13" s="303"/>
      <c r="P13" s="303"/>
      <c r="Q13" s="303"/>
      <c r="R13" s="303"/>
      <c r="S13" s="303"/>
      <c r="T13" s="303"/>
      <c r="U13" s="180"/>
      <c r="V13" s="180"/>
      <c r="W13" s="180">
        <f>IF(OR(G13="",COUNTIF(K13:V13,"&gt;0")=0),"",COUNTIF(K13:V13,"&gt;0"))</f>
      </c>
      <c r="X13" s="922"/>
      <c r="Y13" s="922"/>
      <c r="Z13" s="202">
        <f>IF((COUNTIF(M13:T13,"&lt;&gt;90000")-COUNTBLANK(M13:T13))&gt;0,"90000円以外の入力があります。","")&amp;IF(AND($X$1="実績報告書（上期）",SUM(Q13:T13)&gt;0),"上期実績時は10月以降に金額を入力しないでください","")&amp;IF(AND(F13="H29",SUM(Q13:T13)&gt;0),"H29後期研修生は10月以降に金額を入力しないでください","")</f>
      </c>
    </row>
    <row r="14" spans="2:26" ht="19.5" customHeight="1">
      <c r="B14" s="928"/>
      <c r="C14" s="179">
        <v>4</v>
      </c>
      <c r="D14" s="335">
        <f>IF('2-2(基本)'!D13="","",'2-2(基本)'!D13)</f>
      </c>
      <c r="E14" s="339">
        <f>IF('2-2(基本)'!E13="","",'2-2(基本)'!E13)</f>
      </c>
      <c r="F14" s="335">
        <f>IF('2-2(基本)'!T13="","",'2-2(基本)'!T13)</f>
      </c>
      <c r="G14" s="178">
        <f>IF('2-2(基本)'!F13="","",'2-2(基本)'!F13)</f>
      </c>
      <c r="H14" s="180">
        <f>IF(OR(G14="",COUNTIF(K14:V14,"&gt;0")=0),"",SUM(K14:V14))</f>
      </c>
      <c r="I14" s="180">
        <f>IF(OR(G14="",COUNTIF(K14:L14,"&gt;0")=0),"",SUM(K14:L14))</f>
      </c>
      <c r="J14" s="180">
        <f>IF(OR(G14="",COUNTIF(M14:V14,"&gt;0")=0),"",SUM(M14:V14))</f>
      </c>
      <c r="K14" s="180"/>
      <c r="L14" s="180"/>
      <c r="M14" s="303"/>
      <c r="N14" s="303"/>
      <c r="O14" s="303"/>
      <c r="P14" s="303"/>
      <c r="Q14" s="303"/>
      <c r="R14" s="303"/>
      <c r="S14" s="303"/>
      <c r="T14" s="303"/>
      <c r="U14" s="180"/>
      <c r="V14" s="180"/>
      <c r="W14" s="180">
        <f>IF(OR(G14="",COUNTIF(K14:V14,"&gt;0")=0),"",COUNTIF(K14:V14,"&gt;0"))</f>
      </c>
      <c r="X14" s="922"/>
      <c r="Y14" s="922"/>
      <c r="Z14" s="202">
        <f>IF((COUNTIF(M14:T14,"&lt;&gt;90000")-COUNTBLANK(M14:T14))&gt;0,"90000円以外の入力があります。","")&amp;IF(AND($X$1="実績報告書（上期）",SUM(Q14:T14)&gt;0),"上期実績時は10月以降に金額を入力しないでください","")&amp;IF(AND(F14="H29",SUM(Q14:T14)&gt;0),"H29後期研修生は10月以降に金額を入力しないでください","")</f>
      </c>
    </row>
    <row r="15" spans="2:26" ht="19.5" customHeight="1" thickBot="1">
      <c r="B15" s="930"/>
      <c r="C15" s="164">
        <v>5</v>
      </c>
      <c r="D15" s="340">
        <f>IF('2-2(基本)'!D14="","",'2-2(基本)'!D14)</f>
      </c>
      <c r="E15" s="339">
        <f>IF('2-2(基本)'!E14="","",'2-2(基本)'!E14)</f>
      </c>
      <c r="F15" s="335">
        <f>IF('2-2(基本)'!T14="","",'2-2(基本)'!T14)</f>
      </c>
      <c r="G15" s="165">
        <f>IF('2-2(基本)'!F14="","",'2-2(基本)'!F14)</f>
      </c>
      <c r="H15" s="166">
        <f>IF(OR(G15="",COUNTIF(K15:V15,"&gt;0")=0),"",SUM(K15:V15))</f>
      </c>
      <c r="I15" s="166">
        <f>IF(OR(G15="",COUNTIF(K15:L15,"&gt;0")=0),"",SUM(K15:L15))</f>
      </c>
      <c r="J15" s="166">
        <f>IF(OR(G15="",COUNTIF(M15:V15,"&gt;0")=0),"",SUM(M15:V15))</f>
      </c>
      <c r="K15" s="166"/>
      <c r="L15" s="166"/>
      <c r="M15" s="175"/>
      <c r="N15" s="175"/>
      <c r="O15" s="175"/>
      <c r="P15" s="175"/>
      <c r="Q15" s="175"/>
      <c r="R15" s="175"/>
      <c r="S15" s="175"/>
      <c r="T15" s="175"/>
      <c r="U15" s="166"/>
      <c r="V15" s="166"/>
      <c r="W15" s="167">
        <f>IF(OR(G15="",COUNTIF(K15:V15,"&gt;0")=0),"",COUNTIF(K15:V15,"&gt;0"))</f>
      </c>
      <c r="X15" s="923"/>
      <c r="Y15" s="923"/>
      <c r="Z15" s="202">
        <f>IF((COUNTIF(M15:T15,"&lt;&gt;90000")-COUNTBLANK(M15:T15))&gt;0,"90000円以外の入力があります。","")&amp;IF(AND($X$1="実績報告書（上期）",SUM(Q15:T15)&gt;0),"上期実績時は10月以降に金額を入力しないでください","")&amp;IF(AND(F15="H29",SUM(Q15:T15)&gt;0),"H29後期研修生は10月以降に金額を入力しないでください","")</f>
      </c>
    </row>
    <row r="16" spans="2:26" ht="19.5" customHeight="1" thickTop="1">
      <c r="B16" s="934" t="s">
        <v>151</v>
      </c>
      <c r="C16" s="925" t="s">
        <v>346</v>
      </c>
      <c r="D16" s="926"/>
      <c r="E16" s="926"/>
      <c r="F16" s="926"/>
      <c r="G16" s="927"/>
      <c r="H16" s="168">
        <f aca="true" t="shared" si="3" ref="H16:V16">IF((COUNTIF(H17:H21,"&gt;0")+COUNTIF(H53:H57,"&gt;0")+COUNTIF(H89:H93,"&gt;0"))=0,"",SUM(H17:H21)+SUM(H53:H57)+SUM(H89:H93))</f>
      </c>
      <c r="I16" s="156">
        <f t="shared" si="3"/>
      </c>
      <c r="J16" s="156">
        <f t="shared" si="3"/>
      </c>
      <c r="K16" s="156">
        <f t="shared" si="3"/>
      </c>
      <c r="L16" s="156">
        <f t="shared" si="3"/>
      </c>
      <c r="M16" s="156">
        <f t="shared" si="3"/>
      </c>
      <c r="N16" s="156">
        <f t="shared" si="3"/>
      </c>
      <c r="O16" s="156">
        <f t="shared" si="3"/>
      </c>
      <c r="P16" s="156">
        <f t="shared" si="3"/>
      </c>
      <c r="Q16" s="156">
        <f t="shared" si="3"/>
      </c>
      <c r="R16" s="156">
        <f t="shared" si="3"/>
      </c>
      <c r="S16" s="156">
        <f t="shared" si="3"/>
      </c>
      <c r="T16" s="156">
        <f t="shared" si="3"/>
      </c>
      <c r="U16" s="156">
        <f t="shared" si="3"/>
      </c>
      <c r="V16" s="156">
        <f t="shared" si="3"/>
      </c>
      <c r="W16" s="156">
        <f>IF((COUNTIF(W17:W21,"&gt;0")+COUNTIF(W53:W57,"&gt;0")+COUNTIF(W89:W93,"&gt;0"))=0,"",SUM(W17:W21)+SUM(W53:W57)+SUM(W89:W93))</f>
      </c>
      <c r="X16" s="924"/>
      <c r="Y16" s="924"/>
      <c r="Z16" s="202"/>
    </row>
    <row r="17" spans="2:26" ht="19.5" customHeight="1">
      <c r="B17" s="935"/>
      <c r="C17" s="169">
        <v>6</v>
      </c>
      <c r="D17" s="344">
        <f>IF('2-2(基本)'!D15="","",'2-2(基本)'!D15)</f>
      </c>
      <c r="E17" s="646">
        <f>IF('2-2(基本)'!E15="","",'2-2(基本)'!E15)</f>
      </c>
      <c r="F17" s="344">
        <f>IF('2-2(基本)'!T15="","",'2-2(基本)'!T15)</f>
      </c>
      <c r="G17" s="170">
        <f>IF('2-2(基本)'!F15="","",'2-2(基本)'!F15)</f>
      </c>
      <c r="H17" s="155">
        <f>IF(OR(G17="",COUNTIF(K17:V17,"&gt;0")=0),"",SUM(K17:V17))</f>
      </c>
      <c r="I17" s="155">
        <f aca="true" t="shared" si="4" ref="I17:I33">IF(OR(G17="",COUNTIF(K17:L17,"&gt;0")=0),"",SUM(K17:L17))</f>
      </c>
      <c r="J17" s="155">
        <f t="shared" si="2"/>
      </c>
      <c r="K17" s="155"/>
      <c r="L17" s="155"/>
      <c r="M17" s="176"/>
      <c r="N17" s="176"/>
      <c r="O17" s="176"/>
      <c r="P17" s="176"/>
      <c r="Q17" s="176"/>
      <c r="R17" s="176"/>
      <c r="S17" s="176"/>
      <c r="T17" s="176"/>
      <c r="U17" s="155"/>
      <c r="V17" s="155"/>
      <c r="W17" s="171">
        <f>IF(OR(G17="",COUNTIF(K17:V17,"&gt;0")=0),"",COUNTIF(K17:V17,"&gt;0"))</f>
      </c>
      <c r="X17" s="922"/>
      <c r="Y17" s="922"/>
      <c r="Z17" s="202">
        <f>IF((COUNTIF(M17:T17,"&lt;&gt;90000")-COUNTBLANK(M17:T17))&gt;0,"90000円以外の入力があります。","")&amp;IF(AND($X$1="実績報告書（上期）",SUM(Q17:T17)&gt;0),"上期実績時は10月以降に金額を入力しないでください","")&amp;IF(AND(F17="H29",SUM(Q17:T17)&gt;0),"H29後期研修生は10月以降に金額を入力しないでください","")</f>
      </c>
    </row>
    <row r="18" spans="2:26" ht="19.5" customHeight="1">
      <c r="B18" s="935"/>
      <c r="C18" s="162">
        <v>7</v>
      </c>
      <c r="D18" s="339">
        <f>IF('2-2(基本)'!D16="","",'2-2(基本)'!D16)</f>
      </c>
      <c r="E18" s="646">
        <f>IF('2-2(基本)'!E16="","",'2-2(基本)'!E16)</f>
      </c>
      <c r="F18" s="339">
        <f>IF('2-2(基本)'!T16="","",'2-2(基本)'!T16)</f>
      </c>
      <c r="G18" s="163">
        <f>IF('2-2(基本)'!F16="","",'2-2(基本)'!F16)</f>
      </c>
      <c r="H18" s="156">
        <f aca="true" t="shared" si="5" ref="H18:H33">IF(OR(G18="",COUNTIF(K18:V18,"&gt;0")=0),"",SUM(K18:V18))</f>
      </c>
      <c r="I18" s="156">
        <f t="shared" si="4"/>
      </c>
      <c r="J18" s="156">
        <f t="shared" si="2"/>
      </c>
      <c r="K18" s="156"/>
      <c r="L18" s="156"/>
      <c r="M18" s="174"/>
      <c r="N18" s="174"/>
      <c r="O18" s="174"/>
      <c r="P18" s="174"/>
      <c r="Q18" s="174"/>
      <c r="R18" s="174"/>
      <c r="S18" s="174"/>
      <c r="T18" s="174"/>
      <c r="U18" s="156"/>
      <c r="V18" s="156"/>
      <c r="W18" s="172">
        <f>IF(OR(G18="",COUNTIF(K18:V18,"&gt;0")=0),"",COUNTIF(K18:V18,"&gt;0"))</f>
      </c>
      <c r="X18" s="922"/>
      <c r="Y18" s="922"/>
      <c r="Z18" s="202">
        <f>IF((COUNTIF(M18:T18,"&lt;&gt;90000")-COUNTBLANK(M18:T18))&gt;0,"90000円以外の入力があります。","")&amp;IF(AND($X$1="実績報告書（上期）",SUM(Q18:T18)&gt;0),"上期実績時は10月以降に金額を入力しないでください","")&amp;IF(AND(F18="H29",SUM(Q18:T18)&gt;0),"H29後期研修生は10月以降に金額を入力しないでください","")</f>
      </c>
    </row>
    <row r="19" spans="2:26" ht="19.5" customHeight="1">
      <c r="B19" s="935"/>
      <c r="C19" s="162">
        <v>8</v>
      </c>
      <c r="D19" s="339">
        <f>IF('2-2(基本)'!D17="","",'2-2(基本)'!D17)</f>
      </c>
      <c r="E19" s="646">
        <f>IF('2-2(基本)'!E17="","",'2-2(基本)'!E17)</f>
      </c>
      <c r="F19" s="339">
        <f>IF('2-2(基本)'!T17="","",'2-2(基本)'!T17)</f>
      </c>
      <c r="G19" s="163">
        <f>IF('2-2(基本)'!F17="","",'2-2(基本)'!F17)</f>
      </c>
      <c r="H19" s="156">
        <f t="shared" si="5"/>
      </c>
      <c r="I19" s="156">
        <f t="shared" si="4"/>
      </c>
      <c r="J19" s="156">
        <f t="shared" si="2"/>
      </c>
      <c r="K19" s="156"/>
      <c r="L19" s="156"/>
      <c r="M19" s="174"/>
      <c r="N19" s="174"/>
      <c r="O19" s="174"/>
      <c r="P19" s="174"/>
      <c r="Q19" s="174"/>
      <c r="R19" s="174"/>
      <c r="S19" s="174"/>
      <c r="T19" s="174"/>
      <c r="U19" s="156"/>
      <c r="V19" s="156"/>
      <c r="W19" s="172">
        <f>IF(OR(G19="",COUNTIF(K19:V19,"&gt;0")=0),"",COUNTIF(K19:V19,"&gt;0"))</f>
      </c>
      <c r="X19" s="922"/>
      <c r="Y19" s="922"/>
      <c r="Z19" s="202">
        <f>IF((COUNTIF(M19:T19,"&lt;&gt;90000")-COUNTBLANK(M19:T19))&gt;0,"90000円以外の入力があります。","")&amp;IF(AND($X$1="実績報告書（上期）",SUM(Q19:T19)&gt;0),"上期実績時は10月以降に金額を入力しないでください","")&amp;IF(AND(F19="H29",SUM(Q19:T19)&gt;0),"H29後期研修生は10月以降に金額を入力しないでください","")</f>
      </c>
    </row>
    <row r="20" spans="2:26" ht="19.5" customHeight="1">
      <c r="B20" s="935"/>
      <c r="C20" s="162">
        <v>9</v>
      </c>
      <c r="D20" s="339">
        <f>IF('2-2(基本)'!D18="","",'2-2(基本)'!D18)</f>
      </c>
      <c r="E20" s="646">
        <f>IF('2-2(基本)'!E18="","",'2-2(基本)'!E18)</f>
      </c>
      <c r="F20" s="339">
        <f>IF('2-2(基本)'!T18="","",'2-2(基本)'!T18)</f>
      </c>
      <c r="G20" s="163">
        <f>IF('2-2(基本)'!F18="","",'2-2(基本)'!F18)</f>
      </c>
      <c r="H20" s="156">
        <f t="shared" si="5"/>
      </c>
      <c r="I20" s="156">
        <f t="shared" si="4"/>
      </c>
      <c r="J20" s="156">
        <f t="shared" si="2"/>
      </c>
      <c r="K20" s="156"/>
      <c r="L20" s="156"/>
      <c r="M20" s="174"/>
      <c r="N20" s="174"/>
      <c r="O20" s="174"/>
      <c r="P20" s="174"/>
      <c r="Q20" s="174"/>
      <c r="R20" s="174"/>
      <c r="S20" s="174"/>
      <c r="T20" s="174"/>
      <c r="U20" s="156"/>
      <c r="V20" s="156"/>
      <c r="W20" s="172">
        <f>IF(OR(G20="",COUNTIF(K20:V20,"&gt;0")=0),"",COUNTIF(K20:V20,"&gt;0"))</f>
      </c>
      <c r="X20" s="922"/>
      <c r="Y20" s="922"/>
      <c r="Z20" s="202">
        <f>IF((COUNTIF(M20:T20,"&lt;&gt;90000")-COUNTBLANK(M20:T20))&gt;0,"90000円以外の入力があります。","")&amp;IF(AND($X$1="実績報告書（上期）",SUM(Q20:T20)&gt;0),"上期実績時は10月以降に金額を入力しないでください","")&amp;IF(AND(F20="H29",SUM(Q20:T20)&gt;0),"H29後期研修生は10月以降に金額を入力しないでください","")</f>
      </c>
    </row>
    <row r="21" spans="2:26" ht="19.5" customHeight="1" thickBot="1">
      <c r="B21" s="936"/>
      <c r="C21" s="164">
        <v>10</v>
      </c>
      <c r="D21" s="340">
        <f>IF('2-2(基本)'!D19="","",'2-2(基本)'!D19)</f>
      </c>
      <c r="E21" s="647">
        <f>IF('2-2(基本)'!E19="","",'2-2(基本)'!E19)</f>
      </c>
      <c r="F21" s="340">
        <f>IF('2-2(基本)'!T19="","",'2-2(基本)'!T19)</f>
      </c>
      <c r="G21" s="165">
        <f>IF('2-2(基本)'!F19="","",'2-2(基本)'!F19)</f>
      </c>
      <c r="H21" s="166">
        <f t="shared" si="5"/>
      </c>
      <c r="I21" s="166">
        <f t="shared" si="4"/>
      </c>
      <c r="J21" s="166">
        <f t="shared" si="2"/>
      </c>
      <c r="K21" s="166"/>
      <c r="L21" s="166"/>
      <c r="M21" s="175"/>
      <c r="N21" s="175"/>
      <c r="O21" s="175"/>
      <c r="P21" s="175"/>
      <c r="Q21" s="175"/>
      <c r="R21" s="175"/>
      <c r="S21" s="175"/>
      <c r="T21" s="175"/>
      <c r="U21" s="166"/>
      <c r="V21" s="166"/>
      <c r="W21" s="167">
        <f>IF(OR(G21="",COUNTIF(K21:V21,"&gt;0")=0),"",COUNTIF(K21:V21,"&gt;0"))</f>
      </c>
      <c r="X21" s="923"/>
      <c r="Y21" s="923"/>
      <c r="Z21" s="202">
        <f>IF((COUNTIF(M21:T21,"&lt;&gt;90000")-COUNTBLANK(M21:T21))&gt;0,"90000円以外の入力があります。","")&amp;IF(AND($X$1="実績報告書（上期）",SUM(Q21:T21)&gt;0),"上期実績時は10月以降に金額を入力しないでください","")&amp;IF(AND(F21="H29",SUM(Q21:T21)&gt;0),"H29後期研修生は10月以降に金額を入力しないでください","")</f>
      </c>
    </row>
    <row r="22" spans="2:26" ht="19.5" customHeight="1" thickTop="1">
      <c r="B22" s="334"/>
      <c r="C22" s="925" t="s">
        <v>346</v>
      </c>
      <c r="D22" s="926"/>
      <c r="E22" s="926"/>
      <c r="F22" s="926"/>
      <c r="G22" s="927"/>
      <c r="H22" s="168">
        <f aca="true" t="shared" si="6" ref="H22:W22">IF((COUNTIF(H23:H27,"&gt;0")+COUNTIF(H59:H63,"&gt;0")+COUNTIF(H95:H99,"&gt;0"))=0,"",SUM(H23:H27)+SUM(H59:H63)+SUM(H95:H99))</f>
      </c>
      <c r="I22" s="156">
        <f t="shared" si="6"/>
      </c>
      <c r="J22" s="156">
        <f t="shared" si="6"/>
      </c>
      <c r="K22" s="156">
        <f t="shared" si="6"/>
      </c>
      <c r="L22" s="156">
        <f t="shared" si="6"/>
      </c>
      <c r="M22" s="156">
        <f t="shared" si="6"/>
      </c>
      <c r="N22" s="156">
        <f t="shared" si="6"/>
      </c>
      <c r="O22" s="156">
        <f t="shared" si="6"/>
      </c>
      <c r="P22" s="156">
        <f t="shared" si="6"/>
      </c>
      <c r="Q22" s="156">
        <f t="shared" si="6"/>
      </c>
      <c r="R22" s="156">
        <f t="shared" si="6"/>
      </c>
      <c r="S22" s="156">
        <f t="shared" si="6"/>
      </c>
      <c r="T22" s="156">
        <f t="shared" si="6"/>
      </c>
      <c r="U22" s="156">
        <f t="shared" si="6"/>
      </c>
      <c r="V22" s="156">
        <f t="shared" si="6"/>
      </c>
      <c r="W22" s="156">
        <f t="shared" si="6"/>
      </c>
      <c r="X22" s="924"/>
      <c r="Y22" s="924"/>
      <c r="Z22" s="202"/>
    </row>
    <row r="23" spans="2:26" ht="19.5" customHeight="1">
      <c r="B23" s="928" t="s">
        <v>324</v>
      </c>
      <c r="C23" s="162">
        <v>11</v>
      </c>
      <c r="D23" s="339">
        <f>IF('2-2(基本)'!D20="","",'2-2(基本)'!D20)</f>
      </c>
      <c r="E23" s="646">
        <f>IF('2-2(基本)'!E20="","",'2-2(基本)'!E20)</f>
      </c>
      <c r="F23" s="646">
        <f>IF('2-2(基本)'!T20="","",'2-2(基本)'!T20)</f>
      </c>
      <c r="G23" s="163">
        <f>IF('2-2(基本)'!F20="","",'2-2(基本)'!F20)</f>
      </c>
      <c r="H23" s="156">
        <f t="shared" si="5"/>
      </c>
      <c r="I23" s="156">
        <f t="shared" si="4"/>
      </c>
      <c r="J23" s="156">
        <f t="shared" si="2"/>
      </c>
      <c r="K23" s="156"/>
      <c r="L23" s="156"/>
      <c r="M23" s="174"/>
      <c r="N23" s="174"/>
      <c r="O23" s="174"/>
      <c r="P23" s="174"/>
      <c r="Q23" s="174"/>
      <c r="R23" s="174"/>
      <c r="S23" s="174"/>
      <c r="T23" s="174"/>
      <c r="U23" s="156"/>
      <c r="V23" s="156"/>
      <c r="W23" s="172">
        <f>IF(OR(G23="",COUNTIF(K23:V23,"&gt;0")=0),"",COUNTIF(K23:V23,"&gt;0"))</f>
      </c>
      <c r="X23" s="922"/>
      <c r="Y23" s="922"/>
      <c r="Z23" s="202">
        <f>IF((COUNTIF(M23:T23,"&lt;&gt;90000")-COUNTBLANK(M23:T23))&gt;0,"90000円以外の入力があります。","")&amp;IF(AND($X$1="実績報告書（上期）",SUM(Q23:T23)&gt;0),"上期実績時は10月以降に金額を入力しないでください","")&amp;IF(AND(F23="H29",SUM(Q23:T23)&gt;0),"H29後期研修生は10月以降に金額を入力しないでください","")</f>
      </c>
    </row>
    <row r="24" spans="2:26" ht="19.5" customHeight="1">
      <c r="B24" s="928"/>
      <c r="C24" s="162">
        <v>12</v>
      </c>
      <c r="D24" s="339">
        <f>IF('2-2(基本)'!D21="","",'2-2(基本)'!D21)</f>
      </c>
      <c r="E24" s="646">
        <f>IF('2-2(基本)'!E21="","",'2-2(基本)'!E21)</f>
      </c>
      <c r="F24" s="646">
        <f>IF('2-2(基本)'!T21="","",'2-2(基本)'!T21)</f>
      </c>
      <c r="G24" s="163">
        <f>IF('2-2(基本)'!F21="","",'2-2(基本)'!F21)</f>
      </c>
      <c r="H24" s="156">
        <f t="shared" si="5"/>
      </c>
      <c r="I24" s="156">
        <f t="shared" si="4"/>
      </c>
      <c r="J24" s="156">
        <f t="shared" si="2"/>
      </c>
      <c r="K24" s="156"/>
      <c r="L24" s="156"/>
      <c r="M24" s="174"/>
      <c r="N24" s="174"/>
      <c r="O24" s="174"/>
      <c r="P24" s="174"/>
      <c r="Q24" s="174"/>
      <c r="R24" s="174"/>
      <c r="S24" s="174"/>
      <c r="T24" s="174"/>
      <c r="U24" s="156"/>
      <c r="V24" s="156"/>
      <c r="W24" s="172">
        <f>IF(OR(G24="",COUNTIF(K24:V24,"&gt;0")=0),"",COUNTIF(K24:V24,"&gt;0"))</f>
      </c>
      <c r="X24" s="922"/>
      <c r="Y24" s="922"/>
      <c r="Z24" s="202">
        <f>IF((COUNTIF(M24:T24,"&lt;&gt;90000")-COUNTBLANK(M24:T24))&gt;0,"90000円以外の入力があります。","")&amp;IF(AND($X$1="実績報告書（上期）",SUM(Q24:T24)&gt;0),"上期実績時は10月以降に金額を入力しないでください","")&amp;IF(AND(F24="H29",SUM(Q24:T24)&gt;0),"H29後期研修生は10月以降に金額を入力しないでください","")</f>
      </c>
    </row>
    <row r="25" spans="2:26" ht="19.5" customHeight="1">
      <c r="B25" s="928"/>
      <c r="C25" s="162">
        <v>13</v>
      </c>
      <c r="D25" s="339">
        <f>IF('2-2(基本)'!D22="","",'2-2(基本)'!D22)</f>
      </c>
      <c r="E25" s="646">
        <f>IF('2-2(基本)'!E22="","",'2-2(基本)'!E22)</f>
      </c>
      <c r="F25" s="646">
        <f>IF('2-2(基本)'!T22="","",'2-2(基本)'!T22)</f>
      </c>
      <c r="G25" s="163">
        <f>IF('2-2(基本)'!F22="","",'2-2(基本)'!F22)</f>
      </c>
      <c r="H25" s="156">
        <f t="shared" si="5"/>
      </c>
      <c r="I25" s="156">
        <f t="shared" si="4"/>
      </c>
      <c r="J25" s="156">
        <f t="shared" si="2"/>
      </c>
      <c r="K25" s="156"/>
      <c r="L25" s="156"/>
      <c r="M25" s="174"/>
      <c r="N25" s="174"/>
      <c r="O25" s="174"/>
      <c r="P25" s="174"/>
      <c r="Q25" s="174"/>
      <c r="R25" s="174"/>
      <c r="S25" s="174"/>
      <c r="T25" s="174"/>
      <c r="U25" s="156"/>
      <c r="V25" s="156"/>
      <c r="W25" s="172">
        <f>IF(OR(G25="",COUNTIF(K25:V25,"&gt;0")=0),"",COUNTIF(K25:V25,"&gt;0"))</f>
      </c>
      <c r="X25" s="922"/>
      <c r="Y25" s="922"/>
      <c r="Z25" s="202">
        <f>IF((COUNTIF(M25:T25,"&lt;&gt;90000")-COUNTBLANK(M25:T25))&gt;0,"90000円以外の入力があります。","")&amp;IF(AND($X$1="実績報告書（上期）",SUM(Q25:T25)&gt;0),"上期実績時は10月以降に金額を入力しないでください","")&amp;IF(AND(F25="H29",SUM(Q25:T25)&gt;0),"H29後期研修生は10月以降に金額を入力しないでください","")</f>
      </c>
    </row>
    <row r="26" spans="2:26" ht="19.5" customHeight="1">
      <c r="B26" s="928"/>
      <c r="C26" s="162">
        <v>14</v>
      </c>
      <c r="D26" s="339">
        <f>IF('2-2(基本)'!D23="","",'2-2(基本)'!D23)</f>
      </c>
      <c r="E26" s="646">
        <f>IF('2-2(基本)'!E23="","",'2-2(基本)'!E23)</f>
      </c>
      <c r="F26" s="646">
        <f>IF('2-2(基本)'!T23="","",'2-2(基本)'!T23)</f>
      </c>
      <c r="G26" s="163">
        <f>IF('2-2(基本)'!F23="","",'2-2(基本)'!F23)</f>
      </c>
      <c r="H26" s="156">
        <f t="shared" si="5"/>
      </c>
      <c r="I26" s="156">
        <f t="shared" si="4"/>
      </c>
      <c r="J26" s="156">
        <f t="shared" si="2"/>
      </c>
      <c r="K26" s="156"/>
      <c r="L26" s="156"/>
      <c r="M26" s="174"/>
      <c r="N26" s="174"/>
      <c r="O26" s="174"/>
      <c r="P26" s="174"/>
      <c r="Q26" s="174"/>
      <c r="R26" s="174"/>
      <c r="S26" s="174"/>
      <c r="T26" s="174"/>
      <c r="U26" s="156"/>
      <c r="V26" s="156"/>
      <c r="W26" s="172">
        <f>IF(OR(G26="",COUNTIF(K26:V26,"&gt;0")=0),"",COUNTIF(K26:V26,"&gt;0"))</f>
      </c>
      <c r="X26" s="922"/>
      <c r="Y26" s="922"/>
      <c r="Z26" s="202">
        <f>IF((COUNTIF(M26:T26,"&lt;&gt;90000")-COUNTBLANK(M26:T26))&gt;0,"90000円以外の入力があります。","")&amp;IF(AND($X$1="実績報告書（上期）",SUM(Q26:T26)&gt;0),"上期実績時は10月以降に金額を入力しないでください","")&amp;IF(AND(F26="H29",SUM(Q26:T26)&gt;0),"H29後期研修生は10月以降に金額を入力しないでください","")</f>
      </c>
    </row>
    <row r="27" spans="2:26" ht="19.5" customHeight="1" thickBot="1">
      <c r="B27" s="930"/>
      <c r="C27" s="164">
        <v>15</v>
      </c>
      <c r="D27" s="340">
        <f>IF('2-2(基本)'!D24="","",'2-2(基本)'!D24)</f>
      </c>
      <c r="E27" s="647">
        <f>IF('2-2(基本)'!E24="","",'2-2(基本)'!E24)</f>
      </c>
      <c r="F27" s="647">
        <f>IF('2-2(基本)'!T24="","",'2-2(基本)'!T24)</f>
      </c>
      <c r="G27" s="165">
        <f>IF('2-2(基本)'!F24="","",'2-2(基本)'!F24)</f>
      </c>
      <c r="H27" s="166">
        <f t="shared" si="5"/>
      </c>
      <c r="I27" s="166">
        <f t="shared" si="4"/>
      </c>
      <c r="J27" s="166">
        <f t="shared" si="2"/>
      </c>
      <c r="K27" s="166"/>
      <c r="L27" s="166"/>
      <c r="M27" s="175"/>
      <c r="N27" s="175"/>
      <c r="O27" s="175"/>
      <c r="P27" s="175"/>
      <c r="Q27" s="175"/>
      <c r="R27" s="175"/>
      <c r="S27" s="175"/>
      <c r="T27" s="175"/>
      <c r="U27" s="166"/>
      <c r="V27" s="166"/>
      <c r="W27" s="167">
        <f>IF(OR(G27="",COUNTIF(K27:V27,"&gt;0")=0),"",COUNTIF(K27:V27,"&gt;0"))</f>
      </c>
      <c r="X27" s="923"/>
      <c r="Y27" s="923"/>
      <c r="Z27" s="202">
        <f>IF((COUNTIF(M27:T27,"&lt;&gt;90000")-COUNTBLANK(M27:T27))&gt;0,"90000円以外の入力があります。","")&amp;IF(AND($X$1="実績報告書（上期）",SUM(Q27:T27)&gt;0),"上期実績時は10月以降に金額を入力しないでください","")&amp;IF(AND(F27="H29",SUM(Q27:T27)&gt;0),"H29後期研修生は10月以降に金額を入力しないでください","")</f>
      </c>
    </row>
    <row r="28" spans="2:26" ht="19.5" customHeight="1" thickTop="1">
      <c r="B28" s="332"/>
      <c r="C28" s="925" t="s">
        <v>346</v>
      </c>
      <c r="D28" s="926"/>
      <c r="E28" s="926"/>
      <c r="F28" s="926"/>
      <c r="G28" s="927"/>
      <c r="H28" s="168">
        <f aca="true" t="shared" si="7" ref="H28:W28">IF((COUNTIF(H29:H33,"&gt;0")+COUNTIF(H65:H69,"&gt;0")+COUNTIF(H101:H105,"&gt;0"))=0,"",SUM(H29:H33)+SUM(H65:H69)+SUM(H101:H105))</f>
      </c>
      <c r="I28" s="156">
        <f t="shared" si="7"/>
      </c>
      <c r="J28" s="156">
        <f t="shared" si="7"/>
      </c>
      <c r="K28" s="156">
        <f t="shared" si="7"/>
      </c>
      <c r="L28" s="156">
        <f t="shared" si="7"/>
      </c>
      <c r="M28" s="156">
        <f t="shared" si="7"/>
      </c>
      <c r="N28" s="156">
        <f t="shared" si="7"/>
      </c>
      <c r="O28" s="156">
        <f t="shared" si="7"/>
      </c>
      <c r="P28" s="156">
        <f t="shared" si="7"/>
      </c>
      <c r="Q28" s="156">
        <f t="shared" si="7"/>
      </c>
      <c r="R28" s="156">
        <f t="shared" si="7"/>
      </c>
      <c r="S28" s="156">
        <f t="shared" si="7"/>
      </c>
      <c r="T28" s="156">
        <f t="shared" si="7"/>
      </c>
      <c r="U28" s="156">
        <f t="shared" si="7"/>
      </c>
      <c r="V28" s="156">
        <f t="shared" si="7"/>
      </c>
      <c r="W28" s="156">
        <f t="shared" si="7"/>
      </c>
      <c r="X28" s="924"/>
      <c r="Y28" s="924"/>
      <c r="Z28" s="202"/>
    </row>
    <row r="29" spans="2:26" ht="19.5" customHeight="1">
      <c r="B29" s="928" t="s">
        <v>363</v>
      </c>
      <c r="C29" s="162">
        <v>16</v>
      </c>
      <c r="D29" s="339">
        <f>IF('2-2(基本)'!D25="","",'2-2(基本)'!D25)</f>
      </c>
      <c r="E29" s="646">
        <f>IF('2-2(基本)'!E25="","",'2-2(基本)'!E25)</f>
      </c>
      <c r="F29" s="646">
        <f>IF('2-2(基本)'!T25="","",'2-2(基本)'!T25)</f>
      </c>
      <c r="G29" s="163">
        <f>IF('2-2(基本)'!F25="","",'2-2(基本)'!F25)</f>
      </c>
      <c r="H29" s="156">
        <f t="shared" si="5"/>
      </c>
      <c r="I29" s="156">
        <f t="shared" si="4"/>
      </c>
      <c r="J29" s="156">
        <f t="shared" si="2"/>
      </c>
      <c r="K29" s="156"/>
      <c r="L29" s="156"/>
      <c r="M29" s="174"/>
      <c r="N29" s="174"/>
      <c r="O29" s="174"/>
      <c r="P29" s="174"/>
      <c r="Q29" s="174"/>
      <c r="R29" s="174"/>
      <c r="S29" s="174"/>
      <c r="T29" s="174"/>
      <c r="U29" s="156"/>
      <c r="V29" s="156"/>
      <c r="W29" s="172">
        <f>IF(OR(G29="",COUNTIF(K29:V29,"&gt;0")=0),"",COUNTIF(K29:V29,"&gt;0"))</f>
      </c>
      <c r="X29" s="922"/>
      <c r="Y29" s="922"/>
      <c r="Z29" s="202">
        <f>IF((COUNTIF(M29:T29,"&lt;&gt;90000")-COUNTBLANK(M29:T29))&gt;0,"90000円以外の入力があります。","")&amp;IF(AND($X$1="実績報告書（上期）",SUM(Q29:T29)&gt;0),"上期実績時は10月以降に金額を入力しないでください","")&amp;IF(AND(F29="H29",SUM(Q29:T29)&gt;0),"H29後期研修生は10月以降に金額を入力しないでください","")</f>
      </c>
    </row>
    <row r="30" spans="2:26" ht="19.5" customHeight="1">
      <c r="B30" s="928"/>
      <c r="C30" s="162">
        <v>17</v>
      </c>
      <c r="D30" s="339">
        <f>IF('2-2(基本)'!D26="","",'2-2(基本)'!D26)</f>
      </c>
      <c r="E30" s="646">
        <f>IF('2-2(基本)'!E26="","",'2-2(基本)'!E26)</f>
      </c>
      <c r="F30" s="646">
        <f>IF('2-2(基本)'!T26="","",'2-2(基本)'!T26)</f>
      </c>
      <c r="G30" s="163">
        <f>IF('2-2(基本)'!F26="","",'2-2(基本)'!F26)</f>
      </c>
      <c r="H30" s="156">
        <f t="shared" si="5"/>
      </c>
      <c r="I30" s="156">
        <f t="shared" si="4"/>
      </c>
      <c r="J30" s="156">
        <f t="shared" si="2"/>
      </c>
      <c r="K30" s="156"/>
      <c r="L30" s="156"/>
      <c r="M30" s="174"/>
      <c r="N30" s="174"/>
      <c r="O30" s="174"/>
      <c r="P30" s="174"/>
      <c r="Q30" s="174"/>
      <c r="R30" s="174"/>
      <c r="S30" s="174"/>
      <c r="T30" s="174"/>
      <c r="U30" s="156"/>
      <c r="V30" s="156"/>
      <c r="W30" s="172">
        <f>IF(OR(G30="",COUNTIF(K30:V30,"&gt;0")=0),"",COUNTIF(K30:V30,"&gt;0"))</f>
      </c>
      <c r="X30" s="922"/>
      <c r="Y30" s="922"/>
      <c r="Z30" s="202">
        <f>IF((COUNTIF(M30:T30,"&lt;&gt;90000")-COUNTBLANK(M30:T30))&gt;0,"90000円以外の入力があります。","")&amp;IF(AND($X$1="実績報告書（上期）",SUM(Q30:T30)&gt;0),"上期実績時は10月以降に金額を入力しないでください","")&amp;IF(AND(F30="H29",SUM(Q30:T30)&gt;0),"H29後期研修生は10月以降に金額を入力しないでください","")</f>
      </c>
    </row>
    <row r="31" spans="2:26" ht="19.5" customHeight="1">
      <c r="B31" s="928"/>
      <c r="C31" s="162">
        <v>18</v>
      </c>
      <c r="D31" s="339">
        <f>IF('2-2(基本)'!D27="","",'2-2(基本)'!D27)</f>
      </c>
      <c r="E31" s="646">
        <f>IF('2-2(基本)'!E27="","",'2-2(基本)'!E27)</f>
      </c>
      <c r="F31" s="646">
        <f>IF('2-2(基本)'!T27="","",'2-2(基本)'!T27)</f>
      </c>
      <c r="G31" s="163">
        <f>IF('2-2(基本)'!F27="","",'2-2(基本)'!F27)</f>
      </c>
      <c r="H31" s="156">
        <f t="shared" si="5"/>
      </c>
      <c r="I31" s="156">
        <f t="shared" si="4"/>
      </c>
      <c r="J31" s="156">
        <f t="shared" si="2"/>
      </c>
      <c r="K31" s="156"/>
      <c r="L31" s="156"/>
      <c r="M31" s="174"/>
      <c r="N31" s="174"/>
      <c r="O31" s="174"/>
      <c r="P31" s="174"/>
      <c r="Q31" s="174"/>
      <c r="R31" s="174"/>
      <c r="S31" s="174"/>
      <c r="T31" s="174"/>
      <c r="U31" s="156"/>
      <c r="V31" s="156"/>
      <c r="W31" s="172">
        <f>IF(OR(G31="",COUNTIF(K31:V31,"&gt;0")=0),"",COUNTIF(K31:V31,"&gt;0"))</f>
      </c>
      <c r="X31" s="922"/>
      <c r="Y31" s="922"/>
      <c r="Z31" s="202">
        <f>IF((COUNTIF(M31:T31,"&lt;&gt;90000")-COUNTBLANK(M31:T31))&gt;0,"90000円以外の入力があります。","")&amp;IF(AND($X$1="実績報告書（上期）",SUM(Q31:T31)&gt;0),"上期実績時は10月以降に金額を入力しないでください","")&amp;IF(AND(F31="H29",SUM(Q31:T31)&gt;0),"H29後期研修生は10月以降に金額を入力しないでください","")</f>
      </c>
    </row>
    <row r="32" spans="2:26" ht="19.5" customHeight="1">
      <c r="B32" s="928"/>
      <c r="C32" s="162">
        <v>19</v>
      </c>
      <c r="D32" s="339">
        <f>IF('2-2(基本)'!D28="","",'2-2(基本)'!D28)</f>
      </c>
      <c r="E32" s="646">
        <f>IF('2-2(基本)'!E28="","",'2-2(基本)'!E28)</f>
      </c>
      <c r="F32" s="646">
        <f>IF('2-2(基本)'!T28="","",'2-2(基本)'!T28)</f>
      </c>
      <c r="G32" s="163">
        <f>IF('2-2(基本)'!F28="","",'2-2(基本)'!F28)</f>
      </c>
      <c r="H32" s="156">
        <f t="shared" si="5"/>
      </c>
      <c r="I32" s="156">
        <f t="shared" si="4"/>
      </c>
      <c r="J32" s="156">
        <f t="shared" si="2"/>
      </c>
      <c r="K32" s="156"/>
      <c r="L32" s="156"/>
      <c r="M32" s="174"/>
      <c r="N32" s="174"/>
      <c r="O32" s="174"/>
      <c r="P32" s="174"/>
      <c r="Q32" s="174"/>
      <c r="R32" s="174"/>
      <c r="S32" s="174"/>
      <c r="T32" s="174"/>
      <c r="U32" s="156"/>
      <c r="V32" s="156"/>
      <c r="W32" s="172">
        <f>IF(OR(G32="",COUNTIF(K32:V32,"&gt;0")=0),"",COUNTIF(K32:V32,"&gt;0"))</f>
      </c>
      <c r="X32" s="922"/>
      <c r="Y32" s="922"/>
      <c r="Z32" s="202">
        <f>IF((COUNTIF(M32:T32,"&lt;&gt;90000")-COUNTBLANK(M32:T32))&gt;0,"90000円以外の入力があります。","")&amp;IF(AND($X$1="実績報告書（上期）",SUM(Q32:T32)&gt;0),"上期実績時は10月以降に金額を入力しないでください","")&amp;IF(AND(F32="H29",SUM(Q32:T32)&gt;0),"H29後期研修生は10月以降に金額を入力しないでください","")</f>
      </c>
    </row>
    <row r="33" spans="2:26" ht="19.5" customHeight="1">
      <c r="B33" s="929"/>
      <c r="C33" s="162">
        <v>20</v>
      </c>
      <c r="D33" s="339">
        <f>IF('2-2(基本)'!D29="","",'2-2(基本)'!D29)</f>
      </c>
      <c r="E33" s="646">
        <f>IF('2-2(基本)'!E29="","",'2-2(基本)'!E29)</f>
      </c>
      <c r="F33" s="646">
        <f>IF('2-2(基本)'!T29="","",'2-2(基本)'!T29)</f>
      </c>
      <c r="G33" s="163">
        <f>IF('2-2(基本)'!F29="","",'2-2(基本)'!F29)</f>
      </c>
      <c r="H33" s="156">
        <f t="shared" si="5"/>
      </c>
      <c r="I33" s="156">
        <f t="shared" si="4"/>
      </c>
      <c r="J33" s="156">
        <f t="shared" si="2"/>
      </c>
      <c r="K33" s="156"/>
      <c r="L33" s="156"/>
      <c r="M33" s="174"/>
      <c r="N33" s="174"/>
      <c r="O33" s="174"/>
      <c r="P33" s="174"/>
      <c r="Q33" s="174"/>
      <c r="R33" s="174"/>
      <c r="S33" s="174"/>
      <c r="T33" s="174"/>
      <c r="U33" s="156"/>
      <c r="V33" s="156"/>
      <c r="W33" s="172">
        <f>IF(OR(G33="",COUNTIF(K33:V33,"&gt;0")=0),"",COUNTIF(K33:V33,"&gt;0"))</f>
      </c>
      <c r="X33" s="922"/>
      <c r="Y33" s="922"/>
      <c r="Z33" s="202">
        <f>IF((COUNTIF(M33:T33,"&lt;&gt;90000")-COUNTBLANK(M33:T33))&gt;0,"90000円以外の入力があります。","")&amp;IF(AND($X$1="実績報告書（上期）",SUM(Q33:T33)&gt;0),"上期実績時は10月以降に金額を入力しないでください","")&amp;IF(AND(F33="H29",SUM(Q33:T33)&gt;0),"H29後期研修生は10月以降に金額を入力しないでください","")</f>
      </c>
    </row>
    <row r="34" spans="2:3" ht="19.5" customHeight="1">
      <c r="B34" s="173" t="s">
        <v>656</v>
      </c>
      <c r="C34" s="159" t="str">
        <f>"【助成月数】は、研修期間分（TR最大3ヶ月／人・FW最大"&amp;リスト!$C$75&amp;"ヶ月／人）とし、技術習得推進費単価は研修生1名あたり9万円／月を上限とする。"</f>
        <v>【助成月数】は、研修期間分（TR最大3ヶ月／人・FW最大8ヶ月／人）とし、技術習得推進費単価は研修生1名あたり9万円／月を上限とする。</v>
      </c>
    </row>
    <row r="35" spans="2:3" ht="19.5" customHeight="1">
      <c r="B35" s="173" t="s">
        <v>655</v>
      </c>
      <c r="C35" s="159" t="str">
        <f>"後期研修生については"&amp;TEXT(リスト!$G$54,"yyyy年m月d日")&amp;"から"&amp;TEXT(リスト!$G$56,"yyyy年m月d日")&amp;"までの期間です。"</f>
        <v>後期研修生については2018年6月1日から2018年9月30日までの期間です。</v>
      </c>
    </row>
    <row r="36" spans="2:3" ht="19.5" customHeight="1">
      <c r="B36" s="173" t="s">
        <v>875</v>
      </c>
      <c r="C36" s="159" t="s">
        <v>887</v>
      </c>
    </row>
    <row r="37" spans="2:24" ht="19.5" customHeight="1">
      <c r="B37" s="861" t="s">
        <v>478</v>
      </c>
      <c r="C37" s="861"/>
      <c r="D37" s="861"/>
      <c r="E37" s="861"/>
      <c r="F37" s="861"/>
      <c r="G37" s="861"/>
      <c r="H37" s="159" t="str">
        <f>'2-1(表紙)'!$J$2</f>
        <v>30緑</v>
      </c>
      <c r="W37" s="160"/>
      <c r="X37" s="345" t="str">
        <f>IF('2-1(表紙)'!$J$3="","提出区分",'2-1(表紙)'!$J$3)</f>
        <v>提出区分</v>
      </c>
    </row>
    <row r="39" spans="2:25" ht="19.5" customHeight="1">
      <c r="B39" s="464" t="s">
        <v>505</v>
      </c>
      <c r="C39" s="469"/>
      <c r="D39" s="469"/>
      <c r="E39" s="469"/>
      <c r="F39" s="469"/>
      <c r="G39" s="469"/>
      <c r="H39" s="469"/>
      <c r="I39" s="469"/>
      <c r="J39" s="469"/>
      <c r="K39" s="469"/>
      <c r="L39" s="469"/>
      <c r="M39" s="469"/>
      <c r="N39" s="469"/>
      <c r="O39" s="210"/>
      <c r="P39" s="210"/>
      <c r="Q39" s="210"/>
      <c r="R39" s="210"/>
      <c r="S39" s="861" t="s">
        <v>293</v>
      </c>
      <c r="T39" s="861"/>
      <c r="W39" s="878">
        <f>IF('2-1(表紙)'!$I$15="","",'2-1(表紙)'!$I$15)</f>
      </c>
      <c r="X39" s="879"/>
      <c r="Y39" s="880"/>
    </row>
    <row r="40" spans="2:25" ht="19.5" customHeight="1">
      <c r="B40" s="469"/>
      <c r="C40" s="469"/>
      <c r="D40" s="469"/>
      <c r="E40" s="469"/>
      <c r="F40" s="469"/>
      <c r="G40" s="469"/>
      <c r="H40" s="469"/>
      <c r="I40" s="469"/>
      <c r="J40" s="469"/>
      <c r="K40" s="469"/>
      <c r="L40" s="469"/>
      <c r="M40" s="469"/>
      <c r="N40" s="469"/>
      <c r="O40" s="210"/>
      <c r="P40" s="210"/>
      <c r="Q40" s="210"/>
      <c r="R40" s="210"/>
      <c r="S40" s="861" t="s">
        <v>295</v>
      </c>
      <c r="T40" s="861"/>
      <c r="W40" s="878">
        <f>IF('2-1(表紙)'!$J$15="","",'2-1(表紙)'!$J$15)</f>
      </c>
      <c r="X40" s="879"/>
      <c r="Y40" s="880"/>
    </row>
    <row r="41" spans="2:25" ht="19.5" customHeight="1">
      <c r="B41" s="469"/>
      <c r="C41" s="469"/>
      <c r="D41" s="469"/>
      <c r="E41" s="469"/>
      <c r="F41" s="469"/>
      <c r="G41" s="469"/>
      <c r="H41" s="469"/>
      <c r="I41" s="469"/>
      <c r="J41" s="469"/>
      <c r="K41" s="469"/>
      <c r="L41" s="469"/>
      <c r="M41" s="469"/>
      <c r="N41" s="469"/>
      <c r="O41" s="210"/>
      <c r="P41" s="210"/>
      <c r="Q41" s="210"/>
      <c r="R41" s="210"/>
      <c r="S41" s="861" t="s">
        <v>294</v>
      </c>
      <c r="T41" s="861"/>
      <c r="W41" s="878">
        <f>IF('2-1(表紙)'!$H$10="","",'2-1(表紙)'!$H$10)</f>
      </c>
      <c r="X41" s="879"/>
      <c r="Y41" s="442">
        <f>'2-1(表紙)'!$K$15</f>
        <v>0</v>
      </c>
    </row>
    <row r="42" spans="2:24" ht="9.75" customHeight="1">
      <c r="B42" s="948">
        <f>IF(COUNTIF(V47:V69,"×")&gt;0,"技術習得推進費の助成上限は、研修生1人当たり最大"&amp;リスト!C110&amp;"ヶ月、9万円／月です。内容を確認してください。","")</f>
      </c>
      <c r="C42" s="948"/>
      <c r="D42" s="948"/>
      <c r="E42" s="948"/>
      <c r="F42" s="948"/>
      <c r="G42" s="948"/>
      <c r="H42" s="948"/>
      <c r="I42" s="948"/>
      <c r="J42" s="948"/>
      <c r="K42" s="948"/>
      <c r="L42" s="948"/>
      <c r="M42" s="948"/>
      <c r="N42" s="948"/>
      <c r="O42" s="948"/>
      <c r="P42" s="948"/>
      <c r="Q42" s="948"/>
      <c r="R42" s="948"/>
      <c r="S42" s="948"/>
      <c r="T42" s="948"/>
      <c r="V42" s="157"/>
      <c r="W42" s="177"/>
      <c r="X42" s="154"/>
    </row>
    <row r="43" spans="2:25" ht="19.5" customHeight="1">
      <c r="B43" s="937" t="s">
        <v>393</v>
      </c>
      <c r="C43" s="949" t="s">
        <v>314</v>
      </c>
      <c r="D43" s="949" t="s">
        <v>0</v>
      </c>
      <c r="E43" s="951" t="s">
        <v>486</v>
      </c>
      <c r="F43" s="949" t="s">
        <v>502</v>
      </c>
      <c r="G43" s="946" t="s">
        <v>1</v>
      </c>
      <c r="H43" s="946" t="s">
        <v>163</v>
      </c>
      <c r="I43" s="946"/>
      <c r="J43" s="946"/>
      <c r="K43" s="946"/>
      <c r="L43" s="946"/>
      <c r="M43" s="946"/>
      <c r="N43" s="946"/>
      <c r="O43" s="946"/>
      <c r="P43" s="946"/>
      <c r="Q43" s="946"/>
      <c r="R43" s="946"/>
      <c r="S43" s="946"/>
      <c r="T43" s="946"/>
      <c r="U43" s="946"/>
      <c r="V43" s="946"/>
      <c r="W43" s="937" t="s">
        <v>169</v>
      </c>
      <c r="X43" s="946" t="s">
        <v>170</v>
      </c>
      <c r="Y43" s="946"/>
    </row>
    <row r="44" spans="2:25" ht="19.5" customHeight="1" hidden="1">
      <c r="B44" s="890"/>
      <c r="C44" s="949"/>
      <c r="D44" s="949"/>
      <c r="E44" s="951"/>
      <c r="F44" s="949"/>
      <c r="G44" s="946"/>
      <c r="H44" s="938" t="s">
        <v>346</v>
      </c>
      <c r="I44" s="940"/>
      <c r="J44" s="941"/>
      <c r="K44" s="942"/>
      <c r="L44" s="941"/>
      <c r="M44" s="943" t="s">
        <v>666</v>
      </c>
      <c r="N44" s="944"/>
      <c r="O44" s="944"/>
      <c r="P44" s="944"/>
      <c r="Q44" s="944"/>
      <c r="R44" s="944"/>
      <c r="S44" s="944"/>
      <c r="T44" s="944"/>
      <c r="U44" s="944"/>
      <c r="V44" s="945"/>
      <c r="W44" s="890"/>
      <c r="X44" s="946"/>
      <c r="Y44" s="946"/>
    </row>
    <row r="45" spans="2:25" ht="64.5" customHeight="1" thickBot="1">
      <c r="B45" s="891"/>
      <c r="C45" s="950"/>
      <c r="D45" s="950"/>
      <c r="E45" s="952"/>
      <c r="F45" s="950"/>
      <c r="G45" s="947"/>
      <c r="H45" s="939"/>
      <c r="I45" s="340"/>
      <c r="J45" s="340" t="s">
        <v>356</v>
      </c>
      <c r="K45" s="72"/>
      <c r="L45" s="72"/>
      <c r="M45" s="72" t="s">
        <v>365</v>
      </c>
      <c r="N45" s="72" t="s">
        <v>364</v>
      </c>
      <c r="O45" s="72" t="s">
        <v>384</v>
      </c>
      <c r="P45" s="72" t="s">
        <v>385</v>
      </c>
      <c r="Q45" s="72" t="s">
        <v>165</v>
      </c>
      <c r="R45" s="72" t="s">
        <v>166</v>
      </c>
      <c r="S45" s="72" t="s">
        <v>167</v>
      </c>
      <c r="T45" s="72" t="s">
        <v>168</v>
      </c>
      <c r="U45" s="72"/>
      <c r="V45" s="72"/>
      <c r="W45" s="891"/>
      <c r="X45" s="947"/>
      <c r="Y45" s="947"/>
    </row>
    <row r="46" spans="2:25" ht="19.5" customHeight="1" thickTop="1">
      <c r="B46" s="928" t="s">
        <v>392</v>
      </c>
      <c r="C46" s="931" t="s">
        <v>346</v>
      </c>
      <c r="D46" s="932"/>
      <c r="E46" s="932"/>
      <c r="F46" s="932"/>
      <c r="G46" s="933"/>
      <c r="H46" s="155"/>
      <c r="I46" s="155"/>
      <c r="J46" s="155"/>
      <c r="K46" s="155"/>
      <c r="L46" s="155"/>
      <c r="M46" s="155"/>
      <c r="N46" s="155"/>
      <c r="O46" s="155"/>
      <c r="P46" s="155"/>
      <c r="Q46" s="155"/>
      <c r="R46" s="155"/>
      <c r="S46" s="155"/>
      <c r="T46" s="155"/>
      <c r="U46" s="155"/>
      <c r="V46" s="155"/>
      <c r="W46" s="155"/>
      <c r="X46" s="924"/>
      <c r="Y46" s="924"/>
    </row>
    <row r="47" spans="2:26" ht="19.5" customHeight="1">
      <c r="B47" s="928"/>
      <c r="C47" s="162">
        <v>21</v>
      </c>
      <c r="D47" s="339">
        <f>IF('2-2(基本)'!D42="","",'2-2(基本)'!D42)</f>
      </c>
      <c r="E47" s="339">
        <f>IF('2-2(基本)'!E42="","",'2-2(基本)'!E42)</f>
      </c>
      <c r="F47" s="339">
        <f>IF('2-2(基本)'!T42="","",'2-2(基本)'!T42)</f>
      </c>
      <c r="G47" s="407">
        <f>IF('2-2(基本)'!F42="","",'2-2(基本)'!F42)</f>
      </c>
      <c r="H47" s="156">
        <f>IF(OR(G47="",COUNTIF(K47:V47,"&gt;0")=0),"",SUM(K47:V47))</f>
      </c>
      <c r="I47" s="156">
        <f>IF(OR(G47="",COUNTIF(K47:L47,"&gt;0")=0),"",SUM(K47:L47))</f>
      </c>
      <c r="J47" s="156">
        <f>IF(OR(G47="",COUNTIF(M47:V47,"&gt;0")=0),"",SUM(M47:V47))</f>
      </c>
      <c r="K47" s="156"/>
      <c r="L47" s="156"/>
      <c r="M47" s="174"/>
      <c r="N47" s="174"/>
      <c r="O47" s="174"/>
      <c r="P47" s="174"/>
      <c r="Q47" s="174"/>
      <c r="R47" s="174"/>
      <c r="S47" s="174"/>
      <c r="T47" s="174"/>
      <c r="U47" s="156"/>
      <c r="V47" s="156"/>
      <c r="W47" s="156">
        <f>IF(OR(G47="",COUNTIF(K47:V47,"&gt;0")=0),"",COUNTIF(K47:V47,"&gt;0"))</f>
      </c>
      <c r="X47" s="922"/>
      <c r="Y47" s="922"/>
      <c r="Z47" s="202">
        <f>IF((COUNTIF(M47:T47,"&lt;&gt;90000")-COUNTBLANK(M47:T47))&gt;0,"90000円以外の入力があります。","")&amp;IF(AND($X$1="実績報告書（上期）",SUM(Q47:T47)&gt;0),"上期実績時は10月以降に金額を入力しないでください","")&amp;IF(AND(F47="H29",SUM(Q47:T47)&gt;0),"H29後期研修生は10月以降に金額を入力しないでください","")</f>
      </c>
    </row>
    <row r="48" spans="2:26" ht="19.5" customHeight="1">
      <c r="B48" s="928"/>
      <c r="C48" s="179">
        <v>22</v>
      </c>
      <c r="D48" s="335">
        <f>IF('2-2(基本)'!D43="","",'2-2(基本)'!D43)</f>
      </c>
      <c r="E48" s="335"/>
      <c r="F48" s="335"/>
      <c r="G48" s="409">
        <f>IF('2-2(基本)'!F43="","",'2-2(基本)'!F43)</f>
      </c>
      <c r="H48" s="180">
        <f>IF(OR(G48="",COUNTIF(K48:V48,"&gt;0")=0),"",SUM(K48:V48))</f>
      </c>
      <c r="I48" s="180">
        <f>IF(OR(G48="",COUNTIF(K48:L48,"&gt;0")=0),"",SUM(K48:L48))</f>
      </c>
      <c r="J48" s="180">
        <f>IF(OR(G48="",COUNTIF(M48:V48,"&gt;0")=0),"",SUM(M48:V48))</f>
      </c>
      <c r="K48" s="180"/>
      <c r="L48" s="180"/>
      <c r="M48" s="303"/>
      <c r="N48" s="303"/>
      <c r="O48" s="303"/>
      <c r="P48" s="303"/>
      <c r="Q48" s="303"/>
      <c r="R48" s="303"/>
      <c r="S48" s="303"/>
      <c r="T48" s="303"/>
      <c r="U48" s="180"/>
      <c r="V48" s="180"/>
      <c r="W48" s="180">
        <f>IF(OR(G48="",COUNTIF(K48:V48,"&gt;0")=0),"",COUNTIF(K48:V48,"&gt;0"))</f>
      </c>
      <c r="X48" s="922"/>
      <c r="Y48" s="922"/>
      <c r="Z48" s="202">
        <f>IF((COUNTIF(M48:T48,"&lt;&gt;90000")-COUNTBLANK(M48:T48))&gt;0,"90000円以外の入力があります。","")&amp;IF(AND($X$1="実績報告書（上期）",SUM(Q48:T48)&gt;0),"上期実績時は10月以降に金額を入力しないでください","")&amp;IF(AND(F48="H29",SUM(Q48:T48)&gt;0),"H29後期研修生は10月以降に金額を入力しないでください","")</f>
      </c>
    </row>
    <row r="49" spans="2:26" ht="19.5" customHeight="1">
      <c r="B49" s="928"/>
      <c r="C49" s="179">
        <v>23</v>
      </c>
      <c r="D49" s="335">
        <f>IF('2-2(基本)'!D44="","",'2-2(基本)'!D44)</f>
      </c>
      <c r="E49" s="335"/>
      <c r="F49" s="335"/>
      <c r="G49" s="409">
        <f>IF('2-2(基本)'!F44="","",'2-2(基本)'!F44)</f>
      </c>
      <c r="H49" s="180">
        <f>IF(OR(G49="",COUNTIF(K49:V49,"&gt;0")=0),"",SUM(K49:V49))</f>
      </c>
      <c r="I49" s="180">
        <f>IF(OR(G49="",COUNTIF(K49:L49,"&gt;0")=0),"",SUM(K49:L49))</f>
      </c>
      <c r="J49" s="180">
        <f>IF(OR(G49="",COUNTIF(M49:V49,"&gt;0")=0),"",SUM(M49:V49))</f>
      </c>
      <c r="K49" s="180"/>
      <c r="L49" s="180"/>
      <c r="M49" s="303"/>
      <c r="N49" s="303"/>
      <c r="O49" s="303"/>
      <c r="P49" s="303"/>
      <c r="Q49" s="303"/>
      <c r="R49" s="303"/>
      <c r="S49" s="303"/>
      <c r="T49" s="303"/>
      <c r="U49" s="180"/>
      <c r="V49" s="180"/>
      <c r="W49" s="180">
        <f>IF(OR(G49="",COUNTIF(K49:V49,"&gt;0")=0),"",COUNTIF(K49:V49,"&gt;0"))</f>
      </c>
      <c r="X49" s="922"/>
      <c r="Y49" s="922"/>
      <c r="Z49" s="202">
        <f>IF((COUNTIF(M49:T49,"&lt;&gt;90000")-COUNTBLANK(M49:T49))&gt;0,"90000円以外の入力があります。","")&amp;IF(AND($X$1="実績報告書（上期）",SUM(Q49:T49)&gt;0),"上期実績時は10月以降に金額を入力しないでください","")&amp;IF(AND(F49="H29",SUM(Q49:T49)&gt;0),"H29後期研修生は10月以降に金額を入力しないでください","")</f>
      </c>
    </row>
    <row r="50" spans="2:26" ht="19.5" customHeight="1">
      <c r="B50" s="928"/>
      <c r="C50" s="179">
        <v>24</v>
      </c>
      <c r="D50" s="335">
        <f>IF('2-2(基本)'!D45="","",'2-2(基本)'!D45)</f>
      </c>
      <c r="E50" s="335"/>
      <c r="F50" s="335"/>
      <c r="G50" s="409">
        <f>IF('2-2(基本)'!F45="","",'2-2(基本)'!F45)</f>
      </c>
      <c r="H50" s="180">
        <f>IF(OR(G50="",COUNTIF(K50:V50,"&gt;0")=0),"",SUM(K50:V50))</f>
      </c>
      <c r="I50" s="180">
        <f>IF(OR(G50="",COUNTIF(K50:L50,"&gt;0")=0),"",SUM(K50:L50))</f>
      </c>
      <c r="J50" s="180">
        <f>IF(OR(G50="",COUNTIF(M50:V50,"&gt;0")=0),"",SUM(M50:V50))</f>
      </c>
      <c r="K50" s="180"/>
      <c r="L50" s="180"/>
      <c r="M50" s="303"/>
      <c r="N50" s="303"/>
      <c r="O50" s="303"/>
      <c r="P50" s="303"/>
      <c r="Q50" s="303"/>
      <c r="R50" s="303"/>
      <c r="S50" s="303"/>
      <c r="T50" s="303"/>
      <c r="U50" s="180"/>
      <c r="V50" s="180"/>
      <c r="W50" s="180">
        <f>IF(OR(G50="",COUNTIF(K50:V50,"&gt;0")=0),"",COUNTIF(K50:V50,"&gt;0"))</f>
      </c>
      <c r="X50" s="922"/>
      <c r="Y50" s="922"/>
      <c r="Z50" s="202">
        <f>IF((COUNTIF(M50:T50,"&lt;&gt;90000")-COUNTBLANK(M50:T50))&gt;0,"90000円以外の入力があります。","")&amp;IF(AND($X$1="実績報告書（上期）",SUM(Q50:T50)&gt;0),"上期実績時は10月以降に金額を入力しないでください","")&amp;IF(AND(F50="H29",SUM(Q50:T50)&gt;0),"H29後期研修生は10月以降に金額を入力しないでください","")</f>
      </c>
    </row>
    <row r="51" spans="2:26" ht="19.5" customHeight="1" thickBot="1">
      <c r="B51" s="930"/>
      <c r="C51" s="164">
        <v>25</v>
      </c>
      <c r="D51" s="340">
        <f>IF('2-2(基本)'!D46="","",'2-2(基本)'!D46)</f>
      </c>
      <c r="E51" s="340">
        <f>IF('2-2(基本)'!E46="","",'2-2(基本)'!E46)</f>
      </c>
      <c r="F51" s="340">
        <f>IF('2-2(基本)'!T46="","",'2-2(基本)'!T46)</f>
      </c>
      <c r="G51" s="165">
        <f>IF('2-2(基本)'!F46="","",'2-2(基本)'!F46)</f>
      </c>
      <c r="H51" s="166">
        <f>IF(OR(G51="",COUNTIF(K51:V51,"&gt;0")=0),"",SUM(K51:V51))</f>
      </c>
      <c r="I51" s="166">
        <f>IF(OR(G51="",COUNTIF(K51:L51,"&gt;0")=0),"",SUM(K51:L51))</f>
      </c>
      <c r="J51" s="166">
        <f>IF(OR(G51="",COUNTIF(M51:V51,"&gt;0")=0),"",SUM(M51:V51))</f>
      </c>
      <c r="K51" s="166"/>
      <c r="L51" s="166"/>
      <c r="M51" s="175"/>
      <c r="N51" s="175"/>
      <c r="O51" s="175"/>
      <c r="P51" s="175"/>
      <c r="Q51" s="175"/>
      <c r="R51" s="175"/>
      <c r="S51" s="175"/>
      <c r="T51" s="175"/>
      <c r="U51" s="166"/>
      <c r="V51" s="166"/>
      <c r="W51" s="167">
        <f>IF(OR(G51="",COUNTIF(K51:V51,"&gt;0")=0),"",COUNTIF(K51:V51,"&gt;0"))</f>
      </c>
      <c r="X51" s="923"/>
      <c r="Y51" s="923"/>
      <c r="Z51" s="202">
        <f>IF((COUNTIF(M51:T51,"&lt;&gt;90000")-COUNTBLANK(M51:T51))&gt;0,"90000円以外の入力があります。","")&amp;IF(AND($X$1="実績報告書（上期）",SUM(Q51:T51)&gt;0),"上期実績時は10月以降に金額を入力しないでください","")&amp;IF(AND(F51="H29",SUM(Q51:T51)&gt;0),"H29後期研修生は10月以降に金額を入力しないでください","")</f>
      </c>
    </row>
    <row r="52" spans="2:26" ht="19.5" customHeight="1" thickTop="1">
      <c r="B52" s="934" t="s">
        <v>151</v>
      </c>
      <c r="C52" s="925" t="s">
        <v>346</v>
      </c>
      <c r="D52" s="926"/>
      <c r="E52" s="926"/>
      <c r="F52" s="926"/>
      <c r="G52" s="927"/>
      <c r="H52" s="168"/>
      <c r="I52" s="156"/>
      <c r="J52" s="156"/>
      <c r="K52" s="156"/>
      <c r="L52" s="156"/>
      <c r="M52" s="156"/>
      <c r="N52" s="156"/>
      <c r="O52" s="156"/>
      <c r="P52" s="156"/>
      <c r="Q52" s="156"/>
      <c r="R52" s="156"/>
      <c r="S52" s="156"/>
      <c r="T52" s="156"/>
      <c r="U52" s="156"/>
      <c r="V52" s="156"/>
      <c r="W52" s="156"/>
      <c r="X52" s="924"/>
      <c r="Y52" s="924"/>
      <c r="Z52" s="202"/>
    </row>
    <row r="53" spans="2:26" ht="19.5" customHeight="1">
      <c r="B53" s="935"/>
      <c r="C53" s="169">
        <v>26</v>
      </c>
      <c r="D53" s="344">
        <f>IF('2-2(基本)'!D47="","",'2-2(基本)'!D47)</f>
      </c>
      <c r="E53" s="646">
        <f>IF('2-2(基本)'!E47="","",'2-2(基本)'!E47)</f>
      </c>
      <c r="F53" s="344">
        <f>IF('2-2(基本)'!T47="","",'2-2(基本)'!T47)</f>
      </c>
      <c r="G53" s="170">
        <f>IF('2-2(基本)'!F47="","",'2-2(基本)'!F47)</f>
      </c>
      <c r="H53" s="155">
        <f aca="true" t="shared" si="8" ref="H53:H69">IF(OR(G53="",COUNTIF(K53:V53,"&gt;0")=0),"",SUM(K53:V53))</f>
      </c>
      <c r="I53" s="155">
        <f>IF(OR(G53="",COUNTIF(K53:L53,"&gt;0")=0),"",SUM(K53:L53))</f>
      </c>
      <c r="J53" s="155">
        <f>IF(OR(G53="",COUNTIF(M53:V53,"&gt;0")=0),"",SUM(M53:V53))</f>
      </c>
      <c r="K53" s="155"/>
      <c r="L53" s="155"/>
      <c r="M53" s="176"/>
      <c r="N53" s="176"/>
      <c r="O53" s="176"/>
      <c r="P53" s="176"/>
      <c r="Q53" s="176"/>
      <c r="R53" s="176"/>
      <c r="S53" s="176"/>
      <c r="T53" s="176"/>
      <c r="U53" s="155"/>
      <c r="V53" s="155"/>
      <c r="W53" s="171">
        <f>IF(OR(G53="",COUNTIF(K53:V53,"&gt;0")=0),"",COUNTIF(K53:V53,"&gt;0"))</f>
      </c>
      <c r="X53" s="922"/>
      <c r="Y53" s="922"/>
      <c r="Z53" s="202">
        <f>IF((COUNTIF(M53:T53,"&lt;&gt;90000")-COUNTBLANK(M53:T53))&gt;0,"90000円以外の入力があります。","")&amp;IF(AND($X$1="実績報告書（上期）",SUM(Q53:T53)&gt;0),"上期実績時は10月以降に金額を入力しないでください","")&amp;IF(AND(F53="H29",SUM(Q53:T53)&gt;0),"H29後期研修生は10月以降に金額を入力しないでください","")</f>
      </c>
    </row>
    <row r="54" spans="2:26" ht="19.5" customHeight="1">
      <c r="B54" s="935"/>
      <c r="C54" s="162">
        <v>27</v>
      </c>
      <c r="D54" s="339">
        <f>IF('2-2(基本)'!D48="","",'2-2(基本)'!D48)</f>
      </c>
      <c r="E54" s="646">
        <f>IF('2-2(基本)'!E48="","",'2-2(基本)'!E48)</f>
      </c>
      <c r="F54" s="339">
        <f>IF('2-2(基本)'!T48="","",'2-2(基本)'!T48)</f>
      </c>
      <c r="G54" s="163">
        <f>IF('2-2(基本)'!F48="","",'2-2(基本)'!F48)</f>
      </c>
      <c r="H54" s="156">
        <f t="shared" si="8"/>
      </c>
      <c r="I54" s="156">
        <f>IF(OR(G54="",COUNTIF(K54:L54,"&gt;0")=0),"",SUM(K54:L54))</f>
      </c>
      <c r="J54" s="156">
        <f>IF(OR(G54="",COUNTIF(M54:V54,"&gt;0")=0),"",SUM(M54:V54))</f>
      </c>
      <c r="K54" s="156"/>
      <c r="L54" s="156"/>
      <c r="M54" s="174"/>
      <c r="N54" s="174"/>
      <c r="O54" s="174"/>
      <c r="P54" s="174"/>
      <c r="Q54" s="174"/>
      <c r="R54" s="174"/>
      <c r="S54" s="174"/>
      <c r="T54" s="174"/>
      <c r="U54" s="156"/>
      <c r="V54" s="156"/>
      <c r="W54" s="172">
        <f>IF(OR(G54="",COUNTIF(K54:V54,"&gt;0")=0),"",COUNTIF(K54:V54,"&gt;0"))</f>
      </c>
      <c r="X54" s="922"/>
      <c r="Y54" s="922"/>
      <c r="Z54" s="202">
        <f>IF((COUNTIF(M54:T54,"&lt;&gt;90000")-COUNTBLANK(M54:T54))&gt;0,"90000円以外の入力があります。","")&amp;IF(AND($X$1="実績報告書（上期）",SUM(Q54:T54)&gt;0),"上期実績時は10月以降に金額を入力しないでください","")&amp;IF(AND(F54="H29",SUM(Q54:T54)&gt;0),"H29後期研修生は10月以降に金額を入力しないでください","")</f>
      </c>
    </row>
    <row r="55" spans="2:26" ht="19.5" customHeight="1">
      <c r="B55" s="935"/>
      <c r="C55" s="162">
        <v>28</v>
      </c>
      <c r="D55" s="339">
        <f>IF('2-2(基本)'!D49="","",'2-2(基本)'!D49)</f>
      </c>
      <c r="E55" s="646">
        <f>IF('2-2(基本)'!E49="","",'2-2(基本)'!E49)</f>
      </c>
      <c r="F55" s="339">
        <f>IF('2-2(基本)'!T49="","",'2-2(基本)'!T49)</f>
      </c>
      <c r="G55" s="163">
        <f>IF('2-2(基本)'!F49="","",'2-2(基本)'!F49)</f>
      </c>
      <c r="H55" s="156">
        <f t="shared" si="8"/>
      </c>
      <c r="I55" s="156">
        <f>IF(OR(G55="",COUNTIF(K55:L55,"&gt;0")=0),"",SUM(K55:L55))</f>
      </c>
      <c r="J55" s="156">
        <f>IF(OR(G55="",COUNTIF(M55:V55,"&gt;0")=0),"",SUM(M55:V55))</f>
      </c>
      <c r="K55" s="156"/>
      <c r="L55" s="156"/>
      <c r="M55" s="174"/>
      <c r="N55" s="174"/>
      <c r="O55" s="174"/>
      <c r="P55" s="174"/>
      <c r="Q55" s="174"/>
      <c r="R55" s="174"/>
      <c r="S55" s="174"/>
      <c r="T55" s="174"/>
      <c r="U55" s="156"/>
      <c r="V55" s="156"/>
      <c r="W55" s="172">
        <f>IF(OR(G55="",COUNTIF(K55:V55,"&gt;0")=0),"",COUNTIF(K55:V55,"&gt;0"))</f>
      </c>
      <c r="X55" s="922"/>
      <c r="Y55" s="922"/>
      <c r="Z55" s="202">
        <f>IF((COUNTIF(M55:T55,"&lt;&gt;90000")-COUNTBLANK(M55:T55))&gt;0,"90000円以外の入力があります。","")&amp;IF(AND($X$1="実績報告書（上期）",SUM(Q55:T55)&gt;0),"上期実績時は10月以降に金額を入力しないでください","")&amp;IF(AND(F55="H29",SUM(Q55:T55)&gt;0),"H29後期研修生は10月以降に金額を入力しないでください","")</f>
      </c>
    </row>
    <row r="56" spans="2:26" ht="19.5" customHeight="1">
      <c r="B56" s="935"/>
      <c r="C56" s="162">
        <v>29</v>
      </c>
      <c r="D56" s="339">
        <f>IF('2-2(基本)'!D50="","",'2-2(基本)'!D50)</f>
      </c>
      <c r="E56" s="646">
        <f>IF('2-2(基本)'!E50="","",'2-2(基本)'!E50)</f>
      </c>
      <c r="F56" s="339">
        <f>IF('2-2(基本)'!T50="","",'2-2(基本)'!T50)</f>
      </c>
      <c r="G56" s="163">
        <f>IF('2-2(基本)'!F50="","",'2-2(基本)'!F50)</f>
      </c>
      <c r="H56" s="156">
        <f t="shared" si="8"/>
      </c>
      <c r="I56" s="156">
        <f>IF(OR(G56="",COUNTIF(K56:L56,"&gt;0")=0),"",SUM(K56:L56))</f>
      </c>
      <c r="J56" s="156">
        <f>IF(OR(G56="",COUNTIF(M56:V56,"&gt;0")=0),"",SUM(M56:V56))</f>
      </c>
      <c r="K56" s="156"/>
      <c r="L56" s="156"/>
      <c r="M56" s="174"/>
      <c r="N56" s="174"/>
      <c r="O56" s="174"/>
      <c r="P56" s="174"/>
      <c r="Q56" s="174"/>
      <c r="R56" s="174"/>
      <c r="S56" s="174"/>
      <c r="T56" s="174"/>
      <c r="U56" s="156"/>
      <c r="V56" s="156"/>
      <c r="W56" s="172">
        <f>IF(OR(G56="",COUNTIF(K56:V56,"&gt;0")=0),"",COUNTIF(K56:V56,"&gt;0"))</f>
      </c>
      <c r="X56" s="922"/>
      <c r="Y56" s="922"/>
      <c r="Z56" s="202">
        <f>IF((COUNTIF(M56:T56,"&lt;&gt;90000")-COUNTBLANK(M56:T56))&gt;0,"90000円以外の入力があります。","")&amp;IF(AND($X$1="実績報告書（上期）",SUM(Q56:T56)&gt;0),"上期実績時は10月以降に金額を入力しないでください","")&amp;IF(AND(F56="H29",SUM(Q56:T56)&gt;0),"H29後期研修生は10月以降に金額を入力しないでください","")</f>
      </c>
    </row>
    <row r="57" spans="2:26" ht="19.5" customHeight="1" thickBot="1">
      <c r="B57" s="936"/>
      <c r="C57" s="164">
        <v>30</v>
      </c>
      <c r="D57" s="340">
        <f>IF('2-2(基本)'!D51="","",'2-2(基本)'!D51)</f>
      </c>
      <c r="E57" s="647">
        <f>IF('2-2(基本)'!E51="","",'2-2(基本)'!E51)</f>
      </c>
      <c r="F57" s="340">
        <f>IF('2-2(基本)'!T51="","",'2-2(基本)'!T51)</f>
      </c>
      <c r="G57" s="165">
        <f>IF('2-2(基本)'!F51="","",'2-2(基本)'!F51)</f>
      </c>
      <c r="H57" s="166">
        <f t="shared" si="8"/>
      </c>
      <c r="I57" s="166">
        <f>IF(OR(G57="",COUNTIF(K57:L57,"&gt;0")=0),"",SUM(K57:L57))</f>
      </c>
      <c r="J57" s="166">
        <f>IF(OR(G57="",COUNTIF(M57:V57,"&gt;0")=0),"",SUM(M57:V57))</f>
      </c>
      <c r="K57" s="166"/>
      <c r="L57" s="166"/>
      <c r="M57" s="175"/>
      <c r="N57" s="175"/>
      <c r="O57" s="175"/>
      <c r="P57" s="175"/>
      <c r="Q57" s="175"/>
      <c r="R57" s="175"/>
      <c r="S57" s="175"/>
      <c r="T57" s="175"/>
      <c r="U57" s="166"/>
      <c r="V57" s="166"/>
      <c r="W57" s="167">
        <f>IF(OR(G57="",COUNTIF(K57:V57,"&gt;0")=0),"",COUNTIF(K57:V57,"&gt;0"))</f>
      </c>
      <c r="X57" s="923"/>
      <c r="Y57" s="923"/>
      <c r="Z57" s="202">
        <f>IF((COUNTIF(M57:T57,"&lt;&gt;90000")-COUNTBLANK(M57:T57))&gt;0,"90000円以外の入力があります。","")&amp;IF(AND($X$1="実績報告書（上期）",SUM(Q57:T57)&gt;0),"上期実績時は10月以降に金額を入力しないでください","")&amp;IF(AND(F57="H29",SUM(Q57:T57)&gt;0),"H29後期研修生は10月以降に金額を入力しないでください","")</f>
      </c>
    </row>
    <row r="58" spans="2:26" ht="19.5" customHeight="1" thickTop="1">
      <c r="B58" s="334"/>
      <c r="C58" s="925" t="s">
        <v>346</v>
      </c>
      <c r="D58" s="926"/>
      <c r="E58" s="926"/>
      <c r="F58" s="926"/>
      <c r="G58" s="927"/>
      <c r="H58" s="168"/>
      <c r="I58" s="156"/>
      <c r="J58" s="156"/>
      <c r="K58" s="156"/>
      <c r="L58" s="156"/>
      <c r="M58" s="156"/>
      <c r="N58" s="156"/>
      <c r="O58" s="156"/>
      <c r="P58" s="156"/>
      <c r="Q58" s="156"/>
      <c r="R58" s="156"/>
      <c r="S58" s="156"/>
      <c r="T58" s="156"/>
      <c r="U58" s="156"/>
      <c r="V58" s="156"/>
      <c r="W58" s="156"/>
      <c r="X58" s="924"/>
      <c r="Y58" s="924"/>
      <c r="Z58" s="202"/>
    </row>
    <row r="59" spans="2:26" ht="19.5" customHeight="1">
      <c r="B59" s="928" t="s">
        <v>324</v>
      </c>
      <c r="C59" s="162">
        <v>31</v>
      </c>
      <c r="D59" s="339">
        <f>IF('2-2(基本)'!D52="","",'2-2(基本)'!D52)</f>
      </c>
      <c r="E59" s="646">
        <f>IF('2-2(基本)'!E52="","",'2-2(基本)'!E52)</f>
      </c>
      <c r="F59" s="646">
        <f>IF('2-2(基本)'!T52="","",'2-2(基本)'!T52)</f>
      </c>
      <c r="G59" s="163">
        <f>IF('2-2(基本)'!F52="","",'2-2(基本)'!F52)</f>
      </c>
      <c r="H59" s="156">
        <f>IF(OR(G59="",COUNTIF(K59:V59,"&gt;0")=0),"",SUM(K59:V59))</f>
      </c>
      <c r="I59" s="156">
        <f>IF(OR(G59="",COUNTIF(K59:L59,"&gt;0")=0),"",SUM(K59:L59))</f>
      </c>
      <c r="J59" s="156">
        <f>IF(OR(G59="",COUNTIF(M59:V59,"&gt;0")=0),"",SUM(M59:V59))</f>
      </c>
      <c r="K59" s="156"/>
      <c r="L59" s="156"/>
      <c r="M59" s="174"/>
      <c r="N59" s="174"/>
      <c r="O59" s="174"/>
      <c r="P59" s="174"/>
      <c r="Q59" s="174"/>
      <c r="R59" s="174"/>
      <c r="S59" s="174"/>
      <c r="T59" s="174"/>
      <c r="U59" s="156"/>
      <c r="V59" s="156"/>
      <c r="W59" s="172">
        <f>IF(OR(G59="",COUNTIF(K59:V59,"&gt;0")=0),"",COUNTIF(K59:V59,"&gt;0"))</f>
      </c>
      <c r="X59" s="922"/>
      <c r="Y59" s="922"/>
      <c r="Z59" s="202">
        <f>IF((COUNTIF(M59:T59,"&lt;&gt;90000")-COUNTBLANK(M59:T59))&gt;0,"90000円以外の入力があります。","")&amp;IF(AND($X$1="実績報告書（上期）",SUM(Q59:T59)&gt;0),"上期実績時は10月以降に金額を入力しないでください","")&amp;IF(AND(F59="H29",SUM(Q59:T59)&gt;0),"H29後期研修生は10月以降に金額を入力しないでください","")</f>
      </c>
    </row>
    <row r="60" spans="2:26" ht="19.5" customHeight="1">
      <c r="B60" s="928"/>
      <c r="C60" s="162">
        <v>32</v>
      </c>
      <c r="D60" s="339">
        <f>IF('2-2(基本)'!D53="","",'2-2(基本)'!D53)</f>
      </c>
      <c r="E60" s="646">
        <f>IF('2-2(基本)'!E53="","",'2-2(基本)'!E53)</f>
      </c>
      <c r="F60" s="646">
        <f>IF('2-2(基本)'!T53="","",'2-2(基本)'!T53)</f>
      </c>
      <c r="G60" s="163">
        <f>IF('2-2(基本)'!F53="","",'2-2(基本)'!F53)</f>
      </c>
      <c r="H60" s="156">
        <f>IF(OR(G60="",COUNTIF(K60:V60,"&gt;0")=0),"",SUM(K60:V60))</f>
      </c>
      <c r="I60" s="156">
        <f>IF(OR(G60="",COUNTIF(K60:L60,"&gt;0")=0),"",SUM(K60:L60))</f>
      </c>
      <c r="J60" s="156">
        <f>IF(OR(G60="",COUNTIF(M60:V60,"&gt;0")=0),"",SUM(M60:V60))</f>
      </c>
      <c r="K60" s="156"/>
      <c r="L60" s="156"/>
      <c r="M60" s="174"/>
      <c r="N60" s="174"/>
      <c r="O60" s="174"/>
      <c r="P60" s="174"/>
      <c r="Q60" s="174"/>
      <c r="R60" s="174"/>
      <c r="S60" s="174"/>
      <c r="T60" s="174"/>
      <c r="U60" s="156"/>
      <c r="V60" s="156"/>
      <c r="W60" s="172">
        <f>IF(OR(G60="",COUNTIF(K60:V60,"&gt;0")=0),"",COUNTIF(K60:V60,"&gt;0"))</f>
      </c>
      <c r="X60" s="922"/>
      <c r="Y60" s="922"/>
      <c r="Z60" s="202">
        <f>IF((COUNTIF(M60:T60,"&lt;&gt;90000")-COUNTBLANK(M60:T60))&gt;0,"90000円以外の入力があります。","")&amp;IF(AND($X$1="実績報告書（上期）",SUM(Q60:T60)&gt;0),"上期実績時は10月以降に金額を入力しないでください","")&amp;IF(AND(F60="H29",SUM(Q60:T60)&gt;0),"H29後期研修生は10月以降に金額を入力しないでください","")</f>
      </c>
    </row>
    <row r="61" spans="2:26" ht="19.5" customHeight="1">
      <c r="B61" s="928"/>
      <c r="C61" s="162">
        <v>33</v>
      </c>
      <c r="D61" s="339">
        <f>IF('2-2(基本)'!D54="","",'2-2(基本)'!D54)</f>
      </c>
      <c r="E61" s="646">
        <f>IF('2-2(基本)'!E54="","",'2-2(基本)'!E54)</f>
      </c>
      <c r="F61" s="646">
        <f>IF('2-2(基本)'!T54="","",'2-2(基本)'!T54)</f>
      </c>
      <c r="G61" s="163">
        <f>IF('2-2(基本)'!F54="","",'2-2(基本)'!F54)</f>
      </c>
      <c r="H61" s="156">
        <f>IF(OR(G61="",COUNTIF(K61:V61,"&gt;0")=0),"",SUM(K61:V61))</f>
      </c>
      <c r="I61" s="156">
        <f>IF(OR(G61="",COUNTIF(K61:L61,"&gt;0")=0),"",SUM(K61:L61))</f>
      </c>
      <c r="J61" s="156">
        <f>IF(OR(G61="",COUNTIF(M61:V61,"&gt;0")=0),"",SUM(M61:V61))</f>
      </c>
      <c r="K61" s="156"/>
      <c r="L61" s="156"/>
      <c r="M61" s="174"/>
      <c r="N61" s="174"/>
      <c r="O61" s="174"/>
      <c r="P61" s="174"/>
      <c r="Q61" s="174"/>
      <c r="R61" s="174"/>
      <c r="S61" s="174"/>
      <c r="T61" s="174"/>
      <c r="U61" s="156"/>
      <c r="V61" s="156"/>
      <c r="W61" s="172">
        <f>IF(OR(G61="",COUNTIF(K61:V61,"&gt;0")=0),"",COUNTIF(K61:V61,"&gt;0"))</f>
      </c>
      <c r="X61" s="922"/>
      <c r="Y61" s="922"/>
      <c r="Z61" s="202">
        <f>IF((COUNTIF(M61:T61,"&lt;&gt;90000")-COUNTBLANK(M61:T61))&gt;0,"90000円以外の入力があります。","")&amp;IF(AND($X$1="実績報告書（上期）",SUM(Q61:T61)&gt;0),"上期実績時は10月以降に金額を入力しないでください","")&amp;IF(AND(F61="H29",SUM(Q61:T61)&gt;0),"H29後期研修生は10月以降に金額を入力しないでください","")</f>
      </c>
    </row>
    <row r="62" spans="2:26" ht="19.5" customHeight="1">
      <c r="B62" s="928"/>
      <c r="C62" s="162">
        <v>34</v>
      </c>
      <c r="D62" s="339">
        <f>IF('2-2(基本)'!D55="","",'2-2(基本)'!D55)</f>
      </c>
      <c r="E62" s="646">
        <f>IF('2-2(基本)'!E55="","",'2-2(基本)'!E55)</f>
      </c>
      <c r="F62" s="646">
        <f>IF('2-2(基本)'!T55="","",'2-2(基本)'!T55)</f>
      </c>
      <c r="G62" s="163">
        <f>IF('2-2(基本)'!F55="","",'2-2(基本)'!F55)</f>
      </c>
      <c r="H62" s="156">
        <f>IF(OR(G62="",COUNTIF(K62:V62,"&gt;0")=0),"",SUM(K62:V62))</f>
      </c>
      <c r="I62" s="156">
        <f>IF(OR(G62="",COUNTIF(K62:L62,"&gt;0")=0),"",SUM(K62:L62))</f>
      </c>
      <c r="J62" s="156">
        <f>IF(OR(G62="",COUNTIF(M62:V62,"&gt;0")=0),"",SUM(M62:V62))</f>
      </c>
      <c r="K62" s="156"/>
      <c r="L62" s="156"/>
      <c r="M62" s="174"/>
      <c r="N62" s="174"/>
      <c r="O62" s="174"/>
      <c r="P62" s="174"/>
      <c r="Q62" s="174"/>
      <c r="R62" s="174"/>
      <c r="S62" s="174"/>
      <c r="T62" s="174"/>
      <c r="U62" s="156"/>
      <c r="V62" s="156"/>
      <c r="W62" s="172">
        <f>IF(OR(G62="",COUNTIF(K62:V62,"&gt;0")=0),"",COUNTIF(K62:V62,"&gt;0"))</f>
      </c>
      <c r="X62" s="922"/>
      <c r="Y62" s="922"/>
      <c r="Z62" s="202">
        <f>IF((COUNTIF(M62:T62,"&lt;&gt;90000")-COUNTBLANK(M62:T62))&gt;0,"90000円以外の入力があります。","")&amp;IF(AND($X$1="実績報告書（上期）",SUM(Q62:T62)&gt;0),"上期実績時は10月以降に金額を入力しないでください","")&amp;IF(AND(F62="H29",SUM(Q62:T62)&gt;0),"H29後期研修生は10月以降に金額を入力しないでください","")</f>
      </c>
    </row>
    <row r="63" spans="2:26" ht="19.5" customHeight="1" thickBot="1">
      <c r="B63" s="930"/>
      <c r="C63" s="164">
        <v>35</v>
      </c>
      <c r="D63" s="340">
        <f>IF('2-2(基本)'!D56="","",'2-2(基本)'!D56)</f>
      </c>
      <c r="E63" s="647">
        <f>IF('2-2(基本)'!E56="","",'2-2(基本)'!E56)</f>
      </c>
      <c r="F63" s="647">
        <f>IF('2-2(基本)'!T56="","",'2-2(基本)'!T56)</f>
      </c>
      <c r="G63" s="165">
        <f>IF('2-2(基本)'!F56="","",'2-2(基本)'!F56)</f>
      </c>
      <c r="H63" s="166">
        <f>IF(OR(G63="",COUNTIF(K63:V63,"&gt;0")=0),"",SUM(K63:V63))</f>
      </c>
      <c r="I63" s="166">
        <f>IF(OR(G63="",COUNTIF(K63:L63,"&gt;0")=0),"",SUM(K63:L63))</f>
      </c>
      <c r="J63" s="166">
        <f>IF(OR(G63="",COUNTIF(M63:V63,"&gt;0")=0),"",SUM(M63:V63))</f>
      </c>
      <c r="K63" s="166"/>
      <c r="L63" s="166"/>
      <c r="M63" s="175"/>
      <c r="N63" s="175"/>
      <c r="O63" s="175"/>
      <c r="P63" s="175"/>
      <c r="Q63" s="175"/>
      <c r="R63" s="175"/>
      <c r="S63" s="175"/>
      <c r="T63" s="175"/>
      <c r="U63" s="166"/>
      <c r="V63" s="166"/>
      <c r="W63" s="167">
        <f>IF(OR(G63="",COUNTIF(K63:V63,"&gt;0")=0),"",COUNTIF(K63:V63,"&gt;0"))</f>
      </c>
      <c r="X63" s="923"/>
      <c r="Y63" s="923"/>
      <c r="Z63" s="202">
        <f>IF((COUNTIF(M63:T63,"&lt;&gt;90000")-COUNTBLANK(M63:T63))&gt;0,"90000円以外の入力があります。","")&amp;IF(AND($X$1="実績報告書（上期）",SUM(Q63:T63)&gt;0),"上期実績時は10月以降に金額を入力しないでください","")&amp;IF(AND(F63="H29",SUM(Q63:T63)&gt;0),"H29後期研修生は10月以降に金額を入力しないでください","")</f>
      </c>
    </row>
    <row r="64" spans="2:26" ht="19.5" customHeight="1" thickTop="1">
      <c r="B64" s="332"/>
      <c r="C64" s="925" t="s">
        <v>346</v>
      </c>
      <c r="D64" s="926"/>
      <c r="E64" s="926"/>
      <c r="F64" s="926"/>
      <c r="G64" s="927"/>
      <c r="H64" s="168"/>
      <c r="I64" s="156"/>
      <c r="J64" s="156"/>
      <c r="K64" s="156"/>
      <c r="L64" s="156"/>
      <c r="M64" s="156"/>
      <c r="N64" s="156"/>
      <c r="O64" s="156"/>
      <c r="P64" s="156"/>
      <c r="Q64" s="156"/>
      <c r="R64" s="156"/>
      <c r="S64" s="156"/>
      <c r="T64" s="156"/>
      <c r="U64" s="156"/>
      <c r="V64" s="156"/>
      <c r="W64" s="156"/>
      <c r="X64" s="924"/>
      <c r="Y64" s="924"/>
      <c r="Z64" s="202"/>
    </row>
    <row r="65" spans="2:26" ht="19.5" customHeight="1">
      <c r="B65" s="928" t="s">
        <v>363</v>
      </c>
      <c r="C65" s="162">
        <v>36</v>
      </c>
      <c r="D65" s="339">
        <f>IF('2-2(基本)'!D57="","",'2-2(基本)'!D57)</f>
      </c>
      <c r="E65" s="646">
        <f>IF('2-2(基本)'!E57="","",'2-2(基本)'!E57)</f>
      </c>
      <c r="F65" s="646">
        <f>IF('2-2(基本)'!T57="","",'2-2(基本)'!T57)</f>
      </c>
      <c r="G65" s="163">
        <f>IF('2-2(基本)'!F57="","",'2-2(基本)'!F57)</f>
      </c>
      <c r="H65" s="156">
        <f t="shared" si="8"/>
      </c>
      <c r="I65" s="156">
        <f>IF(OR(G65="",COUNTIF(K65:L65,"&gt;0")=0),"",SUM(K65:L65))</f>
      </c>
      <c r="J65" s="156">
        <f>IF(OR(G65="",COUNTIF(M65:V65,"&gt;0")=0),"",SUM(M65:V65))</f>
      </c>
      <c r="K65" s="156"/>
      <c r="L65" s="156"/>
      <c r="M65" s="174"/>
      <c r="N65" s="174"/>
      <c r="O65" s="174"/>
      <c r="P65" s="174"/>
      <c r="Q65" s="174"/>
      <c r="R65" s="174"/>
      <c r="S65" s="174"/>
      <c r="T65" s="174"/>
      <c r="U65" s="156"/>
      <c r="V65" s="156"/>
      <c r="W65" s="172">
        <f>IF(OR(G65="",COUNTIF(K65:V65,"&gt;0")=0),"",COUNTIF(K65:V65,"&gt;0"))</f>
      </c>
      <c r="X65" s="922"/>
      <c r="Y65" s="922"/>
      <c r="Z65" s="202">
        <f>IF((COUNTIF(M65:T65,"&lt;&gt;90000")-COUNTBLANK(M65:T65))&gt;0,"90000円以外の入力があります。","")&amp;IF(AND($X$1="実績報告書（上期）",SUM(Q65:T65)&gt;0),"上期実績時は10月以降に金額を入力しないでください","")&amp;IF(AND(F65="H29",SUM(Q65:T65)&gt;0),"H29後期研修生は10月以降に金額を入力しないでください","")</f>
      </c>
    </row>
    <row r="66" spans="2:26" ht="19.5" customHeight="1">
      <c r="B66" s="928"/>
      <c r="C66" s="162">
        <v>37</v>
      </c>
      <c r="D66" s="339">
        <f>IF('2-2(基本)'!D58="","",'2-2(基本)'!D58)</f>
      </c>
      <c r="E66" s="646">
        <f>IF('2-2(基本)'!E58="","",'2-2(基本)'!E58)</f>
      </c>
      <c r="F66" s="646">
        <f>IF('2-2(基本)'!T58="","",'2-2(基本)'!T58)</f>
      </c>
      <c r="G66" s="163">
        <f>IF('2-2(基本)'!F58="","",'2-2(基本)'!F58)</f>
      </c>
      <c r="H66" s="156">
        <f t="shared" si="8"/>
      </c>
      <c r="I66" s="156">
        <f>IF(OR(G66="",COUNTIF(K66:L66,"&gt;0")=0),"",SUM(K66:L66))</f>
      </c>
      <c r="J66" s="156">
        <f>IF(OR(G66="",COUNTIF(M66:V66,"&gt;0")=0),"",SUM(M66:V66))</f>
      </c>
      <c r="K66" s="156"/>
      <c r="L66" s="156"/>
      <c r="M66" s="174"/>
      <c r="N66" s="174"/>
      <c r="O66" s="174"/>
      <c r="P66" s="174"/>
      <c r="Q66" s="174"/>
      <c r="R66" s="174"/>
      <c r="S66" s="174"/>
      <c r="T66" s="174"/>
      <c r="U66" s="156"/>
      <c r="V66" s="156"/>
      <c r="W66" s="172">
        <f>IF(OR(G66="",COUNTIF(K66:V66,"&gt;0")=0),"",COUNTIF(K66:V66,"&gt;0"))</f>
      </c>
      <c r="X66" s="922"/>
      <c r="Y66" s="922"/>
      <c r="Z66" s="202">
        <f>IF((COUNTIF(M66:T66,"&lt;&gt;90000")-COUNTBLANK(M66:T66))&gt;0,"90000円以外の入力があります。","")&amp;IF(AND($X$1="実績報告書（上期）",SUM(Q66:T66)&gt;0),"上期実績時は10月以降に金額を入力しないでください","")&amp;IF(AND(F66="H29",SUM(Q66:T66)&gt;0),"H29後期研修生は10月以降に金額を入力しないでください","")</f>
      </c>
    </row>
    <row r="67" spans="2:26" ht="19.5" customHeight="1">
      <c r="B67" s="928"/>
      <c r="C67" s="162">
        <v>38</v>
      </c>
      <c r="D67" s="339">
        <f>IF('2-2(基本)'!D59="","",'2-2(基本)'!D59)</f>
      </c>
      <c r="E67" s="646">
        <f>IF('2-2(基本)'!E59="","",'2-2(基本)'!E59)</f>
      </c>
      <c r="F67" s="646">
        <f>IF('2-2(基本)'!T59="","",'2-2(基本)'!T59)</f>
      </c>
      <c r="G67" s="163">
        <f>IF('2-2(基本)'!F59="","",'2-2(基本)'!F59)</f>
      </c>
      <c r="H67" s="156">
        <f t="shared" si="8"/>
      </c>
      <c r="I67" s="156">
        <f>IF(OR(G67="",COUNTIF(K67:L67,"&gt;0")=0),"",SUM(K67:L67))</f>
      </c>
      <c r="J67" s="156">
        <f>IF(OR(G67="",COUNTIF(M67:V67,"&gt;0")=0),"",SUM(M67:V67))</f>
      </c>
      <c r="K67" s="156"/>
      <c r="L67" s="156"/>
      <c r="M67" s="174"/>
      <c r="N67" s="174"/>
      <c r="O67" s="174"/>
      <c r="P67" s="174"/>
      <c r="Q67" s="174"/>
      <c r="R67" s="174"/>
      <c r="S67" s="174"/>
      <c r="T67" s="174"/>
      <c r="U67" s="156"/>
      <c r="V67" s="156"/>
      <c r="W67" s="172">
        <f>IF(OR(G67="",COUNTIF(K67:V67,"&gt;0")=0),"",COUNTIF(K67:V67,"&gt;0"))</f>
      </c>
      <c r="X67" s="922"/>
      <c r="Y67" s="922"/>
      <c r="Z67" s="202">
        <f>IF((COUNTIF(M67:T67,"&lt;&gt;90000")-COUNTBLANK(M67:T67))&gt;0,"90000円以外の入力があります。","")&amp;IF(AND($X$1="実績報告書（上期）",SUM(Q67:T67)&gt;0),"上期実績時は10月以降に金額を入力しないでください","")&amp;IF(AND(F67="H29",SUM(Q67:T67)&gt;0),"H29後期研修生は10月以降に金額を入力しないでください","")</f>
      </c>
    </row>
    <row r="68" spans="2:26" ht="19.5" customHeight="1">
      <c r="B68" s="928"/>
      <c r="C68" s="162">
        <v>39</v>
      </c>
      <c r="D68" s="339">
        <f>IF('2-2(基本)'!D60="","",'2-2(基本)'!D60)</f>
      </c>
      <c r="E68" s="646">
        <f>IF('2-2(基本)'!E60="","",'2-2(基本)'!E60)</f>
      </c>
      <c r="F68" s="646">
        <f>IF('2-2(基本)'!T60="","",'2-2(基本)'!T60)</f>
      </c>
      <c r="G68" s="163">
        <f>IF('2-2(基本)'!F60="","",'2-2(基本)'!F60)</f>
      </c>
      <c r="H68" s="156">
        <f t="shared" si="8"/>
      </c>
      <c r="I68" s="156">
        <f>IF(OR(G68="",COUNTIF(K68:L68,"&gt;0")=0),"",SUM(K68:L68))</f>
      </c>
      <c r="J68" s="156">
        <f>IF(OR(G68="",COUNTIF(M68:V68,"&gt;0")=0),"",SUM(M68:V68))</f>
      </c>
      <c r="K68" s="156"/>
      <c r="L68" s="156"/>
      <c r="M68" s="174"/>
      <c r="N68" s="174"/>
      <c r="O68" s="174"/>
      <c r="P68" s="174"/>
      <c r="Q68" s="174"/>
      <c r="R68" s="174"/>
      <c r="S68" s="174"/>
      <c r="T68" s="174"/>
      <c r="U68" s="156"/>
      <c r="V68" s="156"/>
      <c r="W68" s="172">
        <f>IF(OR(G68="",COUNTIF(K68:V68,"&gt;0")=0),"",COUNTIF(K68:V68,"&gt;0"))</f>
      </c>
      <c r="X68" s="922"/>
      <c r="Y68" s="922"/>
      <c r="Z68" s="202">
        <f>IF((COUNTIF(M68:T68,"&lt;&gt;90000")-COUNTBLANK(M68:T68))&gt;0,"90000円以外の入力があります。","")&amp;IF(AND($X$1="実績報告書（上期）",SUM(Q68:T68)&gt;0),"上期実績時は10月以降に金額を入力しないでください","")&amp;IF(AND(F68="H29",SUM(Q68:T68)&gt;0),"H29後期研修生は10月以降に金額を入力しないでください","")</f>
      </c>
    </row>
    <row r="69" spans="2:26" ht="19.5" customHeight="1">
      <c r="B69" s="929"/>
      <c r="C69" s="162">
        <v>40</v>
      </c>
      <c r="D69" s="339">
        <f>IF('2-2(基本)'!D61="","",'2-2(基本)'!D61)</f>
      </c>
      <c r="E69" s="646">
        <f>IF('2-2(基本)'!E61="","",'2-2(基本)'!E61)</f>
      </c>
      <c r="F69" s="646">
        <f>IF('2-2(基本)'!T61="","",'2-2(基本)'!T61)</f>
      </c>
      <c r="G69" s="163">
        <f>IF('2-2(基本)'!F61="","",'2-2(基本)'!F61)</f>
      </c>
      <c r="H69" s="156">
        <f t="shared" si="8"/>
      </c>
      <c r="I69" s="156">
        <f>IF(OR(G69="",COUNTIF(K69:L69,"&gt;0")=0),"",SUM(K69:L69))</f>
      </c>
      <c r="J69" s="156">
        <f>IF(OR(G69="",COUNTIF(M69:V69,"&gt;0")=0),"",SUM(M69:V69))</f>
      </c>
      <c r="K69" s="156"/>
      <c r="L69" s="156"/>
      <c r="M69" s="174"/>
      <c r="N69" s="174"/>
      <c r="O69" s="174"/>
      <c r="P69" s="174"/>
      <c r="Q69" s="174"/>
      <c r="R69" s="174"/>
      <c r="S69" s="174"/>
      <c r="T69" s="174"/>
      <c r="U69" s="156"/>
      <c r="V69" s="156"/>
      <c r="W69" s="172">
        <f>IF(OR(G69="",COUNTIF(K69:V69,"&gt;0")=0),"",COUNTIF(K69:V69,"&gt;0"))</f>
      </c>
      <c r="X69" s="922"/>
      <c r="Y69" s="922"/>
      <c r="Z69" s="202">
        <f>IF((COUNTIF(M69:T69,"&lt;&gt;90000")-COUNTBLANK(M69:T69))&gt;0,"90000円以外の入力があります。","")&amp;IF(AND($X$1="実績報告書（上期）",SUM(Q69:T69)&gt;0),"上期実績時は10月以降に金額を入力しないでください","")&amp;IF(AND(F69="H29",SUM(Q69:T69)&gt;0),"H29後期研修生は10月以降に金額を入力しないでください","")</f>
      </c>
    </row>
    <row r="70" spans="2:3" ht="19.5" customHeight="1">
      <c r="B70" s="173" t="s">
        <v>656</v>
      </c>
      <c r="C70" s="159" t="str">
        <f>C34</f>
        <v>【助成月数】は、研修期間分（TR最大3ヶ月／人・FW最大8ヶ月／人）とし、技術習得推進費単価は研修生1名あたり9万円／月を上限とする。</v>
      </c>
    </row>
    <row r="71" spans="2:3" ht="19.5" customHeight="1">
      <c r="B71" s="173" t="s">
        <v>655</v>
      </c>
      <c r="C71" s="159" t="str">
        <f>C35</f>
        <v>後期研修生については2018年6月1日から2018年9月30日までの期間です。</v>
      </c>
    </row>
    <row r="72" spans="2:3" ht="19.5" customHeight="1">
      <c r="B72" s="173" t="s">
        <v>875</v>
      </c>
      <c r="C72" s="159" t="str">
        <f>C36</f>
        <v>9万円未満の場合、理由を備考欄に記載下さい。</v>
      </c>
    </row>
    <row r="73" spans="2:24" ht="19.5" customHeight="1">
      <c r="B73" s="861" t="s">
        <v>478</v>
      </c>
      <c r="C73" s="861"/>
      <c r="D73" s="861"/>
      <c r="E73" s="861"/>
      <c r="F73" s="861"/>
      <c r="G73" s="861"/>
      <c r="H73" s="159" t="str">
        <f>'2-1(表紙)'!$J$2</f>
        <v>30緑</v>
      </c>
      <c r="W73" s="160"/>
      <c r="X73" s="345" t="str">
        <f>IF('2-1(表紙)'!$J$3="","提出区分",'2-1(表紙)'!$J$3)</f>
        <v>提出区分</v>
      </c>
    </row>
    <row r="75" spans="2:25" ht="19.5" customHeight="1">
      <c r="B75" s="464" t="s">
        <v>543</v>
      </c>
      <c r="C75" s="469"/>
      <c r="D75" s="469"/>
      <c r="E75" s="469"/>
      <c r="F75" s="469"/>
      <c r="G75" s="469"/>
      <c r="H75" s="469"/>
      <c r="I75" s="469"/>
      <c r="J75" s="469"/>
      <c r="K75" s="469"/>
      <c r="L75" s="469"/>
      <c r="M75" s="469"/>
      <c r="N75" s="469"/>
      <c r="O75" s="210"/>
      <c r="P75" s="210"/>
      <c r="Q75" s="210"/>
      <c r="R75" s="210"/>
      <c r="S75" s="861" t="s">
        <v>293</v>
      </c>
      <c r="T75" s="861"/>
      <c r="W75" s="878">
        <f>IF('2-1(表紙)'!$I$15="","",'2-1(表紙)'!$I$15)</f>
      </c>
      <c r="X75" s="879"/>
      <c r="Y75" s="880"/>
    </row>
    <row r="76" spans="2:25" ht="19.5" customHeight="1">
      <c r="B76" s="469"/>
      <c r="C76" s="469"/>
      <c r="D76" s="469"/>
      <c r="E76" s="469"/>
      <c r="F76" s="469"/>
      <c r="G76" s="469"/>
      <c r="H76" s="469"/>
      <c r="I76" s="469"/>
      <c r="J76" s="469"/>
      <c r="K76" s="469"/>
      <c r="L76" s="469"/>
      <c r="M76" s="469"/>
      <c r="N76" s="469"/>
      <c r="O76" s="210"/>
      <c r="P76" s="210"/>
      <c r="Q76" s="210"/>
      <c r="R76" s="210"/>
      <c r="S76" s="861" t="s">
        <v>295</v>
      </c>
      <c r="T76" s="861"/>
      <c r="W76" s="878">
        <f>IF('2-1(表紙)'!$J$15="","",'2-1(表紙)'!$J$15)</f>
      </c>
      <c r="X76" s="879"/>
      <c r="Y76" s="880"/>
    </row>
    <row r="77" spans="2:25" ht="19.5" customHeight="1">
      <c r="B77" s="469"/>
      <c r="C77" s="469"/>
      <c r="D77" s="469"/>
      <c r="E77" s="469"/>
      <c r="F77" s="469"/>
      <c r="G77" s="469"/>
      <c r="H77" s="469"/>
      <c r="I77" s="469"/>
      <c r="J77" s="469"/>
      <c r="K77" s="469"/>
      <c r="L77" s="469"/>
      <c r="M77" s="469"/>
      <c r="N77" s="469"/>
      <c r="O77" s="210"/>
      <c r="P77" s="210"/>
      <c r="Q77" s="210"/>
      <c r="R77" s="210"/>
      <c r="S77" s="861" t="s">
        <v>294</v>
      </c>
      <c r="T77" s="861"/>
      <c r="W77" s="878">
        <f>IF('2-1(表紙)'!$H$10="","",'2-1(表紙)'!$H$10)</f>
      </c>
      <c r="X77" s="879"/>
      <c r="Y77" s="324">
        <f>'2-1(表紙)'!$K$15</f>
        <v>0</v>
      </c>
    </row>
    <row r="78" spans="2:24" ht="9.75" customHeight="1">
      <c r="B78" s="948">
        <f>IF(COUNTIF(V83:V105,"×")&gt;0,"技術習得推進費の助成上限は、研修生1人当たり最大"&amp;リスト!C145&amp;"ヶ月、9万円／月です。内容を確認してください。","")</f>
      </c>
      <c r="C78" s="948"/>
      <c r="D78" s="948"/>
      <c r="E78" s="948"/>
      <c r="F78" s="948"/>
      <c r="G78" s="948"/>
      <c r="H78" s="948"/>
      <c r="I78" s="948"/>
      <c r="J78" s="948"/>
      <c r="K78" s="948"/>
      <c r="L78" s="948"/>
      <c r="M78" s="948"/>
      <c r="N78" s="948"/>
      <c r="O78" s="948"/>
      <c r="P78" s="948"/>
      <c r="Q78" s="948"/>
      <c r="R78" s="948"/>
      <c r="S78" s="948"/>
      <c r="T78" s="948"/>
      <c r="V78" s="157"/>
      <c r="W78" s="177"/>
      <c r="X78" s="154"/>
    </row>
    <row r="79" spans="2:25" ht="19.5" customHeight="1">
      <c r="B79" s="937" t="s">
        <v>393</v>
      </c>
      <c r="C79" s="949" t="s">
        <v>314</v>
      </c>
      <c r="D79" s="949" t="s">
        <v>0</v>
      </c>
      <c r="E79" s="951" t="s">
        <v>486</v>
      </c>
      <c r="F79" s="949" t="s">
        <v>502</v>
      </c>
      <c r="G79" s="946" t="s">
        <v>1</v>
      </c>
      <c r="H79" s="946" t="s">
        <v>163</v>
      </c>
      <c r="I79" s="946"/>
      <c r="J79" s="946"/>
      <c r="K79" s="946"/>
      <c r="L79" s="946"/>
      <c r="M79" s="946"/>
      <c r="N79" s="946"/>
      <c r="O79" s="946"/>
      <c r="P79" s="946"/>
      <c r="Q79" s="946"/>
      <c r="R79" s="946"/>
      <c r="S79" s="946"/>
      <c r="T79" s="946"/>
      <c r="U79" s="946"/>
      <c r="V79" s="946"/>
      <c r="W79" s="937" t="s">
        <v>169</v>
      </c>
      <c r="X79" s="946" t="s">
        <v>170</v>
      </c>
      <c r="Y79" s="946"/>
    </row>
    <row r="80" spans="2:25" ht="19.5" customHeight="1" hidden="1">
      <c r="B80" s="890"/>
      <c r="C80" s="949"/>
      <c r="D80" s="949"/>
      <c r="E80" s="951"/>
      <c r="F80" s="949"/>
      <c r="G80" s="946"/>
      <c r="H80" s="938" t="s">
        <v>346</v>
      </c>
      <c r="I80" s="940"/>
      <c r="J80" s="941"/>
      <c r="K80" s="942"/>
      <c r="L80" s="941"/>
      <c r="M80" s="943" t="s">
        <v>666</v>
      </c>
      <c r="N80" s="944"/>
      <c r="O80" s="944"/>
      <c r="P80" s="944"/>
      <c r="Q80" s="944"/>
      <c r="R80" s="944"/>
      <c r="S80" s="944"/>
      <c r="T80" s="944"/>
      <c r="U80" s="944"/>
      <c r="V80" s="945"/>
      <c r="W80" s="890"/>
      <c r="X80" s="946"/>
      <c r="Y80" s="946"/>
    </row>
    <row r="81" spans="2:25" ht="64.5" customHeight="1" thickBot="1">
      <c r="B81" s="891"/>
      <c r="C81" s="950"/>
      <c r="D81" s="950"/>
      <c r="E81" s="952"/>
      <c r="F81" s="950"/>
      <c r="G81" s="947"/>
      <c r="H81" s="939"/>
      <c r="I81" s="340"/>
      <c r="J81" s="340" t="s">
        <v>356</v>
      </c>
      <c r="K81" s="72"/>
      <c r="L81" s="72"/>
      <c r="M81" s="72" t="s">
        <v>365</v>
      </c>
      <c r="N81" s="72" t="s">
        <v>364</v>
      </c>
      <c r="O81" s="72" t="s">
        <v>384</v>
      </c>
      <c r="P81" s="72" t="s">
        <v>385</v>
      </c>
      <c r="Q81" s="72" t="s">
        <v>165</v>
      </c>
      <c r="R81" s="72" t="s">
        <v>166</v>
      </c>
      <c r="S81" s="72" t="s">
        <v>167</v>
      </c>
      <c r="T81" s="72" t="s">
        <v>168</v>
      </c>
      <c r="U81" s="72"/>
      <c r="V81" s="72"/>
      <c r="W81" s="891"/>
      <c r="X81" s="947"/>
      <c r="Y81" s="947"/>
    </row>
    <row r="82" spans="2:25" ht="19.5" customHeight="1" thickTop="1">
      <c r="B82" s="928" t="s">
        <v>392</v>
      </c>
      <c r="C82" s="931" t="s">
        <v>346</v>
      </c>
      <c r="D82" s="932"/>
      <c r="E82" s="932"/>
      <c r="F82" s="932"/>
      <c r="G82" s="933"/>
      <c r="H82" s="155"/>
      <c r="I82" s="155"/>
      <c r="J82" s="155"/>
      <c r="K82" s="155"/>
      <c r="L82" s="155"/>
      <c r="M82" s="155"/>
      <c r="N82" s="155"/>
      <c r="O82" s="155"/>
      <c r="P82" s="155"/>
      <c r="Q82" s="155"/>
      <c r="R82" s="155"/>
      <c r="S82" s="155"/>
      <c r="T82" s="155"/>
      <c r="U82" s="155"/>
      <c r="V82" s="155"/>
      <c r="W82" s="155"/>
      <c r="X82" s="921"/>
      <c r="Y82" s="921"/>
    </row>
    <row r="83" spans="2:26" ht="19.5" customHeight="1">
      <c r="B83" s="928"/>
      <c r="C83" s="162">
        <v>41</v>
      </c>
      <c r="D83" s="339">
        <f>IF('2-2(基本)'!D74="","",'2-2(基本)'!D74)</f>
      </c>
      <c r="E83" s="339">
        <f>IF('2-2(基本)'!E77="","",'2-2(基本)'!E77)</f>
      </c>
      <c r="F83" s="339">
        <f>IF('2-2(基本)'!T77="","",'2-2(基本)'!T77)</f>
      </c>
      <c r="G83" s="667">
        <f>IF('2-2(基本)'!F74="","",'2-2(基本)'!F74)</f>
      </c>
      <c r="H83" s="156">
        <f>IF(OR(G83="",COUNTIF(K83:V83,"&gt;0")=0),"",SUM(K83:V83))</f>
      </c>
      <c r="I83" s="156">
        <f>IF(OR(G83="",COUNTIF(K83:L83,"&gt;0")=0),"",SUM(K83:L83))</f>
      </c>
      <c r="J83" s="156">
        <f>IF(OR(G83="",COUNTIF(M83:V83,"&gt;0")=0),"",SUM(M83:V83))</f>
      </c>
      <c r="K83" s="156"/>
      <c r="L83" s="156"/>
      <c r="M83" s="174"/>
      <c r="N83" s="174"/>
      <c r="O83" s="174"/>
      <c r="P83" s="174"/>
      <c r="Q83" s="174"/>
      <c r="R83" s="174"/>
      <c r="S83" s="174"/>
      <c r="T83" s="174"/>
      <c r="U83" s="156"/>
      <c r="V83" s="156"/>
      <c r="W83" s="156">
        <f>IF(OR(G83="",COUNTIF(K83:V83,"&gt;0")=0),"",COUNTIF(K83:V83,"&gt;0"))</f>
      </c>
      <c r="X83" s="919"/>
      <c r="Y83" s="919"/>
      <c r="Z83" s="202">
        <f>IF((COUNTIF(M83:T83,"&lt;&gt;90000")-COUNTBLANK(M83:T83))&gt;0,"90000円以外の入力があります。","")&amp;IF(AND($X$1="実績報告書（上期）",SUM(Q83:T83)&gt;0),"上期実績時は10月以降に金額を入力しないでください","")&amp;IF(AND(F83="H29",SUM(Q83:T83)&gt;0),"H29後期研修生は10月以降に金額を入力しないでください","")</f>
      </c>
    </row>
    <row r="84" spans="2:26" ht="19.5" customHeight="1">
      <c r="B84" s="928"/>
      <c r="C84" s="179">
        <v>42</v>
      </c>
      <c r="D84" s="335">
        <f>IF('2-2(基本)'!D75="","",'2-2(基本)'!D75)</f>
      </c>
      <c r="E84" s="335"/>
      <c r="F84" s="335"/>
      <c r="G84" s="409">
        <f>IF('2-2(基本)'!F75="","",'2-2(基本)'!F75)</f>
      </c>
      <c r="H84" s="180">
        <f>IF(OR(G84="",COUNTIF(K84:V84,"&gt;0")=0),"",SUM(K84:V84))</f>
      </c>
      <c r="I84" s="180">
        <f>IF(OR(G84="",COUNTIF(K84:L84,"&gt;0")=0),"",SUM(K84:L84))</f>
      </c>
      <c r="J84" s="180">
        <f>IF(OR(G84="",COUNTIF(M84:V84,"&gt;0")=0),"",SUM(M84:V84))</f>
      </c>
      <c r="K84" s="180"/>
      <c r="L84" s="180"/>
      <c r="M84" s="303"/>
      <c r="N84" s="303"/>
      <c r="O84" s="303"/>
      <c r="P84" s="303"/>
      <c r="Q84" s="303"/>
      <c r="R84" s="303"/>
      <c r="S84" s="303"/>
      <c r="T84" s="303"/>
      <c r="U84" s="180"/>
      <c r="V84" s="180"/>
      <c r="W84" s="180">
        <f>IF(OR(G84="",COUNTIF(K84:V84,"&gt;0")=0),"",COUNTIF(K84:V84,"&gt;0"))</f>
      </c>
      <c r="X84" s="919"/>
      <c r="Y84" s="919"/>
      <c r="Z84" s="202">
        <f>IF((COUNTIF(M84:T84,"&lt;&gt;90000")-COUNTBLANK(M84:T84))&gt;0,"90000円以外の入力があります。","")&amp;IF(AND($X$1="実績報告書（上期）",SUM(Q84:T84)&gt;0),"上期実績時は10月以降に金額を入力しないでください","")&amp;IF(AND(F84="H29",SUM(Q84:T84)&gt;0),"H29後期研修生は10月以降に金額を入力しないでください","")</f>
      </c>
    </row>
    <row r="85" spans="2:26" ht="19.5" customHeight="1">
      <c r="B85" s="928"/>
      <c r="C85" s="179">
        <v>43</v>
      </c>
      <c r="D85" s="335">
        <f>IF('2-2(基本)'!D76="","",'2-2(基本)'!D76)</f>
      </c>
      <c r="E85" s="335"/>
      <c r="F85" s="335"/>
      <c r="G85" s="409">
        <f>IF('2-2(基本)'!F76="","",'2-2(基本)'!F76)</f>
      </c>
      <c r="H85" s="180">
        <f>IF(OR(G85="",COUNTIF(K85:V85,"&gt;0")=0),"",SUM(K85:V85))</f>
      </c>
      <c r="I85" s="180">
        <f>IF(OR(G85="",COUNTIF(K85:L85,"&gt;0")=0),"",SUM(K85:L85))</f>
      </c>
      <c r="J85" s="180">
        <f>IF(OR(G85="",COUNTIF(M85:V85,"&gt;0")=0),"",SUM(M85:V85))</f>
      </c>
      <c r="K85" s="180"/>
      <c r="L85" s="180"/>
      <c r="M85" s="303"/>
      <c r="N85" s="303"/>
      <c r="O85" s="303"/>
      <c r="P85" s="303"/>
      <c r="Q85" s="303"/>
      <c r="R85" s="303"/>
      <c r="S85" s="303"/>
      <c r="T85" s="303"/>
      <c r="U85" s="180"/>
      <c r="V85" s="180"/>
      <c r="W85" s="180">
        <f>IF(OR(G85="",COUNTIF(K85:V85,"&gt;0")=0),"",COUNTIF(K85:V85,"&gt;0"))</f>
      </c>
      <c r="X85" s="919"/>
      <c r="Y85" s="919"/>
      <c r="Z85" s="202">
        <f>IF((COUNTIF(M85:T85,"&lt;&gt;90000")-COUNTBLANK(M85:T85))&gt;0,"90000円以外の入力があります。","")&amp;IF(AND($X$1="実績報告書（上期）",SUM(Q85:T85)&gt;0),"上期実績時は10月以降に金額を入力しないでください","")&amp;IF(AND(F85="H29",SUM(Q85:T85)&gt;0),"H29後期研修生は10月以降に金額を入力しないでください","")</f>
      </c>
    </row>
    <row r="86" spans="2:26" ht="19.5" customHeight="1">
      <c r="B86" s="928"/>
      <c r="C86" s="179">
        <v>44</v>
      </c>
      <c r="D86" s="335">
        <f>IF('2-2(基本)'!D77="","",'2-2(基本)'!D77)</f>
      </c>
      <c r="E86" s="335"/>
      <c r="F86" s="335"/>
      <c r="G86" s="409">
        <f>IF('2-2(基本)'!F77="","",'2-2(基本)'!F77)</f>
      </c>
      <c r="H86" s="180">
        <f>IF(OR(G86="",COUNTIF(K86:V86,"&gt;0")=0),"",SUM(K86:V86))</f>
      </c>
      <c r="I86" s="180">
        <f>IF(OR(G86="",COUNTIF(K86:L86,"&gt;0")=0),"",SUM(K86:L86))</f>
      </c>
      <c r="J86" s="180">
        <f>IF(OR(G86="",COUNTIF(M86:V86,"&gt;0")=0),"",SUM(M86:V86))</f>
      </c>
      <c r="K86" s="180"/>
      <c r="L86" s="180"/>
      <c r="M86" s="303"/>
      <c r="N86" s="303"/>
      <c r="O86" s="303"/>
      <c r="P86" s="303"/>
      <c r="Q86" s="303"/>
      <c r="R86" s="303"/>
      <c r="S86" s="303"/>
      <c r="T86" s="303"/>
      <c r="U86" s="180"/>
      <c r="V86" s="180"/>
      <c r="W86" s="180">
        <f>IF(OR(G86="",COUNTIF(K86:V86,"&gt;0")=0),"",COUNTIF(K86:V86,"&gt;0"))</f>
      </c>
      <c r="X86" s="919"/>
      <c r="Y86" s="919"/>
      <c r="Z86" s="202">
        <f>IF((COUNTIF(M86:T86,"&lt;&gt;90000")-COUNTBLANK(M86:T86))&gt;0,"90000円以外の入力があります。","")&amp;IF(AND($X$1="実績報告書（上期）",SUM(Q86:T86)&gt;0),"上期実績時は10月以降に金額を入力しないでください","")&amp;IF(AND(F86="H29",SUM(Q86:T86)&gt;0),"H29後期研修生は10月以降に金額を入力しないでください","")</f>
      </c>
    </row>
    <row r="87" spans="2:26" ht="19.5" customHeight="1" thickBot="1">
      <c r="B87" s="930"/>
      <c r="C87" s="164">
        <v>45</v>
      </c>
      <c r="D87" s="340">
        <f>IF('2-2(基本)'!D78="","",'2-2(基本)'!D78)</f>
      </c>
      <c r="E87" s="340">
        <f>IF('2-2(基本)'!E81="","",'2-2(基本)'!E81)</f>
      </c>
      <c r="F87" s="340">
        <f>IF('2-2(基本)'!T81="","",'2-2(基本)'!T81)</f>
      </c>
      <c r="G87" s="165">
        <f>IF('2-2(基本)'!F78="","",'2-2(基本)'!F78)</f>
      </c>
      <c r="H87" s="166">
        <f>IF(OR(G87="",COUNTIF(K87:V87,"&gt;0")=0),"",SUM(K87:V87))</f>
      </c>
      <c r="I87" s="166">
        <f>IF(OR(G87="",COUNTIF(K87:L87,"&gt;0")=0),"",SUM(K87:L87))</f>
      </c>
      <c r="J87" s="166">
        <f>IF(OR(G87="",COUNTIF(M87:V87,"&gt;0")=0),"",SUM(M87:V87))</f>
      </c>
      <c r="K87" s="166"/>
      <c r="L87" s="166"/>
      <c r="M87" s="175"/>
      <c r="N87" s="175"/>
      <c r="O87" s="175"/>
      <c r="P87" s="175"/>
      <c r="Q87" s="175"/>
      <c r="R87" s="175"/>
      <c r="S87" s="175"/>
      <c r="T87" s="175"/>
      <c r="U87" s="166"/>
      <c r="V87" s="166"/>
      <c r="W87" s="167">
        <f>IF(OR(G87="",COUNTIF(K87:V87,"&gt;0")=0),"",COUNTIF(K87:V87,"&gt;0"))</f>
      </c>
      <c r="X87" s="920"/>
      <c r="Y87" s="920"/>
      <c r="Z87" s="202">
        <f>IF((COUNTIF(M87:T87,"&lt;&gt;90000")-COUNTBLANK(M87:T87))&gt;0,"90000円以外の入力があります。","")&amp;IF(AND($X$1="実績報告書（上期）",SUM(Q87:T87)&gt;0),"上期実績時は10月以降に金額を入力しないでください","")&amp;IF(AND(F87="H29",SUM(Q87:T87)&gt;0),"H29後期研修生は10月以降に金額を入力しないでください","")</f>
      </c>
    </row>
    <row r="88" spans="2:26" ht="19.5" customHeight="1" thickTop="1">
      <c r="B88" s="934" t="s">
        <v>151</v>
      </c>
      <c r="C88" s="925" t="s">
        <v>346</v>
      </c>
      <c r="D88" s="926"/>
      <c r="E88" s="926"/>
      <c r="F88" s="926"/>
      <c r="G88" s="927"/>
      <c r="H88" s="168"/>
      <c r="I88" s="156"/>
      <c r="J88" s="156"/>
      <c r="K88" s="156"/>
      <c r="L88" s="156"/>
      <c r="M88" s="156"/>
      <c r="N88" s="156"/>
      <c r="O88" s="156"/>
      <c r="P88" s="156"/>
      <c r="Q88" s="156"/>
      <c r="R88" s="156"/>
      <c r="S88" s="156"/>
      <c r="T88" s="156"/>
      <c r="U88" s="156"/>
      <c r="V88" s="156"/>
      <c r="W88" s="156"/>
      <c r="X88" s="921"/>
      <c r="Y88" s="921"/>
      <c r="Z88" s="202"/>
    </row>
    <row r="89" spans="2:26" ht="19.5" customHeight="1">
      <c r="B89" s="935"/>
      <c r="C89" s="169">
        <v>46</v>
      </c>
      <c r="D89" s="344">
        <f>IF('2-2(基本)'!D79="","",'2-2(基本)'!D79)</f>
      </c>
      <c r="E89" s="646">
        <f>IF('2-2(基本)'!E82="","",'2-2(基本)'!E82)</f>
      </c>
      <c r="F89" s="344">
        <f>IF('2-2(基本)'!T79="","",'2-2(基本)'!T79)</f>
      </c>
      <c r="G89" s="170">
        <f>IF('2-2(基本)'!F79="","",'2-2(基本)'!F79)</f>
      </c>
      <c r="H89" s="155">
        <f>IF(OR(G89="",COUNTIF(K89:V89,"&gt;0")=0),"",SUM(K89:V89))</f>
      </c>
      <c r="I89" s="155">
        <f>IF(OR(G89="",COUNTIF(K89:L89,"&gt;0")=0),"",SUM(K89:L89))</f>
      </c>
      <c r="J89" s="155">
        <f>IF(OR(G89="",COUNTIF(M89:V89,"&gt;0")=0),"",SUM(M89:V89))</f>
      </c>
      <c r="K89" s="155"/>
      <c r="L89" s="155"/>
      <c r="M89" s="176"/>
      <c r="N89" s="176"/>
      <c r="O89" s="176"/>
      <c r="P89" s="176"/>
      <c r="Q89" s="176"/>
      <c r="R89" s="176"/>
      <c r="S89" s="176"/>
      <c r="T89" s="176"/>
      <c r="U89" s="155"/>
      <c r="V89" s="155"/>
      <c r="W89" s="171">
        <f>IF(OR(G89="",COUNTIF(K89:V89,"&gt;0")=0),"",COUNTIF(K89:V89,"&gt;0"))</f>
      </c>
      <c r="X89" s="919"/>
      <c r="Y89" s="919"/>
      <c r="Z89" s="202">
        <f>IF((COUNTIF(M89:T89,"&lt;&gt;90000")-COUNTBLANK(M89:T89))&gt;0,"90000円以外の入力があります。","")&amp;IF(AND($X$1="実績報告書（上期）",SUM(Q89:T89)&gt;0),"上期実績時は10月以降に金額を入力しないでください","")&amp;IF(AND(F89="H29",SUM(Q89:T89)&gt;0),"H29後期研修生は10月以降に金額を入力しないでください","")</f>
      </c>
    </row>
    <row r="90" spans="2:26" ht="19.5" customHeight="1">
      <c r="B90" s="935"/>
      <c r="C90" s="162">
        <v>47</v>
      </c>
      <c r="D90" s="339">
        <f>IF('2-2(基本)'!D80="","",'2-2(基本)'!D80)</f>
      </c>
      <c r="E90" s="646">
        <f>IF('2-2(基本)'!E83="","",'2-2(基本)'!E83)</f>
      </c>
      <c r="F90" s="339">
        <f>IF('2-2(基本)'!T80="","",'2-2(基本)'!T80)</f>
      </c>
      <c r="G90" s="163">
        <f>IF('2-2(基本)'!F80="","",'2-2(基本)'!F80)</f>
      </c>
      <c r="H90" s="156">
        <f>IF(OR(G90="",COUNTIF(K90:V90,"&gt;0")=0),"",SUM(K90:V90))</f>
      </c>
      <c r="I90" s="156">
        <f>IF(OR(G90="",COUNTIF(K90:L90,"&gt;0")=0),"",SUM(K90:L90))</f>
      </c>
      <c r="J90" s="156">
        <f>IF(OR(G90="",COUNTIF(M90:V90,"&gt;0")=0),"",SUM(M90:V90))</f>
      </c>
      <c r="K90" s="156"/>
      <c r="L90" s="156"/>
      <c r="M90" s="174"/>
      <c r="N90" s="174"/>
      <c r="O90" s="174"/>
      <c r="P90" s="174"/>
      <c r="Q90" s="174"/>
      <c r="R90" s="174"/>
      <c r="S90" s="174"/>
      <c r="T90" s="174"/>
      <c r="U90" s="156"/>
      <c r="V90" s="156"/>
      <c r="W90" s="172">
        <f>IF(OR(G90="",COUNTIF(K90:V90,"&gt;0")=0),"",COUNTIF(K90:V90,"&gt;0"))</f>
      </c>
      <c r="X90" s="919"/>
      <c r="Y90" s="919"/>
      <c r="Z90" s="202">
        <f>IF((COUNTIF(M90:T90,"&lt;&gt;90000")-COUNTBLANK(M90:T90))&gt;0,"90000円以外の入力があります。","")&amp;IF(AND($X$1="実績報告書（上期）",SUM(Q90:T90)&gt;0),"上期実績時は10月以降に金額を入力しないでください","")&amp;IF(AND(F90="H29",SUM(Q90:T90)&gt;0),"H29後期研修生は10月以降に金額を入力しないでください","")</f>
      </c>
    </row>
    <row r="91" spans="2:26" ht="19.5" customHeight="1">
      <c r="B91" s="935"/>
      <c r="C91" s="162">
        <v>48</v>
      </c>
      <c r="D91" s="339">
        <f>IF('2-2(基本)'!D81="","",'2-2(基本)'!D81)</f>
      </c>
      <c r="E91" s="646">
        <f>IF('2-2(基本)'!E84="","",'2-2(基本)'!E84)</f>
      </c>
      <c r="F91" s="339">
        <f>IF('2-2(基本)'!T81="","",'2-2(基本)'!T81)</f>
      </c>
      <c r="G91" s="163">
        <f>IF('2-2(基本)'!F81="","",'2-2(基本)'!F81)</f>
      </c>
      <c r="H91" s="156">
        <f>IF(OR(G91="",COUNTIF(K91:V91,"&gt;0")=0),"",SUM(K91:V91))</f>
      </c>
      <c r="I91" s="156">
        <f>IF(OR(G91="",COUNTIF(K91:L91,"&gt;0")=0),"",SUM(K91:L91))</f>
      </c>
      <c r="J91" s="156">
        <f>IF(OR(G91="",COUNTIF(M91:V91,"&gt;0")=0),"",SUM(M91:V91))</f>
      </c>
      <c r="K91" s="156"/>
      <c r="L91" s="156"/>
      <c r="M91" s="174"/>
      <c r="N91" s="174"/>
      <c r="O91" s="174"/>
      <c r="P91" s="174"/>
      <c r="Q91" s="174"/>
      <c r="R91" s="174"/>
      <c r="S91" s="174"/>
      <c r="T91" s="174"/>
      <c r="U91" s="156"/>
      <c r="V91" s="156"/>
      <c r="W91" s="172">
        <f>IF(OR(G91="",COUNTIF(K91:V91,"&gt;0")=0),"",COUNTIF(K91:V91,"&gt;0"))</f>
      </c>
      <c r="X91" s="919"/>
      <c r="Y91" s="919"/>
      <c r="Z91" s="202">
        <f>IF((COUNTIF(M91:T91,"&lt;&gt;90000")-COUNTBLANK(M91:T91))&gt;0,"90000円以外の入力があります。","")&amp;IF(AND($X$1="実績報告書（上期）",SUM(Q91:T91)&gt;0),"上期実績時は10月以降に金額を入力しないでください","")&amp;IF(AND(F91="H29",SUM(Q91:T91)&gt;0),"H29後期研修生は10月以降に金額を入力しないでください","")</f>
      </c>
    </row>
    <row r="92" spans="2:26" ht="19.5" customHeight="1">
      <c r="B92" s="935"/>
      <c r="C92" s="162">
        <v>49</v>
      </c>
      <c r="D92" s="339">
        <f>IF('2-2(基本)'!D82="","",'2-2(基本)'!D82)</f>
      </c>
      <c r="E92" s="646">
        <f>IF('2-2(基本)'!E85="","",'2-2(基本)'!E85)</f>
      </c>
      <c r="F92" s="339">
        <f>IF('2-2(基本)'!T82="","",'2-2(基本)'!T82)</f>
      </c>
      <c r="G92" s="163">
        <f>IF('2-2(基本)'!F82="","",'2-2(基本)'!F82)</f>
      </c>
      <c r="H92" s="156">
        <f>IF(OR(G92="",COUNTIF(K92:V92,"&gt;0")=0),"",SUM(K92:V92))</f>
      </c>
      <c r="I92" s="156">
        <f>IF(OR(G92="",COUNTIF(K92:L92,"&gt;0")=0),"",SUM(K92:L92))</f>
      </c>
      <c r="J92" s="156">
        <f>IF(OR(G92="",COUNTIF(M92:V92,"&gt;0")=0),"",SUM(M92:V92))</f>
      </c>
      <c r="K92" s="156"/>
      <c r="L92" s="156"/>
      <c r="M92" s="174"/>
      <c r="N92" s="174"/>
      <c r="O92" s="174"/>
      <c r="P92" s="174"/>
      <c r="Q92" s="174"/>
      <c r="R92" s="174"/>
      <c r="S92" s="174"/>
      <c r="T92" s="174"/>
      <c r="U92" s="156"/>
      <c r="V92" s="156"/>
      <c r="W92" s="172">
        <f>IF(OR(G92="",COUNTIF(K92:V92,"&gt;0")=0),"",COUNTIF(K92:V92,"&gt;0"))</f>
      </c>
      <c r="X92" s="919"/>
      <c r="Y92" s="919"/>
      <c r="Z92" s="202">
        <f>IF((COUNTIF(M92:T92,"&lt;&gt;90000")-COUNTBLANK(M92:T92))&gt;0,"90000円以外の入力があります。","")&amp;IF(AND($X$1="実績報告書（上期）",SUM(Q92:T92)&gt;0),"上期実績時は10月以降に金額を入力しないでください","")&amp;IF(AND(F92="H29",SUM(Q92:T92)&gt;0),"H29後期研修生は10月以降に金額を入力しないでください","")</f>
      </c>
    </row>
    <row r="93" spans="2:26" ht="19.5" customHeight="1" thickBot="1">
      <c r="B93" s="936"/>
      <c r="C93" s="164">
        <v>50</v>
      </c>
      <c r="D93" s="340">
        <f>IF('2-2(基本)'!D83="","",'2-2(基本)'!D83)</f>
      </c>
      <c r="E93" s="647">
        <f>IF('2-2(基本)'!E86="","",'2-2(基本)'!E86)</f>
      </c>
      <c r="F93" s="340">
        <f>IF('2-2(基本)'!T83="","",'2-2(基本)'!T83)</f>
      </c>
      <c r="G93" s="165">
        <f>IF('2-2(基本)'!F83="","",'2-2(基本)'!F83)</f>
      </c>
      <c r="H93" s="166">
        <f>IF(OR(G93="",COUNTIF(K93:V93,"&gt;0")=0),"",SUM(K93:V93))</f>
      </c>
      <c r="I93" s="166">
        <f>IF(OR(G93="",COUNTIF(K93:L93,"&gt;0")=0),"",SUM(K93:L93))</f>
      </c>
      <c r="J93" s="166">
        <f>IF(OR(G93="",COUNTIF(M93:V93,"&gt;0")=0),"",SUM(M93:V93))</f>
      </c>
      <c r="K93" s="166"/>
      <c r="L93" s="166"/>
      <c r="M93" s="175"/>
      <c r="N93" s="175"/>
      <c r="O93" s="175"/>
      <c r="P93" s="175"/>
      <c r="Q93" s="175"/>
      <c r="R93" s="175"/>
      <c r="S93" s="175"/>
      <c r="T93" s="175"/>
      <c r="U93" s="166"/>
      <c r="V93" s="166"/>
      <c r="W93" s="167">
        <f>IF(OR(G93="",COUNTIF(K93:V93,"&gt;0")=0),"",COUNTIF(K93:V93,"&gt;0"))</f>
      </c>
      <c r="X93" s="920"/>
      <c r="Y93" s="920"/>
      <c r="Z93" s="202">
        <f>IF((COUNTIF(M93:T93,"&lt;&gt;90000")-COUNTBLANK(M93:T93))&gt;0,"90000円以外の入力があります。","")&amp;IF(AND($X$1="実績報告書（上期）",SUM(Q93:T93)&gt;0),"上期実績時は10月以降に金額を入力しないでください","")&amp;IF(AND(F93="H29",SUM(Q93:T93)&gt;0),"H29後期研修生は10月以降に金額を入力しないでください","")</f>
      </c>
    </row>
    <row r="94" spans="2:26" ht="19.5" customHeight="1" thickTop="1">
      <c r="B94" s="334"/>
      <c r="C94" s="925" t="s">
        <v>346</v>
      </c>
      <c r="D94" s="926"/>
      <c r="E94" s="926"/>
      <c r="F94" s="926"/>
      <c r="G94" s="927"/>
      <c r="H94" s="168"/>
      <c r="I94" s="156"/>
      <c r="J94" s="156"/>
      <c r="K94" s="156"/>
      <c r="L94" s="156"/>
      <c r="M94" s="156"/>
      <c r="N94" s="156"/>
      <c r="O94" s="156"/>
      <c r="P94" s="156"/>
      <c r="Q94" s="156"/>
      <c r="R94" s="156"/>
      <c r="S94" s="156"/>
      <c r="T94" s="156"/>
      <c r="U94" s="156"/>
      <c r="V94" s="156"/>
      <c r="W94" s="156"/>
      <c r="X94" s="921"/>
      <c r="Y94" s="921"/>
      <c r="Z94" s="202"/>
    </row>
    <row r="95" spans="2:26" ht="19.5" customHeight="1">
      <c r="B95" s="928" t="s">
        <v>324</v>
      </c>
      <c r="C95" s="162">
        <v>51</v>
      </c>
      <c r="D95" s="339">
        <f>IF('2-2(基本)'!D84="","",'2-2(基本)'!D84)</f>
      </c>
      <c r="E95" s="646">
        <f>IF('2-2(基本)'!E87="","",'2-2(基本)'!E87)</f>
      </c>
      <c r="F95" s="646">
        <f>IF('2-2(基本)'!T87="","",'2-2(基本)'!T87)</f>
      </c>
      <c r="G95" s="163">
        <f>IF('2-2(基本)'!F84="","",'2-2(基本)'!F84)</f>
      </c>
      <c r="H95" s="156">
        <f>IF(OR(G95="",COUNTIF(K95:V95,"&gt;0")=0),"",SUM(K95:V95))</f>
      </c>
      <c r="I95" s="156">
        <f>IF(OR(G95="",COUNTIF(K95:L95,"&gt;0")=0),"",SUM(K95:L95))</f>
      </c>
      <c r="J95" s="156">
        <f>IF(OR(G95="",COUNTIF(M95:V95,"&gt;0")=0),"",SUM(M95:V95))</f>
      </c>
      <c r="K95" s="156"/>
      <c r="L95" s="156"/>
      <c r="M95" s="174"/>
      <c r="N95" s="174"/>
      <c r="O95" s="174"/>
      <c r="P95" s="174"/>
      <c r="Q95" s="174"/>
      <c r="R95" s="174"/>
      <c r="S95" s="174"/>
      <c r="T95" s="174"/>
      <c r="U95" s="156"/>
      <c r="V95" s="156"/>
      <c r="W95" s="172">
        <f>IF(OR(G95="",COUNTIF(K95:V95,"&gt;0")=0),"",COUNTIF(K95:V95,"&gt;0"))</f>
      </c>
      <c r="X95" s="919"/>
      <c r="Y95" s="919"/>
      <c r="Z95" s="202">
        <f>IF((COUNTIF(M95:T95,"&lt;&gt;90000")-COUNTBLANK(M95:T95))&gt;0,"90000円以外の入力があります。","")&amp;IF(AND($X$1="実績報告書（上期）",SUM(Q95:T95)&gt;0),"上期実績時は10月以降に金額を入力しないでください","")&amp;IF(AND(F95="H29",SUM(Q95:T95)&gt;0),"H29後期研修生は10月以降に金額を入力しないでください","")</f>
      </c>
    </row>
    <row r="96" spans="2:26" ht="19.5" customHeight="1">
      <c r="B96" s="928"/>
      <c r="C96" s="162">
        <v>52</v>
      </c>
      <c r="D96" s="339">
        <f>IF('2-2(基本)'!D85="","",'2-2(基本)'!D85)</f>
      </c>
      <c r="E96" s="646">
        <f>IF('2-2(基本)'!E88="","",'2-2(基本)'!E88)</f>
      </c>
      <c r="F96" s="646">
        <f>IF('2-2(基本)'!T88="","",'2-2(基本)'!T88)</f>
      </c>
      <c r="G96" s="163">
        <f>IF('2-2(基本)'!F85="","",'2-2(基本)'!F85)</f>
      </c>
      <c r="H96" s="156">
        <f>IF(OR(G96="",COUNTIF(K96:V96,"&gt;0")=0),"",SUM(K96:V96))</f>
      </c>
      <c r="I96" s="156">
        <f>IF(OR(G96="",COUNTIF(K96:L96,"&gt;0")=0),"",SUM(K96:L96))</f>
      </c>
      <c r="J96" s="156">
        <f>IF(OR(G96="",COUNTIF(M96:V96,"&gt;0")=0),"",SUM(M96:V96))</f>
      </c>
      <c r="K96" s="156"/>
      <c r="L96" s="156"/>
      <c r="M96" s="174"/>
      <c r="N96" s="174"/>
      <c r="O96" s="174"/>
      <c r="P96" s="174"/>
      <c r="Q96" s="174"/>
      <c r="R96" s="174"/>
      <c r="S96" s="174"/>
      <c r="T96" s="174"/>
      <c r="U96" s="156"/>
      <c r="V96" s="156"/>
      <c r="W96" s="172">
        <f>IF(OR(G96="",COUNTIF(K96:V96,"&gt;0")=0),"",COUNTIF(K96:V96,"&gt;0"))</f>
      </c>
      <c r="X96" s="919"/>
      <c r="Y96" s="919"/>
      <c r="Z96" s="202">
        <f>IF((COUNTIF(M96:T96,"&lt;&gt;90000")-COUNTBLANK(M96:T96))&gt;0,"90000円以外の入力があります。","")&amp;IF(AND($X$1="実績報告書（上期）",SUM(Q96:T96)&gt;0),"上期実績時は10月以降に金額を入力しないでください","")&amp;IF(AND(F96="H29",SUM(Q96:T96)&gt;0),"H29後期研修生は10月以降に金額を入力しないでください","")</f>
      </c>
    </row>
    <row r="97" spans="2:26" ht="19.5" customHeight="1">
      <c r="B97" s="928"/>
      <c r="C97" s="162">
        <v>53</v>
      </c>
      <c r="D97" s="339">
        <f>IF('2-2(基本)'!D86="","",'2-2(基本)'!D86)</f>
      </c>
      <c r="E97" s="646">
        <f>IF('2-2(基本)'!E89="","",'2-2(基本)'!E89)</f>
      </c>
      <c r="F97" s="646">
        <f>IF('2-2(基本)'!T89="","",'2-2(基本)'!T89)</f>
      </c>
      <c r="G97" s="163">
        <f>IF('2-2(基本)'!F86="","",'2-2(基本)'!F86)</f>
      </c>
      <c r="H97" s="156">
        <f>IF(OR(G97="",COUNTIF(K97:V97,"&gt;0")=0),"",SUM(K97:V97))</f>
      </c>
      <c r="I97" s="156">
        <f>IF(OR(G97="",COUNTIF(K97:L97,"&gt;0")=0),"",SUM(K97:L97))</f>
      </c>
      <c r="J97" s="156">
        <f>IF(OR(G97="",COUNTIF(M97:V97,"&gt;0")=0),"",SUM(M97:V97))</f>
      </c>
      <c r="K97" s="156"/>
      <c r="L97" s="156"/>
      <c r="M97" s="174"/>
      <c r="N97" s="174"/>
      <c r="O97" s="174"/>
      <c r="P97" s="174"/>
      <c r="Q97" s="174"/>
      <c r="R97" s="174"/>
      <c r="S97" s="174"/>
      <c r="T97" s="174"/>
      <c r="U97" s="156"/>
      <c r="V97" s="156"/>
      <c r="W97" s="172">
        <f>IF(OR(G97="",COUNTIF(K97:V97,"&gt;0")=0),"",COUNTIF(K97:V97,"&gt;0"))</f>
      </c>
      <c r="X97" s="919"/>
      <c r="Y97" s="919"/>
      <c r="Z97" s="202">
        <f>IF((COUNTIF(M97:T97,"&lt;&gt;90000")-COUNTBLANK(M97:T97))&gt;0,"90000円以外の入力があります。","")&amp;IF(AND($X$1="実績報告書（上期）",SUM(Q97:T97)&gt;0),"上期実績時は10月以降に金額を入力しないでください","")&amp;IF(AND(F97="H29",SUM(Q97:T97)&gt;0),"H29後期研修生は10月以降に金額を入力しないでください","")</f>
      </c>
    </row>
    <row r="98" spans="2:26" ht="19.5" customHeight="1">
      <c r="B98" s="928"/>
      <c r="C98" s="162">
        <v>54</v>
      </c>
      <c r="D98" s="339">
        <f>IF('2-2(基本)'!D87="","",'2-2(基本)'!D87)</f>
      </c>
      <c r="E98" s="646">
        <f>IF('2-2(基本)'!E90="","",'2-2(基本)'!E90)</f>
      </c>
      <c r="F98" s="646">
        <f>IF('2-2(基本)'!T90="","",'2-2(基本)'!T90)</f>
      </c>
      <c r="G98" s="163">
        <f>IF('2-2(基本)'!F87="","",'2-2(基本)'!F87)</f>
      </c>
      <c r="H98" s="156">
        <f>IF(OR(G98="",COUNTIF(K98:V98,"&gt;0")=0),"",SUM(K98:V98))</f>
      </c>
      <c r="I98" s="156">
        <f>IF(OR(G98="",COUNTIF(K98:L98,"&gt;0")=0),"",SUM(K98:L98))</f>
      </c>
      <c r="J98" s="156">
        <f>IF(OR(G98="",COUNTIF(M98:V98,"&gt;0")=0),"",SUM(M98:V98))</f>
      </c>
      <c r="K98" s="156"/>
      <c r="L98" s="156"/>
      <c r="M98" s="174"/>
      <c r="N98" s="174"/>
      <c r="O98" s="174"/>
      <c r="P98" s="174"/>
      <c r="Q98" s="174"/>
      <c r="R98" s="174"/>
      <c r="S98" s="174"/>
      <c r="T98" s="174"/>
      <c r="U98" s="156"/>
      <c r="V98" s="156"/>
      <c r="W98" s="172">
        <f>IF(OR(G98="",COUNTIF(K98:V98,"&gt;0")=0),"",COUNTIF(K98:V98,"&gt;0"))</f>
      </c>
      <c r="X98" s="919"/>
      <c r="Y98" s="919"/>
      <c r="Z98" s="202">
        <f>IF((COUNTIF(M98:T98,"&lt;&gt;90000")-COUNTBLANK(M98:T98))&gt;0,"90000円以外の入力があります。","")&amp;IF(AND($X$1="実績報告書（上期）",SUM(Q98:T98)&gt;0),"上期実績時は10月以降に金額を入力しないでください","")&amp;IF(AND(F98="H29",SUM(Q98:T98)&gt;0),"H29後期研修生は10月以降に金額を入力しないでください","")</f>
      </c>
    </row>
    <row r="99" spans="2:26" ht="19.5" customHeight="1" thickBot="1">
      <c r="B99" s="930"/>
      <c r="C99" s="164">
        <v>55</v>
      </c>
      <c r="D99" s="340">
        <f>IF('2-2(基本)'!D88="","",'2-2(基本)'!D88)</f>
      </c>
      <c r="E99" s="647">
        <f>IF('2-2(基本)'!E91="","",'2-2(基本)'!E91)</f>
      </c>
      <c r="F99" s="647">
        <f>IF('2-2(基本)'!T91="","",'2-2(基本)'!T91)</f>
      </c>
      <c r="G99" s="165">
        <f>IF('2-2(基本)'!F88="","",'2-2(基本)'!F88)</f>
      </c>
      <c r="H99" s="166">
        <f>IF(OR(G99="",COUNTIF(K99:V99,"&gt;0")=0),"",SUM(K99:V99))</f>
      </c>
      <c r="I99" s="166">
        <f>IF(OR(G99="",COUNTIF(K99:L99,"&gt;0")=0),"",SUM(K99:L99))</f>
      </c>
      <c r="J99" s="166">
        <f>IF(OR(G99="",COUNTIF(M99:V99,"&gt;0")=0),"",SUM(M99:V99))</f>
      </c>
      <c r="K99" s="166"/>
      <c r="L99" s="166"/>
      <c r="M99" s="175"/>
      <c r="N99" s="175"/>
      <c r="O99" s="175"/>
      <c r="P99" s="175"/>
      <c r="Q99" s="175"/>
      <c r="R99" s="175"/>
      <c r="S99" s="175"/>
      <c r="T99" s="175"/>
      <c r="U99" s="166"/>
      <c r="V99" s="166"/>
      <c r="W99" s="167">
        <f>IF(OR(G99="",COUNTIF(K99:V99,"&gt;0")=0),"",COUNTIF(K99:V99,"&gt;0"))</f>
      </c>
      <c r="X99" s="920"/>
      <c r="Y99" s="920"/>
      <c r="Z99" s="202">
        <f>IF((COUNTIF(M99:T99,"&lt;&gt;90000")-COUNTBLANK(M99:T99))&gt;0,"90000円以外の入力があります。","")&amp;IF(AND($X$1="実績報告書（上期）",SUM(Q99:T99)&gt;0),"上期実績時は10月以降に金額を入力しないでください","")&amp;IF(AND(F99="H29",SUM(Q99:T99)&gt;0),"H29後期研修生は10月以降に金額を入力しないでください","")</f>
      </c>
    </row>
    <row r="100" spans="2:26" ht="19.5" customHeight="1" thickTop="1">
      <c r="B100" s="332"/>
      <c r="C100" s="925" t="s">
        <v>346</v>
      </c>
      <c r="D100" s="926"/>
      <c r="E100" s="926"/>
      <c r="F100" s="926"/>
      <c r="G100" s="927"/>
      <c r="H100" s="168">
        <f aca="true" t="shared" si="9" ref="H100:W100">IF(COUNTIF(H101:H105,"&gt;0")=0,"",SUM(H101:H105))</f>
      </c>
      <c r="I100" s="156">
        <f t="shared" si="9"/>
      </c>
      <c r="J100" s="156">
        <f t="shared" si="9"/>
      </c>
      <c r="K100" s="156">
        <f t="shared" si="9"/>
      </c>
      <c r="L100" s="156">
        <f t="shared" si="9"/>
      </c>
      <c r="M100" s="156">
        <f t="shared" si="9"/>
      </c>
      <c r="N100" s="156">
        <f t="shared" si="9"/>
      </c>
      <c r="O100" s="156">
        <f t="shared" si="9"/>
      </c>
      <c r="P100" s="156">
        <f t="shared" si="9"/>
      </c>
      <c r="Q100" s="156">
        <f t="shared" si="9"/>
      </c>
      <c r="R100" s="156">
        <f t="shared" si="9"/>
      </c>
      <c r="S100" s="156">
        <f t="shared" si="9"/>
      </c>
      <c r="T100" s="156">
        <f t="shared" si="9"/>
      </c>
      <c r="U100" s="156">
        <f t="shared" si="9"/>
      </c>
      <c r="V100" s="156">
        <f t="shared" si="9"/>
      </c>
      <c r="W100" s="156">
        <f t="shared" si="9"/>
      </c>
      <c r="X100" s="921"/>
      <c r="Y100" s="921"/>
      <c r="Z100" s="202"/>
    </row>
    <row r="101" spans="2:26" ht="19.5" customHeight="1">
      <c r="B101" s="928" t="s">
        <v>363</v>
      </c>
      <c r="C101" s="162">
        <v>56</v>
      </c>
      <c r="D101" s="339">
        <f>IF('2-2(基本)'!D89="","",'2-2(基本)'!D89)</f>
      </c>
      <c r="E101" s="646">
        <f>IF('2-2(基本)'!E92="","",'2-2(基本)'!E92)</f>
      </c>
      <c r="F101" s="646">
        <f>IF('2-2(基本)'!T92="","",'2-2(基本)'!T92)</f>
      </c>
      <c r="G101" s="163">
        <f>IF('2-2(基本)'!F89="","",'2-2(基本)'!F89)</f>
      </c>
      <c r="H101" s="156">
        <f>IF(OR(G101="",COUNTIF(K101:V101,"&gt;0")=0),"",SUM(K101:V101))</f>
      </c>
      <c r="I101" s="156">
        <f>IF(OR(G101="",COUNTIF(K101:L101,"&gt;0")=0),"",SUM(K101:L101))</f>
      </c>
      <c r="J101" s="156">
        <f>IF(OR(G101="",COUNTIF(M101:V101,"&gt;0")=0),"",SUM(M101:V101))</f>
      </c>
      <c r="K101" s="156"/>
      <c r="L101" s="156"/>
      <c r="M101" s="174"/>
      <c r="N101" s="174"/>
      <c r="O101" s="174"/>
      <c r="P101" s="174"/>
      <c r="Q101" s="174"/>
      <c r="R101" s="174"/>
      <c r="S101" s="174"/>
      <c r="T101" s="174"/>
      <c r="U101" s="156"/>
      <c r="V101" s="156"/>
      <c r="W101" s="172">
        <f>IF(OR(G101="",COUNTIF(K101:V101,"&gt;0")=0),"",COUNTIF(K101:V101,"&gt;0"))</f>
      </c>
      <c r="X101" s="919"/>
      <c r="Y101" s="919"/>
      <c r="Z101" s="202">
        <f>IF((COUNTIF(M101:T101,"&lt;&gt;90000")-COUNTBLANK(M101:T101))&gt;0,"90000円以外の入力があります。","")&amp;IF(AND($X$1="実績報告書（上期）",SUM(Q101:T101)&gt;0),"上期実績時は10月以降に金額を入力しないでください","")&amp;IF(AND(F101="H29",SUM(Q101:T101)&gt;0),"H29後期研修生は10月以降に金額を入力しないでください","")</f>
      </c>
    </row>
    <row r="102" spans="2:26" ht="19.5" customHeight="1">
      <c r="B102" s="928"/>
      <c r="C102" s="162">
        <v>57</v>
      </c>
      <c r="D102" s="339">
        <f>IF('2-2(基本)'!D90="","",'2-2(基本)'!D90)</f>
      </c>
      <c r="E102" s="646">
        <f>IF('2-2(基本)'!E93="","",'2-2(基本)'!E93)</f>
      </c>
      <c r="F102" s="646">
        <f>IF('2-2(基本)'!T93="","",'2-2(基本)'!T93)</f>
      </c>
      <c r="G102" s="163">
        <f>IF('2-2(基本)'!F90="","",'2-2(基本)'!F90)</f>
      </c>
      <c r="H102" s="156">
        <f>IF(OR(G102="",COUNTIF(K102:V102,"&gt;0")=0),"",SUM(K102:V102))</f>
      </c>
      <c r="I102" s="156">
        <f>IF(OR(G102="",COUNTIF(K102:L102,"&gt;0")=0),"",SUM(K102:L102))</f>
      </c>
      <c r="J102" s="156">
        <f>IF(OR(G102="",COUNTIF(M102:V102,"&gt;0")=0),"",SUM(M102:V102))</f>
      </c>
      <c r="K102" s="156"/>
      <c r="L102" s="156"/>
      <c r="M102" s="174"/>
      <c r="N102" s="174"/>
      <c r="O102" s="174"/>
      <c r="P102" s="174"/>
      <c r="Q102" s="174"/>
      <c r="R102" s="174"/>
      <c r="S102" s="174"/>
      <c r="T102" s="174"/>
      <c r="U102" s="156"/>
      <c r="V102" s="156"/>
      <c r="W102" s="172">
        <f>IF(OR(G102="",COUNTIF(K102:V102,"&gt;0")=0),"",COUNTIF(K102:V102,"&gt;0"))</f>
      </c>
      <c r="X102" s="919"/>
      <c r="Y102" s="919"/>
      <c r="Z102" s="202">
        <f>IF((COUNTIF(M102:T102,"&lt;&gt;90000")-COUNTBLANK(M102:T102))&gt;0,"90000円以外の入力があります。","")&amp;IF(AND($X$1="実績報告書（上期）",SUM(Q102:T102)&gt;0),"上期実績時は10月以降に金額を入力しないでください","")&amp;IF(AND(F102="H29",SUM(Q102:T102)&gt;0),"H29後期研修生は10月以降に金額を入力しないでください","")</f>
      </c>
    </row>
    <row r="103" spans="2:26" ht="19.5" customHeight="1">
      <c r="B103" s="928"/>
      <c r="C103" s="162">
        <v>58</v>
      </c>
      <c r="D103" s="339">
        <f>IF('2-2(基本)'!D91="","",'2-2(基本)'!D91)</f>
      </c>
      <c r="E103" s="646">
        <f>IF('2-2(基本)'!E94="","",'2-2(基本)'!E94)</f>
      </c>
      <c r="F103" s="646">
        <f>IF('2-2(基本)'!T94="","",'2-2(基本)'!T94)</f>
      </c>
      <c r="G103" s="163">
        <f>IF('2-2(基本)'!F91="","",'2-2(基本)'!F91)</f>
      </c>
      <c r="H103" s="156">
        <f>IF(OR(G103="",COUNTIF(K103:V103,"&gt;0")=0),"",SUM(K103:V103))</f>
      </c>
      <c r="I103" s="156">
        <f>IF(OR(G103="",COUNTIF(K103:L103,"&gt;0")=0),"",SUM(K103:L103))</f>
      </c>
      <c r="J103" s="156">
        <f>IF(OR(G103="",COUNTIF(M103:V103,"&gt;0")=0),"",SUM(M103:V103))</f>
      </c>
      <c r="K103" s="156"/>
      <c r="L103" s="156"/>
      <c r="M103" s="174"/>
      <c r="N103" s="174"/>
      <c r="O103" s="174"/>
      <c r="P103" s="174"/>
      <c r="Q103" s="174"/>
      <c r="R103" s="174"/>
      <c r="S103" s="174"/>
      <c r="T103" s="174"/>
      <c r="U103" s="156"/>
      <c r="V103" s="156"/>
      <c r="W103" s="172">
        <f>IF(OR(G103="",COUNTIF(K103:V103,"&gt;0")=0),"",COUNTIF(K103:V103,"&gt;0"))</f>
      </c>
      <c r="X103" s="919"/>
      <c r="Y103" s="919"/>
      <c r="Z103" s="202">
        <f>IF((COUNTIF(M103:T103,"&lt;&gt;90000")-COUNTBLANK(M103:T103))&gt;0,"90000円以外の入力があります。","")&amp;IF(AND($X$1="実績報告書（上期）",SUM(Q103:T103)&gt;0),"上期実績時は10月以降に金額を入力しないでください","")&amp;IF(AND(F103="H29",SUM(Q103:T103)&gt;0),"H29後期研修生は10月以降に金額を入力しないでください","")</f>
      </c>
    </row>
    <row r="104" spans="2:26" ht="19.5" customHeight="1">
      <c r="B104" s="928"/>
      <c r="C104" s="162">
        <v>59</v>
      </c>
      <c r="D104" s="339">
        <f>IF('2-2(基本)'!D92="","",'2-2(基本)'!D92)</f>
      </c>
      <c r="E104" s="646">
        <f>IF('2-2(基本)'!E95="","",'2-2(基本)'!E95)</f>
      </c>
      <c r="F104" s="646">
        <f>IF('2-2(基本)'!T95="","",'2-2(基本)'!T95)</f>
      </c>
      <c r="G104" s="163">
        <f>IF('2-2(基本)'!F92="","",'2-2(基本)'!F92)</f>
      </c>
      <c r="H104" s="156">
        <f>IF(OR(G104="",COUNTIF(K104:V104,"&gt;0")=0),"",SUM(K104:V104))</f>
      </c>
      <c r="I104" s="156">
        <f>IF(OR(G104="",COUNTIF(K104:L104,"&gt;0")=0),"",SUM(K104:L104))</f>
      </c>
      <c r="J104" s="156">
        <f>IF(OR(G104="",COUNTIF(M104:V104,"&gt;0")=0),"",SUM(M104:V104))</f>
      </c>
      <c r="K104" s="156"/>
      <c r="L104" s="156"/>
      <c r="M104" s="174"/>
      <c r="N104" s="174"/>
      <c r="O104" s="174"/>
      <c r="P104" s="174"/>
      <c r="Q104" s="174"/>
      <c r="R104" s="174"/>
      <c r="S104" s="174"/>
      <c r="T104" s="174"/>
      <c r="U104" s="156"/>
      <c r="V104" s="156"/>
      <c r="W104" s="172">
        <f>IF(OR(G104="",COUNTIF(K104:V104,"&gt;0")=0),"",COUNTIF(K104:V104,"&gt;0"))</f>
      </c>
      <c r="X104" s="919"/>
      <c r="Y104" s="919"/>
      <c r="Z104" s="202">
        <f>IF((COUNTIF(M104:T104,"&lt;&gt;90000")-COUNTBLANK(M104:T104))&gt;0,"90000円以外の入力があります。","")&amp;IF(AND($X$1="実績報告書（上期）",SUM(Q104:T104)&gt;0),"上期実績時は10月以降に金額を入力しないでください","")&amp;IF(AND(F104="H29",SUM(Q104:T104)&gt;0),"H29後期研修生は10月以降に金額を入力しないでください","")</f>
      </c>
    </row>
    <row r="105" spans="2:26" ht="19.5" customHeight="1">
      <c r="B105" s="929"/>
      <c r="C105" s="162">
        <v>60</v>
      </c>
      <c r="D105" s="339">
        <f>IF('2-2(基本)'!D93="","",'2-2(基本)'!D93)</f>
      </c>
      <c r="E105" s="646">
        <f>IF('2-2(基本)'!E96="","",'2-2(基本)'!E96)</f>
      </c>
      <c r="F105" s="646">
        <f>IF('2-2(基本)'!T96="","",'2-2(基本)'!T96)</f>
      </c>
      <c r="G105" s="163">
        <f>IF('2-2(基本)'!F93="","",'2-2(基本)'!F93)</f>
      </c>
      <c r="H105" s="156">
        <f>IF(OR(G105="",COUNTIF(K105:V105,"&gt;0")=0),"",SUM(K105:V105))</f>
      </c>
      <c r="I105" s="156">
        <f>IF(OR(G105="",COUNTIF(K105:L105,"&gt;0")=0),"",SUM(K105:L105))</f>
      </c>
      <c r="J105" s="156">
        <f>IF(OR(G105="",COUNTIF(M105:V105,"&gt;0")=0),"",SUM(M105:V105))</f>
      </c>
      <c r="K105" s="156"/>
      <c r="L105" s="156"/>
      <c r="M105" s="174"/>
      <c r="N105" s="174"/>
      <c r="O105" s="174"/>
      <c r="P105" s="174"/>
      <c r="Q105" s="174"/>
      <c r="R105" s="174"/>
      <c r="S105" s="174"/>
      <c r="T105" s="174"/>
      <c r="U105" s="156"/>
      <c r="V105" s="156"/>
      <c r="W105" s="172">
        <f>IF(OR(G105="",COUNTIF(K105:V105,"&gt;0")=0),"",COUNTIF(K105:V105,"&gt;0"))</f>
      </c>
      <c r="X105" s="919"/>
      <c r="Y105" s="919"/>
      <c r="Z105" s="202">
        <f>IF((COUNTIF(M105:T105,"&lt;&gt;90000")-COUNTBLANK(M105:T105))&gt;0,"90000円以外の入力があります。","")&amp;IF(AND($X$1="実績報告書（上期）",SUM(Q105:T105)&gt;0),"上期実績時は10月以降に金額を入力しないでください","")&amp;IF(AND(F105="H29",SUM(Q105:T105)&gt;0),"H29後期研修生は10月以降に金額を入力しないでください","")</f>
      </c>
    </row>
    <row r="106" spans="2:3" ht="19.5" customHeight="1">
      <c r="B106" s="173" t="s">
        <v>656</v>
      </c>
      <c r="C106" s="159" t="str">
        <f>C34</f>
        <v>【助成月数】は、研修期間分（TR最大3ヶ月／人・FW最大8ヶ月／人）とし、技術習得推進費単価は研修生1名あたり9万円／月を上限とする。</v>
      </c>
    </row>
    <row r="107" spans="2:3" ht="19.5" customHeight="1">
      <c r="B107" s="173" t="s">
        <v>655</v>
      </c>
      <c r="C107" s="159" t="str">
        <f>C35</f>
        <v>後期研修生については2018年6月1日から2018年9月30日までの期間です。</v>
      </c>
    </row>
    <row r="108" spans="2:3" ht="19.5" customHeight="1">
      <c r="B108" s="173" t="s">
        <v>875</v>
      </c>
      <c r="C108" s="159" t="str">
        <f>C36</f>
        <v>9万円未満の場合、理由を備考欄に記載下さい。</v>
      </c>
    </row>
  </sheetData>
  <sheetProtection password="FA15" sheet="1"/>
  <mergeCells count="158">
    <mergeCell ref="C64:G64"/>
    <mergeCell ref="B65:B69"/>
    <mergeCell ref="B46:B51"/>
    <mergeCell ref="C46:G46"/>
    <mergeCell ref="B52:B57"/>
    <mergeCell ref="C52:G52"/>
    <mergeCell ref="C58:G58"/>
    <mergeCell ref="B59:B63"/>
    <mergeCell ref="W43:W45"/>
    <mergeCell ref="H44:H45"/>
    <mergeCell ref="I44:J44"/>
    <mergeCell ref="K44:L44"/>
    <mergeCell ref="M44:V44"/>
    <mergeCell ref="X43:Y45"/>
    <mergeCell ref="S41:T41"/>
    <mergeCell ref="W41:X41"/>
    <mergeCell ref="B42:T42"/>
    <mergeCell ref="B43:B45"/>
    <mergeCell ref="C43:C45"/>
    <mergeCell ref="D43:D45"/>
    <mergeCell ref="E43:E45"/>
    <mergeCell ref="G43:G45"/>
    <mergeCell ref="H43:V43"/>
    <mergeCell ref="F43:F45"/>
    <mergeCell ref="W3:Y3"/>
    <mergeCell ref="B1:G1"/>
    <mergeCell ref="B37:G37"/>
    <mergeCell ref="S39:T39"/>
    <mergeCell ref="W39:Y39"/>
    <mergeCell ref="S40:T40"/>
    <mergeCell ref="W40:Y40"/>
    <mergeCell ref="W4:Y4"/>
    <mergeCell ref="C16:G16"/>
    <mergeCell ref="B16:B21"/>
    <mergeCell ref="C22:G22"/>
    <mergeCell ref="C28:G28"/>
    <mergeCell ref="C10:G10"/>
    <mergeCell ref="B10:B15"/>
    <mergeCell ref="B23:B27"/>
    <mergeCell ref="G7:G9"/>
    <mergeCell ref="H7:V7"/>
    <mergeCell ref="S4:T4"/>
    <mergeCell ref="S3:T3"/>
    <mergeCell ref="K8:L8"/>
    <mergeCell ref="M8:V8"/>
    <mergeCell ref="C7:C9"/>
    <mergeCell ref="D7:D9"/>
    <mergeCell ref="F7:F9"/>
    <mergeCell ref="B29:B33"/>
    <mergeCell ref="W5:X5"/>
    <mergeCell ref="S5:T5"/>
    <mergeCell ref="H8:H9"/>
    <mergeCell ref="B7:B9"/>
    <mergeCell ref="E7:E9"/>
    <mergeCell ref="I8:J8"/>
    <mergeCell ref="W7:W9"/>
    <mergeCell ref="X7:Y9"/>
    <mergeCell ref="X10:Y10"/>
    <mergeCell ref="B73:G73"/>
    <mergeCell ref="S75:T75"/>
    <mergeCell ref="W75:Y75"/>
    <mergeCell ref="S76:T76"/>
    <mergeCell ref="W76:Y76"/>
    <mergeCell ref="S77:T77"/>
    <mergeCell ref="W77:X77"/>
    <mergeCell ref="B78:T78"/>
    <mergeCell ref="B79:B81"/>
    <mergeCell ref="C79:C81"/>
    <mergeCell ref="D79:D81"/>
    <mergeCell ref="E79:E81"/>
    <mergeCell ref="F79:F81"/>
    <mergeCell ref="G79:G81"/>
    <mergeCell ref="H79:V79"/>
    <mergeCell ref="W79:W81"/>
    <mergeCell ref="H80:H81"/>
    <mergeCell ref="I80:J80"/>
    <mergeCell ref="K80:L80"/>
    <mergeCell ref="M80:V80"/>
    <mergeCell ref="X79:Y81"/>
    <mergeCell ref="C100:G100"/>
    <mergeCell ref="B101:B105"/>
    <mergeCell ref="B82:B87"/>
    <mergeCell ref="C82:G82"/>
    <mergeCell ref="B88:B93"/>
    <mergeCell ref="C88:G88"/>
    <mergeCell ref="C94:G94"/>
    <mergeCell ref="B95:B99"/>
    <mergeCell ref="X11:Y11"/>
    <mergeCell ref="X12:Y12"/>
    <mergeCell ref="X13:Y13"/>
    <mergeCell ref="X14:Y14"/>
    <mergeCell ref="X15:Y15"/>
    <mergeCell ref="X16:Y16"/>
    <mergeCell ref="X17:Y17"/>
    <mergeCell ref="X18:Y18"/>
    <mergeCell ref="X19:Y19"/>
    <mergeCell ref="X20:Y20"/>
    <mergeCell ref="X21:Y21"/>
    <mergeCell ref="X22:Y22"/>
    <mergeCell ref="X23:Y23"/>
    <mergeCell ref="X24:Y24"/>
    <mergeCell ref="X25:Y25"/>
    <mergeCell ref="X26:Y26"/>
    <mergeCell ref="X27:Y27"/>
    <mergeCell ref="X28:Y28"/>
    <mergeCell ref="X29:Y29"/>
    <mergeCell ref="X30:Y30"/>
    <mergeCell ref="X31:Y31"/>
    <mergeCell ref="X32:Y32"/>
    <mergeCell ref="X33:Y33"/>
    <mergeCell ref="X46:Y46"/>
    <mergeCell ref="X47:Y47"/>
    <mergeCell ref="X48:Y48"/>
    <mergeCell ref="X49:Y49"/>
    <mergeCell ref="X50:Y50"/>
    <mergeCell ref="X51:Y51"/>
    <mergeCell ref="X52:Y52"/>
    <mergeCell ref="X53:Y53"/>
    <mergeCell ref="X54:Y54"/>
    <mergeCell ref="X55:Y55"/>
    <mergeCell ref="X56:Y56"/>
    <mergeCell ref="X57:Y57"/>
    <mergeCell ref="X58:Y58"/>
    <mergeCell ref="X59:Y59"/>
    <mergeCell ref="X60:Y60"/>
    <mergeCell ref="X61:Y61"/>
    <mergeCell ref="X62:Y62"/>
    <mergeCell ref="X63:Y63"/>
    <mergeCell ref="X64:Y64"/>
    <mergeCell ref="X65:Y65"/>
    <mergeCell ref="X66:Y66"/>
    <mergeCell ref="X67:Y67"/>
    <mergeCell ref="X68:Y68"/>
    <mergeCell ref="X69:Y69"/>
    <mergeCell ref="X82:Y82"/>
    <mergeCell ref="X83:Y83"/>
    <mergeCell ref="X84:Y84"/>
    <mergeCell ref="X85:Y85"/>
    <mergeCell ref="X86:Y86"/>
    <mergeCell ref="X87:Y87"/>
    <mergeCell ref="X88:Y88"/>
    <mergeCell ref="X100:Y100"/>
    <mergeCell ref="X89:Y89"/>
    <mergeCell ref="X90:Y90"/>
    <mergeCell ref="X91:Y91"/>
    <mergeCell ref="X92:Y92"/>
    <mergeCell ref="X93:Y93"/>
    <mergeCell ref="X94:Y94"/>
    <mergeCell ref="X101:Y101"/>
    <mergeCell ref="X102:Y102"/>
    <mergeCell ref="X103:Y103"/>
    <mergeCell ref="X104:Y104"/>
    <mergeCell ref="X105:Y105"/>
    <mergeCell ref="X95:Y95"/>
    <mergeCell ref="X96:Y96"/>
    <mergeCell ref="X97:Y97"/>
    <mergeCell ref="X98:Y98"/>
    <mergeCell ref="X99:Y99"/>
  </mergeCells>
  <conditionalFormatting sqref="E11:F15 E47:F51">
    <cfRule type="containsBlanks" priority="14" dxfId="75" stopIfTrue="1">
      <formula>LEN(TRIM(E11))=0</formula>
    </cfRule>
  </conditionalFormatting>
  <conditionalFormatting sqref="E83:F87">
    <cfRule type="containsBlanks" priority="9" dxfId="75" stopIfTrue="1">
      <formula>LEN(TRIM(E83))=0</formula>
    </cfRule>
  </conditionalFormatting>
  <conditionalFormatting sqref="D11:D15 G11:H15 H10:T10 W10:W15 D17:D21 G17:H21 H16:W16 W17:W21 D23:D27 G23:H27 H22:W22 W23:W27 D29:D33 G29:H33 H28:W28 W29:W33 W3:Y5 N2:N5 P3:Q3 F17:F21">
    <cfRule type="expression" priority="6" dxfId="3" stopIfTrue="1">
      <formula>D2=""</formula>
    </cfRule>
  </conditionalFormatting>
  <conditionalFormatting sqref="D47 D47:D51 G47:H51 H46:W46 W47:W51 W39:Y41 D53:D57 F53:G57 H52:W52 W53:W57 D59:D63 G59:H63 H58:W58 W59:W63 D65:D69 G65:H69 H64:W64 W65:W69 H53:H57">
    <cfRule type="expression" priority="5" dxfId="3" stopIfTrue="1">
      <formula>D39=""</formula>
    </cfRule>
  </conditionalFormatting>
  <conditionalFormatting sqref="D83 D83:D87 G83:H87 H82:W82 W83:W87 W75:Y77 D89:D93 G89:H93 H88:W88 W89:W93 D95:D99 G95:H99 H94:W94 W95:W99 D101:D105 G101:H105 H100:W100 W101:W105 F89:F93">
    <cfRule type="expression" priority="4" dxfId="3" stopIfTrue="1">
      <formula>D75=""</formula>
    </cfRule>
  </conditionalFormatting>
  <conditionalFormatting sqref="M11 M11:T15 M17:T21 M23:T27 M29:T33 X10:Y33">
    <cfRule type="expression" priority="3" dxfId="0" stopIfTrue="1">
      <formula>M10=""</formula>
    </cfRule>
  </conditionalFormatting>
  <conditionalFormatting sqref="M47 M47:T51 M53:T57 M59:T63 M65:T69 X46:Y69">
    <cfRule type="expression" priority="2" dxfId="0" stopIfTrue="1">
      <formula>M46=""</formula>
    </cfRule>
  </conditionalFormatting>
  <conditionalFormatting sqref="M83:T87 M89:T93 M95:T99 M101:T105 X82:Y105">
    <cfRule type="expression" priority="1" dxfId="0" stopIfTrue="1">
      <formula>M82=""</formula>
    </cfRule>
  </conditionalFormatting>
  <dataValidations count="2">
    <dataValidation type="whole" allowBlank="1" showInputMessage="1" showErrorMessage="1" error="90000以下を入力してください。" sqref="K11:V15 K47:V51 M18:M21 N17:V21 K17:L21 K23:V27 K29:V33 K53:V57 K59:V63 K65:V69 K83:V87 K89:V93 K95:V99 K101:V105">
      <formula1>0</formula1>
      <formula2>90000</formula2>
    </dataValidation>
    <dataValidation type="whole" allowBlank="1" showInputMessage="1" showErrorMessage="1" error="90000以下の整数を入力してください。" sqref="M17">
      <formula1>0</formula1>
      <formula2>90000</formula2>
    </dataValidation>
  </dataValidations>
  <printOptions horizontalCentered="1"/>
  <pageMargins left="0.1968503937007874" right="0.1968503937007874" top="0.5905511811023623" bottom="0.1968503937007874" header="0.3937007874015748" footer="0.1968503937007874"/>
  <pageSetup horizontalDpi="600" verticalDpi="600" orientation="landscape" paperSize="9" scale="80" r:id="rId1"/>
  <rowBreaks count="2" manualBreakCount="2">
    <brk id="36" max="24" man="1"/>
    <brk id="72" max="24" man="1"/>
  </rowBreaks>
</worksheet>
</file>

<file path=xl/worksheets/sheet7.xml><?xml version="1.0" encoding="utf-8"?>
<worksheet xmlns="http://schemas.openxmlformats.org/spreadsheetml/2006/main" xmlns:r="http://schemas.openxmlformats.org/officeDocument/2006/relationships">
  <dimension ref="B1:AA110"/>
  <sheetViews>
    <sheetView view="pageBreakPreview" zoomScale="85" zoomScaleSheetLayoutView="85" zoomScalePageLayoutView="0" workbookViewId="0" topLeftCell="A3">
      <selection activeCell="N17" sqref="N17"/>
    </sheetView>
  </sheetViews>
  <sheetFormatPr defaultColWidth="9.140625" defaultRowHeight="19.5" customHeight="1"/>
  <cols>
    <col min="1" max="1" width="2.57421875" style="159" customWidth="1"/>
    <col min="2" max="6" width="4.57421875" style="159" customWidth="1"/>
    <col min="7" max="7" width="18.57421875" style="159" customWidth="1"/>
    <col min="8" max="8" width="3.57421875" style="159" customWidth="1"/>
    <col min="9" max="9" width="10.57421875" style="159" customWidth="1"/>
    <col min="10" max="13" width="9.140625" style="159" hidden="1" customWidth="1"/>
    <col min="14" max="21" width="9.140625" style="159" customWidth="1"/>
    <col min="22" max="23" width="9.140625" style="159" hidden="1" customWidth="1"/>
    <col min="24" max="24" width="4.421875" style="159" customWidth="1"/>
    <col min="25" max="25" width="52.28125" style="159" customWidth="1"/>
    <col min="26" max="26" width="4.57421875" style="225" customWidth="1"/>
    <col min="27" max="27" width="9.00390625" style="201" customWidth="1"/>
    <col min="28" max="29" width="9.00390625" style="159" customWidth="1"/>
    <col min="30" max="16384" width="9.00390625" style="159" customWidth="1"/>
  </cols>
  <sheetData>
    <row r="1" spans="2:25" ht="19.5" customHeight="1">
      <c r="B1" s="861" t="s">
        <v>475</v>
      </c>
      <c r="C1" s="861"/>
      <c r="D1" s="861"/>
      <c r="E1" s="861"/>
      <c r="F1" s="861"/>
      <c r="G1" s="861"/>
      <c r="H1" s="159" t="str">
        <f>'2-1(表紙)'!$J$2</f>
        <v>30緑</v>
      </c>
      <c r="N1" s="198"/>
      <c r="O1" s="342" t="s">
        <v>495</v>
      </c>
      <c r="P1" s="645" t="s">
        <v>482</v>
      </c>
      <c r="Q1" s="342" t="str">
        <f>'2-2(基本)'!S1</f>
        <v>H29後期</v>
      </c>
      <c r="R1" s="412" t="str">
        <f>'2-2(基本)'!T1</f>
        <v>H30後期</v>
      </c>
      <c r="W1" s="963" t="str">
        <f>IF('2-1(表紙)'!$J$3="","提出区分",'2-1(表紙)'!$J$3)</f>
        <v>提出区分</v>
      </c>
      <c r="X1" s="963"/>
      <c r="Y1" s="963"/>
    </row>
    <row r="2" spans="14:18" ht="19.5" customHeight="1">
      <c r="N2" s="200" t="s">
        <v>151</v>
      </c>
      <c r="O2" s="98">
        <f>'2-2(基本)'!$Q$3</f>
        <v>0</v>
      </c>
      <c r="P2" s="570">
        <f>'2-2(基本)'!$R$3</f>
        <v>0</v>
      </c>
      <c r="Q2" s="98">
        <f>'2-2(基本)'!$S$3</f>
        <v>0</v>
      </c>
      <c r="R2" s="417">
        <f>'2-2(基本)'!$T$3</f>
        <v>0</v>
      </c>
    </row>
    <row r="3" spans="2:26" ht="19.5" customHeight="1">
      <c r="B3" s="969" t="s">
        <v>579</v>
      </c>
      <c r="C3" s="969"/>
      <c r="D3" s="969"/>
      <c r="E3" s="969"/>
      <c r="F3" s="969"/>
      <c r="G3" s="969"/>
      <c r="H3" s="969"/>
      <c r="I3" s="969"/>
      <c r="J3" s="413"/>
      <c r="K3" s="413"/>
      <c r="L3" s="413"/>
      <c r="M3" s="413"/>
      <c r="N3" s="200" t="s">
        <v>324</v>
      </c>
      <c r="O3" s="98">
        <f>'2-2(基本)'!$Q$4</f>
        <v>0</v>
      </c>
      <c r="P3" s="570">
        <f>'2-2(基本)'!$R$4</f>
        <v>0</v>
      </c>
      <c r="Q3" s="570">
        <f>'2-2(基本)'!$S$4</f>
        <v>0</v>
      </c>
      <c r="R3" s="660">
        <f>'2-2(基本)'!$T$4</f>
        <v>0</v>
      </c>
      <c r="T3" s="861" t="s">
        <v>293</v>
      </c>
      <c r="U3" s="861"/>
      <c r="X3" s="899">
        <f>IF('2-1(表紙)'!$I$15="","",'2-1(表紙)'!$I$15)</f>
      </c>
      <c r="Y3" s="900"/>
      <c r="Z3" s="907"/>
    </row>
    <row r="4" spans="2:26" ht="19.5" customHeight="1">
      <c r="B4" s="969"/>
      <c r="C4" s="969"/>
      <c r="D4" s="969"/>
      <c r="E4" s="969"/>
      <c r="F4" s="969"/>
      <c r="G4" s="969"/>
      <c r="H4" s="969"/>
      <c r="I4" s="969"/>
      <c r="J4" s="413"/>
      <c r="K4" s="413"/>
      <c r="L4" s="413"/>
      <c r="M4" s="413"/>
      <c r="N4" s="200" t="s">
        <v>363</v>
      </c>
      <c r="O4" s="98">
        <f>'2-2(基本)'!$Q$5</f>
        <v>0</v>
      </c>
      <c r="P4" s="570">
        <f>'2-2(基本)'!$R$5</f>
        <v>0</v>
      </c>
      <c r="Q4" s="570">
        <f>'2-2(基本)'!$S$5</f>
        <v>0</v>
      </c>
      <c r="R4" s="660">
        <f>'2-2(基本)'!$T$5</f>
        <v>0</v>
      </c>
      <c r="T4" s="861" t="s">
        <v>295</v>
      </c>
      <c r="U4" s="861"/>
      <c r="V4" s="341"/>
      <c r="W4" s="341"/>
      <c r="X4" s="899">
        <f>IF('2-1(表紙)'!$J$15="","",'2-1(表紙)'!$J$15)</f>
      </c>
      <c r="Y4" s="900"/>
      <c r="Z4" s="907"/>
    </row>
    <row r="5" spans="2:26" ht="19.5" customHeight="1">
      <c r="B5" s="969"/>
      <c r="C5" s="969"/>
      <c r="D5" s="969"/>
      <c r="E5" s="969"/>
      <c r="F5" s="969"/>
      <c r="G5" s="969"/>
      <c r="H5" s="969"/>
      <c r="I5" s="969"/>
      <c r="J5" s="413"/>
      <c r="K5" s="413"/>
      <c r="L5" s="413"/>
      <c r="M5" s="413"/>
      <c r="N5" s="413"/>
      <c r="O5" s="343"/>
      <c r="T5" s="861" t="s">
        <v>294</v>
      </c>
      <c r="U5" s="861"/>
      <c r="V5" s="305"/>
      <c r="W5" s="305"/>
      <c r="X5" s="899">
        <f>IF('2-1(表紙)'!$H$10="","",'2-1(表紙)'!$H$10)</f>
      </c>
      <c r="Y5" s="900"/>
      <c r="Z5" s="436">
        <f>'2-1(表紙)'!$K$15</f>
        <v>0</v>
      </c>
    </row>
    <row r="6" spans="2:25" ht="19.5" customHeight="1">
      <c r="B6" s="338"/>
      <c r="C6" s="338"/>
      <c r="D6" s="338"/>
      <c r="E6" s="338"/>
      <c r="F6" s="338"/>
      <c r="G6" s="338"/>
      <c r="H6" s="338"/>
      <c r="I6" s="338"/>
      <c r="J6" s="338"/>
      <c r="K6" s="338"/>
      <c r="L6" s="338"/>
      <c r="M6" s="338"/>
      <c r="N6" s="338"/>
      <c r="O6" s="338"/>
      <c r="P6" s="338"/>
      <c r="Q6" s="338"/>
      <c r="R6" s="338"/>
      <c r="S6" s="338"/>
      <c r="T6" s="338"/>
      <c r="U6" s="338"/>
      <c r="W6" s="157"/>
      <c r="X6" s="157"/>
      <c r="Y6" s="323"/>
    </row>
    <row r="7" spans="2:26" ht="19.5" customHeight="1">
      <c r="B7" s="937" t="s">
        <v>412</v>
      </c>
      <c r="C7" s="949" t="s">
        <v>314</v>
      </c>
      <c r="D7" s="949" t="s">
        <v>0</v>
      </c>
      <c r="E7" s="951" t="s">
        <v>486</v>
      </c>
      <c r="F7" s="949" t="s">
        <v>502</v>
      </c>
      <c r="G7" s="946" t="s">
        <v>1</v>
      </c>
      <c r="H7" s="976" t="s">
        <v>870</v>
      </c>
      <c r="I7" s="946" t="s">
        <v>400</v>
      </c>
      <c r="J7" s="946"/>
      <c r="K7" s="946"/>
      <c r="L7" s="946"/>
      <c r="M7" s="946"/>
      <c r="N7" s="946"/>
      <c r="O7" s="946"/>
      <c r="P7" s="946"/>
      <c r="Q7" s="946"/>
      <c r="R7" s="946"/>
      <c r="S7" s="946"/>
      <c r="T7" s="946"/>
      <c r="U7" s="946"/>
      <c r="V7" s="946"/>
      <c r="W7" s="946"/>
      <c r="X7" s="937" t="s">
        <v>169</v>
      </c>
      <c r="Y7" s="946" t="s">
        <v>170</v>
      </c>
      <c r="Z7" s="946"/>
    </row>
    <row r="8" spans="2:26" ht="19.5" customHeight="1" hidden="1">
      <c r="B8" s="890"/>
      <c r="C8" s="949"/>
      <c r="D8" s="949"/>
      <c r="E8" s="951"/>
      <c r="F8" s="949"/>
      <c r="G8" s="946"/>
      <c r="H8" s="977"/>
      <c r="I8" s="938" t="s">
        <v>346</v>
      </c>
      <c r="J8" s="940"/>
      <c r="K8" s="941"/>
      <c r="L8" s="942"/>
      <c r="M8" s="941"/>
      <c r="N8" s="943" t="str">
        <f>'2-4(技術習得費)'!M8</f>
        <v>30緑</v>
      </c>
      <c r="O8" s="944"/>
      <c r="P8" s="944"/>
      <c r="Q8" s="944"/>
      <c r="R8" s="944"/>
      <c r="S8" s="944"/>
      <c r="T8" s="944"/>
      <c r="U8" s="944"/>
      <c r="V8" s="944"/>
      <c r="W8" s="945"/>
      <c r="X8" s="890"/>
      <c r="Y8" s="946"/>
      <c r="Z8" s="946"/>
    </row>
    <row r="9" spans="2:26" ht="64.5" customHeight="1">
      <c r="B9" s="979"/>
      <c r="C9" s="949"/>
      <c r="D9" s="949"/>
      <c r="E9" s="951"/>
      <c r="F9" s="949"/>
      <c r="G9" s="946"/>
      <c r="H9" s="978"/>
      <c r="I9" s="931"/>
      <c r="J9" s="339"/>
      <c r="K9" s="339" t="s">
        <v>356</v>
      </c>
      <c r="L9" s="346"/>
      <c r="M9" s="346"/>
      <c r="N9" s="346" t="s">
        <v>365</v>
      </c>
      <c r="O9" s="346" t="s">
        <v>364</v>
      </c>
      <c r="P9" s="346" t="s">
        <v>384</v>
      </c>
      <c r="Q9" s="346" t="s">
        <v>385</v>
      </c>
      <c r="R9" s="346" t="s">
        <v>165</v>
      </c>
      <c r="S9" s="346" t="s">
        <v>166</v>
      </c>
      <c r="T9" s="346" t="s">
        <v>167</v>
      </c>
      <c r="U9" s="346" t="s">
        <v>168</v>
      </c>
      <c r="V9" s="346"/>
      <c r="W9" s="346"/>
      <c r="X9" s="979"/>
      <c r="Y9" s="946"/>
      <c r="Z9" s="946"/>
    </row>
    <row r="10" spans="2:26" ht="19.5" customHeight="1" hidden="1">
      <c r="B10" s="973" t="s">
        <v>392</v>
      </c>
      <c r="C10" s="942" t="s">
        <v>346</v>
      </c>
      <c r="D10" s="940"/>
      <c r="E10" s="940"/>
      <c r="F10" s="940"/>
      <c r="G10" s="940"/>
      <c r="H10" s="941"/>
      <c r="I10" s="156">
        <f aca="true" t="shared" si="0" ref="I10:X10">IF((COUNTIF(I11:I15,"&gt;0")+COUNTIF(I48:I52,"&gt;0")+COUNTIF(I85:I89,"&gt;0"))=0,"",SUMIF($H11:$H15,"○",I11:I15)+SUMIF($H48:$H52,"○",I48:I52)+SUMIF($H85:$H89,"○",I85:I89))</f>
      </c>
      <c r="J10" s="156">
        <f t="shared" si="0"/>
      </c>
      <c r="K10" s="156">
        <f t="shared" si="0"/>
      </c>
      <c r="L10" s="156">
        <f t="shared" si="0"/>
      </c>
      <c r="M10" s="156">
        <f t="shared" si="0"/>
      </c>
      <c r="N10" s="156">
        <f t="shared" si="0"/>
      </c>
      <c r="O10" s="156">
        <f t="shared" si="0"/>
      </c>
      <c r="P10" s="156">
        <f t="shared" si="0"/>
      </c>
      <c r="Q10" s="156">
        <f t="shared" si="0"/>
      </c>
      <c r="R10" s="156">
        <f t="shared" si="0"/>
      </c>
      <c r="S10" s="156">
        <f t="shared" si="0"/>
      </c>
      <c r="T10" s="156">
        <f t="shared" si="0"/>
      </c>
      <c r="U10" s="156">
        <f t="shared" si="0"/>
      </c>
      <c r="V10" s="156">
        <f t="shared" si="0"/>
      </c>
      <c r="W10" s="156">
        <f t="shared" si="0"/>
      </c>
      <c r="X10" s="156">
        <f t="shared" si="0"/>
      </c>
      <c r="Y10" s="966"/>
      <c r="Z10" s="966"/>
    </row>
    <row r="11" spans="2:27" ht="19.5" customHeight="1" hidden="1">
      <c r="B11" s="974"/>
      <c r="C11" s="162">
        <v>1</v>
      </c>
      <c r="D11" s="339">
        <f>IF('2-2(基本)'!D10="","",'2-2(基本)'!D10)</f>
      </c>
      <c r="E11" s="646">
        <f>IF('2-2(基本)'!E10="","",'2-2(基本)'!E10)</f>
      </c>
      <c r="F11" s="646">
        <f>IF('2-2(基本)'!T10="","",'2-2(基本)'!T10)</f>
      </c>
      <c r="G11" s="163">
        <f>IF('2-2(基本)'!F10="","",'2-2(基本)'!F10)</f>
      </c>
      <c r="H11" s="339">
        <f>IF(AND('2-2(基本)'!U10="○",'2-2(基本)'!V10="○",'2-2(基本)'!W10="○",'2-2(基本)'!X10="○",'2-2(基本)'!Y10="○"),"○","")</f>
      </c>
      <c r="I11" s="156">
        <f>IF(OR(G11="",COUNTIF(L11:W11,"&gt;0")=0,H11&lt;&gt;"○"),"",SUM(L11:W11))</f>
      </c>
      <c r="J11" s="156">
        <f>IF(OR(G11="",COUNTIF(L11:M11,"&gt;0")=0),"",SUM(L11:M11))</f>
      </c>
      <c r="K11" s="156">
        <f aca="true" t="shared" si="1" ref="K11:K33">IF(OR(G11="",COUNTIF(N11:W11,"&gt;0")=0),"",SUM(N11:W11))</f>
      </c>
      <c r="L11" s="156"/>
      <c r="M11" s="156"/>
      <c r="N11" s="156"/>
      <c r="O11" s="156"/>
      <c r="P11" s="156"/>
      <c r="Q11" s="156"/>
      <c r="R11" s="156"/>
      <c r="S11" s="156"/>
      <c r="T11" s="156"/>
      <c r="U11" s="156"/>
      <c r="V11" s="156"/>
      <c r="W11" s="156"/>
      <c r="X11" s="156">
        <f aca="true" t="shared" si="2" ref="X11:X33">IF(OR(G11="",COUNTIF(L11:W11,"&gt;0")=0),"",COUNTIF(L11:W11,"&gt;0"))</f>
      </c>
      <c r="Y11" s="966"/>
      <c r="Z11" s="966"/>
      <c r="AA11" s="201">
        <f>IF(AND($W$1="実績報告書（上期）",SUM(R11:U11)&gt;0),"上期実績時は10月以降に金額を入力しないでください","")&amp;IF(AND(F11="H29",SUM(S11:U11)&gt;0),"H29後期研修生は10月以降に金額を入力しないでください","")</f>
      </c>
    </row>
    <row r="12" spans="2:27" ht="19.5" customHeight="1" hidden="1">
      <c r="B12" s="974"/>
      <c r="C12" s="179">
        <v>2</v>
      </c>
      <c r="D12" s="335">
        <f>IF('2-2(基本)'!D11="","",'2-2(基本)'!D11)</f>
      </c>
      <c r="E12" s="648">
        <f>IF('2-2(基本)'!E11="","",'2-2(基本)'!E11)</f>
      </c>
      <c r="F12" s="648">
        <f>IF('2-2(基本)'!T11="","",'2-2(基本)'!T11)</f>
      </c>
      <c r="G12" s="178">
        <f>IF('2-2(基本)'!F11="","",'2-2(基本)'!F11)</f>
      </c>
      <c r="H12" s="335">
        <f>IF(AND('2-2(基本)'!U11="○",'2-2(基本)'!V11="○",'2-2(基本)'!W11="○",'2-2(基本)'!X11="○",'2-2(基本)'!Y11="○"),"○","")</f>
      </c>
      <c r="I12" s="180">
        <f>IF(OR(G12="",COUNTIF(L12:W12,"&gt;0")=0,H12&lt;&gt;"○"),"",SUM(L12:W12))</f>
      </c>
      <c r="J12" s="180">
        <f>IF(OR(G12="",COUNTIF(L12:M12,"&gt;0")=0),"",SUM(L12:M12))</f>
      </c>
      <c r="K12" s="180">
        <f>IF(OR(G12="",COUNTIF(N12:W12,"&gt;0")=0),"",SUM(N12:W12))</f>
      </c>
      <c r="L12" s="180"/>
      <c r="M12" s="180"/>
      <c r="N12" s="180"/>
      <c r="O12" s="180"/>
      <c r="P12" s="180"/>
      <c r="Q12" s="180"/>
      <c r="R12" s="180"/>
      <c r="S12" s="180"/>
      <c r="T12" s="180"/>
      <c r="U12" s="180"/>
      <c r="V12" s="180"/>
      <c r="W12" s="180"/>
      <c r="X12" s="180">
        <f>IF(OR(G12="",COUNTIF(L12:W12,"&gt;0")=0),"",COUNTIF(L12:W12,"&gt;0"))</f>
      </c>
      <c r="Y12" s="966"/>
      <c r="Z12" s="966"/>
      <c r="AA12" s="201">
        <f>IF(AND($W$1="実績報告書（上期）",SUM(R12:U12)&gt;0),"上期実績時は10月以降に金額を入力しないでください","")&amp;IF(AND(F12="H29",SUM(S12:U12)&gt;0),"H29後期研修生は10月以降に金額を入力しないでください","")</f>
      </c>
    </row>
    <row r="13" spans="2:27" ht="19.5" customHeight="1" hidden="1">
      <c r="B13" s="974"/>
      <c r="C13" s="179">
        <v>3</v>
      </c>
      <c r="D13" s="335">
        <f>IF('2-2(基本)'!D12="","",'2-2(基本)'!D12)</f>
      </c>
      <c r="E13" s="648">
        <f>IF('2-2(基本)'!E12="","",'2-2(基本)'!E12)</f>
      </c>
      <c r="F13" s="648">
        <f>IF('2-2(基本)'!T12="","",'2-2(基本)'!T12)</f>
      </c>
      <c r="G13" s="178">
        <f>IF('2-2(基本)'!F12="","",'2-2(基本)'!F12)</f>
      </c>
      <c r="H13" s="335">
        <f>IF(AND('2-2(基本)'!U12="○",'2-2(基本)'!V12="○",'2-2(基本)'!W12="○",'2-2(基本)'!X12="○",'2-2(基本)'!Y12="○"),"○","")</f>
      </c>
      <c r="I13" s="180">
        <f>IF(OR(G13="",COUNTIF(L13:W13,"&gt;0")=0,H13&lt;&gt;"○"),"",SUM(L13:W13))</f>
      </c>
      <c r="J13" s="180">
        <f>IF(OR(G13="",COUNTIF(L13:M13,"&gt;0")=0),"",SUM(L13:M13))</f>
      </c>
      <c r="K13" s="180">
        <f>IF(OR(G13="",COUNTIF(N13:W13,"&gt;0")=0),"",SUM(N13:W13))</f>
      </c>
      <c r="L13" s="180"/>
      <c r="M13" s="180"/>
      <c r="N13" s="180"/>
      <c r="O13" s="180"/>
      <c r="P13" s="180"/>
      <c r="Q13" s="180"/>
      <c r="R13" s="180"/>
      <c r="S13" s="180"/>
      <c r="T13" s="180"/>
      <c r="U13" s="180"/>
      <c r="V13" s="180"/>
      <c r="W13" s="180"/>
      <c r="X13" s="180">
        <f>IF(OR(G13="",COUNTIF(L13:W13,"&gt;0")=0),"",COUNTIF(L13:W13,"&gt;0"))</f>
      </c>
      <c r="Y13" s="966"/>
      <c r="Z13" s="966"/>
      <c r="AA13" s="201">
        <f>IF(AND($W$1="実績報告書（上期）",SUM(R13:U13)&gt;0),"上期実績時は10月以降に金額を入力しないでください","")&amp;IF(AND(F13="H29",SUM(S13:U13)&gt;0),"H29後期研修生は10月以降に金額を入力しないでください","")</f>
      </c>
    </row>
    <row r="14" spans="2:27" ht="19.5" customHeight="1" hidden="1">
      <c r="B14" s="974"/>
      <c r="C14" s="179">
        <v>4</v>
      </c>
      <c r="D14" s="335">
        <f>IF('2-2(基本)'!D13="","",'2-2(基本)'!D13)</f>
      </c>
      <c r="E14" s="648">
        <f>IF('2-2(基本)'!E13="","",'2-2(基本)'!E13)</f>
      </c>
      <c r="F14" s="648">
        <f>IF('2-2(基本)'!T13="","",'2-2(基本)'!T13)</f>
      </c>
      <c r="G14" s="178">
        <f>IF('2-2(基本)'!F13="","",'2-2(基本)'!F13)</f>
      </c>
      <c r="H14" s="335">
        <f>IF(AND('2-2(基本)'!U13="○",'2-2(基本)'!V13="○",'2-2(基本)'!W13="○",'2-2(基本)'!X13="○",'2-2(基本)'!Y13="○"),"○","")</f>
      </c>
      <c r="I14" s="180">
        <f>IF(OR(G14="",COUNTIF(L14:W14,"&gt;0")=0,H14&lt;&gt;"○"),"",SUM(L14:W14))</f>
      </c>
      <c r="J14" s="180">
        <f>IF(OR(G14="",COUNTIF(L14:M14,"&gt;0")=0),"",SUM(L14:M14))</f>
      </c>
      <c r="K14" s="180">
        <f>IF(OR(G14="",COUNTIF(N14:W14,"&gt;0")=0),"",SUM(N14:W14))</f>
      </c>
      <c r="L14" s="180"/>
      <c r="M14" s="180"/>
      <c r="N14" s="180"/>
      <c r="O14" s="180"/>
      <c r="P14" s="180"/>
      <c r="Q14" s="180"/>
      <c r="R14" s="180"/>
      <c r="S14" s="180"/>
      <c r="T14" s="180"/>
      <c r="U14" s="180"/>
      <c r="V14" s="180"/>
      <c r="W14" s="180"/>
      <c r="X14" s="180">
        <f>IF(OR(G14="",COUNTIF(L14:W14,"&gt;0")=0),"",COUNTIF(L14:W14,"&gt;0"))</f>
      </c>
      <c r="Y14" s="966"/>
      <c r="Z14" s="966"/>
      <c r="AA14" s="201">
        <f>IF(AND($W$1="実績報告書（上期）",SUM(R14:U14)&gt;0),"上期実績時は10月以降に金額を入力しないでください","")&amp;IF(AND(F14="H29",SUM(S14:U14)&gt;0),"H29後期研修生は10月以降に金額を入力しないでください","")</f>
      </c>
    </row>
    <row r="15" spans="2:27" ht="19.5" customHeight="1" hidden="1" thickBot="1">
      <c r="B15" s="975"/>
      <c r="C15" s="164">
        <v>5</v>
      </c>
      <c r="D15" s="340">
        <f>IF('2-2(基本)'!D14="","",'2-2(基本)'!D14)</f>
      </c>
      <c r="E15" s="647">
        <f>IF('2-2(基本)'!E14="","",'2-2(基本)'!E14)</f>
      </c>
      <c r="F15" s="647">
        <f>IF('2-2(基本)'!T14="","",'2-2(基本)'!T14)</f>
      </c>
      <c r="G15" s="165">
        <f>IF('2-2(基本)'!F14="","",'2-2(基本)'!F14)</f>
      </c>
      <c r="H15" s="340">
        <f>IF(AND('2-2(基本)'!U14="○",'2-2(基本)'!V14="○",'2-2(基本)'!W14="○",'2-2(基本)'!X14="○",'2-2(基本)'!Y14="○"),"○","")</f>
      </c>
      <c r="I15" s="166">
        <f>IF(OR(G15="",COUNTIF(L15:W15,"&gt;0")=0,H15&lt;&gt;"○"),"",SUM(L15:W15))</f>
      </c>
      <c r="J15" s="166">
        <f>IF(OR(G15="",COUNTIF(L15:M15,"&gt;0")=0),"",SUM(L15:M15))</f>
      </c>
      <c r="K15" s="166">
        <f>IF(OR(G15="",COUNTIF(N15:W15,"&gt;0")=0),"",SUM(N15:W15))</f>
      </c>
      <c r="L15" s="166"/>
      <c r="M15" s="166"/>
      <c r="N15" s="166"/>
      <c r="O15" s="166"/>
      <c r="P15" s="166"/>
      <c r="Q15" s="166"/>
      <c r="R15" s="166"/>
      <c r="S15" s="166"/>
      <c r="T15" s="166"/>
      <c r="U15" s="166"/>
      <c r="V15" s="166"/>
      <c r="W15" s="166"/>
      <c r="X15" s="167">
        <f>IF(OR(G15="",COUNTIF(L15:W15,"&gt;0")=0),"",COUNTIF(L15:W15,"&gt;0"))</f>
      </c>
      <c r="Y15" s="967"/>
      <c r="Z15" s="967"/>
      <c r="AA15" s="201">
        <f>IF(AND($W$1="実績報告書（上期）",SUM(R15:U15)&gt;0),"上期実績時は10月以降に金額を入力しないでください","")&amp;IF(AND(F15="H29",SUM(S15:U15)&gt;0),"H29後期研修生は10月以降に金額を入力しないでください","")</f>
      </c>
    </row>
    <row r="16" spans="2:26" ht="19.5" customHeight="1">
      <c r="B16" s="935" t="s">
        <v>151</v>
      </c>
      <c r="C16" s="931" t="s">
        <v>346</v>
      </c>
      <c r="D16" s="932"/>
      <c r="E16" s="932"/>
      <c r="F16" s="932"/>
      <c r="G16" s="932"/>
      <c r="H16" s="933"/>
      <c r="I16" s="155">
        <f>IF((COUNTIF(I17:I21,"&gt;0")+COUNTIF(I54:I58,"&gt;0")+COUNTIF(I91:I95,"&gt;0"))=0,"",SUMIF($H17:$H21,"○",I17:I21)+SUMIF($H54:$H58,"○",I54:I58)+SUMIF($H91:$H95,"○",I91:I95))</f>
      </c>
      <c r="J16" s="155">
        <f>IF((COUNTIF(J17:J21,"&gt;0")+COUNTIF(J54:J58,"&gt;0")+COUNTIF(J91:J95,"&gt;0"))=0,"",SUMIF($H17:$H21,"○",J17:J21)+SUMIF($H54:$H58,"○",J54:J58)+SUMIF($H91:$H95,"○",J91:J95))</f>
      </c>
      <c r="K16" s="155">
        <f>IF((COUNTIF(K17:K21,"&gt;0")+COUNTIF(K54:K58,"&gt;0")+COUNTIF(K91:K95,"&gt;0"))=0,"",SUMIF($H17:$H21,"○",K17:K21)+SUMIF($H54:$H58,"○",K54:K58)+SUMIF($H91:$H95,"○",K91:K95))</f>
      </c>
      <c r="L16" s="155">
        <f>IF((COUNTIF(L17:L21,"&gt;0")+COUNTIF(L54:L58,"&gt;0")+COUNTIF(L91:L95,"&gt;0"))=0,"",SUMIF($H17:$H21,"○",L17:L21)+SUMIF($H54:$H58,"○",L54:L58)+SUMIF($H91:$H95,"○",L91:L95))</f>
      </c>
      <c r="M16" s="155">
        <f aca="true" t="shared" si="3" ref="M16:X16">IF((COUNTIF(M17:M21,"&gt;0")+COUNTIF(M54:M58,"&gt;0")+COUNTIF(M91:M95,"&gt;0"))=0,"",SUMIF($H17:$H21,"○",M17:M21)+SUMIF($H54:$H58,"○",M54:M58)+SUMIF($H91:$H95,"○",M91:M95))</f>
      </c>
      <c r="N16" s="155">
        <f>IF((COUNTIF(N17:N21,"&gt;0")+COUNTIF(N54:N58,"&gt;0")+COUNTIF(N91:N95,"&gt;0"))=0,"",SUMIF($H17:$H21,"○",N17:N21)+SUMIF($H54:$H58,"○",N54:N58)+SUMIF($H91:$H95,"○",N91:N95))</f>
      </c>
      <c r="O16" s="155">
        <f t="shared" si="3"/>
      </c>
      <c r="P16" s="155">
        <f t="shared" si="3"/>
      </c>
      <c r="Q16" s="155">
        <f t="shared" si="3"/>
      </c>
      <c r="R16" s="155">
        <f t="shared" si="3"/>
      </c>
      <c r="S16" s="155">
        <f t="shared" si="3"/>
      </c>
      <c r="T16" s="155">
        <f t="shared" si="3"/>
      </c>
      <c r="U16" s="155">
        <f t="shared" si="3"/>
      </c>
      <c r="V16" s="155">
        <f t="shared" si="3"/>
      </c>
      <c r="W16" s="155">
        <f t="shared" si="3"/>
      </c>
      <c r="X16" s="155">
        <f t="shared" si="3"/>
      </c>
      <c r="Y16" s="924"/>
      <c r="Z16" s="924"/>
    </row>
    <row r="17" spans="2:27" ht="19.5" customHeight="1">
      <c r="B17" s="935"/>
      <c r="C17" s="169">
        <v>6</v>
      </c>
      <c r="D17" s="344">
        <f>IF('2-2(基本)'!D15="","",'2-2(基本)'!D15)</f>
      </c>
      <c r="E17" s="657">
        <f>IF('2-2(基本)'!E15="","",'2-2(基本)'!E15)</f>
      </c>
      <c r="F17" s="402">
        <f>IF('2-2(基本)'!T15="","",'2-2(基本)'!T15)</f>
      </c>
      <c r="G17" s="170">
        <f>IF('2-2(基本)'!F15="","",'2-2(基本)'!F15)</f>
      </c>
      <c r="H17" s="344">
        <f>IF(AND('2-2(基本)'!U15="○",'2-2(基本)'!V15="○",'2-2(基本)'!W15="○",'2-2(基本)'!X15="○",'2-2(基本)'!Y15="○"),"○","")</f>
      </c>
      <c r="I17" s="155">
        <f>IF(OR(G17="",COUNTIF(L17:W17,"&gt;0")=0,H17&lt;&gt;"○"),"",SUM(L17:W17))</f>
      </c>
      <c r="J17" s="155">
        <f aca="true" t="shared" si="4" ref="J17:J33">IF(OR(G17="",COUNTIF(L17:M17,"&gt;0")=0),"",SUM(L17:M17))</f>
      </c>
      <c r="K17" s="155">
        <f t="shared" si="1"/>
      </c>
      <c r="L17" s="155"/>
      <c r="M17" s="155"/>
      <c r="N17" s="176"/>
      <c r="O17" s="176"/>
      <c r="P17" s="176"/>
      <c r="Q17" s="176"/>
      <c r="R17" s="176"/>
      <c r="S17" s="176"/>
      <c r="T17" s="176"/>
      <c r="U17" s="176"/>
      <c r="V17" s="155"/>
      <c r="W17" s="155"/>
      <c r="X17" s="171">
        <f t="shared" si="2"/>
      </c>
      <c r="Y17" s="922"/>
      <c r="Z17" s="922"/>
      <c r="AA17" s="201">
        <f>IF(AND($W$1="実績報告書（上期）",SUM(R17:U17)&gt;0),"上期実績時は10月以降に金額を入力しないでください","")&amp;IF(AND(F17="H29",SUM(R17:U17)&gt;0),"H29後期研修生は10月以降に金額を入力しないでください","")</f>
      </c>
    </row>
    <row r="18" spans="2:27" ht="19.5" customHeight="1">
      <c r="B18" s="935"/>
      <c r="C18" s="162">
        <v>7</v>
      </c>
      <c r="D18" s="339">
        <f>IF('2-2(基本)'!D16="","",'2-2(基本)'!D16)</f>
      </c>
      <c r="E18" s="646">
        <f>IF('2-2(基本)'!E16="","",'2-2(基本)'!E16)</f>
      </c>
      <c r="F18" s="405">
        <f>IF('2-2(基本)'!T16="","",'2-2(基本)'!T16)</f>
      </c>
      <c r="G18" s="163">
        <f>IF('2-2(基本)'!F16="","",'2-2(基本)'!F16)</f>
      </c>
      <c r="H18" s="339">
        <f>IF(AND('2-2(基本)'!U16="○",'2-2(基本)'!V16="○",'2-2(基本)'!W16="○",'2-2(基本)'!X16="○",'2-2(基本)'!Y16="○"),"○","")</f>
      </c>
      <c r="I18" s="156">
        <f>IF(OR(G18="",COUNTIF(L18:W18,"&gt;0")=0,H18&lt;&gt;"○"),"",SUM(L18:W18))</f>
      </c>
      <c r="J18" s="156">
        <f t="shared" si="4"/>
      </c>
      <c r="K18" s="156">
        <f t="shared" si="1"/>
      </c>
      <c r="L18" s="156"/>
      <c r="M18" s="156"/>
      <c r="N18" s="174"/>
      <c r="O18" s="174"/>
      <c r="P18" s="174"/>
      <c r="Q18" s="174"/>
      <c r="R18" s="174"/>
      <c r="S18" s="174"/>
      <c r="T18" s="174"/>
      <c r="U18" s="174"/>
      <c r="V18" s="156"/>
      <c r="W18" s="156"/>
      <c r="X18" s="172">
        <f t="shared" si="2"/>
      </c>
      <c r="Y18" s="922"/>
      <c r="Z18" s="922"/>
      <c r="AA18" s="201">
        <f>IF(AND($W$1="実績報告書（上期）",SUM(R18:U18)&gt;0),"上期実績時は10月以降に金額を入力しないでください","")&amp;IF(AND(F18="H29",SUM(R18:U18)&gt;0),"H29後期研修生は10月以降に金額を入力しないでください","")</f>
      </c>
    </row>
    <row r="19" spans="2:27" ht="19.5" customHeight="1">
      <c r="B19" s="935"/>
      <c r="C19" s="162">
        <v>8</v>
      </c>
      <c r="D19" s="339">
        <f>IF('2-2(基本)'!D17="","",'2-2(基本)'!D17)</f>
      </c>
      <c r="E19" s="646">
        <f>IF('2-2(基本)'!E17="","",'2-2(基本)'!E17)</f>
      </c>
      <c r="F19" s="405">
        <f>IF('2-2(基本)'!T17="","",'2-2(基本)'!T17)</f>
      </c>
      <c r="G19" s="163">
        <f>IF('2-2(基本)'!F17="","",'2-2(基本)'!F17)</f>
      </c>
      <c r="H19" s="339">
        <f>IF(AND('2-2(基本)'!U17="○",'2-2(基本)'!V17="○",'2-2(基本)'!W17="○",'2-2(基本)'!X17="○",'2-2(基本)'!Y17="○"),"○","")</f>
      </c>
      <c r="I19" s="156">
        <f>IF(OR(G19="",COUNTIF(L19:W19,"&gt;0")=0,H19&lt;&gt;"○"),"",SUM(L19:W19))</f>
      </c>
      <c r="J19" s="156">
        <f t="shared" si="4"/>
      </c>
      <c r="K19" s="156">
        <f t="shared" si="1"/>
      </c>
      <c r="L19" s="156"/>
      <c r="M19" s="156"/>
      <c r="N19" s="174"/>
      <c r="O19" s="174"/>
      <c r="P19" s="174"/>
      <c r="Q19" s="174"/>
      <c r="R19" s="174"/>
      <c r="S19" s="174"/>
      <c r="T19" s="174"/>
      <c r="U19" s="174"/>
      <c r="V19" s="156"/>
      <c r="W19" s="156"/>
      <c r="X19" s="172">
        <f t="shared" si="2"/>
      </c>
      <c r="Y19" s="922"/>
      <c r="Z19" s="922"/>
      <c r="AA19" s="201">
        <f>IF(AND($W$1="実績報告書（上期）",SUM(R19:U19)&gt;0),"上期実績時は10月以降に金額を入力しないでください","")&amp;IF(AND(F19="H29",SUM(R19:U19)&gt;0),"H29後期研修生は10月以降に金額を入力しないでください","")</f>
      </c>
    </row>
    <row r="20" spans="2:27" ht="19.5" customHeight="1">
      <c r="B20" s="935"/>
      <c r="C20" s="162">
        <v>9</v>
      </c>
      <c r="D20" s="339">
        <f>IF('2-2(基本)'!D18="","",'2-2(基本)'!D18)</f>
      </c>
      <c r="E20" s="646">
        <f>IF('2-2(基本)'!E18="","",'2-2(基本)'!E18)</f>
      </c>
      <c r="F20" s="405">
        <f>IF('2-2(基本)'!T18="","",'2-2(基本)'!T18)</f>
      </c>
      <c r="G20" s="163">
        <f>IF('2-2(基本)'!F18="","",'2-2(基本)'!F18)</f>
      </c>
      <c r="H20" s="339">
        <f>IF(AND('2-2(基本)'!U18="○",'2-2(基本)'!V18="○",'2-2(基本)'!W18="○",'2-2(基本)'!X18="○",'2-2(基本)'!Y18="○"),"○","")</f>
      </c>
      <c r="I20" s="156">
        <f>IF(OR(G20="",COUNTIF(L20:W20,"&gt;0")=0,H20&lt;&gt;"○"),"",SUM(L20:W20))</f>
      </c>
      <c r="J20" s="156">
        <f t="shared" si="4"/>
      </c>
      <c r="K20" s="156">
        <f t="shared" si="1"/>
      </c>
      <c r="L20" s="156"/>
      <c r="M20" s="156"/>
      <c r="N20" s="174"/>
      <c r="O20" s="174"/>
      <c r="P20" s="174"/>
      <c r="Q20" s="174"/>
      <c r="R20" s="174"/>
      <c r="S20" s="174"/>
      <c r="T20" s="174"/>
      <c r="U20" s="174"/>
      <c r="V20" s="156"/>
      <c r="W20" s="156"/>
      <c r="X20" s="172">
        <f t="shared" si="2"/>
      </c>
      <c r="Y20" s="922"/>
      <c r="Z20" s="922"/>
      <c r="AA20" s="201">
        <f>IF(AND($W$1="実績報告書（上期）",SUM(R20:U20)&gt;0),"上期実績時は10月以降に金額を入力しないでください","")&amp;IF(AND(F20="H29",SUM(R20:U20)&gt;0),"H29後期研修生は10月以降に金額を入力しないでください","")</f>
      </c>
    </row>
    <row r="21" spans="2:27" ht="19.5" customHeight="1" thickBot="1">
      <c r="B21" s="936"/>
      <c r="C21" s="164">
        <v>10</v>
      </c>
      <c r="D21" s="340">
        <f>IF('2-2(基本)'!D19="","",'2-2(基本)'!D19)</f>
      </c>
      <c r="E21" s="647">
        <f>IF('2-2(基本)'!E19="","",'2-2(基本)'!E19)</f>
      </c>
      <c r="F21" s="408">
        <f>IF('2-2(基本)'!T19="","",'2-2(基本)'!T19)</f>
      </c>
      <c r="G21" s="165">
        <f>IF('2-2(基本)'!F19="","",'2-2(基本)'!F19)</f>
      </c>
      <c r="H21" s="340">
        <f>IF(AND('2-2(基本)'!U19="○",'2-2(基本)'!V19="○",'2-2(基本)'!W19="○",'2-2(基本)'!X19="○",'2-2(基本)'!Y19="○"),"○","")</f>
      </c>
      <c r="I21" s="166">
        <f>IF(OR(G21="",COUNTIF(L21:W21,"&gt;0")=0,H21&lt;&gt;"○"),"",SUM(L21:W21))</f>
      </c>
      <c r="J21" s="166">
        <f t="shared" si="4"/>
      </c>
      <c r="K21" s="166">
        <f t="shared" si="1"/>
      </c>
      <c r="L21" s="166"/>
      <c r="M21" s="166"/>
      <c r="N21" s="175"/>
      <c r="O21" s="175"/>
      <c r="P21" s="175"/>
      <c r="Q21" s="175"/>
      <c r="R21" s="175"/>
      <c r="S21" s="175"/>
      <c r="T21" s="175"/>
      <c r="U21" s="175"/>
      <c r="V21" s="166"/>
      <c r="W21" s="166"/>
      <c r="X21" s="167">
        <f t="shared" si="2"/>
      </c>
      <c r="Y21" s="923"/>
      <c r="Z21" s="923"/>
      <c r="AA21" s="201">
        <f>IF(AND($W$1="実績報告書（上期）",SUM(R21:U21)&gt;0),"上期実績時は10月以降に金額を入力しないでください","")&amp;IF(AND(F21="H29",SUM(R21:U21)&gt;0),"H29後期研修生は10月以降に金額を入力しないでください","")</f>
      </c>
    </row>
    <row r="22" spans="2:26" ht="19.5" customHeight="1" thickTop="1">
      <c r="B22" s="968" t="s">
        <v>324</v>
      </c>
      <c r="C22" s="925" t="s">
        <v>346</v>
      </c>
      <c r="D22" s="926"/>
      <c r="E22" s="926"/>
      <c r="F22" s="926"/>
      <c r="G22" s="926"/>
      <c r="H22" s="927"/>
      <c r="I22" s="168">
        <f aca="true" t="shared" si="5" ref="I22:X22">IF((COUNTIF(I23:I27,"&gt;0")+COUNTIF(I60:I64,"&gt;0")+COUNTIF(I97:I101,"&gt;0"))=0,"",SUMIF($H23:$H27,"○",I23:I27)+SUMIF($H60:$H64,"○",I60:I64)+SUMIF($H97:$H101,"○",I97:I101))</f>
      </c>
      <c r="J22" s="156">
        <f t="shared" si="5"/>
      </c>
      <c r="K22" s="156">
        <f t="shared" si="5"/>
      </c>
      <c r="L22" s="156">
        <f t="shared" si="5"/>
      </c>
      <c r="M22" s="156">
        <f t="shared" si="5"/>
      </c>
      <c r="N22" s="156">
        <f t="shared" si="5"/>
      </c>
      <c r="O22" s="156">
        <f t="shared" si="5"/>
      </c>
      <c r="P22" s="156">
        <f t="shared" si="5"/>
      </c>
      <c r="Q22" s="156">
        <f t="shared" si="5"/>
      </c>
      <c r="R22" s="156">
        <f t="shared" si="5"/>
      </c>
      <c r="S22" s="156">
        <f t="shared" si="5"/>
      </c>
      <c r="T22" s="156">
        <f t="shared" si="5"/>
      </c>
      <c r="U22" s="156">
        <f t="shared" si="5"/>
      </c>
      <c r="V22" s="156">
        <f t="shared" si="5"/>
      </c>
      <c r="W22" s="156">
        <f t="shared" si="5"/>
      </c>
      <c r="X22" s="156">
        <f t="shared" si="5"/>
      </c>
      <c r="Y22" s="924"/>
      <c r="Z22" s="924"/>
    </row>
    <row r="23" spans="2:27" ht="19.5" customHeight="1">
      <c r="B23" s="928"/>
      <c r="C23" s="162">
        <v>11</v>
      </c>
      <c r="D23" s="339">
        <f>IF('2-2(基本)'!D20="","",'2-2(基本)'!D20)</f>
      </c>
      <c r="E23" s="646">
        <f>IF('2-2(基本)'!E20="","",'2-2(基本)'!E20)</f>
      </c>
      <c r="F23" s="646">
        <f>IF('2-2(基本)'!T20="","",'2-2(基本)'!T20)</f>
      </c>
      <c r="G23" s="163">
        <f>IF('2-2(基本)'!F20="","",'2-2(基本)'!F20)</f>
      </c>
      <c r="H23" s="403">
        <f>IF(AND('2-2(基本)'!U20="○",'2-2(基本)'!V20="○",'2-2(基本)'!W20="○",'2-2(基本)'!X20="○",'2-2(基本)'!Y20="○"),"○","")</f>
      </c>
      <c r="I23" s="156">
        <f>IF(OR(G23="",COUNTIF(L23:W23,"&gt;0")=0,H23&lt;&gt;"○"),"",SUM(L23:W23))</f>
      </c>
      <c r="J23" s="156">
        <f t="shared" si="4"/>
      </c>
      <c r="K23" s="156">
        <f t="shared" si="1"/>
      </c>
      <c r="L23" s="156"/>
      <c r="M23" s="156"/>
      <c r="N23" s="174"/>
      <c r="O23" s="174"/>
      <c r="P23" s="174"/>
      <c r="Q23" s="174"/>
      <c r="R23" s="174"/>
      <c r="S23" s="174"/>
      <c r="T23" s="174"/>
      <c r="U23" s="174"/>
      <c r="V23" s="156"/>
      <c r="W23" s="156"/>
      <c r="X23" s="172">
        <f t="shared" si="2"/>
      </c>
      <c r="Y23" s="922"/>
      <c r="Z23" s="922"/>
      <c r="AA23" s="201">
        <f>IF(AND($W$1="実績報告書（上期）",SUM(R23:U23)&gt;0),"上期実績時は10月以降に金額を入力しないでください","")&amp;IF(AND(F23="H29",SUM(R23:U23)&gt;0),"H29後期研修生は10月以降に金額を入力しないでください","")</f>
      </c>
    </row>
    <row r="24" spans="2:27" ht="19.5" customHeight="1">
      <c r="B24" s="928"/>
      <c r="C24" s="162">
        <v>12</v>
      </c>
      <c r="D24" s="339">
        <f>IF('2-2(基本)'!D21="","",'2-2(基本)'!D21)</f>
      </c>
      <c r="E24" s="646">
        <f>IF('2-2(基本)'!E21="","",'2-2(基本)'!E21)</f>
      </c>
      <c r="F24" s="646">
        <f>IF('2-2(基本)'!T21="","",'2-2(基本)'!T21)</f>
      </c>
      <c r="G24" s="163">
        <f>IF('2-2(基本)'!F21="","",'2-2(基本)'!F21)</f>
      </c>
      <c r="H24" s="403">
        <f>IF(AND('2-2(基本)'!U21="○",'2-2(基本)'!V21="○",'2-2(基本)'!W21="○",'2-2(基本)'!X21="○",'2-2(基本)'!Y21="○"),"○","")</f>
      </c>
      <c r="I24" s="156">
        <f>IF(OR(G24="",COUNTIF(L24:W24,"&gt;0")=0,H24&lt;&gt;"○"),"",SUM(L24:W24))</f>
      </c>
      <c r="J24" s="156">
        <f t="shared" si="4"/>
      </c>
      <c r="K24" s="156">
        <f t="shared" si="1"/>
      </c>
      <c r="L24" s="156"/>
      <c r="M24" s="156"/>
      <c r="N24" s="174"/>
      <c r="O24" s="174"/>
      <c r="P24" s="174"/>
      <c r="Q24" s="174"/>
      <c r="R24" s="174"/>
      <c r="S24" s="174"/>
      <c r="T24" s="174"/>
      <c r="U24" s="174"/>
      <c r="V24" s="156"/>
      <c r="W24" s="156"/>
      <c r="X24" s="172">
        <f t="shared" si="2"/>
      </c>
      <c r="Y24" s="922"/>
      <c r="Z24" s="922"/>
      <c r="AA24" s="201">
        <f>IF(AND($W$1="実績報告書（上期）",SUM(R24:U24)&gt;0),"上期実績時は10月以降に金額を入力しないでください","")&amp;IF(AND(F24="H29",SUM(R24:U24)&gt;0),"H29後期研修生は10月以降に金額を入力しないでください","")</f>
      </c>
    </row>
    <row r="25" spans="2:27" ht="19.5" customHeight="1">
      <c r="B25" s="928"/>
      <c r="C25" s="162">
        <v>13</v>
      </c>
      <c r="D25" s="339">
        <f>IF('2-2(基本)'!D22="","",'2-2(基本)'!D22)</f>
      </c>
      <c r="E25" s="646">
        <f>IF('2-2(基本)'!E22="","",'2-2(基本)'!E22)</f>
      </c>
      <c r="F25" s="646">
        <f>IF('2-2(基本)'!T22="","",'2-2(基本)'!T22)</f>
      </c>
      <c r="G25" s="163">
        <f>IF('2-2(基本)'!F22="","",'2-2(基本)'!F22)</f>
      </c>
      <c r="H25" s="403">
        <f>IF(AND('2-2(基本)'!U22="○",'2-2(基本)'!V22="○",'2-2(基本)'!W22="○",'2-2(基本)'!X22="○",'2-2(基本)'!Y22="○"),"○","")</f>
      </c>
      <c r="I25" s="156">
        <f>IF(OR(G25="",COUNTIF(L25:W25,"&gt;0")=0,H25&lt;&gt;"○"),"",SUM(L25:W25))</f>
      </c>
      <c r="J25" s="156">
        <f t="shared" si="4"/>
      </c>
      <c r="K25" s="156">
        <f t="shared" si="1"/>
      </c>
      <c r="L25" s="156"/>
      <c r="M25" s="156"/>
      <c r="N25" s="174"/>
      <c r="O25" s="174"/>
      <c r="P25" s="174"/>
      <c r="Q25" s="174"/>
      <c r="R25" s="174"/>
      <c r="S25" s="174"/>
      <c r="T25" s="174"/>
      <c r="U25" s="174"/>
      <c r="V25" s="156"/>
      <c r="W25" s="156"/>
      <c r="X25" s="172">
        <f t="shared" si="2"/>
      </c>
      <c r="Y25" s="922"/>
      <c r="Z25" s="922"/>
      <c r="AA25" s="201">
        <f>IF(AND($W$1="実績報告書（上期）",SUM(R25:U25)&gt;0),"上期実績時は10月以降に金額を入力しないでください","")&amp;IF(AND(F25="H29",SUM(R25:U25)&gt;0),"H29後期研修生は10月以降に金額を入力しないでください","")</f>
      </c>
    </row>
    <row r="26" spans="2:27" ht="19.5" customHeight="1">
      <c r="B26" s="928"/>
      <c r="C26" s="162">
        <v>14</v>
      </c>
      <c r="D26" s="339">
        <f>IF('2-2(基本)'!D23="","",'2-2(基本)'!D23)</f>
      </c>
      <c r="E26" s="646">
        <f>IF('2-2(基本)'!E23="","",'2-2(基本)'!E23)</f>
      </c>
      <c r="F26" s="646">
        <f>IF('2-2(基本)'!T23="","",'2-2(基本)'!T23)</f>
      </c>
      <c r="G26" s="163">
        <f>IF('2-2(基本)'!F23="","",'2-2(基本)'!F23)</f>
      </c>
      <c r="H26" s="403">
        <f>IF(AND('2-2(基本)'!U23="○",'2-2(基本)'!V23="○",'2-2(基本)'!W23="○",'2-2(基本)'!X23="○",'2-2(基本)'!Y23="○"),"○","")</f>
      </c>
      <c r="I26" s="156">
        <f>IF(OR(G26="",COUNTIF(L26:W26,"&gt;0")=0,H26&lt;&gt;"○"),"",SUM(L26:W26))</f>
      </c>
      <c r="J26" s="156">
        <f t="shared" si="4"/>
      </c>
      <c r="K26" s="156">
        <f t="shared" si="1"/>
      </c>
      <c r="L26" s="156"/>
      <c r="M26" s="156"/>
      <c r="N26" s="174"/>
      <c r="O26" s="174"/>
      <c r="P26" s="174"/>
      <c r="Q26" s="174"/>
      <c r="R26" s="174"/>
      <c r="S26" s="174"/>
      <c r="T26" s="174"/>
      <c r="U26" s="174"/>
      <c r="V26" s="156"/>
      <c r="W26" s="156"/>
      <c r="X26" s="172">
        <f t="shared" si="2"/>
      </c>
      <c r="Y26" s="922"/>
      <c r="Z26" s="922"/>
      <c r="AA26" s="201">
        <f>IF(AND($W$1="実績報告書（上期）",SUM(R26:U26)&gt;0),"上期実績時は10月以降に金額を入力しないでください","")&amp;IF(AND(F26="H29",SUM(R26:U26)&gt;0),"H29後期研修生は10月以降に金額を入力しないでください","")</f>
      </c>
    </row>
    <row r="27" spans="2:27" ht="19.5" customHeight="1" thickBot="1">
      <c r="B27" s="930"/>
      <c r="C27" s="164">
        <v>15</v>
      </c>
      <c r="D27" s="340">
        <f>IF('2-2(基本)'!D24="","",'2-2(基本)'!D24)</f>
      </c>
      <c r="E27" s="647">
        <f>IF('2-2(基本)'!E24="","",'2-2(基本)'!E24)</f>
      </c>
      <c r="F27" s="647">
        <f>IF('2-2(基本)'!T24="","",'2-2(基本)'!T24)</f>
      </c>
      <c r="G27" s="165">
        <f>IF('2-2(基本)'!F24="","",'2-2(基本)'!F24)</f>
      </c>
      <c r="H27" s="404">
        <f>IF(AND('2-2(基本)'!U24="○",'2-2(基本)'!V24="○",'2-2(基本)'!W24="○",'2-2(基本)'!X24="○",'2-2(基本)'!Y24="○"),"○","")</f>
      </c>
      <c r="I27" s="166">
        <f>IF(OR(G27="",COUNTIF(L27:W27,"&gt;0")=0,H27&lt;&gt;"○"),"",SUM(L27:W27))</f>
      </c>
      <c r="J27" s="166">
        <f t="shared" si="4"/>
      </c>
      <c r="K27" s="166">
        <f t="shared" si="1"/>
      </c>
      <c r="L27" s="166"/>
      <c r="M27" s="166"/>
      <c r="N27" s="175"/>
      <c r="O27" s="175"/>
      <c r="P27" s="175"/>
      <c r="Q27" s="175"/>
      <c r="R27" s="175"/>
      <c r="S27" s="175"/>
      <c r="T27" s="175"/>
      <c r="U27" s="175"/>
      <c r="V27" s="166"/>
      <c r="W27" s="166"/>
      <c r="X27" s="167">
        <f t="shared" si="2"/>
      </c>
      <c r="Y27" s="923"/>
      <c r="Z27" s="923"/>
      <c r="AA27" s="201">
        <f>IF(AND($W$1="実績報告書（上期）",SUM(R27:U27)&gt;0),"上期実績時は10月以降に金額を入力しないでください","")&amp;IF(AND(F27="H29",SUM(R27:U27)&gt;0),"H29後期研修生は10月以降に金額を入力しないでください","")</f>
      </c>
    </row>
    <row r="28" spans="2:26" ht="19.5" customHeight="1" thickTop="1">
      <c r="B28" s="968" t="s">
        <v>363</v>
      </c>
      <c r="C28" s="925" t="s">
        <v>346</v>
      </c>
      <c r="D28" s="926"/>
      <c r="E28" s="926"/>
      <c r="F28" s="926"/>
      <c r="G28" s="926"/>
      <c r="H28" s="927"/>
      <c r="I28" s="168">
        <f aca="true" t="shared" si="6" ref="I28:X28">IF((COUNTIF(I29:I33,"&gt;0")+COUNTIF(I66:I70,"&gt;0")+COUNTIF(I103:I107,"&gt;0"))=0,"",SUMIF($H29:$H33,"○",I29:I33)+SUMIF($H66:$H70,"○",I66:I70)+SUMIF($H103:$H107,"○",I103:I107))</f>
      </c>
      <c r="J28" s="156">
        <f t="shared" si="6"/>
      </c>
      <c r="K28" s="156">
        <f t="shared" si="6"/>
      </c>
      <c r="L28" s="156">
        <f t="shared" si="6"/>
      </c>
      <c r="M28" s="156">
        <f t="shared" si="6"/>
      </c>
      <c r="N28" s="156">
        <f t="shared" si="6"/>
      </c>
      <c r="O28" s="156">
        <f t="shared" si="6"/>
      </c>
      <c r="P28" s="156">
        <f t="shared" si="6"/>
      </c>
      <c r="Q28" s="156">
        <f t="shared" si="6"/>
      </c>
      <c r="R28" s="156">
        <f t="shared" si="6"/>
      </c>
      <c r="S28" s="156">
        <f t="shared" si="6"/>
      </c>
      <c r="T28" s="156">
        <f t="shared" si="6"/>
      </c>
      <c r="U28" s="156">
        <f t="shared" si="6"/>
      </c>
      <c r="V28" s="156">
        <f t="shared" si="6"/>
      </c>
      <c r="W28" s="156">
        <f t="shared" si="6"/>
      </c>
      <c r="X28" s="156">
        <f t="shared" si="6"/>
      </c>
      <c r="Y28" s="924"/>
      <c r="Z28" s="924"/>
    </row>
    <row r="29" spans="2:27" ht="19.5" customHeight="1">
      <c r="B29" s="928"/>
      <c r="C29" s="162">
        <v>16</v>
      </c>
      <c r="D29" s="339">
        <f>IF('2-2(基本)'!D25="","",'2-2(基本)'!D25)</f>
      </c>
      <c r="E29" s="646">
        <f>IF('2-2(基本)'!E25="","",'2-2(基本)'!E25)</f>
      </c>
      <c r="F29" s="646">
        <f>IF('2-2(基本)'!T25="","",'2-2(基本)'!T25)</f>
      </c>
      <c r="G29" s="163">
        <f>IF('2-2(基本)'!F25="","",'2-2(基本)'!F25)</f>
      </c>
      <c r="H29" s="339">
        <f>IF(AND('2-2(基本)'!U25="○",'2-2(基本)'!V25="○",'2-2(基本)'!W25="○",'2-2(基本)'!X25="○",'2-2(基本)'!Y25="○"),"○","")</f>
      </c>
      <c r="I29" s="156">
        <f>IF(OR(G29="",COUNTIF(L29:W29,"&gt;0")=0,H29&lt;&gt;"○"),"",SUM(L29:W29))</f>
      </c>
      <c r="J29" s="156">
        <f t="shared" si="4"/>
      </c>
      <c r="K29" s="156">
        <f t="shared" si="1"/>
      </c>
      <c r="L29" s="156"/>
      <c r="M29" s="156"/>
      <c r="N29" s="174"/>
      <c r="O29" s="174"/>
      <c r="P29" s="174"/>
      <c r="Q29" s="174"/>
      <c r="R29" s="174"/>
      <c r="S29" s="174"/>
      <c r="T29" s="174"/>
      <c r="U29" s="174"/>
      <c r="V29" s="156"/>
      <c r="W29" s="156"/>
      <c r="X29" s="172">
        <f t="shared" si="2"/>
      </c>
      <c r="Y29" s="922"/>
      <c r="Z29" s="922"/>
      <c r="AA29" s="201">
        <f>IF(AND($W$1="実績報告書（上期）",SUM(R29:U29)&gt;0),"上期実績時は10月以降に金額を入力しないでください","")&amp;IF(AND(F29="H29",SUM(R29:U29)&gt;0),"H29後期研修生は10月以降に金額を入力しないでください","")</f>
      </c>
    </row>
    <row r="30" spans="2:27" ht="19.5" customHeight="1">
      <c r="B30" s="928"/>
      <c r="C30" s="162">
        <v>17</v>
      </c>
      <c r="D30" s="339">
        <f>IF('2-2(基本)'!D26="","",'2-2(基本)'!D26)</f>
      </c>
      <c r="E30" s="646">
        <f>IF('2-2(基本)'!E26="","",'2-2(基本)'!E26)</f>
      </c>
      <c r="F30" s="646">
        <f>IF('2-2(基本)'!T26="","",'2-2(基本)'!T26)</f>
      </c>
      <c r="G30" s="163">
        <f>IF('2-2(基本)'!F26="","",'2-2(基本)'!F26)</f>
      </c>
      <c r="H30" s="339">
        <f>IF(AND('2-2(基本)'!U26="○",'2-2(基本)'!V26="○",'2-2(基本)'!W26="○",'2-2(基本)'!X26="○",'2-2(基本)'!Y26="○"),"○","")</f>
      </c>
      <c r="I30" s="156">
        <f>IF(OR(G30="",COUNTIF(L30:W30,"&gt;0")=0,H30&lt;&gt;"○"),"",SUM(L30:W30))</f>
      </c>
      <c r="J30" s="156">
        <f t="shared" si="4"/>
      </c>
      <c r="K30" s="156">
        <f t="shared" si="1"/>
      </c>
      <c r="L30" s="156"/>
      <c r="M30" s="156"/>
      <c r="N30" s="174"/>
      <c r="O30" s="174"/>
      <c r="P30" s="174"/>
      <c r="Q30" s="174"/>
      <c r="R30" s="174"/>
      <c r="S30" s="174"/>
      <c r="T30" s="174"/>
      <c r="U30" s="174"/>
      <c r="V30" s="156"/>
      <c r="W30" s="156"/>
      <c r="X30" s="172">
        <f t="shared" si="2"/>
      </c>
      <c r="Y30" s="922"/>
      <c r="Z30" s="922"/>
      <c r="AA30" s="201">
        <f>IF(AND($W$1="実績報告書（上期）",SUM(R30:U30)&gt;0),"上期実績時は10月以降に金額を入力しないでください","")&amp;IF(AND(F30="H29",SUM(R30:U30)&gt;0),"H29後期研修生は10月以降に金額を入力しないでください","")</f>
      </c>
    </row>
    <row r="31" spans="2:27" ht="19.5" customHeight="1">
      <c r="B31" s="928"/>
      <c r="C31" s="162">
        <v>18</v>
      </c>
      <c r="D31" s="339">
        <f>IF('2-2(基本)'!D27="","",'2-2(基本)'!D27)</f>
      </c>
      <c r="E31" s="646">
        <f>IF('2-2(基本)'!E27="","",'2-2(基本)'!E27)</f>
      </c>
      <c r="F31" s="646">
        <f>IF('2-2(基本)'!T27="","",'2-2(基本)'!T27)</f>
      </c>
      <c r="G31" s="163">
        <f>IF('2-2(基本)'!F27="","",'2-2(基本)'!F27)</f>
      </c>
      <c r="H31" s="339">
        <f>IF(AND('2-2(基本)'!U27="○",'2-2(基本)'!V27="○",'2-2(基本)'!W27="○",'2-2(基本)'!X27="○",'2-2(基本)'!Y27="○"),"○","")</f>
      </c>
      <c r="I31" s="156">
        <f>IF(OR(G31="",COUNTIF(L31:W31,"&gt;0")=0,H31&lt;&gt;"○"),"",SUM(L31:W31))</f>
      </c>
      <c r="J31" s="156">
        <f t="shared" si="4"/>
      </c>
      <c r="K31" s="156">
        <f t="shared" si="1"/>
      </c>
      <c r="L31" s="156"/>
      <c r="M31" s="156"/>
      <c r="N31" s="174"/>
      <c r="O31" s="174"/>
      <c r="P31" s="174"/>
      <c r="Q31" s="174"/>
      <c r="R31" s="174"/>
      <c r="S31" s="174"/>
      <c r="T31" s="174"/>
      <c r="U31" s="174"/>
      <c r="V31" s="156"/>
      <c r="W31" s="156"/>
      <c r="X31" s="172">
        <f t="shared" si="2"/>
      </c>
      <c r="Y31" s="922"/>
      <c r="Z31" s="922"/>
      <c r="AA31" s="201">
        <f>IF(AND($W$1="実績報告書（上期）",SUM(R31:U31)&gt;0),"上期実績時は10月以降に金額を入力しないでください","")&amp;IF(AND(F31="H29",SUM(R31:U31)&gt;0),"H29後期研修生は10月以降に金額を入力しないでください","")</f>
      </c>
    </row>
    <row r="32" spans="2:27" ht="19.5" customHeight="1">
      <c r="B32" s="928"/>
      <c r="C32" s="162">
        <v>19</v>
      </c>
      <c r="D32" s="339">
        <f>IF('2-2(基本)'!D28="","",'2-2(基本)'!D28)</f>
      </c>
      <c r="E32" s="646">
        <f>IF('2-2(基本)'!E28="","",'2-2(基本)'!E28)</f>
      </c>
      <c r="F32" s="646">
        <f>IF('2-2(基本)'!T28="","",'2-2(基本)'!T28)</f>
      </c>
      <c r="G32" s="163">
        <f>IF('2-2(基本)'!F28="","",'2-2(基本)'!F28)</f>
      </c>
      <c r="H32" s="339">
        <f>IF(AND('2-2(基本)'!U28="○",'2-2(基本)'!V28="○",'2-2(基本)'!W28="○",'2-2(基本)'!X28="○",'2-2(基本)'!Y28="○"),"○","")</f>
      </c>
      <c r="I32" s="156">
        <f>IF(OR(G32="",COUNTIF(L32:W32,"&gt;0")=0,H32&lt;&gt;"○"),"",SUM(L32:W32))</f>
      </c>
      <c r="J32" s="156">
        <f t="shared" si="4"/>
      </c>
      <c r="K32" s="156">
        <f t="shared" si="1"/>
      </c>
      <c r="L32" s="156"/>
      <c r="M32" s="156"/>
      <c r="N32" s="174"/>
      <c r="O32" s="174"/>
      <c r="P32" s="174"/>
      <c r="Q32" s="174"/>
      <c r="R32" s="174"/>
      <c r="S32" s="174"/>
      <c r="T32" s="174"/>
      <c r="U32" s="174"/>
      <c r="V32" s="156"/>
      <c r="W32" s="156"/>
      <c r="X32" s="172">
        <f t="shared" si="2"/>
      </c>
      <c r="Y32" s="922"/>
      <c r="Z32" s="922"/>
      <c r="AA32" s="201">
        <f>IF(AND($W$1="実績報告書（上期）",SUM(R32:U32)&gt;0),"上期実績時は10月以降に金額を入力しないでください","")&amp;IF(AND(F32="H29",SUM(R32:U32)&gt;0),"H29後期研修生は10月以降に金額を入力しないでください","")</f>
      </c>
    </row>
    <row r="33" spans="2:27" ht="19.5" customHeight="1">
      <c r="B33" s="929"/>
      <c r="C33" s="162">
        <v>20</v>
      </c>
      <c r="D33" s="339">
        <f>IF('2-2(基本)'!D29="","",'2-2(基本)'!D29)</f>
      </c>
      <c r="E33" s="646">
        <f>IF('2-2(基本)'!E29="","",'2-2(基本)'!E29)</f>
      </c>
      <c r="F33" s="646">
        <f>IF('2-2(基本)'!T29="","",'2-2(基本)'!T29)</f>
      </c>
      <c r="G33" s="163">
        <f>IF('2-2(基本)'!F29="","",'2-2(基本)'!F29)</f>
      </c>
      <c r="H33" s="339">
        <f>IF(AND('2-2(基本)'!U29="○",'2-2(基本)'!V29="○",'2-2(基本)'!W29="○",'2-2(基本)'!X29="○",'2-2(基本)'!Y29="○"),"○","")</f>
      </c>
      <c r="I33" s="156">
        <f>IF(OR(G33="",COUNTIF(L33:W33,"&gt;0")=0,H33&lt;&gt;"○"),"",SUM(L33:W33))</f>
      </c>
      <c r="J33" s="156">
        <f t="shared" si="4"/>
      </c>
      <c r="K33" s="156">
        <f t="shared" si="1"/>
      </c>
      <c r="L33" s="156"/>
      <c r="M33" s="156"/>
      <c r="N33" s="174"/>
      <c r="O33" s="174"/>
      <c r="P33" s="174"/>
      <c r="Q33" s="174"/>
      <c r="R33" s="174"/>
      <c r="S33" s="174"/>
      <c r="T33" s="174"/>
      <c r="U33" s="174"/>
      <c r="V33" s="156"/>
      <c r="W33" s="156"/>
      <c r="X33" s="172">
        <f t="shared" si="2"/>
      </c>
      <c r="Y33" s="922"/>
      <c r="Z33" s="922"/>
      <c r="AA33" s="201">
        <f>IF(AND($W$1="実績報告書（上期）",SUM(R33:U33)&gt;0),"上期実績時は10月以降に金額を入力しないでください","")&amp;IF(AND(F33="H29",SUM(R33:U33)&gt;0),"H29後期研修生は10月以降に金額を入力しないでください","")</f>
      </c>
    </row>
    <row r="34" spans="2:3" ht="19.5" customHeight="1">
      <c r="B34" s="173" t="s">
        <v>656</v>
      </c>
      <c r="C34" s="159" t="s">
        <v>657</v>
      </c>
    </row>
    <row r="35" spans="2:3" ht="19.5" customHeight="1">
      <c r="B35" s="173" t="s">
        <v>655</v>
      </c>
      <c r="C35" s="159" t="str">
        <f>"【助成月数】は、研修期間分（FW最大"&amp;リスト!$C$75&amp;"ヶ月／人）とし、就業環境整備費単価は研修生1名あたり1万円／月を上限とする。"</f>
        <v>【助成月数】は、研修期間分（FW最大8ヶ月／人）とし、就業環境整備費単価は研修生1名あたり1万円／月を上限とする。</v>
      </c>
    </row>
    <row r="36" spans="2:3" ht="19.5" customHeight="1">
      <c r="B36" s="173" t="s">
        <v>875</v>
      </c>
      <c r="C36" s="159" t="str">
        <f>"後期研修生については"&amp;TEXT(リスト!$G$54,"yyyy年m月d日")&amp;"から"&amp;TEXT(リスト!$G$56,"yyyy年m月d日")&amp;"までの期間です。"</f>
        <v>後期研修生については2018年6月1日から2018年9月30日までの期間です。</v>
      </c>
    </row>
    <row r="38" spans="2:25" ht="19.5" customHeight="1">
      <c r="B38" s="861" t="s">
        <v>475</v>
      </c>
      <c r="C38" s="861"/>
      <c r="D38" s="861"/>
      <c r="E38" s="861"/>
      <c r="F38" s="861"/>
      <c r="G38" s="861"/>
      <c r="H38" s="159" t="str">
        <f>'2-1(表紙)'!$J$2</f>
        <v>30緑</v>
      </c>
      <c r="W38" s="963" t="str">
        <f>IF('2-1(表紙)'!$J$3="","提出区分",'2-1(表紙)'!$J$3)</f>
        <v>提出区分</v>
      </c>
      <c r="X38" s="963"/>
      <c r="Y38" s="963"/>
    </row>
    <row r="40" spans="2:26" ht="19.5" customHeight="1">
      <c r="B40" s="969" t="s">
        <v>688</v>
      </c>
      <c r="C40" s="970"/>
      <c r="D40" s="970"/>
      <c r="E40" s="970"/>
      <c r="F40" s="970"/>
      <c r="G40" s="970"/>
      <c r="H40" s="970"/>
      <c r="I40" s="970"/>
      <c r="J40" s="970"/>
      <c r="K40" s="970"/>
      <c r="L40" s="970"/>
      <c r="M40" s="970"/>
      <c r="N40" s="970"/>
      <c r="O40" s="343"/>
      <c r="T40" s="861" t="s">
        <v>293</v>
      </c>
      <c r="U40" s="861"/>
      <c r="X40" s="878">
        <f>IF('2-1(表紙)'!$I$15="","",'2-1(表紙)'!$I$15)</f>
      </c>
      <c r="Y40" s="879"/>
      <c r="Z40" s="880"/>
    </row>
    <row r="41" spans="2:26" ht="19.5" customHeight="1">
      <c r="B41" s="970"/>
      <c r="C41" s="970"/>
      <c r="D41" s="970"/>
      <c r="E41" s="970"/>
      <c r="F41" s="970"/>
      <c r="G41" s="970"/>
      <c r="H41" s="970"/>
      <c r="I41" s="970"/>
      <c r="J41" s="970"/>
      <c r="K41" s="970"/>
      <c r="L41" s="970"/>
      <c r="M41" s="970"/>
      <c r="N41" s="970"/>
      <c r="O41" s="343"/>
      <c r="T41" s="861" t="s">
        <v>295</v>
      </c>
      <c r="U41" s="861"/>
      <c r="V41" s="341"/>
      <c r="W41" s="341"/>
      <c r="X41" s="878">
        <f>IF('2-1(表紙)'!$J$15="","",'2-1(表紙)'!$J$15)</f>
      </c>
      <c r="Y41" s="879"/>
      <c r="Z41" s="880"/>
    </row>
    <row r="42" spans="2:26" ht="19.5" customHeight="1">
      <c r="B42" s="970"/>
      <c r="C42" s="970"/>
      <c r="D42" s="970"/>
      <c r="E42" s="970"/>
      <c r="F42" s="970"/>
      <c r="G42" s="970"/>
      <c r="H42" s="970"/>
      <c r="I42" s="970"/>
      <c r="J42" s="970"/>
      <c r="K42" s="970"/>
      <c r="L42" s="970"/>
      <c r="M42" s="970"/>
      <c r="N42" s="970"/>
      <c r="O42" s="343"/>
      <c r="T42" s="861" t="s">
        <v>294</v>
      </c>
      <c r="U42" s="861"/>
      <c r="V42" s="305"/>
      <c r="W42" s="305"/>
      <c r="X42" s="878">
        <f>IF('2-1(表紙)'!$H$10="","",'2-1(表紙)'!$H$10)</f>
      </c>
      <c r="Y42" s="879"/>
      <c r="Z42" s="442">
        <f>'2-1(表紙)'!$K$15</f>
        <v>0</v>
      </c>
    </row>
    <row r="43" spans="2:25" ht="19.5" customHeight="1">
      <c r="B43" s="338"/>
      <c r="C43" s="338"/>
      <c r="D43" s="338"/>
      <c r="E43" s="338"/>
      <c r="F43" s="338"/>
      <c r="G43" s="338"/>
      <c r="H43" s="338"/>
      <c r="I43" s="338"/>
      <c r="J43" s="338"/>
      <c r="K43" s="338"/>
      <c r="L43" s="338"/>
      <c r="M43" s="338"/>
      <c r="N43" s="338"/>
      <c r="O43" s="338"/>
      <c r="P43" s="338"/>
      <c r="Q43" s="338"/>
      <c r="R43" s="338"/>
      <c r="S43" s="338"/>
      <c r="T43" s="338"/>
      <c r="U43" s="338"/>
      <c r="W43" s="157"/>
      <c r="X43" s="157"/>
      <c r="Y43" s="323"/>
    </row>
    <row r="44" spans="2:26" ht="19.5" customHeight="1">
      <c r="B44" s="937" t="s">
        <v>393</v>
      </c>
      <c r="C44" s="949" t="s">
        <v>314</v>
      </c>
      <c r="D44" s="949" t="s">
        <v>0</v>
      </c>
      <c r="E44" s="951" t="s">
        <v>486</v>
      </c>
      <c r="F44" s="949" t="s">
        <v>502</v>
      </c>
      <c r="G44" s="946" t="s">
        <v>1</v>
      </c>
      <c r="H44" s="976" t="s">
        <v>870</v>
      </c>
      <c r="I44" s="946" t="s">
        <v>400</v>
      </c>
      <c r="J44" s="946"/>
      <c r="K44" s="946"/>
      <c r="L44" s="946"/>
      <c r="M44" s="946"/>
      <c r="N44" s="946"/>
      <c r="O44" s="946"/>
      <c r="P44" s="946"/>
      <c r="Q44" s="946"/>
      <c r="R44" s="946"/>
      <c r="S44" s="946"/>
      <c r="T44" s="946"/>
      <c r="U44" s="946"/>
      <c r="V44" s="946"/>
      <c r="W44" s="946"/>
      <c r="X44" s="937" t="s">
        <v>169</v>
      </c>
      <c r="Y44" s="946" t="s">
        <v>170</v>
      </c>
      <c r="Z44" s="946"/>
    </row>
    <row r="45" spans="2:26" ht="19.5" customHeight="1" hidden="1">
      <c r="B45" s="890"/>
      <c r="C45" s="949"/>
      <c r="D45" s="949"/>
      <c r="E45" s="951"/>
      <c r="F45" s="949"/>
      <c r="G45" s="946"/>
      <c r="H45" s="977"/>
      <c r="I45" s="938" t="s">
        <v>346</v>
      </c>
      <c r="J45" s="940"/>
      <c r="K45" s="941"/>
      <c r="L45" s="942"/>
      <c r="M45" s="941"/>
      <c r="N45" s="943" t="str">
        <f>N8</f>
        <v>30緑</v>
      </c>
      <c r="O45" s="944"/>
      <c r="P45" s="944"/>
      <c r="Q45" s="944"/>
      <c r="R45" s="944"/>
      <c r="S45" s="944"/>
      <c r="T45" s="944"/>
      <c r="U45" s="944"/>
      <c r="V45" s="944"/>
      <c r="W45" s="945"/>
      <c r="X45" s="890"/>
      <c r="Y45" s="946"/>
      <c r="Z45" s="946"/>
    </row>
    <row r="46" spans="2:26" ht="64.5" customHeight="1">
      <c r="B46" s="979"/>
      <c r="C46" s="949"/>
      <c r="D46" s="949"/>
      <c r="E46" s="951"/>
      <c r="F46" s="949"/>
      <c r="G46" s="946"/>
      <c r="H46" s="978"/>
      <c r="I46" s="931"/>
      <c r="J46" s="339"/>
      <c r="K46" s="339" t="s">
        <v>356</v>
      </c>
      <c r="L46" s="346"/>
      <c r="M46" s="346"/>
      <c r="N46" s="346" t="s">
        <v>365</v>
      </c>
      <c r="O46" s="346" t="s">
        <v>364</v>
      </c>
      <c r="P46" s="346" t="s">
        <v>384</v>
      </c>
      <c r="Q46" s="346" t="s">
        <v>385</v>
      </c>
      <c r="R46" s="346" t="s">
        <v>165</v>
      </c>
      <c r="S46" s="346" t="s">
        <v>166</v>
      </c>
      <c r="T46" s="346" t="s">
        <v>167</v>
      </c>
      <c r="U46" s="346" t="s">
        <v>168</v>
      </c>
      <c r="V46" s="346"/>
      <c r="W46" s="346"/>
      <c r="X46" s="979"/>
      <c r="Y46" s="946"/>
      <c r="Z46" s="946"/>
    </row>
    <row r="47" spans="2:26" ht="19.5" customHeight="1" hidden="1">
      <c r="B47" s="973" t="s">
        <v>392</v>
      </c>
      <c r="C47" s="942" t="s">
        <v>346</v>
      </c>
      <c r="D47" s="940"/>
      <c r="E47" s="940"/>
      <c r="F47" s="940"/>
      <c r="G47" s="940"/>
      <c r="H47" s="941"/>
      <c r="I47" s="156"/>
      <c r="J47" s="156"/>
      <c r="K47" s="156"/>
      <c r="L47" s="156"/>
      <c r="M47" s="156"/>
      <c r="N47" s="156"/>
      <c r="O47" s="156"/>
      <c r="P47" s="156"/>
      <c r="Q47" s="156"/>
      <c r="R47" s="156"/>
      <c r="S47" s="156"/>
      <c r="T47" s="156"/>
      <c r="U47" s="156"/>
      <c r="V47" s="156"/>
      <c r="W47" s="156"/>
      <c r="X47" s="156"/>
      <c r="Y47" s="961"/>
      <c r="Z47" s="962"/>
    </row>
    <row r="48" spans="2:27" ht="19.5" customHeight="1" hidden="1">
      <c r="B48" s="974"/>
      <c r="C48" s="162">
        <v>21</v>
      </c>
      <c r="D48" s="339">
        <f>IF('2-2(基本)'!D42="","",'2-2(基本)'!D42)</f>
      </c>
      <c r="E48" s="646">
        <f>IF('2-2(基本)'!E42="","",'2-2(基本)'!E42)</f>
      </c>
      <c r="F48" s="646">
        <f>IF('2-2(基本)'!T42="","",'2-2(基本)'!T42)</f>
      </c>
      <c r="G48" s="163">
        <f>IF('2-2(基本)'!F42="","",'2-2(基本)'!F42)</f>
      </c>
      <c r="H48" s="339">
        <f>IF(AND('2-2(基本)'!U42="○",'2-2(基本)'!V42="○",'2-2(基本)'!W42="○",'2-2(基本)'!X42="○",'2-2(基本)'!Y42="○"),"○","")</f>
      </c>
      <c r="I48" s="156">
        <f>IF(OR(G48="",COUNTIF(L48:W48,"&gt;0")=0),"",SUM(L48:W48))</f>
      </c>
      <c r="J48" s="156">
        <f>IF(OR(G48="",COUNTIF(L48:M48,"&gt;0")=0),"",SUM(L48:M48))</f>
      </c>
      <c r="K48" s="156">
        <f>IF(OR(G48="",COUNTIF(N48:W48,"&gt;0")=0),"",SUM(N48:W48))</f>
      </c>
      <c r="L48" s="156"/>
      <c r="M48" s="156"/>
      <c r="N48" s="156"/>
      <c r="O48" s="156"/>
      <c r="P48" s="156"/>
      <c r="Q48" s="156"/>
      <c r="R48" s="156"/>
      <c r="S48" s="156"/>
      <c r="T48" s="156"/>
      <c r="U48" s="156"/>
      <c r="V48" s="156"/>
      <c r="W48" s="156"/>
      <c r="X48" s="156">
        <f>IF(OR(G48="",COUNTIF(L48:W48,"&gt;0")=0),"",COUNTIF(L48:W48,"&gt;0"))</f>
      </c>
      <c r="Y48" s="961"/>
      <c r="Z48" s="962"/>
      <c r="AA48" s="201">
        <f>IF(AND($W$1="実績報告書（上期）",SUM(R48:U48)&gt;0),"上期実績時は10月以降に金額を入力しないでください","")&amp;IF(AND(F48="H29",SUM(R48:U48)&gt;0),"H29後期研修生は10月以降に金額を入力しないでください","")</f>
      </c>
    </row>
    <row r="49" spans="2:27" ht="19.5" customHeight="1" hidden="1">
      <c r="B49" s="974"/>
      <c r="C49" s="179">
        <v>22</v>
      </c>
      <c r="D49" s="335">
        <f>IF('2-2(基本)'!D43="","",'2-2(基本)'!D43)</f>
      </c>
      <c r="E49" s="648">
        <f>IF('2-2(基本)'!E43="","",'2-2(基本)'!E43)</f>
      </c>
      <c r="F49" s="648">
        <f>IF('2-2(基本)'!T43="","",'2-2(基本)'!T43)</f>
      </c>
      <c r="G49" s="178">
        <f>IF('2-2(基本)'!F43="","",'2-2(基本)'!F43)</f>
      </c>
      <c r="H49" s="335">
        <f>IF(AND('2-2(基本)'!U43="○",'2-2(基本)'!V43="○",'2-2(基本)'!W43="○",'2-2(基本)'!X43="○",'2-2(基本)'!Y43="○"),"○","")</f>
      </c>
      <c r="I49" s="180">
        <f>IF(OR(G49="",COUNTIF(L49:W49,"&gt;0")=0),"",SUM(L49:W49))</f>
      </c>
      <c r="J49" s="180">
        <f>IF(OR(G49="",COUNTIF(L49:M49,"&gt;0")=0),"",SUM(L49:M49))</f>
      </c>
      <c r="K49" s="180">
        <f>IF(OR(G49="",COUNTIF(N49:W49,"&gt;0")=0),"",SUM(N49:W49))</f>
      </c>
      <c r="L49" s="180"/>
      <c r="M49" s="180"/>
      <c r="N49" s="180"/>
      <c r="O49" s="180"/>
      <c r="P49" s="180"/>
      <c r="Q49" s="180"/>
      <c r="R49" s="180"/>
      <c r="S49" s="180"/>
      <c r="T49" s="180"/>
      <c r="U49" s="180"/>
      <c r="V49" s="180"/>
      <c r="W49" s="180"/>
      <c r="X49" s="180">
        <f>IF(OR(G49="",COUNTIF(L49:W49,"&gt;0")=0),"",COUNTIF(L49:W49,"&gt;0"))</f>
      </c>
      <c r="Y49" s="961"/>
      <c r="Z49" s="962"/>
      <c r="AA49" s="201">
        <f>IF(AND($W$1="実績報告書（上期）",SUM(R49:U49)&gt;0),"上期実績時は10月以降に金額を入力しないでください","")&amp;IF(AND(F49="H29",SUM(R49:U49)&gt;0),"H29後期研修生は10月以降に金額を入力しないでください","")</f>
      </c>
    </row>
    <row r="50" spans="2:27" ht="19.5" customHeight="1" hidden="1">
      <c r="B50" s="974"/>
      <c r="C50" s="179">
        <v>23</v>
      </c>
      <c r="D50" s="335">
        <f>IF('2-2(基本)'!D44="","",'2-2(基本)'!D44)</f>
      </c>
      <c r="E50" s="648">
        <f>IF('2-2(基本)'!E44="","",'2-2(基本)'!E44)</f>
      </c>
      <c r="F50" s="648">
        <f>IF('2-2(基本)'!T44="","",'2-2(基本)'!T44)</f>
      </c>
      <c r="G50" s="178">
        <f>IF('2-2(基本)'!F44="","",'2-2(基本)'!F44)</f>
      </c>
      <c r="H50" s="335">
        <f>IF(AND('2-2(基本)'!U44="○",'2-2(基本)'!V44="○",'2-2(基本)'!W44="○",'2-2(基本)'!X44="○",'2-2(基本)'!Y44="○"),"○","")</f>
      </c>
      <c r="I50" s="180">
        <f>IF(OR(G50="",COUNTIF(L50:W50,"&gt;0")=0),"",SUM(L50:W50))</f>
      </c>
      <c r="J50" s="180">
        <f>IF(OR(G50="",COUNTIF(L50:M50,"&gt;0")=0),"",SUM(L50:M50))</f>
      </c>
      <c r="K50" s="180">
        <f>IF(OR(G50="",COUNTIF(N50:W50,"&gt;0")=0),"",SUM(N50:W50))</f>
      </c>
      <c r="L50" s="180"/>
      <c r="M50" s="180"/>
      <c r="N50" s="180"/>
      <c r="O50" s="180"/>
      <c r="P50" s="180"/>
      <c r="Q50" s="180"/>
      <c r="R50" s="180"/>
      <c r="S50" s="180"/>
      <c r="T50" s="180"/>
      <c r="U50" s="180"/>
      <c r="V50" s="180"/>
      <c r="W50" s="180"/>
      <c r="X50" s="180">
        <f>IF(OR(G50="",COUNTIF(L50:W50,"&gt;0")=0),"",COUNTIF(L50:W50,"&gt;0"))</f>
      </c>
      <c r="Y50" s="961"/>
      <c r="Z50" s="962"/>
      <c r="AA50" s="201">
        <f>IF(AND($W$1="実績報告書（上期）",SUM(R50:U50)&gt;0),"上期実績時は10月以降に金額を入力しないでください","")&amp;IF(AND(F50="H29",SUM(R50:U50)&gt;0),"H29後期研修生は10月以降に金額を入力しないでください","")</f>
      </c>
    </row>
    <row r="51" spans="2:27" ht="19.5" customHeight="1" hidden="1">
      <c r="B51" s="974"/>
      <c r="C51" s="179">
        <v>24</v>
      </c>
      <c r="D51" s="335">
        <f>IF('2-2(基本)'!D45="","",'2-2(基本)'!D45)</f>
      </c>
      <c r="E51" s="648">
        <f>IF('2-2(基本)'!E45="","",'2-2(基本)'!E45)</f>
      </c>
      <c r="F51" s="648">
        <f>IF('2-2(基本)'!T45="","",'2-2(基本)'!T45)</f>
      </c>
      <c r="G51" s="178">
        <f>IF('2-2(基本)'!F45="","",'2-2(基本)'!F45)</f>
      </c>
      <c r="H51" s="335">
        <f>IF(AND('2-2(基本)'!U45="○",'2-2(基本)'!V45="○",'2-2(基本)'!W45="○",'2-2(基本)'!X45="○",'2-2(基本)'!Y45="○"),"○","")</f>
      </c>
      <c r="I51" s="180">
        <f>IF(OR(G51="",COUNTIF(L51:W51,"&gt;0")=0),"",SUM(L51:W51))</f>
      </c>
      <c r="J51" s="180">
        <f>IF(OR(G51="",COUNTIF(L51:M51,"&gt;0")=0),"",SUM(L51:M51))</f>
      </c>
      <c r="K51" s="180">
        <f>IF(OR(G51="",COUNTIF(N51:W51,"&gt;0")=0),"",SUM(N51:W51))</f>
      </c>
      <c r="L51" s="180"/>
      <c r="M51" s="180"/>
      <c r="N51" s="180"/>
      <c r="O51" s="180"/>
      <c r="P51" s="180"/>
      <c r="Q51" s="180"/>
      <c r="R51" s="180"/>
      <c r="S51" s="180"/>
      <c r="T51" s="180"/>
      <c r="U51" s="180"/>
      <c r="V51" s="180"/>
      <c r="W51" s="180"/>
      <c r="X51" s="180">
        <f>IF(OR(G51="",COUNTIF(L51:W51,"&gt;0")=0),"",COUNTIF(L51:W51,"&gt;0"))</f>
      </c>
      <c r="Y51" s="961"/>
      <c r="Z51" s="962"/>
      <c r="AA51" s="201">
        <f>IF(AND($W$1="実績報告書（上期）",SUM(R51:U51)&gt;0),"上期実績時は10月以降に金額を入力しないでください","")&amp;IF(AND(F51="H29",SUM(R51:U51)&gt;0),"H29後期研修生は10月以降に金額を入力しないでください","")</f>
      </c>
    </row>
    <row r="52" spans="2:27" ht="19.5" customHeight="1" hidden="1" thickBot="1">
      <c r="B52" s="975"/>
      <c r="C52" s="164">
        <v>25</v>
      </c>
      <c r="D52" s="340">
        <f>IF('2-2(基本)'!D46="","",'2-2(基本)'!D46)</f>
      </c>
      <c r="E52" s="647">
        <f>IF('2-2(基本)'!E46="","",'2-2(基本)'!E46)</f>
      </c>
      <c r="F52" s="647">
        <f>IF('2-2(基本)'!T46="","",'2-2(基本)'!T46)</f>
      </c>
      <c r="G52" s="165">
        <f>IF('2-2(基本)'!F46="","",'2-2(基本)'!F46)</f>
      </c>
      <c r="H52" s="340">
        <f>IF(AND('2-2(基本)'!U46="○",'2-2(基本)'!V46="○",'2-2(基本)'!W46="○",'2-2(基本)'!X46="○",'2-2(基本)'!Y46="○"),"○","")</f>
      </c>
      <c r="I52" s="166">
        <f>IF(OR(G52="",COUNTIF(L52:W52,"&gt;0")=0),"",SUM(L52:W52))</f>
      </c>
      <c r="J52" s="166">
        <f>IF(OR(G52="",COUNTIF(L52:M52,"&gt;0")=0),"",SUM(L52:M52))</f>
      </c>
      <c r="K52" s="166">
        <f>IF(OR(G52="",COUNTIF(N52:W52,"&gt;0")=0),"",SUM(N52:W52))</f>
      </c>
      <c r="L52" s="166"/>
      <c r="M52" s="166"/>
      <c r="N52" s="166"/>
      <c r="O52" s="166"/>
      <c r="P52" s="166"/>
      <c r="Q52" s="166"/>
      <c r="R52" s="166"/>
      <c r="S52" s="166"/>
      <c r="T52" s="166"/>
      <c r="U52" s="166"/>
      <c r="V52" s="166"/>
      <c r="W52" s="166"/>
      <c r="X52" s="167">
        <f>IF(OR(G52="",COUNTIF(L52:W52,"&gt;0")=0),"",COUNTIF(L52:W52,"&gt;0"))</f>
      </c>
      <c r="Y52" s="959"/>
      <c r="Z52" s="960"/>
      <c r="AA52" s="201">
        <f>IF(AND($W$1="実績報告書（上期）",SUM(R52:U52)&gt;0),"上期実績時は10月以降に金額を入力しないでください","")&amp;IF(AND(F52="H29",SUM(R52:U52)&gt;0),"H29後期研修生は10月以降に金額を入力しないでください","")</f>
      </c>
    </row>
    <row r="53" spans="2:26" ht="19.5" customHeight="1">
      <c r="B53" s="935" t="s">
        <v>151</v>
      </c>
      <c r="C53" s="931" t="s">
        <v>346</v>
      </c>
      <c r="D53" s="932"/>
      <c r="E53" s="932"/>
      <c r="F53" s="932"/>
      <c r="G53" s="932"/>
      <c r="H53" s="933"/>
      <c r="I53" s="366"/>
      <c r="J53" s="155"/>
      <c r="K53" s="155"/>
      <c r="L53" s="155"/>
      <c r="M53" s="155"/>
      <c r="N53" s="155"/>
      <c r="O53" s="155"/>
      <c r="P53" s="155"/>
      <c r="Q53" s="155"/>
      <c r="R53" s="155"/>
      <c r="S53" s="155"/>
      <c r="T53" s="155"/>
      <c r="U53" s="155"/>
      <c r="V53" s="155"/>
      <c r="W53" s="155"/>
      <c r="X53" s="155"/>
      <c r="Y53" s="964"/>
      <c r="Z53" s="965"/>
    </row>
    <row r="54" spans="2:27" ht="19.5" customHeight="1">
      <c r="B54" s="935"/>
      <c r="C54" s="169">
        <v>26</v>
      </c>
      <c r="D54" s="344">
        <f>IF('2-2(基本)'!D47="","",'2-2(基本)'!D47)</f>
      </c>
      <c r="E54" s="657">
        <f>IF('2-2(基本)'!E47="","",'2-2(基本)'!E47)</f>
      </c>
      <c r="F54" s="344">
        <f>IF('2-2(基本)'!T47="","",'2-2(基本)'!T47)</f>
      </c>
      <c r="G54" s="170">
        <f>IF('2-2(基本)'!F47="","",'2-2(基本)'!F47)</f>
      </c>
      <c r="H54" s="344">
        <f>IF(AND('2-2(基本)'!U47="○",'2-2(基本)'!V47="○",'2-2(基本)'!W47="○",'2-2(基本)'!X47="○",'2-2(基本)'!Y47="○"),"○","")</f>
      </c>
      <c r="I54" s="155">
        <f>IF(OR(G54="",COUNTIF(L54:W54,"&gt;0")=0),"",SUM(L54:W54))</f>
      </c>
      <c r="J54" s="155">
        <f>IF(OR(G54="",COUNTIF(L54:M54,"&gt;0")=0),"",SUM(L54:M54))</f>
      </c>
      <c r="K54" s="155">
        <f>IF(OR(G54="",COUNTIF(N54:W54,"&gt;0")=0),"",SUM(N54:W54))</f>
      </c>
      <c r="L54" s="155"/>
      <c r="M54" s="155"/>
      <c r="N54" s="176"/>
      <c r="O54" s="176"/>
      <c r="P54" s="176"/>
      <c r="Q54" s="176"/>
      <c r="R54" s="176"/>
      <c r="S54" s="176"/>
      <c r="T54" s="176"/>
      <c r="U54" s="176"/>
      <c r="V54" s="155"/>
      <c r="W54" s="155"/>
      <c r="X54" s="171">
        <f>IF(OR(G54="",COUNTIF(L54:W54,"&gt;0")=0),"",COUNTIF(L54:W54,"&gt;0"))</f>
      </c>
      <c r="Y54" s="953"/>
      <c r="Z54" s="954"/>
      <c r="AA54" s="201">
        <f>IF(AND($W$1="実績報告書（上期）",SUM(R54:U54)&gt;0),"上期実績時は10月以降に金額を入力しないでください","")&amp;IF(AND(F54="H29",SUM(R54:U54)&gt;0),"H29後期研修生は10月以降に金額を入力しないでください","")</f>
      </c>
    </row>
    <row r="55" spans="2:27" ht="19.5" customHeight="1">
      <c r="B55" s="935"/>
      <c r="C55" s="162">
        <v>27</v>
      </c>
      <c r="D55" s="339">
        <f>IF('2-2(基本)'!D48="","",'2-2(基本)'!D48)</f>
      </c>
      <c r="E55" s="646">
        <f>IF('2-2(基本)'!E48="","",'2-2(基本)'!E48)</f>
      </c>
      <c r="F55" s="339">
        <f>IF('2-2(基本)'!T48="","",'2-2(基本)'!T48)</f>
      </c>
      <c r="G55" s="163">
        <f>IF('2-2(基本)'!F48="","",'2-2(基本)'!F48)</f>
      </c>
      <c r="H55" s="339">
        <f>IF(AND('2-2(基本)'!U48="○",'2-2(基本)'!V48="○",'2-2(基本)'!W48="○",'2-2(基本)'!X48="○",'2-2(基本)'!Y48="○"),"○","")</f>
      </c>
      <c r="I55" s="156">
        <f>IF(OR(G55="",COUNTIF(L55:W55,"&gt;0")=0),"",SUM(L55:W55))</f>
      </c>
      <c r="J55" s="156">
        <f>IF(OR(G55="",COUNTIF(L55:M55,"&gt;0")=0),"",SUM(L55:M55))</f>
      </c>
      <c r="K55" s="156">
        <f>IF(OR(G55="",COUNTIF(N55:W55,"&gt;0")=0),"",SUM(N55:W55))</f>
      </c>
      <c r="L55" s="156"/>
      <c r="M55" s="156"/>
      <c r="N55" s="174"/>
      <c r="O55" s="174"/>
      <c r="P55" s="174"/>
      <c r="Q55" s="174"/>
      <c r="R55" s="174"/>
      <c r="S55" s="174"/>
      <c r="T55" s="174"/>
      <c r="U55" s="174"/>
      <c r="V55" s="156"/>
      <c r="W55" s="156"/>
      <c r="X55" s="172">
        <f>IF(OR(G55="",COUNTIF(L55:W55,"&gt;0")=0),"",COUNTIF(L55:W55,"&gt;0"))</f>
      </c>
      <c r="Y55" s="953"/>
      <c r="Z55" s="954"/>
      <c r="AA55" s="201">
        <f>IF(AND($W$1="実績報告書（上期）",SUM(R55:U55)&gt;0),"上期実績時は10月以降に金額を入力しないでください","")&amp;IF(AND(F55="H29",SUM(R55:U55)&gt;0),"H29後期研修生は10月以降に金額を入力しないでください","")</f>
      </c>
    </row>
    <row r="56" spans="2:27" ht="19.5" customHeight="1">
      <c r="B56" s="935"/>
      <c r="C56" s="162">
        <v>28</v>
      </c>
      <c r="D56" s="339">
        <f>IF('2-2(基本)'!D49="","",'2-2(基本)'!D49)</f>
      </c>
      <c r="E56" s="646">
        <f>IF('2-2(基本)'!E49="","",'2-2(基本)'!E49)</f>
      </c>
      <c r="F56" s="339">
        <f>IF('2-2(基本)'!T49="","",'2-2(基本)'!T49)</f>
      </c>
      <c r="G56" s="163">
        <f>IF('2-2(基本)'!F49="","",'2-2(基本)'!F49)</f>
      </c>
      <c r="H56" s="339">
        <f>IF(AND('2-2(基本)'!U49="○",'2-2(基本)'!V49="○",'2-2(基本)'!W49="○",'2-2(基本)'!X49="○",'2-2(基本)'!Y49="○"),"○","")</f>
      </c>
      <c r="I56" s="156">
        <f>IF(OR(G56="",COUNTIF(L56:W56,"&gt;0")=0),"",SUM(L56:W56))</f>
      </c>
      <c r="J56" s="156">
        <f>IF(OR(G56="",COUNTIF(L56:M56,"&gt;0")=0),"",SUM(L56:M56))</f>
      </c>
      <c r="K56" s="156">
        <f>IF(OR(G56="",COUNTIF(N56:W56,"&gt;0")=0),"",SUM(N56:W56))</f>
      </c>
      <c r="L56" s="156"/>
      <c r="M56" s="156"/>
      <c r="N56" s="174"/>
      <c r="O56" s="174"/>
      <c r="P56" s="174"/>
      <c r="Q56" s="174"/>
      <c r="R56" s="174"/>
      <c r="S56" s="174"/>
      <c r="T56" s="174"/>
      <c r="U56" s="174"/>
      <c r="V56" s="156"/>
      <c r="W56" s="156"/>
      <c r="X56" s="172">
        <f>IF(OR(G56="",COUNTIF(L56:W56,"&gt;0")=0),"",COUNTIF(L56:W56,"&gt;0"))</f>
      </c>
      <c r="Y56" s="953"/>
      <c r="Z56" s="954"/>
      <c r="AA56" s="201">
        <f>IF(AND($W$1="実績報告書（上期）",SUM(R56:U56)&gt;0),"上期実績時は10月以降に金額を入力しないでください","")&amp;IF(AND(F56="H29",SUM(R56:U56)&gt;0),"H29後期研修生は10月以降に金額を入力しないでください","")</f>
      </c>
    </row>
    <row r="57" spans="2:27" ht="19.5" customHeight="1">
      <c r="B57" s="935"/>
      <c r="C57" s="162">
        <v>29</v>
      </c>
      <c r="D57" s="339">
        <f>IF('2-2(基本)'!D50="","",'2-2(基本)'!D50)</f>
      </c>
      <c r="E57" s="646">
        <f>IF('2-2(基本)'!E50="","",'2-2(基本)'!E50)</f>
      </c>
      <c r="F57" s="339">
        <f>IF('2-2(基本)'!T50="","",'2-2(基本)'!T50)</f>
      </c>
      <c r="G57" s="163">
        <f>IF('2-2(基本)'!F50="","",'2-2(基本)'!F50)</f>
      </c>
      <c r="H57" s="339">
        <f>IF(AND('2-2(基本)'!U50="○",'2-2(基本)'!V50="○",'2-2(基本)'!W50="○",'2-2(基本)'!X50="○",'2-2(基本)'!Y50="○"),"○","")</f>
      </c>
      <c r="I57" s="156">
        <f>IF(OR(G57="",COUNTIF(L57:W57,"&gt;0")=0),"",SUM(L57:W57))</f>
      </c>
      <c r="J57" s="156">
        <f>IF(OR(G57="",COUNTIF(L57:M57,"&gt;0")=0),"",SUM(L57:M57))</f>
      </c>
      <c r="K57" s="156">
        <f>IF(OR(G57="",COUNTIF(N57:W57,"&gt;0")=0),"",SUM(N57:W57))</f>
      </c>
      <c r="L57" s="156"/>
      <c r="M57" s="156"/>
      <c r="N57" s="174"/>
      <c r="O57" s="174"/>
      <c r="P57" s="174"/>
      <c r="Q57" s="174"/>
      <c r="R57" s="174"/>
      <c r="S57" s="174"/>
      <c r="T57" s="174"/>
      <c r="U57" s="174"/>
      <c r="V57" s="156"/>
      <c r="W57" s="156"/>
      <c r="X57" s="172">
        <f>IF(OR(G57="",COUNTIF(L57:W57,"&gt;0")=0),"",COUNTIF(L57:W57,"&gt;0"))</f>
      </c>
      <c r="Y57" s="953"/>
      <c r="Z57" s="954"/>
      <c r="AA57" s="201">
        <f>IF(AND($W$1="実績報告書（上期）",SUM(R57:U57)&gt;0),"上期実績時は10月以降に金額を入力しないでください","")&amp;IF(AND(F57="H29",SUM(R57:U57)&gt;0),"H29後期研修生は10月以降に金額を入力しないでください","")</f>
      </c>
    </row>
    <row r="58" spans="2:27" ht="19.5" customHeight="1" thickBot="1">
      <c r="B58" s="936"/>
      <c r="C58" s="164">
        <v>30</v>
      </c>
      <c r="D58" s="340">
        <f>IF('2-2(基本)'!D51="","",'2-2(基本)'!D51)</f>
      </c>
      <c r="E58" s="647">
        <f>IF('2-2(基本)'!E51="","",'2-2(基本)'!E51)</f>
      </c>
      <c r="F58" s="340">
        <f>IF('2-2(基本)'!T51="","",'2-2(基本)'!T51)</f>
      </c>
      <c r="G58" s="165">
        <f>IF('2-2(基本)'!F51="","",'2-2(基本)'!F51)</f>
      </c>
      <c r="H58" s="340">
        <f>IF(AND('2-2(基本)'!U51="○",'2-2(基本)'!V51="○",'2-2(基本)'!W51="○",'2-2(基本)'!X51="○",'2-2(基本)'!Y51="○"),"○","")</f>
      </c>
      <c r="I58" s="166">
        <f>IF(OR(G58="",COUNTIF(L58:W58,"&gt;0")=0),"",SUM(L58:W58))</f>
      </c>
      <c r="J58" s="166">
        <f>IF(OR(G58="",COUNTIF(L58:M58,"&gt;0")=0),"",SUM(L58:M58))</f>
      </c>
      <c r="K58" s="166">
        <f>IF(OR(G58="",COUNTIF(N58:W58,"&gt;0")=0),"",SUM(N58:W58))</f>
      </c>
      <c r="L58" s="166"/>
      <c r="M58" s="166"/>
      <c r="N58" s="175"/>
      <c r="O58" s="175"/>
      <c r="P58" s="175"/>
      <c r="Q58" s="175"/>
      <c r="R58" s="175"/>
      <c r="S58" s="175"/>
      <c r="T58" s="175"/>
      <c r="U58" s="175"/>
      <c r="V58" s="166"/>
      <c r="W58" s="166"/>
      <c r="X58" s="167">
        <f>IF(OR(G58="",COUNTIF(L58:W58,"&gt;0")=0),"",COUNTIF(L58:W58,"&gt;0"))</f>
      </c>
      <c r="Y58" s="955"/>
      <c r="Z58" s="956"/>
      <c r="AA58" s="201">
        <f>IF(AND($W$1="実績報告書（上期）",SUM(R58:U58)&gt;0),"上期実績時は10月以降に金額を入力しないでください","")&amp;IF(AND(F58="H29",SUM(R58:U58)&gt;0),"H29後期研修生は10月以降に金額を入力しないでください","")</f>
      </c>
    </row>
    <row r="59" spans="2:26" ht="19.5" customHeight="1" thickTop="1">
      <c r="B59" s="968" t="s">
        <v>324</v>
      </c>
      <c r="C59" s="925" t="s">
        <v>346</v>
      </c>
      <c r="D59" s="926"/>
      <c r="E59" s="926"/>
      <c r="F59" s="926"/>
      <c r="G59" s="926"/>
      <c r="H59" s="927"/>
      <c r="I59" s="168"/>
      <c r="J59" s="156"/>
      <c r="K59" s="156"/>
      <c r="L59" s="156"/>
      <c r="M59" s="156"/>
      <c r="N59" s="156"/>
      <c r="O59" s="156"/>
      <c r="P59" s="156"/>
      <c r="Q59" s="156"/>
      <c r="R59" s="156"/>
      <c r="S59" s="156"/>
      <c r="T59" s="156"/>
      <c r="U59" s="156"/>
      <c r="V59" s="156"/>
      <c r="W59" s="156"/>
      <c r="X59" s="156"/>
      <c r="Y59" s="957"/>
      <c r="Z59" s="958"/>
    </row>
    <row r="60" spans="2:27" ht="19.5" customHeight="1">
      <c r="B60" s="928"/>
      <c r="C60" s="162">
        <v>31</v>
      </c>
      <c r="D60" s="339">
        <f>IF('2-2(基本)'!D52="","",'2-2(基本)'!D52)</f>
      </c>
      <c r="E60" s="646">
        <f>IF('2-2(基本)'!E52="","",'2-2(基本)'!E52)</f>
      </c>
      <c r="F60" s="646">
        <f>IF('2-2(基本)'!T52="","",'2-2(基本)'!T52)</f>
      </c>
      <c r="G60" s="163">
        <f>IF('2-2(基本)'!F52="","",'2-2(基本)'!F52)</f>
      </c>
      <c r="H60" s="339">
        <f>IF(AND('2-2(基本)'!U52="○",'2-2(基本)'!V52="○",'2-2(基本)'!W52="○",'2-2(基本)'!X52="○",'2-2(基本)'!Y52="○"),"○","")</f>
      </c>
      <c r="I60" s="156">
        <f>IF(OR(G60="",COUNTIF(L60:W60,"&gt;0")=0),"",SUM(L60:W60))</f>
      </c>
      <c r="J60" s="156">
        <f>IF(OR(G60="",COUNTIF(L60:M60,"&gt;0")=0),"",SUM(L60:M60))</f>
      </c>
      <c r="K60" s="156">
        <f>IF(OR(G60="",COUNTIF(N60:W60,"&gt;0")=0),"",SUM(N60:W60))</f>
      </c>
      <c r="L60" s="156"/>
      <c r="M60" s="156"/>
      <c r="N60" s="174"/>
      <c r="O60" s="174"/>
      <c r="P60" s="174"/>
      <c r="Q60" s="174"/>
      <c r="R60" s="174"/>
      <c r="S60" s="174"/>
      <c r="T60" s="174"/>
      <c r="U60" s="174"/>
      <c r="V60" s="156"/>
      <c r="W60" s="156"/>
      <c r="X60" s="172">
        <f>IF(OR(G60="",COUNTIF(L60:W60,"&gt;0")=0),"",COUNTIF(L60:W60,"&gt;0"))</f>
      </c>
      <c r="Y60" s="953"/>
      <c r="Z60" s="954"/>
      <c r="AA60" s="201">
        <f>IF(AND($W$1="実績報告書（上期）",SUM(R60:U60)&gt;0),"上期実績時は10月以降に金額を入力しないでください","")&amp;IF(AND(F60="H29",SUM(R60:U60)&gt;0),"H29後期研修生は10月以降に金額を入力しないでください","")</f>
      </c>
    </row>
    <row r="61" spans="2:27" ht="19.5" customHeight="1">
      <c r="B61" s="928"/>
      <c r="C61" s="162">
        <v>32</v>
      </c>
      <c r="D61" s="339">
        <f>IF('2-2(基本)'!D53="","",'2-2(基本)'!D53)</f>
      </c>
      <c r="E61" s="646">
        <f>IF('2-2(基本)'!E53="","",'2-2(基本)'!E53)</f>
      </c>
      <c r="F61" s="646">
        <f>IF('2-2(基本)'!T53="","",'2-2(基本)'!T53)</f>
      </c>
      <c r="G61" s="163">
        <f>IF('2-2(基本)'!F53="","",'2-2(基本)'!F53)</f>
      </c>
      <c r="H61" s="339">
        <f>IF(AND('2-2(基本)'!U53="○",'2-2(基本)'!V53="○",'2-2(基本)'!W53="○",'2-2(基本)'!X53="○",'2-2(基本)'!Y53="○"),"○","")</f>
      </c>
      <c r="I61" s="156">
        <f>IF(OR(G61="",COUNTIF(L61:W61,"&gt;0")=0),"",SUM(L61:W61))</f>
      </c>
      <c r="J61" s="156">
        <f>IF(OR(G61="",COUNTIF(L61:M61,"&gt;0")=0),"",SUM(L61:M61))</f>
      </c>
      <c r="K61" s="156">
        <f>IF(OR(G61="",COUNTIF(N61:W61,"&gt;0")=0),"",SUM(N61:W61))</f>
      </c>
      <c r="L61" s="156"/>
      <c r="M61" s="156"/>
      <c r="N61" s="174"/>
      <c r="O61" s="174"/>
      <c r="P61" s="174"/>
      <c r="Q61" s="174"/>
      <c r="R61" s="174"/>
      <c r="S61" s="174"/>
      <c r="T61" s="174"/>
      <c r="U61" s="174"/>
      <c r="V61" s="156"/>
      <c r="W61" s="156"/>
      <c r="X61" s="172">
        <f>IF(OR(G61="",COUNTIF(L61:W61,"&gt;0")=0),"",COUNTIF(L61:W61,"&gt;0"))</f>
      </c>
      <c r="Y61" s="953"/>
      <c r="Z61" s="954"/>
      <c r="AA61" s="201">
        <f>IF(AND($W$1="実績報告書（上期）",SUM(R61:U61)&gt;0),"上期実績時は10月以降に金額を入力しないでください","")&amp;IF(AND(F61="H29",SUM(R61:U61)&gt;0),"H29後期研修生は10月以降に金額を入力しないでください","")</f>
      </c>
    </row>
    <row r="62" spans="2:27" ht="19.5" customHeight="1">
      <c r="B62" s="928"/>
      <c r="C62" s="162">
        <v>33</v>
      </c>
      <c r="D62" s="339">
        <f>IF('2-2(基本)'!D54="","",'2-2(基本)'!D54)</f>
      </c>
      <c r="E62" s="646">
        <f>IF('2-2(基本)'!E54="","",'2-2(基本)'!E54)</f>
      </c>
      <c r="F62" s="646">
        <f>IF('2-2(基本)'!T54="","",'2-2(基本)'!T54)</f>
      </c>
      <c r="G62" s="163">
        <f>IF('2-2(基本)'!F54="","",'2-2(基本)'!F54)</f>
      </c>
      <c r="H62" s="339">
        <f>IF(AND('2-2(基本)'!U54="○",'2-2(基本)'!V54="○",'2-2(基本)'!W54="○",'2-2(基本)'!X54="○",'2-2(基本)'!Y54="○"),"○","")</f>
      </c>
      <c r="I62" s="156">
        <f>IF(OR(G62="",COUNTIF(L62:W62,"&gt;0")=0),"",SUM(L62:W62))</f>
      </c>
      <c r="J62" s="156">
        <f>IF(OR(G62="",COUNTIF(L62:M62,"&gt;0")=0),"",SUM(L62:M62))</f>
      </c>
      <c r="K62" s="156">
        <f>IF(OR(G62="",COUNTIF(N62:W62,"&gt;0")=0),"",SUM(N62:W62))</f>
      </c>
      <c r="L62" s="156"/>
      <c r="M62" s="156"/>
      <c r="N62" s="174"/>
      <c r="O62" s="174"/>
      <c r="P62" s="174"/>
      <c r="Q62" s="174"/>
      <c r="R62" s="174"/>
      <c r="S62" s="174"/>
      <c r="T62" s="174"/>
      <c r="U62" s="174"/>
      <c r="V62" s="156"/>
      <c r="W62" s="156"/>
      <c r="X62" s="172">
        <f>IF(OR(G62="",COUNTIF(L62:W62,"&gt;0")=0),"",COUNTIF(L62:W62,"&gt;0"))</f>
      </c>
      <c r="Y62" s="953"/>
      <c r="Z62" s="954"/>
      <c r="AA62" s="201">
        <f>IF(AND($W$1="実績報告書（上期）",SUM(R62:U62)&gt;0),"上期実績時は10月以降に金額を入力しないでください","")&amp;IF(AND(F62="H29",SUM(R62:U62)&gt;0),"H29後期研修生は10月以降に金額を入力しないでください","")</f>
      </c>
    </row>
    <row r="63" spans="2:27" ht="19.5" customHeight="1">
      <c r="B63" s="928"/>
      <c r="C63" s="162">
        <v>34</v>
      </c>
      <c r="D63" s="339">
        <f>IF('2-2(基本)'!D55="","",'2-2(基本)'!D55)</f>
      </c>
      <c r="E63" s="646">
        <f>IF('2-2(基本)'!E55="","",'2-2(基本)'!E55)</f>
      </c>
      <c r="F63" s="646">
        <f>IF('2-2(基本)'!T55="","",'2-2(基本)'!T55)</f>
      </c>
      <c r="G63" s="163">
        <f>IF('2-2(基本)'!F55="","",'2-2(基本)'!F55)</f>
      </c>
      <c r="H63" s="339">
        <f>IF(AND('2-2(基本)'!U55="○",'2-2(基本)'!V55="○",'2-2(基本)'!W55="○",'2-2(基本)'!X55="○",'2-2(基本)'!Y55="○"),"○","")</f>
      </c>
      <c r="I63" s="156">
        <f>IF(OR(G63="",COUNTIF(L63:W63,"&gt;0")=0),"",SUM(L63:W63))</f>
      </c>
      <c r="J63" s="156">
        <f>IF(OR(G63="",COUNTIF(L63:M63,"&gt;0")=0),"",SUM(L63:M63))</f>
      </c>
      <c r="K63" s="156">
        <f>IF(OR(G63="",COUNTIF(N63:W63,"&gt;0")=0),"",SUM(N63:W63))</f>
      </c>
      <c r="L63" s="156"/>
      <c r="M63" s="156"/>
      <c r="N63" s="174"/>
      <c r="O63" s="174"/>
      <c r="P63" s="174"/>
      <c r="Q63" s="174"/>
      <c r="R63" s="174"/>
      <c r="S63" s="174"/>
      <c r="T63" s="174"/>
      <c r="U63" s="174"/>
      <c r="V63" s="156"/>
      <c r="W63" s="156"/>
      <c r="X63" s="172">
        <f>IF(OR(G63="",COUNTIF(L63:W63,"&gt;0")=0),"",COUNTIF(L63:W63,"&gt;0"))</f>
      </c>
      <c r="Y63" s="953"/>
      <c r="Z63" s="954"/>
      <c r="AA63" s="201">
        <f>IF(AND($W$1="実績報告書（上期）",SUM(R63:U63)&gt;0),"上期実績時は10月以降に金額を入力しないでください","")&amp;IF(AND(F63="H29",SUM(R63:U63)&gt;0),"H29後期研修生は10月以降に金額を入力しないでください","")</f>
      </c>
    </row>
    <row r="64" spans="2:27" ht="19.5" customHeight="1" thickBot="1">
      <c r="B64" s="930"/>
      <c r="C64" s="164">
        <v>35</v>
      </c>
      <c r="D64" s="340">
        <f>IF('2-2(基本)'!D56="","",'2-2(基本)'!D56)</f>
      </c>
      <c r="E64" s="647">
        <f>IF('2-2(基本)'!E56="","",'2-2(基本)'!E56)</f>
      </c>
      <c r="F64" s="647">
        <f>IF('2-2(基本)'!T56="","",'2-2(基本)'!T56)</f>
      </c>
      <c r="G64" s="165">
        <f>IF('2-2(基本)'!F56="","",'2-2(基本)'!F56)</f>
      </c>
      <c r="H64" s="340">
        <f>IF(AND('2-2(基本)'!U56="○",'2-2(基本)'!V56="○",'2-2(基本)'!W56="○",'2-2(基本)'!X56="○",'2-2(基本)'!Y56="○"),"○","")</f>
      </c>
      <c r="I64" s="166">
        <f>IF(OR(G64="",COUNTIF(L64:W64,"&gt;0")=0),"",SUM(L64:W64))</f>
      </c>
      <c r="J64" s="166">
        <f>IF(OR(G64="",COUNTIF(L64:M64,"&gt;0")=0),"",SUM(L64:M64))</f>
      </c>
      <c r="K64" s="166">
        <f>IF(OR(G64="",COUNTIF(N64:W64,"&gt;0")=0),"",SUM(N64:W64))</f>
      </c>
      <c r="L64" s="166"/>
      <c r="M64" s="166"/>
      <c r="N64" s="175"/>
      <c r="O64" s="175"/>
      <c r="P64" s="175"/>
      <c r="Q64" s="175"/>
      <c r="R64" s="175"/>
      <c r="S64" s="175"/>
      <c r="T64" s="175"/>
      <c r="U64" s="175"/>
      <c r="V64" s="166"/>
      <c r="W64" s="166"/>
      <c r="X64" s="167">
        <f>IF(OR(G64="",COUNTIF(L64:W64,"&gt;0")=0),"",COUNTIF(L64:W64,"&gt;0"))</f>
      </c>
      <c r="Y64" s="955"/>
      <c r="Z64" s="956"/>
      <c r="AA64" s="201">
        <f>IF(AND($W$1="実績報告書（上期）",SUM(R64:U64)&gt;0),"上期実績時は10月以降に金額を入力しないでください","")&amp;IF(AND(F64="H29",SUM(R64:U64)&gt;0),"H29後期研修生は10月以降に金額を入力しないでください","")</f>
      </c>
    </row>
    <row r="65" spans="2:26" ht="19.5" customHeight="1" thickTop="1">
      <c r="B65" s="968" t="s">
        <v>363</v>
      </c>
      <c r="C65" s="925" t="s">
        <v>346</v>
      </c>
      <c r="D65" s="926"/>
      <c r="E65" s="926"/>
      <c r="F65" s="926"/>
      <c r="G65" s="926"/>
      <c r="H65" s="927"/>
      <c r="I65" s="168"/>
      <c r="J65" s="156"/>
      <c r="K65" s="156"/>
      <c r="L65" s="156"/>
      <c r="M65" s="156"/>
      <c r="N65" s="156"/>
      <c r="O65" s="156"/>
      <c r="P65" s="156"/>
      <c r="Q65" s="156"/>
      <c r="R65" s="156"/>
      <c r="S65" s="156"/>
      <c r="T65" s="156"/>
      <c r="U65" s="156"/>
      <c r="V65" s="156"/>
      <c r="W65" s="156"/>
      <c r="X65" s="156"/>
      <c r="Y65" s="957"/>
      <c r="Z65" s="958"/>
    </row>
    <row r="66" spans="2:27" ht="19.5" customHeight="1">
      <c r="B66" s="928"/>
      <c r="C66" s="162">
        <v>36</v>
      </c>
      <c r="D66" s="339">
        <f>IF('2-2(基本)'!D57="","",'2-2(基本)'!D57)</f>
      </c>
      <c r="E66" s="646">
        <f>IF('2-2(基本)'!E57="","",'2-2(基本)'!E57)</f>
      </c>
      <c r="F66" s="646">
        <f>IF('2-2(基本)'!T57="","",'2-2(基本)'!T57)</f>
      </c>
      <c r="G66" s="163">
        <f>IF('2-2(基本)'!F57="","",'2-2(基本)'!F57)</f>
      </c>
      <c r="H66" s="339">
        <f>IF(AND('2-2(基本)'!U57="○",'2-2(基本)'!V57="○",'2-2(基本)'!W57="○",'2-2(基本)'!X57="○",'2-2(基本)'!Y57="○"),"○","")</f>
      </c>
      <c r="I66" s="156">
        <f>IF(OR(G66="",COUNTIF(L66:W66,"&gt;0")=0),"",SUM(L66:W66))</f>
      </c>
      <c r="J66" s="156">
        <f>IF(OR(G66="",COUNTIF(L66:M66,"&gt;0")=0),"",SUM(L66:M66))</f>
      </c>
      <c r="K66" s="156">
        <f>IF(OR(G66="",COUNTIF(N66:W66,"&gt;0")=0),"",SUM(N66:W66))</f>
      </c>
      <c r="L66" s="156"/>
      <c r="M66" s="156"/>
      <c r="N66" s="174"/>
      <c r="O66" s="174"/>
      <c r="P66" s="174"/>
      <c r="Q66" s="174"/>
      <c r="R66" s="174"/>
      <c r="S66" s="174"/>
      <c r="T66" s="174"/>
      <c r="U66" s="174"/>
      <c r="V66" s="156"/>
      <c r="W66" s="156"/>
      <c r="X66" s="172">
        <f>IF(OR(G66="",COUNTIF(L66:W66,"&gt;0")=0),"",COUNTIF(L66:W66,"&gt;0"))</f>
      </c>
      <c r="Y66" s="953"/>
      <c r="Z66" s="954"/>
      <c r="AA66" s="201">
        <f>IF(AND($W$1="実績報告書（上期）",SUM(R66:U66)&gt;0),"上期実績時は10月以降に金額を入力しないでください","")&amp;IF(AND(F66="H29",SUM(R66:U66)&gt;0),"H29後期研修生は10月以降に金額を入力しないでください","")</f>
      </c>
    </row>
    <row r="67" spans="2:27" ht="19.5" customHeight="1">
      <c r="B67" s="928"/>
      <c r="C67" s="162">
        <v>37</v>
      </c>
      <c r="D67" s="339">
        <f>IF('2-2(基本)'!D58="","",'2-2(基本)'!D58)</f>
      </c>
      <c r="E67" s="646">
        <f>IF('2-2(基本)'!E58="","",'2-2(基本)'!E58)</f>
      </c>
      <c r="F67" s="646">
        <f>IF('2-2(基本)'!T58="","",'2-2(基本)'!T58)</f>
      </c>
      <c r="G67" s="163">
        <f>IF('2-2(基本)'!F58="","",'2-2(基本)'!F58)</f>
      </c>
      <c r="H67" s="339">
        <f>IF(AND('2-2(基本)'!U58="○",'2-2(基本)'!V58="○",'2-2(基本)'!W58="○",'2-2(基本)'!X58="○",'2-2(基本)'!Y58="○"),"○","")</f>
      </c>
      <c r="I67" s="156">
        <f>IF(OR(G67="",COUNTIF(L67:W67,"&gt;0")=0),"",SUM(L67:W67))</f>
      </c>
      <c r="J67" s="156">
        <f>IF(OR(G67="",COUNTIF(L67:M67,"&gt;0")=0),"",SUM(L67:M67))</f>
      </c>
      <c r="K67" s="156">
        <f>IF(OR(G67="",COUNTIF(N67:W67,"&gt;0")=0),"",SUM(N67:W67))</f>
      </c>
      <c r="L67" s="156"/>
      <c r="M67" s="156"/>
      <c r="N67" s="174"/>
      <c r="O67" s="174"/>
      <c r="P67" s="174"/>
      <c r="Q67" s="174"/>
      <c r="R67" s="174"/>
      <c r="S67" s="174"/>
      <c r="T67" s="174"/>
      <c r="U67" s="174"/>
      <c r="V67" s="156"/>
      <c r="W67" s="156"/>
      <c r="X67" s="172">
        <f>IF(OR(G67="",COUNTIF(L67:W67,"&gt;0")=0),"",COUNTIF(L67:W67,"&gt;0"))</f>
      </c>
      <c r="Y67" s="953"/>
      <c r="Z67" s="954"/>
      <c r="AA67" s="201">
        <f>IF(AND($W$1="実績報告書（上期）",SUM(R67:U67)&gt;0),"上期実績時は10月以降に金額を入力しないでください","")&amp;IF(AND(F67="H29",SUM(R67:U67)&gt;0),"H29後期研修生は10月以降に金額を入力しないでください","")</f>
      </c>
    </row>
    <row r="68" spans="2:27" ht="19.5" customHeight="1">
      <c r="B68" s="928"/>
      <c r="C68" s="162">
        <v>38</v>
      </c>
      <c r="D68" s="339">
        <f>IF('2-2(基本)'!D59="","",'2-2(基本)'!D59)</f>
      </c>
      <c r="E68" s="646">
        <f>IF('2-2(基本)'!E59="","",'2-2(基本)'!E59)</f>
      </c>
      <c r="F68" s="646">
        <f>IF('2-2(基本)'!T59="","",'2-2(基本)'!T59)</f>
      </c>
      <c r="G68" s="163">
        <f>IF('2-2(基本)'!F59="","",'2-2(基本)'!F59)</f>
      </c>
      <c r="H68" s="339">
        <f>IF(AND('2-2(基本)'!U59="○",'2-2(基本)'!V59="○",'2-2(基本)'!W59="○",'2-2(基本)'!X59="○",'2-2(基本)'!Y59="○"),"○","")</f>
      </c>
      <c r="I68" s="156">
        <f>IF(OR(G68="",COUNTIF(L68:W68,"&gt;0")=0),"",SUM(L68:W68))</f>
      </c>
      <c r="J68" s="156">
        <f>IF(OR(G68="",COUNTIF(L68:M68,"&gt;0")=0),"",SUM(L68:M68))</f>
      </c>
      <c r="K68" s="156">
        <f>IF(OR(G68="",COUNTIF(N68:W68,"&gt;0")=0),"",SUM(N68:W68))</f>
      </c>
      <c r="L68" s="156"/>
      <c r="M68" s="156"/>
      <c r="N68" s="174"/>
      <c r="O68" s="174"/>
      <c r="P68" s="174"/>
      <c r="Q68" s="174"/>
      <c r="R68" s="174"/>
      <c r="S68" s="174"/>
      <c r="T68" s="174"/>
      <c r="U68" s="174"/>
      <c r="V68" s="156"/>
      <c r="W68" s="156"/>
      <c r="X68" s="172">
        <f>IF(OR(G68="",COUNTIF(L68:W68,"&gt;0")=0),"",COUNTIF(L68:W68,"&gt;0"))</f>
      </c>
      <c r="Y68" s="953"/>
      <c r="Z68" s="954"/>
      <c r="AA68" s="201">
        <f>IF(AND($W$1="実績報告書（上期）",SUM(R68:U68)&gt;0),"上期実績時は10月以降に金額を入力しないでください","")&amp;IF(AND(F68="H29",SUM(R68:U68)&gt;0),"H29後期研修生は10月以降に金額を入力しないでください","")</f>
      </c>
    </row>
    <row r="69" spans="2:27" ht="19.5" customHeight="1">
      <c r="B69" s="928"/>
      <c r="C69" s="162">
        <v>39</v>
      </c>
      <c r="D69" s="339">
        <f>IF('2-2(基本)'!D60="","",'2-2(基本)'!D60)</f>
      </c>
      <c r="E69" s="646">
        <f>IF('2-2(基本)'!E60="","",'2-2(基本)'!E60)</f>
      </c>
      <c r="F69" s="646">
        <f>IF('2-2(基本)'!T60="","",'2-2(基本)'!T60)</f>
      </c>
      <c r="G69" s="163">
        <f>IF('2-2(基本)'!F60="","",'2-2(基本)'!F60)</f>
      </c>
      <c r="H69" s="339">
        <f>IF(AND('2-2(基本)'!U60="○",'2-2(基本)'!V60="○",'2-2(基本)'!W60="○",'2-2(基本)'!X60="○",'2-2(基本)'!Y60="○"),"○","")</f>
      </c>
      <c r="I69" s="156">
        <f>IF(OR(G69="",COUNTIF(L69:W69,"&gt;0")=0),"",SUM(L69:W69))</f>
      </c>
      <c r="J69" s="156">
        <f>IF(OR(G69="",COUNTIF(L69:M69,"&gt;0")=0),"",SUM(L69:M69))</f>
      </c>
      <c r="K69" s="156">
        <f>IF(OR(G69="",COUNTIF(N69:W69,"&gt;0")=0),"",SUM(N69:W69))</f>
      </c>
      <c r="L69" s="156"/>
      <c r="M69" s="156"/>
      <c r="N69" s="174"/>
      <c r="O69" s="174"/>
      <c r="P69" s="174"/>
      <c r="Q69" s="174"/>
      <c r="R69" s="174"/>
      <c r="S69" s="174"/>
      <c r="T69" s="174"/>
      <c r="U69" s="174"/>
      <c r="V69" s="156"/>
      <c r="W69" s="156"/>
      <c r="X69" s="172">
        <f>IF(OR(G69="",COUNTIF(L69:W69,"&gt;0")=0),"",COUNTIF(L69:W69,"&gt;0"))</f>
      </c>
      <c r="Y69" s="953"/>
      <c r="Z69" s="954"/>
      <c r="AA69" s="201">
        <f>IF(AND($W$1="実績報告書（上期）",SUM(R69:U69)&gt;0),"上期実績時は10月以降に金額を入力しないでください","")&amp;IF(AND(F69="H29",SUM(R69:U69)&gt;0),"H29後期研修生は10月以降に金額を入力しないでください","")</f>
      </c>
    </row>
    <row r="70" spans="2:27" ht="19.5" customHeight="1">
      <c r="B70" s="929"/>
      <c r="C70" s="162">
        <v>40</v>
      </c>
      <c r="D70" s="339">
        <f>IF('2-2(基本)'!D61="","",'2-2(基本)'!D61)</f>
      </c>
      <c r="E70" s="646">
        <f>IF('2-2(基本)'!E61="","",'2-2(基本)'!E61)</f>
      </c>
      <c r="F70" s="646">
        <f>IF('2-2(基本)'!T61="","",'2-2(基本)'!T61)</f>
      </c>
      <c r="G70" s="163">
        <f>IF('2-2(基本)'!F61="","",'2-2(基本)'!F61)</f>
      </c>
      <c r="H70" s="339">
        <f>IF(AND('2-2(基本)'!U61="○",'2-2(基本)'!V61="○",'2-2(基本)'!W61="○",'2-2(基本)'!X61="○",'2-2(基本)'!Y61="○"),"○","")</f>
      </c>
      <c r="I70" s="156">
        <f>IF(OR(G70="",COUNTIF(L70:W70,"&gt;0")=0),"",SUM(L70:W70))</f>
      </c>
      <c r="J70" s="156">
        <f>IF(OR(G70="",COUNTIF(L70:M70,"&gt;0")=0),"",SUM(L70:M70))</f>
      </c>
      <c r="K70" s="156">
        <f>IF(OR(G70="",COUNTIF(N70:W70,"&gt;0")=0),"",SUM(N70:W70))</f>
      </c>
      <c r="L70" s="156"/>
      <c r="M70" s="156"/>
      <c r="N70" s="174"/>
      <c r="O70" s="174"/>
      <c r="P70" s="174"/>
      <c r="Q70" s="174"/>
      <c r="R70" s="174"/>
      <c r="S70" s="174"/>
      <c r="T70" s="174"/>
      <c r="U70" s="174"/>
      <c r="V70" s="156"/>
      <c r="W70" s="156"/>
      <c r="X70" s="172">
        <f>IF(OR(G70="",COUNTIF(L70:W70,"&gt;0")=0),"",COUNTIF(L70:W70,"&gt;0"))</f>
      </c>
      <c r="Y70" s="953"/>
      <c r="Z70" s="954"/>
      <c r="AA70" s="201">
        <f>IF(AND($W$1="実績報告書（上期）",SUM(R70:U70)&gt;0),"上期実績時は10月以降に金額を入力しないでください","")&amp;IF(AND(F70="H29",SUM(R70:U70)&gt;0),"H29後期研修生は10月以降に金額を入力しないでください","")</f>
      </c>
    </row>
    <row r="71" spans="2:3" ht="19.5" customHeight="1">
      <c r="B71" s="173" t="str">
        <f>B34</f>
        <v>①</v>
      </c>
      <c r="C71" s="159" t="str">
        <f>C34</f>
        <v>就業環境整備費の助成要件は労災保険・雇用保険・厚生年金・健康保険・退職金共済の全てに加入することです。</v>
      </c>
    </row>
    <row r="72" spans="2:3" ht="19.5" customHeight="1">
      <c r="B72" s="173" t="str">
        <f>B35</f>
        <v>②</v>
      </c>
      <c r="C72" s="159" t="str">
        <f>C35</f>
        <v>【助成月数】は、研修期間分（FW最大8ヶ月／人）とし、就業環境整備費単価は研修生1名あたり1万円／月を上限とする。</v>
      </c>
    </row>
    <row r="73" spans="2:3" ht="19.5" customHeight="1">
      <c r="B73" s="173" t="s">
        <v>875</v>
      </c>
      <c r="C73" s="159" t="str">
        <f>C36</f>
        <v>後期研修生については2018年6月1日から2018年9月30日までの期間です。</v>
      </c>
    </row>
    <row r="75" spans="2:25" ht="19.5" customHeight="1">
      <c r="B75" s="861" t="s">
        <v>475</v>
      </c>
      <c r="C75" s="861"/>
      <c r="D75" s="861"/>
      <c r="E75" s="861"/>
      <c r="F75" s="861"/>
      <c r="G75" s="861"/>
      <c r="H75" s="159" t="str">
        <f>'2-1(表紙)'!$J$2</f>
        <v>30緑</v>
      </c>
      <c r="W75" s="963" t="str">
        <f>IF('2-1(表紙)'!$J$3="","提出区分",'2-1(表紙)'!$J$3)</f>
        <v>提出区分</v>
      </c>
      <c r="X75" s="963"/>
      <c r="Y75" s="963"/>
    </row>
    <row r="77" spans="2:26" ht="19.5" customHeight="1">
      <c r="B77" s="971" t="s">
        <v>689</v>
      </c>
      <c r="C77" s="972"/>
      <c r="D77" s="972"/>
      <c r="E77" s="972"/>
      <c r="F77" s="972"/>
      <c r="G77" s="972"/>
      <c r="H77" s="972"/>
      <c r="I77" s="972"/>
      <c r="J77" s="972"/>
      <c r="K77" s="972"/>
      <c r="L77" s="972"/>
      <c r="M77" s="972"/>
      <c r="N77" s="972"/>
      <c r="O77" s="343"/>
      <c r="T77" s="861" t="s">
        <v>293</v>
      </c>
      <c r="U77" s="861"/>
      <c r="X77" s="878">
        <f>IF('2-1(表紙)'!$I$15="","",'2-1(表紙)'!$I$15)</f>
      </c>
      <c r="Y77" s="879"/>
      <c r="Z77" s="880"/>
    </row>
    <row r="78" spans="2:26" ht="19.5" customHeight="1">
      <c r="B78" s="972"/>
      <c r="C78" s="972"/>
      <c r="D78" s="972"/>
      <c r="E78" s="972"/>
      <c r="F78" s="972"/>
      <c r="G78" s="972"/>
      <c r="H78" s="972"/>
      <c r="I78" s="972"/>
      <c r="J78" s="972"/>
      <c r="K78" s="972"/>
      <c r="L78" s="972"/>
      <c r="M78" s="972"/>
      <c r="N78" s="972"/>
      <c r="O78" s="343"/>
      <c r="T78" s="861" t="s">
        <v>295</v>
      </c>
      <c r="U78" s="861"/>
      <c r="V78" s="341"/>
      <c r="W78" s="341"/>
      <c r="X78" s="878">
        <f>IF('2-1(表紙)'!$J$15="","",'2-1(表紙)'!$J$15)</f>
      </c>
      <c r="Y78" s="879"/>
      <c r="Z78" s="880"/>
    </row>
    <row r="79" spans="2:26" ht="19.5" customHeight="1">
      <c r="B79" s="972"/>
      <c r="C79" s="972"/>
      <c r="D79" s="972"/>
      <c r="E79" s="972"/>
      <c r="F79" s="972"/>
      <c r="G79" s="972"/>
      <c r="H79" s="972"/>
      <c r="I79" s="972"/>
      <c r="J79" s="972"/>
      <c r="K79" s="972"/>
      <c r="L79" s="972"/>
      <c r="M79" s="972"/>
      <c r="N79" s="972"/>
      <c r="O79" s="343"/>
      <c r="T79" s="861" t="s">
        <v>294</v>
      </c>
      <c r="U79" s="861"/>
      <c r="V79" s="305"/>
      <c r="W79" s="305"/>
      <c r="X79" s="878">
        <f>IF('2-1(表紙)'!$H$10="","",'2-1(表紙)'!$H$10)</f>
      </c>
      <c r="Y79" s="879"/>
      <c r="Z79" s="324">
        <f>'2-1(表紙)'!$K$15</f>
        <v>0</v>
      </c>
    </row>
    <row r="80" spans="2:25" ht="19.5" customHeight="1">
      <c r="B80" s="338"/>
      <c r="C80" s="338"/>
      <c r="D80" s="338"/>
      <c r="E80" s="338"/>
      <c r="F80" s="338"/>
      <c r="G80" s="338"/>
      <c r="H80" s="338"/>
      <c r="I80" s="338"/>
      <c r="J80" s="338"/>
      <c r="K80" s="338"/>
      <c r="L80" s="338"/>
      <c r="M80" s="338"/>
      <c r="N80" s="338"/>
      <c r="O80" s="338"/>
      <c r="P80" s="338"/>
      <c r="Q80" s="338"/>
      <c r="R80" s="338"/>
      <c r="S80" s="338"/>
      <c r="T80" s="338"/>
      <c r="U80" s="338"/>
      <c r="W80" s="157"/>
      <c r="X80" s="157"/>
      <c r="Y80" s="323"/>
    </row>
    <row r="81" spans="2:26" ht="19.5" customHeight="1">
      <c r="B81" s="937" t="s">
        <v>393</v>
      </c>
      <c r="C81" s="949" t="s">
        <v>314</v>
      </c>
      <c r="D81" s="949" t="s">
        <v>0</v>
      </c>
      <c r="E81" s="951" t="s">
        <v>486</v>
      </c>
      <c r="F81" s="949" t="s">
        <v>502</v>
      </c>
      <c r="G81" s="946" t="s">
        <v>1</v>
      </c>
      <c r="H81" s="976" t="s">
        <v>870</v>
      </c>
      <c r="I81" s="946" t="s">
        <v>400</v>
      </c>
      <c r="J81" s="946"/>
      <c r="K81" s="946"/>
      <c r="L81" s="946"/>
      <c r="M81" s="946"/>
      <c r="N81" s="946"/>
      <c r="O81" s="946"/>
      <c r="P81" s="946"/>
      <c r="Q81" s="946"/>
      <c r="R81" s="946"/>
      <c r="S81" s="946"/>
      <c r="T81" s="946"/>
      <c r="U81" s="946"/>
      <c r="V81" s="946"/>
      <c r="W81" s="946"/>
      <c r="X81" s="937" t="s">
        <v>169</v>
      </c>
      <c r="Y81" s="946" t="s">
        <v>170</v>
      </c>
      <c r="Z81" s="946"/>
    </row>
    <row r="82" spans="2:26" ht="19.5" customHeight="1" hidden="1">
      <c r="B82" s="890"/>
      <c r="C82" s="949"/>
      <c r="D82" s="949"/>
      <c r="E82" s="951"/>
      <c r="F82" s="949"/>
      <c r="G82" s="946"/>
      <c r="H82" s="977"/>
      <c r="I82" s="938" t="s">
        <v>346</v>
      </c>
      <c r="J82" s="940"/>
      <c r="K82" s="941"/>
      <c r="L82" s="942"/>
      <c r="M82" s="941"/>
      <c r="N82" s="943" t="str">
        <f>N8</f>
        <v>30緑</v>
      </c>
      <c r="O82" s="944"/>
      <c r="P82" s="944"/>
      <c r="Q82" s="944"/>
      <c r="R82" s="944"/>
      <c r="S82" s="944"/>
      <c r="T82" s="944"/>
      <c r="U82" s="944"/>
      <c r="V82" s="944"/>
      <c r="W82" s="945"/>
      <c r="X82" s="890"/>
      <c r="Y82" s="946"/>
      <c r="Z82" s="946"/>
    </row>
    <row r="83" spans="2:26" ht="64.5" customHeight="1">
      <c r="B83" s="979"/>
      <c r="C83" s="949"/>
      <c r="D83" s="949"/>
      <c r="E83" s="951"/>
      <c r="F83" s="949"/>
      <c r="G83" s="946"/>
      <c r="H83" s="978"/>
      <c r="I83" s="931"/>
      <c r="J83" s="339"/>
      <c r="K83" s="339" t="s">
        <v>356</v>
      </c>
      <c r="L83" s="346"/>
      <c r="M83" s="346"/>
      <c r="N83" s="346" t="s">
        <v>365</v>
      </c>
      <c r="O83" s="346" t="s">
        <v>364</v>
      </c>
      <c r="P83" s="346" t="s">
        <v>384</v>
      </c>
      <c r="Q83" s="346" t="s">
        <v>385</v>
      </c>
      <c r="R83" s="346" t="s">
        <v>165</v>
      </c>
      <c r="S83" s="346" t="s">
        <v>166</v>
      </c>
      <c r="T83" s="346" t="s">
        <v>167</v>
      </c>
      <c r="U83" s="346" t="s">
        <v>168</v>
      </c>
      <c r="V83" s="346"/>
      <c r="W83" s="346"/>
      <c r="X83" s="979"/>
      <c r="Y83" s="946"/>
      <c r="Z83" s="946"/>
    </row>
    <row r="84" spans="2:26" ht="19.5" customHeight="1" hidden="1">
      <c r="B84" s="973" t="s">
        <v>392</v>
      </c>
      <c r="C84" s="942" t="s">
        <v>346</v>
      </c>
      <c r="D84" s="940"/>
      <c r="E84" s="940"/>
      <c r="F84" s="940"/>
      <c r="G84" s="940"/>
      <c r="H84" s="941"/>
      <c r="I84" s="156"/>
      <c r="J84" s="156"/>
      <c r="K84" s="156"/>
      <c r="L84" s="156"/>
      <c r="M84" s="156"/>
      <c r="N84" s="156"/>
      <c r="O84" s="156"/>
      <c r="P84" s="156"/>
      <c r="Q84" s="156"/>
      <c r="R84" s="156"/>
      <c r="S84" s="156"/>
      <c r="T84" s="156"/>
      <c r="U84" s="156"/>
      <c r="V84" s="156"/>
      <c r="W84" s="156"/>
      <c r="X84" s="156"/>
      <c r="Y84" s="961"/>
      <c r="Z84" s="962"/>
    </row>
    <row r="85" spans="2:27" ht="19.5" customHeight="1" hidden="1">
      <c r="B85" s="974"/>
      <c r="C85" s="162">
        <v>41</v>
      </c>
      <c r="D85" s="339">
        <f>IF('2-2(基本)'!D74="","",'2-2(基本)'!D74)</f>
      </c>
      <c r="E85" s="646">
        <f>IF('2-2(基本)'!E76="","",'2-2(基本)'!E76)</f>
      </c>
      <c r="F85" s="646">
        <f>IF('2-2(基本)'!T76="","",'2-2(基本)'!T76)</f>
      </c>
      <c r="G85" s="163">
        <f>IF('2-2(基本)'!F74="","",'2-2(基本)'!F74)</f>
      </c>
      <c r="H85" s="339">
        <f>IF(AND('2-2(基本)'!U76="○",'2-2(基本)'!V76="○",'2-2(基本)'!W76="○",'2-2(基本)'!X76="○",'2-2(基本)'!Y76="○"),"○","")</f>
      </c>
      <c r="I85" s="156">
        <f>IF(OR(G85="",COUNTIF(L85:W85,"&gt;0")=0),"",SUM(L85:W85))</f>
      </c>
      <c r="J85" s="156">
        <f>IF(OR(G85="",COUNTIF(L85:M85,"&gt;0")=0),"",SUM(L85:M85))</f>
      </c>
      <c r="K85" s="156">
        <f>IF(OR(G85="",COUNTIF(N85:W85,"&gt;0")=0),"",SUM(N85:W85))</f>
      </c>
      <c r="L85" s="156"/>
      <c r="M85" s="156"/>
      <c r="N85" s="156"/>
      <c r="O85" s="156"/>
      <c r="P85" s="156"/>
      <c r="Q85" s="156"/>
      <c r="R85" s="156"/>
      <c r="S85" s="156"/>
      <c r="T85" s="156"/>
      <c r="U85" s="156"/>
      <c r="V85" s="156"/>
      <c r="W85" s="156"/>
      <c r="X85" s="156">
        <f>IF(OR(G85="",COUNTIF(L85:W85,"&gt;0")=0),"",COUNTIF(L85:W85,"&gt;0"))</f>
      </c>
      <c r="Y85" s="961"/>
      <c r="Z85" s="962"/>
      <c r="AA85" s="201">
        <f>IF(AND($W$1="実績報告書（上期）",SUM(R85:U85)&gt;0),"上期実績時は10月以降に金額を入力しないでください","")&amp;IF(AND(F85="H29",SUM(R85:U85)&gt;0),"H29後期研修生は10月以降に金額を入力しないでください","")</f>
      </c>
    </row>
    <row r="86" spans="2:27" ht="19.5" customHeight="1" hidden="1">
      <c r="B86" s="974"/>
      <c r="C86" s="179">
        <v>42</v>
      </c>
      <c r="D86" s="335">
        <f>IF('2-2(基本)'!D75="","",'2-2(基本)'!D75)</f>
      </c>
      <c r="E86" s="648">
        <f>IF('2-2(基本)'!E77="","",'2-2(基本)'!E77)</f>
      </c>
      <c r="F86" s="648">
        <f>IF('2-2(基本)'!T77="","",'2-2(基本)'!T77)</f>
      </c>
      <c r="G86" s="178">
        <f>IF('2-2(基本)'!F75="","",'2-2(基本)'!F75)</f>
      </c>
      <c r="H86" s="335">
        <f>IF(AND('2-2(基本)'!U77="○",'2-2(基本)'!V77="○",'2-2(基本)'!W77="○",'2-2(基本)'!X77="○",'2-2(基本)'!Y77="○"),"○","")</f>
      </c>
      <c r="I86" s="180">
        <f>IF(OR(G86="",COUNTIF(L86:W86,"&gt;0")=0),"",SUM(L86:W86))</f>
      </c>
      <c r="J86" s="180">
        <f>IF(OR(G86="",COUNTIF(L86:M86,"&gt;0")=0),"",SUM(L86:M86))</f>
      </c>
      <c r="K86" s="180">
        <f>IF(OR(G86="",COUNTIF(N86:W86,"&gt;0")=0),"",SUM(N86:W86))</f>
      </c>
      <c r="L86" s="180"/>
      <c r="M86" s="180"/>
      <c r="N86" s="180"/>
      <c r="O86" s="180"/>
      <c r="P86" s="180"/>
      <c r="Q86" s="180"/>
      <c r="R86" s="180"/>
      <c r="S86" s="180"/>
      <c r="T86" s="180"/>
      <c r="U86" s="180"/>
      <c r="V86" s="180"/>
      <c r="W86" s="180"/>
      <c r="X86" s="180">
        <f>IF(OR(G86="",COUNTIF(L86:W86,"&gt;0")=0),"",COUNTIF(L86:W86,"&gt;0"))</f>
      </c>
      <c r="Y86" s="961"/>
      <c r="Z86" s="962"/>
      <c r="AA86" s="201">
        <f>IF(AND($W$1="実績報告書（上期）",SUM(R86:U86)&gt;0),"上期実績時は10月以降に金額を入力しないでください","")&amp;IF(AND(F86="H29",SUM(R86:U86)&gt;0),"H29後期研修生は10月以降に金額を入力しないでください","")</f>
      </c>
    </row>
    <row r="87" spans="2:27" ht="19.5" customHeight="1" hidden="1">
      <c r="B87" s="974"/>
      <c r="C87" s="179">
        <v>43</v>
      </c>
      <c r="D87" s="335">
        <f>IF('2-2(基本)'!D76="","",'2-2(基本)'!D76)</f>
      </c>
      <c r="E87" s="648">
        <f>IF('2-2(基本)'!E78="","",'2-2(基本)'!E78)</f>
      </c>
      <c r="F87" s="648">
        <f>IF('2-2(基本)'!T78="","",'2-2(基本)'!T78)</f>
      </c>
      <c r="G87" s="178">
        <f>IF('2-2(基本)'!F76="","",'2-2(基本)'!F76)</f>
      </c>
      <c r="H87" s="335">
        <f>IF(AND('2-2(基本)'!U78="○",'2-2(基本)'!V78="○",'2-2(基本)'!W78="○",'2-2(基本)'!X78="○",'2-2(基本)'!Y78="○"),"○","")</f>
      </c>
      <c r="I87" s="180">
        <f>IF(OR(G87="",COUNTIF(L87:W87,"&gt;0")=0),"",SUM(L87:W87))</f>
      </c>
      <c r="J87" s="180">
        <f>IF(OR(G87="",COUNTIF(L87:M87,"&gt;0")=0),"",SUM(L87:M87))</f>
      </c>
      <c r="K87" s="180">
        <f>IF(OR(G87="",COUNTIF(N87:W87,"&gt;0")=0),"",SUM(N87:W87))</f>
      </c>
      <c r="L87" s="180"/>
      <c r="M87" s="180"/>
      <c r="N87" s="180"/>
      <c r="O87" s="180"/>
      <c r="P87" s="180"/>
      <c r="Q87" s="180"/>
      <c r="R87" s="180"/>
      <c r="S87" s="180"/>
      <c r="T87" s="180"/>
      <c r="U87" s="180"/>
      <c r="V87" s="180"/>
      <c r="W87" s="180"/>
      <c r="X87" s="180">
        <f>IF(OR(G87="",COUNTIF(L87:W87,"&gt;0")=0),"",COUNTIF(L87:W87,"&gt;0"))</f>
      </c>
      <c r="Y87" s="961"/>
      <c r="Z87" s="962"/>
      <c r="AA87" s="201">
        <f>IF(AND($W$1="実績報告書（上期）",SUM(R87:U87)&gt;0),"上期実績時は10月以降に金額を入力しないでください","")&amp;IF(AND(F87="H29",SUM(R87:U87)&gt;0),"H29後期研修生は10月以降に金額を入力しないでください","")</f>
      </c>
    </row>
    <row r="88" spans="2:27" ht="19.5" customHeight="1" hidden="1">
      <c r="B88" s="974"/>
      <c r="C88" s="179">
        <v>44</v>
      </c>
      <c r="D88" s="335">
        <f>IF('2-2(基本)'!D77="","",'2-2(基本)'!D77)</f>
      </c>
      <c r="E88" s="648">
        <f>IF('2-2(基本)'!E79="","",'2-2(基本)'!E79)</f>
      </c>
      <c r="F88" s="648">
        <f>IF('2-2(基本)'!T79="","",'2-2(基本)'!T79)</f>
      </c>
      <c r="G88" s="178">
        <f>IF('2-2(基本)'!F77="","",'2-2(基本)'!F77)</f>
      </c>
      <c r="H88" s="335">
        <f>IF(AND('2-2(基本)'!U79="○",'2-2(基本)'!V79="○",'2-2(基本)'!W79="○",'2-2(基本)'!X79="○",'2-2(基本)'!Y79="○"),"○","")</f>
      </c>
      <c r="I88" s="180">
        <f>IF(OR(G88="",COUNTIF(L88:W88,"&gt;0")=0),"",SUM(L88:W88))</f>
      </c>
      <c r="J88" s="180">
        <f>IF(OR(G88="",COUNTIF(L88:M88,"&gt;0")=0),"",SUM(L88:M88))</f>
      </c>
      <c r="K88" s="180">
        <f>IF(OR(G88="",COUNTIF(N88:W88,"&gt;0")=0),"",SUM(N88:W88))</f>
      </c>
      <c r="L88" s="180"/>
      <c r="M88" s="180"/>
      <c r="N88" s="180"/>
      <c r="O88" s="180"/>
      <c r="P88" s="180"/>
      <c r="Q88" s="180"/>
      <c r="R88" s="180"/>
      <c r="S88" s="180"/>
      <c r="T88" s="180"/>
      <c r="U88" s="180"/>
      <c r="V88" s="180"/>
      <c r="W88" s="180"/>
      <c r="X88" s="180">
        <f>IF(OR(G88="",COUNTIF(L88:W88,"&gt;0")=0),"",COUNTIF(L88:W88,"&gt;0"))</f>
      </c>
      <c r="Y88" s="961"/>
      <c r="Z88" s="962"/>
      <c r="AA88" s="201">
        <f>IF(AND($W$1="実績報告書（上期）",SUM(R88:U88)&gt;0),"上期実績時は10月以降に金額を入力しないでください","")&amp;IF(AND(F88="H29",SUM(R88:U88)&gt;0),"H29後期研修生は10月以降に金額を入力しないでください","")</f>
      </c>
    </row>
    <row r="89" spans="2:27" ht="19.5" customHeight="1" hidden="1" thickBot="1">
      <c r="B89" s="975"/>
      <c r="C89" s="164">
        <v>45</v>
      </c>
      <c r="D89" s="340">
        <f>IF('2-2(基本)'!D78="","",'2-2(基本)'!D78)</f>
      </c>
      <c r="E89" s="647">
        <f>IF('2-2(基本)'!E80="","",'2-2(基本)'!E80)</f>
      </c>
      <c r="F89" s="647">
        <f>IF('2-2(基本)'!T80="","",'2-2(基本)'!T80)</f>
      </c>
      <c r="G89" s="165">
        <f>IF('2-2(基本)'!F78="","",'2-2(基本)'!F78)</f>
      </c>
      <c r="H89" s="340">
        <f>IF(AND('2-2(基本)'!U80="○",'2-2(基本)'!V80="○",'2-2(基本)'!W80="○",'2-2(基本)'!X80="○",'2-2(基本)'!Y80="○"),"○","")</f>
      </c>
      <c r="I89" s="166">
        <f>IF(OR(G89="",COUNTIF(L89:W89,"&gt;0")=0),"",SUM(L89:W89))</f>
      </c>
      <c r="J89" s="166">
        <f>IF(OR(G89="",COUNTIF(L89:M89,"&gt;0")=0),"",SUM(L89:M89))</f>
      </c>
      <c r="K89" s="166">
        <f>IF(OR(G89="",COUNTIF(N89:W89,"&gt;0")=0),"",SUM(N89:W89))</f>
      </c>
      <c r="L89" s="166"/>
      <c r="M89" s="166"/>
      <c r="N89" s="166"/>
      <c r="O89" s="166"/>
      <c r="P89" s="166"/>
      <c r="Q89" s="166"/>
      <c r="R89" s="166"/>
      <c r="S89" s="166"/>
      <c r="T89" s="166"/>
      <c r="U89" s="166"/>
      <c r="V89" s="166"/>
      <c r="W89" s="166"/>
      <c r="X89" s="167">
        <f>IF(OR(G89="",COUNTIF(L89:W89,"&gt;0")=0),"",COUNTIF(L89:W89,"&gt;0"))</f>
      </c>
      <c r="Y89" s="959"/>
      <c r="Z89" s="960"/>
      <c r="AA89" s="201">
        <f>IF(AND($W$1="実績報告書（上期）",SUM(R89:U89)&gt;0),"上期実績時は10月以降に金額を入力しないでください","")&amp;IF(AND(F89="H29",SUM(R89:U89)&gt;0),"H29後期研修生は10月以降に金額を入力しないでください","")</f>
      </c>
    </row>
    <row r="90" spans="2:26" ht="19.5" customHeight="1">
      <c r="B90" s="935" t="s">
        <v>151</v>
      </c>
      <c r="C90" s="931" t="s">
        <v>346</v>
      </c>
      <c r="D90" s="932"/>
      <c r="E90" s="932"/>
      <c r="F90" s="932"/>
      <c r="G90" s="932"/>
      <c r="H90" s="933"/>
      <c r="I90" s="366"/>
      <c r="J90" s="155"/>
      <c r="K90" s="155"/>
      <c r="L90" s="155"/>
      <c r="M90" s="155"/>
      <c r="N90" s="155"/>
      <c r="O90" s="155"/>
      <c r="P90" s="155"/>
      <c r="Q90" s="155"/>
      <c r="R90" s="155"/>
      <c r="S90" s="155"/>
      <c r="T90" s="155"/>
      <c r="U90" s="155"/>
      <c r="V90" s="155"/>
      <c r="W90" s="155"/>
      <c r="X90" s="155"/>
      <c r="Y90" s="957"/>
      <c r="Z90" s="958"/>
    </row>
    <row r="91" spans="2:27" ht="19.5" customHeight="1">
      <c r="B91" s="935"/>
      <c r="C91" s="169">
        <v>46</v>
      </c>
      <c r="D91" s="344">
        <f>IF('2-2(基本)'!D79="","",'2-2(基本)'!D79)</f>
      </c>
      <c r="E91" s="657">
        <f>IF('2-2(基本)'!E81="","",'2-2(基本)'!E81)</f>
      </c>
      <c r="F91" s="344">
        <f>IF('2-2(基本)'!T79="","",'2-2(基本)'!T79)</f>
      </c>
      <c r="G91" s="170">
        <f>IF('2-2(基本)'!F79="","",'2-2(基本)'!F79)</f>
      </c>
      <c r="H91" s="344">
        <f>IF(AND('2-2(基本)'!U79="○",'2-2(基本)'!V79="○",'2-2(基本)'!W79="○",'2-2(基本)'!X79="○",'2-2(基本)'!Y79="○"),"○","")</f>
      </c>
      <c r="I91" s="155">
        <f>IF(OR(G91="",COUNTIF(L91:W91,"&gt;0")=0),"",SUM(L91:W91))</f>
      </c>
      <c r="J91" s="155">
        <f>IF(OR(G91="",COUNTIF(L91:M91,"&gt;0")=0),"",SUM(L91:M91))</f>
      </c>
      <c r="K91" s="155">
        <f>IF(OR(G91="",COUNTIF(N91:W91,"&gt;0")=0),"",SUM(N91:W91))</f>
      </c>
      <c r="L91" s="155"/>
      <c r="M91" s="155"/>
      <c r="N91" s="176"/>
      <c r="O91" s="176"/>
      <c r="P91" s="176"/>
      <c r="Q91" s="176"/>
      <c r="R91" s="176"/>
      <c r="S91" s="176"/>
      <c r="T91" s="176"/>
      <c r="U91" s="176"/>
      <c r="V91" s="155"/>
      <c r="W91" s="155"/>
      <c r="X91" s="171">
        <f>IF(OR(G91="",COUNTIF(L91:W91,"&gt;0")=0),"",COUNTIF(L91:W91,"&gt;0"))</f>
      </c>
      <c r="Y91" s="953"/>
      <c r="Z91" s="954"/>
      <c r="AA91" s="201">
        <f>IF(AND($W$1="実績報告書（上期）",SUM(R91:U91)&gt;0),"上期実績時は10月以降に金額を入力しないでください","")&amp;IF(AND(F91="H29",SUM(R91:U91)&gt;0),"H29後期研修生は10月以降に金額を入力しないでください","")</f>
      </c>
    </row>
    <row r="92" spans="2:27" ht="19.5" customHeight="1">
      <c r="B92" s="935"/>
      <c r="C92" s="162">
        <v>47</v>
      </c>
      <c r="D92" s="339">
        <f>IF('2-2(基本)'!D80="","",'2-2(基本)'!D80)</f>
      </c>
      <c r="E92" s="646">
        <f>IF('2-2(基本)'!E82="","",'2-2(基本)'!E82)</f>
      </c>
      <c r="F92" s="339">
        <f>IF('2-2(基本)'!T80="","",'2-2(基本)'!T80)</f>
      </c>
      <c r="G92" s="163">
        <f>IF('2-2(基本)'!F80="","",'2-2(基本)'!F80)</f>
      </c>
      <c r="H92" s="339">
        <f>IF(AND('2-2(基本)'!U80="○",'2-2(基本)'!V80="○",'2-2(基本)'!W80="○",'2-2(基本)'!X80="○",'2-2(基本)'!Y80="○"),"○","")</f>
      </c>
      <c r="I92" s="156">
        <f>IF(OR(G92="",COUNTIF(L92:W92,"&gt;0")=0),"",SUM(L92:W92))</f>
      </c>
      <c r="J92" s="156">
        <f>IF(OR(G92="",COUNTIF(L92:M92,"&gt;0")=0),"",SUM(L92:M92))</f>
      </c>
      <c r="K92" s="156">
        <f>IF(OR(G92="",COUNTIF(N92:W92,"&gt;0")=0),"",SUM(N92:W92))</f>
      </c>
      <c r="L92" s="156"/>
      <c r="M92" s="156"/>
      <c r="N92" s="174"/>
      <c r="O92" s="174"/>
      <c r="P92" s="174"/>
      <c r="Q92" s="174"/>
      <c r="R92" s="174"/>
      <c r="S92" s="174"/>
      <c r="T92" s="174"/>
      <c r="U92" s="174"/>
      <c r="V92" s="156"/>
      <c r="W92" s="156"/>
      <c r="X92" s="172">
        <f>IF(OR(G92="",COUNTIF(L92:W92,"&gt;0")=0),"",COUNTIF(L92:W92,"&gt;0"))</f>
      </c>
      <c r="Y92" s="953"/>
      <c r="Z92" s="954"/>
      <c r="AA92" s="201">
        <f>IF(AND($W$1="実績報告書（上期）",SUM(R92:U92)&gt;0),"上期実績時は10月以降に金額を入力しないでください","")&amp;IF(AND(F92="H29",SUM(R92:U92)&gt;0),"H29後期研修生は10月以降に金額を入力しないでください","")</f>
      </c>
    </row>
    <row r="93" spans="2:27" ht="19.5" customHeight="1">
      <c r="B93" s="935"/>
      <c r="C93" s="162">
        <v>48</v>
      </c>
      <c r="D93" s="339">
        <f>IF('2-2(基本)'!D81="","",'2-2(基本)'!D81)</f>
      </c>
      <c r="E93" s="646">
        <f>IF('2-2(基本)'!E83="","",'2-2(基本)'!E83)</f>
      </c>
      <c r="F93" s="339">
        <f>IF('2-2(基本)'!T81="","",'2-2(基本)'!T81)</f>
      </c>
      <c r="G93" s="163">
        <f>IF('2-2(基本)'!F81="","",'2-2(基本)'!F81)</f>
      </c>
      <c r="H93" s="339">
        <f>IF(AND('2-2(基本)'!U81="○",'2-2(基本)'!V81="○",'2-2(基本)'!W81="○",'2-2(基本)'!X81="○",'2-2(基本)'!Y81="○"),"○","")</f>
      </c>
      <c r="I93" s="156">
        <f>IF(OR(G93="",COUNTIF(L93:W93,"&gt;0")=0),"",SUM(L93:W93))</f>
      </c>
      <c r="J93" s="156">
        <f>IF(OR(G93="",COUNTIF(L93:M93,"&gt;0")=0),"",SUM(L93:M93))</f>
      </c>
      <c r="K93" s="156">
        <f>IF(OR(G93="",COUNTIF(N93:W93,"&gt;0")=0),"",SUM(N93:W93))</f>
      </c>
      <c r="L93" s="156"/>
      <c r="M93" s="156"/>
      <c r="N93" s="174"/>
      <c r="O93" s="174"/>
      <c r="P93" s="174"/>
      <c r="Q93" s="174"/>
      <c r="R93" s="174"/>
      <c r="S93" s="174"/>
      <c r="T93" s="174"/>
      <c r="U93" s="174"/>
      <c r="V93" s="156"/>
      <c r="W93" s="156"/>
      <c r="X93" s="172">
        <f>IF(OR(G93="",COUNTIF(L93:W93,"&gt;0")=0),"",COUNTIF(L93:W93,"&gt;0"))</f>
      </c>
      <c r="Y93" s="953"/>
      <c r="Z93" s="954"/>
      <c r="AA93" s="201">
        <f>IF(AND($W$1="実績報告書（上期）",SUM(R93:U93)&gt;0),"上期実績時は10月以降に金額を入力しないでください","")&amp;IF(AND(F93="H29",SUM(R93:U93)&gt;0),"H29後期研修生は10月以降に金額を入力しないでください","")</f>
      </c>
    </row>
    <row r="94" spans="2:27" ht="19.5" customHeight="1">
      <c r="B94" s="935"/>
      <c r="C94" s="162">
        <v>49</v>
      </c>
      <c r="D94" s="339">
        <f>IF('2-2(基本)'!D82="","",'2-2(基本)'!D82)</f>
      </c>
      <c r="E94" s="646">
        <f>IF('2-2(基本)'!E84="","",'2-2(基本)'!E84)</f>
      </c>
      <c r="F94" s="339">
        <f>IF('2-2(基本)'!T82="","",'2-2(基本)'!T82)</f>
      </c>
      <c r="G94" s="163">
        <f>IF('2-2(基本)'!F82="","",'2-2(基本)'!F82)</f>
      </c>
      <c r="H94" s="339">
        <f>IF(AND('2-2(基本)'!U82="○",'2-2(基本)'!V82="○",'2-2(基本)'!W82="○",'2-2(基本)'!X82="○",'2-2(基本)'!Y82="○"),"○","")</f>
      </c>
      <c r="I94" s="156">
        <f>IF(OR(G94="",COUNTIF(L94:W94,"&gt;0")=0),"",SUM(L94:W94))</f>
      </c>
      <c r="J94" s="156">
        <f>IF(OR(G94="",COUNTIF(L94:M94,"&gt;0")=0),"",SUM(L94:M94))</f>
      </c>
      <c r="K94" s="156">
        <f>IF(OR(G94="",COUNTIF(N94:W94,"&gt;0")=0),"",SUM(N94:W94))</f>
      </c>
      <c r="L94" s="156"/>
      <c r="M94" s="156"/>
      <c r="N94" s="174"/>
      <c r="O94" s="174"/>
      <c r="P94" s="174"/>
      <c r="Q94" s="174"/>
      <c r="R94" s="174"/>
      <c r="S94" s="174"/>
      <c r="T94" s="174"/>
      <c r="U94" s="174"/>
      <c r="V94" s="156"/>
      <c r="W94" s="156"/>
      <c r="X94" s="172">
        <f>IF(OR(G94="",COUNTIF(L94:W94,"&gt;0")=0),"",COUNTIF(L94:W94,"&gt;0"))</f>
      </c>
      <c r="Y94" s="953"/>
      <c r="Z94" s="954"/>
      <c r="AA94" s="201">
        <f>IF(AND($W$1="実績報告書（上期）",SUM(R94:U94)&gt;0),"上期実績時は10月以降に金額を入力しないでください","")&amp;IF(AND(F94="H29",SUM(R94:U94)&gt;0),"H29後期研修生は10月以降に金額を入力しないでください","")</f>
      </c>
    </row>
    <row r="95" spans="2:27" ht="19.5" customHeight="1" thickBot="1">
      <c r="B95" s="936"/>
      <c r="C95" s="164">
        <v>50</v>
      </c>
      <c r="D95" s="340">
        <f>IF('2-2(基本)'!D83="","",'2-2(基本)'!D83)</f>
      </c>
      <c r="E95" s="647">
        <f>IF('2-2(基本)'!E85="","",'2-2(基本)'!E85)</f>
      </c>
      <c r="F95" s="340">
        <f>IF('2-2(基本)'!T83="","",'2-2(基本)'!T83)</f>
      </c>
      <c r="G95" s="165">
        <f>IF('2-2(基本)'!F83="","",'2-2(基本)'!F83)</f>
      </c>
      <c r="H95" s="340">
        <f>IF(AND('2-2(基本)'!U83="○",'2-2(基本)'!V83="○",'2-2(基本)'!W83="○",'2-2(基本)'!X83="○",'2-2(基本)'!Y83="○"),"○","")</f>
      </c>
      <c r="I95" s="166">
        <f>IF(OR(G95="",COUNTIF(L95:W95,"&gt;0")=0),"",SUM(L95:W95))</f>
      </c>
      <c r="J95" s="166">
        <f>IF(OR(G95="",COUNTIF(L95:M95,"&gt;0")=0),"",SUM(L95:M95))</f>
      </c>
      <c r="K95" s="166">
        <f>IF(OR(G95="",COUNTIF(N95:W95,"&gt;0")=0),"",SUM(N95:W95))</f>
      </c>
      <c r="L95" s="166"/>
      <c r="M95" s="166"/>
      <c r="N95" s="175"/>
      <c r="O95" s="175"/>
      <c r="P95" s="175"/>
      <c r="Q95" s="175"/>
      <c r="R95" s="175"/>
      <c r="S95" s="175"/>
      <c r="T95" s="175"/>
      <c r="U95" s="175"/>
      <c r="V95" s="166"/>
      <c r="W95" s="166"/>
      <c r="X95" s="167">
        <f>IF(OR(G95="",COUNTIF(L95:W95,"&gt;0")=0),"",COUNTIF(L95:W95,"&gt;0"))</f>
      </c>
      <c r="Y95" s="955"/>
      <c r="Z95" s="956"/>
      <c r="AA95" s="201">
        <f>IF(AND($W$1="実績報告書（上期）",SUM(R95:U95)&gt;0),"上期実績時は10月以降に金額を入力しないでください","")&amp;IF(AND(F95="H29",SUM(R95:U95)&gt;0),"H29後期研修生は10月以降に金額を入力しないでください","")</f>
      </c>
    </row>
    <row r="96" spans="2:26" ht="19.5" customHeight="1" thickTop="1">
      <c r="B96" s="968" t="s">
        <v>324</v>
      </c>
      <c r="C96" s="925" t="s">
        <v>346</v>
      </c>
      <c r="D96" s="926"/>
      <c r="E96" s="926"/>
      <c r="F96" s="926"/>
      <c r="G96" s="926"/>
      <c r="H96" s="927"/>
      <c r="I96" s="168"/>
      <c r="J96" s="156"/>
      <c r="K96" s="156"/>
      <c r="L96" s="156"/>
      <c r="M96" s="156"/>
      <c r="N96" s="156"/>
      <c r="O96" s="156"/>
      <c r="P96" s="156"/>
      <c r="Q96" s="156"/>
      <c r="R96" s="156"/>
      <c r="S96" s="156"/>
      <c r="T96" s="156"/>
      <c r="U96" s="156"/>
      <c r="V96" s="156"/>
      <c r="W96" s="156"/>
      <c r="X96" s="156"/>
      <c r="Y96" s="957"/>
      <c r="Z96" s="958"/>
    </row>
    <row r="97" spans="2:27" ht="19.5" customHeight="1">
      <c r="B97" s="928"/>
      <c r="C97" s="162">
        <v>51</v>
      </c>
      <c r="D97" s="339">
        <f>IF('2-2(基本)'!D84="","",'2-2(基本)'!D84)</f>
      </c>
      <c r="E97" s="646">
        <f>IF('2-2(基本)'!E86="","",'2-2(基本)'!E86)</f>
      </c>
      <c r="F97" s="646">
        <f>IF('2-2(基本)'!T86="","",'2-2(基本)'!T86)</f>
      </c>
      <c r="G97" s="163">
        <f>IF('2-2(基本)'!F84="","",'2-2(基本)'!F84)</f>
      </c>
      <c r="H97" s="339">
        <f>IF(AND('2-2(基本)'!U84="○",'2-2(基本)'!V84="○",'2-2(基本)'!W84="○",'2-2(基本)'!X84="○",'2-2(基本)'!Y84="○"),"○","")</f>
      </c>
      <c r="I97" s="156">
        <f>IF(OR(G97="",COUNTIF(L97:W97,"&gt;0")=0),"",SUM(L97:W97))</f>
      </c>
      <c r="J97" s="156">
        <f>IF(OR(G97="",COUNTIF(L97:M97,"&gt;0")=0),"",SUM(L97:M97))</f>
      </c>
      <c r="K97" s="156">
        <f>IF(OR(G97="",COUNTIF(N97:W97,"&gt;0")=0),"",SUM(N97:W97))</f>
      </c>
      <c r="L97" s="156"/>
      <c r="M97" s="156"/>
      <c r="N97" s="174"/>
      <c r="O97" s="174"/>
      <c r="P97" s="174"/>
      <c r="Q97" s="174"/>
      <c r="R97" s="174"/>
      <c r="S97" s="174"/>
      <c r="T97" s="174"/>
      <c r="U97" s="174"/>
      <c r="V97" s="156"/>
      <c r="W97" s="156"/>
      <c r="X97" s="172">
        <f>IF(OR(G97="",COUNTIF(L97:W97,"&gt;0")=0),"",COUNTIF(L97:W97,"&gt;0"))</f>
      </c>
      <c r="Y97" s="953"/>
      <c r="Z97" s="954"/>
      <c r="AA97" s="201">
        <f>IF(AND($W$1="実績報告書（上期）",SUM(R97:U97)&gt;0),"上期実績時は10月以降に金額を入力しないでください","")&amp;IF(AND(F97="H29",SUM(R97:U97)&gt;0),"H29後期研修生は10月以降に金額を入力しないでください","")</f>
      </c>
    </row>
    <row r="98" spans="2:27" ht="19.5" customHeight="1">
      <c r="B98" s="928"/>
      <c r="C98" s="162">
        <v>52</v>
      </c>
      <c r="D98" s="339">
        <f>IF('2-2(基本)'!D85="","",'2-2(基本)'!D85)</f>
      </c>
      <c r="E98" s="646">
        <f>IF('2-2(基本)'!E87="","",'2-2(基本)'!E87)</f>
      </c>
      <c r="F98" s="646">
        <f>IF('2-2(基本)'!T87="","",'2-2(基本)'!T87)</f>
      </c>
      <c r="G98" s="163">
        <f>IF('2-2(基本)'!F85="","",'2-2(基本)'!F85)</f>
      </c>
      <c r="H98" s="339">
        <f>IF(AND('2-2(基本)'!U85="○",'2-2(基本)'!V85="○",'2-2(基本)'!W85="○",'2-2(基本)'!X85="○",'2-2(基本)'!Y85="○"),"○","")</f>
      </c>
      <c r="I98" s="156">
        <f>IF(OR(G98="",COUNTIF(L98:W98,"&gt;0")=0),"",SUM(L98:W98))</f>
      </c>
      <c r="J98" s="156">
        <f>IF(OR(G98="",COUNTIF(L98:M98,"&gt;0")=0),"",SUM(L98:M98))</f>
      </c>
      <c r="K98" s="156">
        <f>IF(OR(G98="",COUNTIF(N98:W98,"&gt;0")=0),"",SUM(N98:W98))</f>
      </c>
      <c r="L98" s="156"/>
      <c r="M98" s="156"/>
      <c r="N98" s="174"/>
      <c r="O98" s="174"/>
      <c r="P98" s="174"/>
      <c r="Q98" s="174"/>
      <c r="R98" s="174"/>
      <c r="S98" s="174"/>
      <c r="T98" s="174"/>
      <c r="U98" s="174"/>
      <c r="V98" s="156"/>
      <c r="W98" s="156"/>
      <c r="X98" s="172">
        <f>IF(OR(G98="",COUNTIF(L98:W98,"&gt;0")=0),"",COUNTIF(L98:W98,"&gt;0"))</f>
      </c>
      <c r="Y98" s="953"/>
      <c r="Z98" s="954"/>
      <c r="AA98" s="201">
        <f>IF(AND($W$1="実績報告書（上期）",SUM(R98:U98)&gt;0),"上期実績時は10月以降に金額を入力しないでください","")&amp;IF(AND(F98="H29",SUM(R98:U98)&gt;0),"H29後期研修生は10月以降に金額を入力しないでください","")</f>
      </c>
    </row>
    <row r="99" spans="2:27" ht="19.5" customHeight="1">
      <c r="B99" s="928"/>
      <c r="C99" s="162">
        <v>53</v>
      </c>
      <c r="D99" s="339">
        <f>IF('2-2(基本)'!D86="","",'2-2(基本)'!D86)</f>
      </c>
      <c r="E99" s="646">
        <f>IF('2-2(基本)'!E88="","",'2-2(基本)'!E88)</f>
      </c>
      <c r="F99" s="646">
        <f>IF('2-2(基本)'!T88="","",'2-2(基本)'!T88)</f>
      </c>
      <c r="G99" s="163">
        <f>IF('2-2(基本)'!F86="","",'2-2(基本)'!F86)</f>
      </c>
      <c r="H99" s="339">
        <f>IF(AND('2-2(基本)'!U86="○",'2-2(基本)'!V86="○",'2-2(基本)'!W86="○",'2-2(基本)'!X86="○",'2-2(基本)'!Y86="○"),"○","")</f>
      </c>
      <c r="I99" s="156">
        <f>IF(OR(G99="",COUNTIF(L99:W99,"&gt;0")=0),"",SUM(L99:W99))</f>
      </c>
      <c r="J99" s="156">
        <f>IF(OR(G99="",COUNTIF(L99:M99,"&gt;0")=0),"",SUM(L99:M99))</f>
      </c>
      <c r="K99" s="156">
        <f>IF(OR(G99="",COUNTIF(N99:W99,"&gt;0")=0),"",SUM(N99:W99))</f>
      </c>
      <c r="L99" s="156"/>
      <c r="M99" s="156"/>
      <c r="N99" s="174"/>
      <c r="O99" s="174"/>
      <c r="P99" s="174"/>
      <c r="Q99" s="174"/>
      <c r="R99" s="174"/>
      <c r="S99" s="174"/>
      <c r="T99" s="174"/>
      <c r="U99" s="174"/>
      <c r="V99" s="156"/>
      <c r="W99" s="156"/>
      <c r="X99" s="172">
        <f>IF(OR(G99="",COUNTIF(L99:W99,"&gt;0")=0),"",COUNTIF(L99:W99,"&gt;0"))</f>
      </c>
      <c r="Y99" s="953"/>
      <c r="Z99" s="954"/>
      <c r="AA99" s="201">
        <f>IF(AND($W$1="実績報告書（上期）",SUM(R99:U99)&gt;0),"上期実績時は10月以降に金額を入力しないでください","")&amp;IF(AND(F99="H29",SUM(R99:U99)&gt;0),"H29後期研修生は10月以降に金額を入力しないでください","")</f>
      </c>
    </row>
    <row r="100" spans="2:27" ht="19.5" customHeight="1">
      <c r="B100" s="928"/>
      <c r="C100" s="162">
        <v>54</v>
      </c>
      <c r="D100" s="339">
        <f>IF('2-2(基本)'!D87="","",'2-2(基本)'!D87)</f>
      </c>
      <c r="E100" s="646">
        <f>IF('2-2(基本)'!E89="","",'2-2(基本)'!E89)</f>
      </c>
      <c r="F100" s="646">
        <f>IF('2-2(基本)'!T89="","",'2-2(基本)'!T89)</f>
      </c>
      <c r="G100" s="163">
        <f>IF('2-2(基本)'!F87="","",'2-2(基本)'!F87)</f>
      </c>
      <c r="H100" s="339">
        <f>IF(AND('2-2(基本)'!U87="○",'2-2(基本)'!V87="○",'2-2(基本)'!W87="○",'2-2(基本)'!X87="○",'2-2(基本)'!Y87="○"),"○","")</f>
      </c>
      <c r="I100" s="156">
        <f>IF(OR(G100="",COUNTIF(L100:W100,"&gt;0")=0),"",SUM(L100:W100))</f>
      </c>
      <c r="J100" s="156">
        <f>IF(OR(G100="",COUNTIF(L100:M100,"&gt;0")=0),"",SUM(L100:M100))</f>
      </c>
      <c r="K100" s="156">
        <f>IF(OR(G100="",COUNTIF(N100:W100,"&gt;0")=0),"",SUM(N100:W100))</f>
      </c>
      <c r="L100" s="156"/>
      <c r="M100" s="156"/>
      <c r="N100" s="174"/>
      <c r="O100" s="174"/>
      <c r="P100" s="174"/>
      <c r="Q100" s="174"/>
      <c r="R100" s="174"/>
      <c r="S100" s="174"/>
      <c r="T100" s="174"/>
      <c r="U100" s="174"/>
      <c r="V100" s="156"/>
      <c r="W100" s="156"/>
      <c r="X100" s="172">
        <f>IF(OR(G100="",COUNTIF(L100:W100,"&gt;0")=0),"",COUNTIF(L100:W100,"&gt;0"))</f>
      </c>
      <c r="Y100" s="953"/>
      <c r="Z100" s="954"/>
      <c r="AA100" s="201">
        <f>IF(AND($W$1="実績報告書（上期）",SUM(R100:U100)&gt;0),"上期実績時は10月以降に金額を入力しないでください","")&amp;IF(AND(F100="H29",SUM(R100:U100)&gt;0),"H29後期研修生は10月以降に金額を入力しないでください","")</f>
      </c>
    </row>
    <row r="101" spans="2:27" ht="19.5" customHeight="1" thickBot="1">
      <c r="B101" s="930"/>
      <c r="C101" s="164">
        <v>55</v>
      </c>
      <c r="D101" s="340">
        <f>IF('2-2(基本)'!D88="","",'2-2(基本)'!D88)</f>
      </c>
      <c r="E101" s="647">
        <f>IF('2-2(基本)'!E90="","",'2-2(基本)'!E90)</f>
      </c>
      <c r="F101" s="647">
        <f>IF('2-2(基本)'!T90="","",'2-2(基本)'!T90)</f>
      </c>
      <c r="G101" s="165">
        <f>IF('2-2(基本)'!F88="","",'2-2(基本)'!F88)</f>
      </c>
      <c r="H101" s="340">
        <f>IF(AND('2-2(基本)'!U88="○",'2-2(基本)'!V88="○",'2-2(基本)'!W88="○",'2-2(基本)'!X88="○",'2-2(基本)'!Y88="○"),"○","")</f>
      </c>
      <c r="I101" s="166">
        <f>IF(OR(G101="",COUNTIF(L101:W101,"&gt;0")=0),"",SUM(L101:W101))</f>
      </c>
      <c r="J101" s="166">
        <f>IF(OR(G101="",COUNTIF(L101:M101,"&gt;0")=0),"",SUM(L101:M101))</f>
      </c>
      <c r="K101" s="166">
        <f>IF(OR(G101="",COUNTIF(N101:W101,"&gt;0")=0),"",SUM(N101:W101))</f>
      </c>
      <c r="L101" s="166"/>
      <c r="M101" s="166"/>
      <c r="N101" s="175"/>
      <c r="O101" s="175"/>
      <c r="P101" s="175"/>
      <c r="Q101" s="175"/>
      <c r="R101" s="175"/>
      <c r="S101" s="175"/>
      <c r="T101" s="175"/>
      <c r="U101" s="175"/>
      <c r="V101" s="166"/>
      <c r="W101" s="166"/>
      <c r="X101" s="167">
        <f>IF(OR(G101="",COUNTIF(L101:W101,"&gt;0")=0),"",COUNTIF(L101:W101,"&gt;0"))</f>
      </c>
      <c r="Y101" s="955"/>
      <c r="Z101" s="956"/>
      <c r="AA101" s="201">
        <f>IF(AND($W$1="実績報告書（上期）",SUM(R101:U101)&gt;0),"上期実績時は10月以降に金額を入力しないでください","")&amp;IF(AND(F101="H29",SUM(R101:U101)&gt;0),"H29後期研修生は10月以降に金額を入力しないでください","")</f>
      </c>
    </row>
    <row r="102" spans="2:26" ht="19.5" customHeight="1" thickTop="1">
      <c r="B102" s="968" t="s">
        <v>363</v>
      </c>
      <c r="C102" s="925" t="s">
        <v>346</v>
      </c>
      <c r="D102" s="926"/>
      <c r="E102" s="926"/>
      <c r="F102" s="926"/>
      <c r="G102" s="926"/>
      <c r="H102" s="927"/>
      <c r="I102" s="168"/>
      <c r="J102" s="156"/>
      <c r="K102" s="156"/>
      <c r="L102" s="156"/>
      <c r="M102" s="156"/>
      <c r="N102" s="156"/>
      <c r="O102" s="156"/>
      <c r="P102" s="156"/>
      <c r="Q102" s="156"/>
      <c r="R102" s="156"/>
      <c r="S102" s="156"/>
      <c r="T102" s="156"/>
      <c r="U102" s="156"/>
      <c r="V102" s="156"/>
      <c r="W102" s="156"/>
      <c r="X102" s="156"/>
      <c r="Y102" s="957"/>
      <c r="Z102" s="958"/>
    </row>
    <row r="103" spans="2:27" ht="19.5" customHeight="1">
      <c r="B103" s="928"/>
      <c r="C103" s="162">
        <v>56</v>
      </c>
      <c r="D103" s="339">
        <f>IF('2-2(基本)'!D89="","",'2-2(基本)'!D89)</f>
      </c>
      <c r="E103" s="646">
        <f>IF('2-2(基本)'!E91="","",'2-2(基本)'!E91)</f>
      </c>
      <c r="F103" s="646">
        <f>IF('2-2(基本)'!T91="","",'2-2(基本)'!T91)</f>
      </c>
      <c r="G103" s="163">
        <f>IF('2-2(基本)'!F89="","",'2-2(基本)'!F89)</f>
      </c>
      <c r="H103" s="339">
        <f>IF(AND('2-2(基本)'!U89="○",'2-2(基本)'!V89="○",'2-2(基本)'!W89="○",'2-2(基本)'!X89="○",'2-2(基本)'!Y89="○"),"○","")</f>
      </c>
      <c r="I103" s="156">
        <f>IF(OR(G103="",COUNTIF(L103:W103,"&gt;0")=0),"",SUM(L103:W103))</f>
      </c>
      <c r="J103" s="156">
        <f>IF(OR(G103="",COUNTIF(L103:M103,"&gt;0")=0),"",SUM(L103:M103))</f>
      </c>
      <c r="K103" s="156">
        <f>IF(OR(G103="",COUNTIF(N103:W103,"&gt;0")=0),"",SUM(N103:W103))</f>
      </c>
      <c r="L103" s="156"/>
      <c r="M103" s="156"/>
      <c r="N103" s="174"/>
      <c r="O103" s="174"/>
      <c r="P103" s="174"/>
      <c r="Q103" s="174"/>
      <c r="R103" s="174"/>
      <c r="S103" s="174"/>
      <c r="T103" s="174"/>
      <c r="U103" s="174"/>
      <c r="V103" s="156"/>
      <c r="W103" s="156"/>
      <c r="X103" s="172">
        <f>IF(OR(G103="",COUNTIF(L103:W103,"&gt;0")=0),"",COUNTIF(L103:W103,"&gt;0"))</f>
      </c>
      <c r="Y103" s="953"/>
      <c r="Z103" s="954"/>
      <c r="AA103" s="201">
        <f>IF(AND($W$1="実績報告書（上期）",SUM(R103:U103)&gt;0),"上期実績時は10月以降に金額を入力しないでください","")&amp;IF(AND(F103="H29",SUM(R103:U103)&gt;0),"H29後期研修生は10月以降に金額を入力しないでください","")</f>
      </c>
    </row>
    <row r="104" spans="2:27" ht="19.5" customHeight="1">
      <c r="B104" s="928"/>
      <c r="C104" s="162">
        <v>57</v>
      </c>
      <c r="D104" s="339">
        <f>IF('2-2(基本)'!D90="","",'2-2(基本)'!D90)</f>
      </c>
      <c r="E104" s="646">
        <f>IF('2-2(基本)'!E92="","",'2-2(基本)'!E92)</f>
      </c>
      <c r="F104" s="646">
        <f>IF('2-2(基本)'!T92="","",'2-2(基本)'!T92)</f>
      </c>
      <c r="G104" s="163">
        <f>IF('2-2(基本)'!F90="","",'2-2(基本)'!F90)</f>
      </c>
      <c r="H104" s="339">
        <f>IF(AND('2-2(基本)'!U90="○",'2-2(基本)'!V90="○",'2-2(基本)'!W90="○",'2-2(基本)'!X90="○",'2-2(基本)'!Y90="○"),"○","")</f>
      </c>
      <c r="I104" s="156">
        <f>IF(OR(G104="",COUNTIF(L104:W104,"&gt;0")=0),"",SUM(L104:W104))</f>
      </c>
      <c r="J104" s="156">
        <f>IF(OR(G104="",COUNTIF(L104:M104,"&gt;0")=0),"",SUM(L104:M104))</f>
      </c>
      <c r="K104" s="156">
        <f>IF(OR(G104="",COUNTIF(N104:W104,"&gt;0")=0),"",SUM(N104:W104))</f>
      </c>
      <c r="L104" s="156"/>
      <c r="M104" s="156"/>
      <c r="N104" s="174"/>
      <c r="O104" s="174"/>
      <c r="P104" s="174"/>
      <c r="Q104" s="174"/>
      <c r="R104" s="174"/>
      <c r="S104" s="174"/>
      <c r="T104" s="174"/>
      <c r="U104" s="174"/>
      <c r="V104" s="156"/>
      <c r="W104" s="156"/>
      <c r="X104" s="172">
        <f>IF(OR(G104="",COUNTIF(L104:W104,"&gt;0")=0),"",COUNTIF(L104:W104,"&gt;0"))</f>
      </c>
      <c r="Y104" s="953"/>
      <c r="Z104" s="954"/>
      <c r="AA104" s="201">
        <f>IF(AND($W$1="実績報告書（上期）",SUM(R104:U104)&gt;0),"上期実績時は10月以降に金額を入力しないでください","")&amp;IF(AND(F104="H29",SUM(R104:U104)&gt;0),"H29後期研修生は10月以降に金額を入力しないでください","")</f>
      </c>
    </row>
    <row r="105" spans="2:27" ht="19.5" customHeight="1">
      <c r="B105" s="928"/>
      <c r="C105" s="162">
        <v>58</v>
      </c>
      <c r="D105" s="339">
        <f>IF('2-2(基本)'!D91="","",'2-2(基本)'!D91)</f>
      </c>
      <c r="E105" s="646">
        <f>IF('2-2(基本)'!E93="","",'2-2(基本)'!E93)</f>
      </c>
      <c r="F105" s="646">
        <f>IF('2-2(基本)'!T93="","",'2-2(基本)'!T93)</f>
      </c>
      <c r="G105" s="163">
        <f>IF('2-2(基本)'!F91="","",'2-2(基本)'!F91)</f>
      </c>
      <c r="H105" s="339">
        <f>IF(AND('2-2(基本)'!U91="○",'2-2(基本)'!V91="○",'2-2(基本)'!W91="○",'2-2(基本)'!X91="○",'2-2(基本)'!Y91="○"),"○","")</f>
      </c>
      <c r="I105" s="156">
        <f>IF(OR(G105="",COUNTIF(L105:W105,"&gt;0")=0),"",SUM(L105:W105))</f>
      </c>
      <c r="J105" s="156">
        <f>IF(OR(G105="",COUNTIF(L105:M105,"&gt;0")=0),"",SUM(L105:M105))</f>
      </c>
      <c r="K105" s="156">
        <f>IF(OR(G105="",COUNTIF(N105:W105,"&gt;0")=0),"",SUM(N105:W105))</f>
      </c>
      <c r="L105" s="156"/>
      <c r="M105" s="156"/>
      <c r="N105" s="174"/>
      <c r="O105" s="174"/>
      <c r="P105" s="174"/>
      <c r="Q105" s="174"/>
      <c r="R105" s="174"/>
      <c r="S105" s="174"/>
      <c r="T105" s="174"/>
      <c r="U105" s="174"/>
      <c r="V105" s="156"/>
      <c r="W105" s="156"/>
      <c r="X105" s="172">
        <f>IF(OR(G105="",COUNTIF(L105:W105,"&gt;0")=0),"",COUNTIF(L105:W105,"&gt;0"))</f>
      </c>
      <c r="Y105" s="953"/>
      <c r="Z105" s="954"/>
      <c r="AA105" s="201">
        <f>IF(AND($W$1="実績報告書（上期）",SUM(R105:U105)&gt;0),"上期実績時は10月以降に金額を入力しないでください","")&amp;IF(AND(F105="H29",SUM(R105:U105)&gt;0),"H29後期研修生は10月以降に金額を入力しないでください","")</f>
      </c>
    </row>
    <row r="106" spans="2:27" ht="19.5" customHeight="1">
      <c r="B106" s="928"/>
      <c r="C106" s="162">
        <v>59</v>
      </c>
      <c r="D106" s="339">
        <f>IF('2-2(基本)'!D92="","",'2-2(基本)'!D92)</f>
      </c>
      <c r="E106" s="646">
        <f>IF('2-2(基本)'!E94="","",'2-2(基本)'!E94)</f>
      </c>
      <c r="F106" s="646">
        <f>IF('2-2(基本)'!T94="","",'2-2(基本)'!T94)</f>
      </c>
      <c r="G106" s="163">
        <f>IF('2-2(基本)'!F92="","",'2-2(基本)'!F92)</f>
      </c>
      <c r="H106" s="339">
        <f>IF(AND('2-2(基本)'!U92="○",'2-2(基本)'!V92="○",'2-2(基本)'!W92="○",'2-2(基本)'!X92="○",'2-2(基本)'!Y92="○"),"○","")</f>
      </c>
      <c r="I106" s="156">
        <f>IF(OR(G106="",COUNTIF(L106:W106,"&gt;0")=0),"",SUM(L106:W106))</f>
      </c>
      <c r="J106" s="156">
        <f>IF(OR(G106="",COUNTIF(L106:M106,"&gt;0")=0),"",SUM(L106:M106))</f>
      </c>
      <c r="K106" s="156">
        <f>IF(OR(G106="",COUNTIF(N106:W106,"&gt;0")=0),"",SUM(N106:W106))</f>
      </c>
      <c r="L106" s="156"/>
      <c r="M106" s="156"/>
      <c r="N106" s="174"/>
      <c r="O106" s="174"/>
      <c r="P106" s="174"/>
      <c r="Q106" s="174"/>
      <c r="R106" s="174"/>
      <c r="S106" s="174"/>
      <c r="T106" s="174"/>
      <c r="U106" s="174"/>
      <c r="V106" s="156"/>
      <c r="W106" s="156"/>
      <c r="X106" s="172">
        <f>IF(OR(G106="",COUNTIF(L106:W106,"&gt;0")=0),"",COUNTIF(L106:W106,"&gt;0"))</f>
      </c>
      <c r="Y106" s="953"/>
      <c r="Z106" s="954"/>
      <c r="AA106" s="201">
        <f>IF(AND($W$1="実績報告書（上期）",SUM(R106:U106)&gt;0),"上期実績時は10月以降に金額を入力しないでください","")&amp;IF(AND(F106="H29",SUM(R106:U106)&gt;0),"H29後期研修生は10月以降に金額を入力しないでください","")</f>
      </c>
    </row>
    <row r="107" spans="2:27" ht="19.5" customHeight="1">
      <c r="B107" s="929"/>
      <c r="C107" s="162">
        <v>60</v>
      </c>
      <c r="D107" s="339">
        <f>IF('2-2(基本)'!D93="","",'2-2(基本)'!D93)</f>
      </c>
      <c r="E107" s="646">
        <f>IF('2-2(基本)'!E95="","",'2-2(基本)'!E95)</f>
      </c>
      <c r="F107" s="646">
        <f>IF('2-2(基本)'!T95="","",'2-2(基本)'!T95)</f>
      </c>
      <c r="G107" s="163">
        <f>IF('2-2(基本)'!F93="","",'2-2(基本)'!F93)</f>
      </c>
      <c r="H107" s="339">
        <f>IF(AND('2-2(基本)'!U93="○",'2-2(基本)'!V93="○",'2-2(基本)'!W93="○",'2-2(基本)'!X93="○",'2-2(基本)'!Y93="○"),"○","")</f>
      </c>
      <c r="I107" s="156">
        <f>IF(OR(G107="",COUNTIF(L107:W107,"&gt;0")=0),"",SUM(L107:W107))</f>
      </c>
      <c r="J107" s="156">
        <f>IF(OR(G107="",COUNTIF(L107:M107,"&gt;0")=0),"",SUM(L107:M107))</f>
      </c>
      <c r="K107" s="156">
        <f>IF(OR(G107="",COUNTIF(N107:W107,"&gt;0")=0),"",SUM(N107:W107))</f>
      </c>
      <c r="L107" s="156"/>
      <c r="M107" s="156"/>
      <c r="N107" s="174"/>
      <c r="O107" s="174"/>
      <c r="P107" s="174"/>
      <c r="Q107" s="174"/>
      <c r="R107" s="174"/>
      <c r="S107" s="174"/>
      <c r="T107" s="174"/>
      <c r="U107" s="174"/>
      <c r="V107" s="156"/>
      <c r="W107" s="156"/>
      <c r="X107" s="172">
        <f>IF(OR(G107="",COUNTIF(L107:W107,"&gt;0")=0),"",COUNTIF(L107:W107,"&gt;0"))</f>
      </c>
      <c r="Y107" s="953"/>
      <c r="Z107" s="954"/>
      <c r="AA107" s="201">
        <f>IF(AND($W$1="実績報告書（上期）",SUM(R107:U107)&gt;0),"上期実績時は10月以降に金額を入力しないでください","")&amp;IF(AND(F107="H29",SUM(R107:U107)&gt;0),"H29後期研修生は10月以降に金額を入力しないでください","")</f>
      </c>
    </row>
    <row r="108" spans="2:3" ht="19.5" customHeight="1">
      <c r="B108" s="173" t="str">
        <f>B71</f>
        <v>①</v>
      </c>
      <c r="C108" s="159" t="str">
        <f>C34</f>
        <v>就業環境整備費の助成要件は労災保険・雇用保険・厚生年金・健康保険・退職金共済の全てに加入することです。</v>
      </c>
    </row>
    <row r="109" spans="2:3" ht="19.5" customHeight="1">
      <c r="B109" s="173" t="str">
        <f>B72</f>
        <v>②</v>
      </c>
      <c r="C109" s="159" t="str">
        <f>C35</f>
        <v>【助成月数】は、研修期間分（FW最大8ヶ月／人）とし、就業環境整備費単価は研修生1名あたり1万円／月を上限とする。</v>
      </c>
    </row>
    <row r="110" spans="2:3" ht="19.5" customHeight="1">
      <c r="B110" s="173" t="s">
        <v>875</v>
      </c>
      <c r="C110" s="159" t="str">
        <f>C36</f>
        <v>後期研修生については2018年6月1日から2018年9月30日までの期間です。</v>
      </c>
    </row>
  </sheetData>
  <sheetProtection password="FA15" sheet="1"/>
  <mergeCells count="165">
    <mergeCell ref="B3:I5"/>
    <mergeCell ref="B22:B27"/>
    <mergeCell ref="H7:H9"/>
    <mergeCell ref="H44:H46"/>
    <mergeCell ref="C16:H16"/>
    <mergeCell ref="C28:H28"/>
    <mergeCell ref="C22:H22"/>
    <mergeCell ref="C10:H10"/>
    <mergeCell ref="D44:D46"/>
    <mergeCell ref="E44:E46"/>
    <mergeCell ref="G44:G46"/>
    <mergeCell ref="B47:B52"/>
    <mergeCell ref="B53:B58"/>
    <mergeCell ref="C47:H47"/>
    <mergeCell ref="C53:H53"/>
    <mergeCell ref="C65:H65"/>
    <mergeCell ref="B59:B64"/>
    <mergeCell ref="B65:B70"/>
    <mergeCell ref="T42:U42"/>
    <mergeCell ref="X42:Y42"/>
    <mergeCell ref="I44:W44"/>
    <mergeCell ref="X44:X46"/>
    <mergeCell ref="I45:I46"/>
    <mergeCell ref="J45:K45"/>
    <mergeCell ref="L45:M45"/>
    <mergeCell ref="N45:W45"/>
    <mergeCell ref="Y44:Z46"/>
    <mergeCell ref="D7:D9"/>
    <mergeCell ref="B10:B15"/>
    <mergeCell ref="B16:B21"/>
    <mergeCell ref="C59:H59"/>
    <mergeCell ref="L8:M8"/>
    <mergeCell ref="E7:E9"/>
    <mergeCell ref="B38:G38"/>
    <mergeCell ref="B44:B46"/>
    <mergeCell ref="C44:C46"/>
    <mergeCell ref="F44:F46"/>
    <mergeCell ref="W1:Y1"/>
    <mergeCell ref="T3:U3"/>
    <mergeCell ref="T5:U5"/>
    <mergeCell ref="T4:U4"/>
    <mergeCell ref="G7:G9"/>
    <mergeCell ref="I7:W7"/>
    <mergeCell ref="X7:X9"/>
    <mergeCell ref="B1:G1"/>
    <mergeCell ref="F7:F9"/>
    <mergeCell ref="B7:B9"/>
    <mergeCell ref="C7:C9"/>
    <mergeCell ref="I8:I9"/>
    <mergeCell ref="J8:K8"/>
    <mergeCell ref="N8:W8"/>
    <mergeCell ref="T79:U79"/>
    <mergeCell ref="X79:Y79"/>
    <mergeCell ref="T40:U40"/>
    <mergeCell ref="T41:U41"/>
    <mergeCell ref="B75:G75"/>
    <mergeCell ref="B28:B33"/>
    <mergeCell ref="X3:Z3"/>
    <mergeCell ref="X4:Z4"/>
    <mergeCell ref="X40:Z40"/>
    <mergeCell ref="X41:Z41"/>
    <mergeCell ref="X5:Y5"/>
    <mergeCell ref="W38:Y38"/>
    <mergeCell ref="Y7:Z9"/>
    <mergeCell ref="Y16:Z16"/>
    <mergeCell ref="Y17:Z17"/>
    <mergeCell ref="Y18:Z18"/>
    <mergeCell ref="T78:U78"/>
    <mergeCell ref="X78:Z78"/>
    <mergeCell ref="B81:B83"/>
    <mergeCell ref="C81:C83"/>
    <mergeCell ref="D81:D83"/>
    <mergeCell ref="E81:E83"/>
    <mergeCell ref="F81:F83"/>
    <mergeCell ref="Y81:Z83"/>
    <mergeCell ref="Y26:Z26"/>
    <mergeCell ref="B96:B101"/>
    <mergeCell ref="G81:G83"/>
    <mergeCell ref="C96:H96"/>
    <mergeCell ref="H81:H83"/>
    <mergeCell ref="I81:W81"/>
    <mergeCell ref="X81:X83"/>
    <mergeCell ref="I82:I83"/>
    <mergeCell ref="J82:K82"/>
    <mergeCell ref="L82:M82"/>
    <mergeCell ref="B102:B107"/>
    <mergeCell ref="C102:H102"/>
    <mergeCell ref="B40:N42"/>
    <mergeCell ref="B77:N79"/>
    <mergeCell ref="B84:B89"/>
    <mergeCell ref="C84:H84"/>
    <mergeCell ref="B90:B95"/>
    <mergeCell ref="C90:H90"/>
    <mergeCell ref="N82:W82"/>
    <mergeCell ref="T77:U77"/>
    <mergeCell ref="Y27:Z27"/>
    <mergeCell ref="Y28:Z28"/>
    <mergeCell ref="Y29:Z29"/>
    <mergeCell ref="Y30:Z30"/>
    <mergeCell ref="Y19:Z19"/>
    <mergeCell ref="Y20:Z20"/>
    <mergeCell ref="Y21:Z21"/>
    <mergeCell ref="Y22:Z22"/>
    <mergeCell ref="Y23:Z23"/>
    <mergeCell ref="Y24:Z24"/>
    <mergeCell ref="Y31:Z31"/>
    <mergeCell ref="Y32:Z32"/>
    <mergeCell ref="Y33:Z33"/>
    <mergeCell ref="Y10:Z10"/>
    <mergeCell ref="Y11:Z11"/>
    <mergeCell ref="Y12:Z12"/>
    <mergeCell ref="Y13:Z13"/>
    <mergeCell ref="Y14:Z14"/>
    <mergeCell ref="Y15:Z15"/>
    <mergeCell ref="Y25:Z25"/>
    <mergeCell ref="Y47:Z47"/>
    <mergeCell ref="Y48:Z48"/>
    <mergeCell ref="Y49:Z49"/>
    <mergeCell ref="Y50:Z50"/>
    <mergeCell ref="Y51:Z51"/>
    <mergeCell ref="Y52:Z52"/>
    <mergeCell ref="Y53:Z53"/>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84:Z84"/>
    <mergeCell ref="Y85:Z85"/>
    <mergeCell ref="Y86:Z86"/>
    <mergeCell ref="Y87:Z87"/>
    <mergeCell ref="W75:Y75"/>
    <mergeCell ref="Y88:Z88"/>
    <mergeCell ref="X77:Z77"/>
    <mergeCell ref="Y89:Z89"/>
    <mergeCell ref="Y90:Z90"/>
    <mergeCell ref="Y91:Z91"/>
    <mergeCell ref="Y92:Z92"/>
    <mergeCell ref="Y93:Z93"/>
    <mergeCell ref="Y94:Z94"/>
    <mergeCell ref="Y95:Z95"/>
    <mergeCell ref="Y96:Z96"/>
    <mergeCell ref="Y97:Z97"/>
    <mergeCell ref="Y98:Z98"/>
    <mergeCell ref="Y99:Z99"/>
    <mergeCell ref="Y106:Z106"/>
    <mergeCell ref="Y107:Z107"/>
    <mergeCell ref="Y100:Z100"/>
    <mergeCell ref="Y101:Z101"/>
    <mergeCell ref="Y102:Z102"/>
    <mergeCell ref="Y103:Z103"/>
    <mergeCell ref="Y104:Z104"/>
    <mergeCell ref="Y105:Z105"/>
  </mergeCells>
  <conditionalFormatting sqref="D17 D17:D21 F17:H21 I16:U16 X16:X21 X3:Z5 D23:D27 G23:H27 I17:I21 I23:I27 I22:X22 X23:X27 D29:D33 G29:I33 I28:X28 X29:X33">
    <cfRule type="expression" priority="7" dxfId="3" stopIfTrue="1">
      <formula>D3=""</formula>
    </cfRule>
  </conditionalFormatting>
  <conditionalFormatting sqref="D54:D58 D60:D64 D66:D70 G54:I58 G60:I64 G66:I70 I53:X53 X54:X58 I59:X59 X60:X64 N65:X65 X66:X70 X40:Z42 F54:F58">
    <cfRule type="expression" priority="6" dxfId="3" stopIfTrue="1">
      <formula>D40=""</formula>
    </cfRule>
  </conditionalFormatting>
  <conditionalFormatting sqref="D91:D95 D97:D101 D103:D107 F91:I95 I90:X90 X91:X95 G97:I101 I96:X96 X97:X101 G103:I107 I102:X102 X103:X107 X77:Z79">
    <cfRule type="expression" priority="5" dxfId="3" stopIfTrue="1">
      <formula>D77=""</formula>
    </cfRule>
  </conditionalFormatting>
  <conditionalFormatting sqref="N17:U21 N23:U27 N29:U33 Y16:Z33">
    <cfRule type="expression" priority="4" dxfId="0" stopIfTrue="1">
      <formula>N16=""</formula>
    </cfRule>
  </conditionalFormatting>
  <conditionalFormatting sqref="N54 N54:U58 N60:U64 N66:U70 Y53:Z70">
    <cfRule type="expression" priority="2" dxfId="0" stopIfTrue="1">
      <formula>N53=""</formula>
    </cfRule>
  </conditionalFormatting>
  <conditionalFormatting sqref="N91:U95 N97:U101 N103:U107 Y90:Z107">
    <cfRule type="expression" priority="1" dxfId="0" stopIfTrue="1">
      <formula>N90=""</formula>
    </cfRule>
  </conditionalFormatting>
  <dataValidations count="2">
    <dataValidation type="whole" allowBlank="1" showInputMessage="1" showErrorMessage="1" error="10000以下の整数を入力してください。" sqref="L48:W52 L15 M11:W15 L17:W21 L23:W27 L29:W33 L54:W58 L60:W64 L66:W70 L85:W89 L91:W95 L97:W101 L103:W107">
      <formula1>0</formula1>
      <formula2>10000</formula2>
    </dataValidation>
    <dataValidation type="custom" operator="lessThanOrEqual" allowBlank="1" showInputMessage="1" showErrorMessage="1" error="10000以下を入力してください。&#10;また、社会保険等加入状況に○がついていなければ入力できません。" sqref="L11:L14">
      <formula1>AND($H11="○",L11&lt;=10000)</formula1>
    </dataValidation>
  </dataValidations>
  <printOptions horizontalCentered="1"/>
  <pageMargins left="0.1968503937007874" right="0.1968503937007874" top="0.7874015748031497" bottom="0.1968503937007874" header="0.3937007874015748" footer="0.1968503937007874"/>
  <pageSetup fitToHeight="2" horizontalDpi="600" verticalDpi="600" orientation="landscape" paperSize="9" scale="75" r:id="rId1"/>
  <rowBreaks count="2" manualBreakCount="2">
    <brk id="37" max="255" man="1"/>
    <brk id="74" max="25" man="1"/>
  </rowBreaks>
</worksheet>
</file>

<file path=xl/worksheets/sheet8.xml><?xml version="1.0" encoding="utf-8"?>
<worksheet xmlns="http://schemas.openxmlformats.org/spreadsheetml/2006/main" xmlns:r="http://schemas.openxmlformats.org/officeDocument/2006/relationships">
  <dimension ref="B1:Z106"/>
  <sheetViews>
    <sheetView view="pageBreakPreview" zoomScale="85" zoomScaleNormal="75" zoomScaleSheetLayoutView="85" zoomScalePageLayoutView="0" workbookViewId="0" topLeftCell="B4">
      <selection activeCell="M11" sqref="M11"/>
    </sheetView>
  </sheetViews>
  <sheetFormatPr defaultColWidth="9.140625" defaultRowHeight="19.5" customHeight="1"/>
  <cols>
    <col min="1" max="1" width="2.57421875" style="210" customWidth="1"/>
    <col min="2" max="6" width="4.57421875" style="210" customWidth="1"/>
    <col min="7" max="7" width="12.57421875" style="210" customWidth="1"/>
    <col min="8" max="8" width="10.57421875" style="210" customWidth="1"/>
    <col min="9" max="12" width="9.140625" style="210" hidden="1" customWidth="1"/>
    <col min="13" max="20" width="9.140625" style="210" customWidth="1"/>
    <col min="21" max="22" width="9.140625" style="210" hidden="1" customWidth="1"/>
    <col min="23" max="23" width="7.00390625" style="210" customWidth="1"/>
    <col min="24" max="24" width="39.421875" style="210" customWidth="1"/>
    <col min="25" max="25" width="5.00390625" style="210" customWidth="1"/>
    <col min="26" max="26" width="9.00390625" style="201" customWidth="1"/>
    <col min="27" max="16384" width="9.00390625" style="210" customWidth="1"/>
  </cols>
  <sheetData>
    <row r="1" spans="2:24" ht="19.5" customHeight="1">
      <c r="B1" s="946" t="s">
        <v>474</v>
      </c>
      <c r="C1" s="946"/>
      <c r="D1" s="946"/>
      <c r="E1" s="946"/>
      <c r="F1" s="946"/>
      <c r="G1" s="946"/>
      <c r="H1" s="210" t="str">
        <f>'2-1(表紙)'!$J$2</f>
        <v>30緑</v>
      </c>
      <c r="M1" s="198"/>
      <c r="N1" s="342" t="s">
        <v>495</v>
      </c>
      <c r="O1" s="645" t="s">
        <v>482</v>
      </c>
      <c r="P1" s="342" t="str">
        <f>'2-2(基本)'!S1</f>
        <v>H29後期</v>
      </c>
      <c r="Q1" s="412" t="str">
        <f>'2-2(基本)'!T1</f>
        <v>H30後期</v>
      </c>
      <c r="R1" s="211"/>
      <c r="S1" s="211"/>
      <c r="T1" s="211"/>
      <c r="U1" s="212"/>
      <c r="W1" s="213"/>
      <c r="X1" s="348" t="str">
        <f>IF('2-1(表紙)'!$J$3="","提出区分",'2-1(表紙)'!$J$3)</f>
        <v>提出区分</v>
      </c>
    </row>
    <row r="2" spans="13:24" ht="19.5" customHeight="1">
      <c r="M2" s="200" t="s">
        <v>392</v>
      </c>
      <c r="N2" s="98">
        <f>'2-2(基本)'!$Q$2</f>
        <v>0</v>
      </c>
      <c r="O2" s="98"/>
      <c r="P2" s="162"/>
      <c r="Q2" s="576"/>
      <c r="R2" s="211"/>
      <c r="S2" s="211"/>
      <c r="T2" s="211"/>
      <c r="U2" s="211"/>
      <c r="V2" s="211"/>
      <c r="W2" s="211"/>
      <c r="X2" s="211"/>
    </row>
    <row r="3" spans="2:25" ht="19.5" customHeight="1">
      <c r="B3" s="1014" t="s">
        <v>508</v>
      </c>
      <c r="C3" s="1014"/>
      <c r="D3" s="1014"/>
      <c r="E3" s="1014"/>
      <c r="F3" s="1014"/>
      <c r="G3" s="1014"/>
      <c r="H3" s="1014"/>
      <c r="I3" s="414"/>
      <c r="J3" s="414"/>
      <c r="K3" s="414"/>
      <c r="L3" s="414"/>
      <c r="M3" s="200" t="s">
        <v>151</v>
      </c>
      <c r="N3" s="98">
        <f>'2-2(基本)'!$Q$3</f>
        <v>0</v>
      </c>
      <c r="O3" s="570">
        <f>'2-2(基本)'!$R$3</f>
        <v>0</v>
      </c>
      <c r="P3" s="98">
        <f>'2-2(基本)'!$S$3</f>
        <v>0</v>
      </c>
      <c r="Q3" s="417">
        <f>'2-2(基本)'!$T$3</f>
        <v>0</v>
      </c>
      <c r="S3" s="946" t="s">
        <v>303</v>
      </c>
      <c r="T3" s="946"/>
      <c r="U3" s="211"/>
      <c r="V3" s="211"/>
      <c r="W3" s="1016">
        <f>IF('2-1(表紙)'!$I$15="","",'2-1(表紙)'!$I$15)</f>
      </c>
      <c r="X3" s="1017"/>
      <c r="Y3" s="1018"/>
    </row>
    <row r="4" spans="2:25" ht="19.5" customHeight="1">
      <c r="B4" s="1014"/>
      <c r="C4" s="1014"/>
      <c r="D4" s="1014"/>
      <c r="E4" s="1014"/>
      <c r="F4" s="1014"/>
      <c r="G4" s="1014"/>
      <c r="H4" s="1014"/>
      <c r="I4" s="414"/>
      <c r="J4" s="414"/>
      <c r="K4" s="414"/>
      <c r="L4" s="414"/>
      <c r="M4" s="414"/>
      <c r="S4" s="946" t="s">
        <v>305</v>
      </c>
      <c r="T4" s="946"/>
      <c r="U4" s="333"/>
      <c r="V4" s="333"/>
      <c r="W4" s="1016">
        <f>IF('2-1(表紙)'!$J$15="","",'2-1(表紙)'!$J$15)</f>
      </c>
      <c r="X4" s="1017"/>
      <c r="Y4" s="1018"/>
    </row>
    <row r="5" spans="2:25" ht="19.5" customHeight="1">
      <c r="B5" s="1014"/>
      <c r="C5" s="1014"/>
      <c r="D5" s="1014"/>
      <c r="E5" s="1014"/>
      <c r="F5" s="1014"/>
      <c r="G5" s="1014"/>
      <c r="H5" s="1014"/>
      <c r="I5" s="414"/>
      <c r="J5" s="414"/>
      <c r="K5" s="414"/>
      <c r="L5" s="414"/>
      <c r="M5" s="414"/>
      <c r="S5" s="946" t="s">
        <v>304</v>
      </c>
      <c r="T5" s="946"/>
      <c r="U5" s="336"/>
      <c r="V5" s="336"/>
      <c r="W5" s="1016">
        <f>IF('2-1(表紙)'!$H$10="","",'2-1(表紙)'!$H$10)</f>
      </c>
      <c r="X5" s="1017"/>
      <c r="Y5" s="436">
        <f>'2-1(表紙)'!$K$15</f>
        <v>0</v>
      </c>
    </row>
    <row r="6" spans="2:25" ht="19.5" customHeight="1">
      <c r="B6" s="411"/>
      <c r="C6" s="411"/>
      <c r="D6" s="411"/>
      <c r="E6" s="411"/>
      <c r="F6" s="411"/>
      <c r="G6" s="411"/>
      <c r="H6" s="411"/>
      <c r="I6" s="411"/>
      <c r="J6" s="411"/>
      <c r="K6" s="411"/>
      <c r="L6" s="411"/>
      <c r="M6" s="411"/>
      <c r="N6" s="411"/>
      <c r="O6" s="411"/>
      <c r="P6" s="411"/>
      <c r="Q6" s="411"/>
      <c r="R6" s="411"/>
      <c r="S6" s="411"/>
      <c r="U6" s="157"/>
      <c r="V6" s="157"/>
      <c r="W6" s="157"/>
      <c r="X6" s="323"/>
      <c r="Y6" s="211"/>
    </row>
    <row r="7" spans="2:26" ht="19.5" customHeight="1">
      <c r="B7" s="937" t="s">
        <v>412</v>
      </c>
      <c r="C7" s="949" t="s">
        <v>315</v>
      </c>
      <c r="D7" s="949" t="s">
        <v>0</v>
      </c>
      <c r="E7" s="951" t="s">
        <v>486</v>
      </c>
      <c r="F7" s="937" t="s">
        <v>539</v>
      </c>
      <c r="G7" s="946" t="s">
        <v>1</v>
      </c>
      <c r="H7" s="946" t="s">
        <v>171</v>
      </c>
      <c r="I7" s="946"/>
      <c r="J7" s="946"/>
      <c r="K7" s="946"/>
      <c r="L7" s="946"/>
      <c r="M7" s="946"/>
      <c r="N7" s="946"/>
      <c r="O7" s="946"/>
      <c r="P7" s="946"/>
      <c r="Q7" s="946"/>
      <c r="R7" s="946"/>
      <c r="S7" s="946"/>
      <c r="T7" s="946"/>
      <c r="U7" s="946"/>
      <c r="V7" s="946"/>
      <c r="W7" s="937" t="s">
        <v>169</v>
      </c>
      <c r="X7" s="946" t="s">
        <v>170</v>
      </c>
      <c r="Y7" s="946"/>
      <c r="Z7" s="427"/>
    </row>
    <row r="8" spans="2:26" ht="19.5" customHeight="1" hidden="1">
      <c r="B8" s="890"/>
      <c r="C8" s="949"/>
      <c r="D8" s="949"/>
      <c r="E8" s="951"/>
      <c r="F8" s="890"/>
      <c r="G8" s="946"/>
      <c r="H8" s="938" t="s">
        <v>346</v>
      </c>
      <c r="I8" s="203"/>
      <c r="J8" s="307"/>
      <c r="K8" s="306"/>
      <c r="L8" s="307"/>
      <c r="M8" s="943" t="str">
        <f>'2-5(社保等)'!N8</f>
        <v>30緑</v>
      </c>
      <c r="N8" s="944"/>
      <c r="O8" s="944"/>
      <c r="P8" s="944"/>
      <c r="Q8" s="944"/>
      <c r="R8" s="944"/>
      <c r="S8" s="944"/>
      <c r="T8" s="944"/>
      <c r="U8" s="944"/>
      <c r="V8" s="945"/>
      <c r="W8" s="890"/>
      <c r="X8" s="946"/>
      <c r="Y8" s="946"/>
      <c r="Z8" s="427"/>
    </row>
    <row r="9" spans="2:26" ht="64.5" customHeight="1" thickBot="1">
      <c r="B9" s="891"/>
      <c r="C9" s="950"/>
      <c r="D9" s="950"/>
      <c r="E9" s="952"/>
      <c r="F9" s="891"/>
      <c r="G9" s="947"/>
      <c r="H9" s="939"/>
      <c r="I9" s="471"/>
      <c r="J9" s="471"/>
      <c r="K9" s="472"/>
      <c r="L9" s="472"/>
      <c r="M9" s="72" t="s">
        <v>386</v>
      </c>
      <c r="N9" s="72" t="s">
        <v>387</v>
      </c>
      <c r="O9" s="72" t="s">
        <v>384</v>
      </c>
      <c r="P9" s="72" t="s">
        <v>385</v>
      </c>
      <c r="Q9" s="72" t="s">
        <v>165</v>
      </c>
      <c r="R9" s="72" t="s">
        <v>166</v>
      </c>
      <c r="S9" s="72" t="s">
        <v>167</v>
      </c>
      <c r="T9" s="72" t="s">
        <v>168</v>
      </c>
      <c r="U9" s="72"/>
      <c r="V9" s="72"/>
      <c r="W9" s="891"/>
      <c r="X9" s="984"/>
      <c r="Y9" s="984"/>
      <c r="Z9" s="427"/>
    </row>
    <row r="10" spans="2:26" s="159" customFormat="1" ht="19.5" customHeight="1" thickTop="1">
      <c r="B10" s="1008" t="s">
        <v>392</v>
      </c>
      <c r="C10" s="931" t="s">
        <v>346</v>
      </c>
      <c r="D10" s="932"/>
      <c r="E10" s="932"/>
      <c r="F10" s="932"/>
      <c r="G10" s="933"/>
      <c r="H10" s="171">
        <f>IF((COUNTIF(H11:H15,"&gt;0")+COUNTIF(H46:H50,"&gt;0")+COUNTIF(H81:H85,"&gt;0"))=0,"",SUM(H11:H15)+SUM(H46:H50)+SUM(H81:H85))</f>
      </c>
      <c r="I10" s="171">
        <f>IF((COUNTIF(I11:I15,"&gt;0")+COUNTIF(I46:I50,"&gt;0"))=0,"",SUM(I11:I15)+SUM(I46:I50))</f>
      </c>
      <c r="J10" s="171">
        <f>IF((COUNTIF(J11:J15,"&gt;0")+COUNTIF(J46:J50,"&gt;0"))=0,"",SUM(J11:J15)+SUM(J46:J50))</f>
      </c>
      <c r="K10" s="171">
        <f>IF((COUNTIF(K11:K15,"&gt;0")+COUNTIF(K46:K50,"&gt;0"))=0,"",SUM(K11:K15)+SUM(K46:K50))</f>
      </c>
      <c r="L10" s="171">
        <f>IF((COUNTIF(L11:L15,"&gt;0")+COUNTIF(L46:L50,"&gt;0"))=0,"",SUM(L11:L15)+SUM(L46:L50))</f>
      </c>
      <c r="M10" s="171">
        <f aca="true" t="shared" si="0" ref="M10:T10">IF((COUNTIF(M11:M15,"&gt;0")+COUNTIF(M46:M50,"&gt;0")+COUNTIF(M81:M85,"&gt;0"))=0,"",SUM(M11:M15)+SUM(M46:M50)+SUM(M81:M85))</f>
      </c>
      <c r="N10" s="171">
        <f t="shared" si="0"/>
      </c>
      <c r="O10" s="171">
        <f t="shared" si="0"/>
      </c>
      <c r="P10" s="171">
        <f t="shared" si="0"/>
      </c>
      <c r="Q10" s="171">
        <f t="shared" si="0"/>
      </c>
      <c r="R10" s="171">
        <f t="shared" si="0"/>
      </c>
      <c r="S10" s="171">
        <f t="shared" si="0"/>
      </c>
      <c r="T10" s="171">
        <f t="shared" si="0"/>
      </c>
      <c r="U10" s="155">
        <f>IF((COUNTIF(U11:U15,"&gt;0")+COUNTIF(U46:U50,"&gt;0"))=0,"",SUM(U11:U15)+SUM(U46:U50))</f>
      </c>
      <c r="V10" s="155">
        <f>IF((COUNTIF(V11:V15,"&gt;0")+COUNTIF(V46:V50,"&gt;0"))=0,"",SUM(V11:V15)+SUM(V46:V50))</f>
      </c>
      <c r="W10" s="155">
        <f>IF((COUNTIF(W11:W15,"&gt;0")+COUNTIF(W46:W50,"&gt;0"))=0,"",SUM(W11:W15)+SUM(W46:W50))</f>
      </c>
      <c r="X10" s="995"/>
      <c r="Y10" s="995"/>
      <c r="Z10" s="201"/>
    </row>
    <row r="11" spans="2:26" s="159" customFormat="1" ht="19.5" customHeight="1">
      <c r="B11" s="1008"/>
      <c r="C11" s="162">
        <v>1</v>
      </c>
      <c r="D11" s="339">
        <f>IF('2-2(基本)'!D10="","",'2-2(基本)'!D10)</f>
      </c>
      <c r="E11" s="646">
        <f>IF('2-2(基本)'!E10="","",'2-2(基本)'!E10)</f>
      </c>
      <c r="F11" s="646">
        <f>IF('2-2(基本)'!T10="","",'2-2(基本)'!T10)</f>
      </c>
      <c r="G11" s="163">
        <f>IF('2-2(基本)'!F10="","",'2-2(基本)'!F10)</f>
      </c>
      <c r="H11" s="172">
        <f>IF(OR(G11="",COUNTIF(K11:V11,"&gt;0")=0),"",SUM(K11:V11))</f>
      </c>
      <c r="I11" s="156">
        <f>IF(OR(G11="",COUNTIF(K11:L11,"&gt;0")=0),"",SUM(K11:L11))</f>
      </c>
      <c r="J11" s="156">
        <f>IF(OR(G11="",COUNTIF(M11:V11,"&gt;0")=0),"",SUM(M11:V11))</f>
      </c>
      <c r="K11" s="156"/>
      <c r="L11" s="156"/>
      <c r="M11" s="205"/>
      <c r="N11" s="205"/>
      <c r="O11" s="205"/>
      <c r="P11" s="205"/>
      <c r="Q11" s="205"/>
      <c r="R11" s="205"/>
      <c r="S11" s="205"/>
      <c r="T11" s="205"/>
      <c r="U11" s="156"/>
      <c r="V11" s="156"/>
      <c r="W11" s="156">
        <f>IF(OR(G11="",COUNTIF(K11:V11,"&gt;0")=0),"",COUNTIF(K11:V11,"&gt;0"))</f>
      </c>
      <c r="X11" s="922"/>
      <c r="Y11" s="922"/>
      <c r="Z11" s="201">
        <f aca="true" t="shared" si="1" ref="Z11:Z21">IF(AND($X$1="実績報告書（上期）",SUM(Q11:T11)&gt;0),"上期実績時は10月以降に金額を入力しないでください","")&amp;IF(AND(F11="H29",SUM(Q11:T11)&gt;0),"H29後期研修生は10月以降に金額を入力しないでください","")</f>
      </c>
    </row>
    <row r="12" spans="2:26" s="159" customFormat="1" ht="19.5" customHeight="1">
      <c r="B12" s="1008"/>
      <c r="C12" s="179">
        <v>2</v>
      </c>
      <c r="D12" s="335">
        <f>IF('2-2(基本)'!D11="","",'2-2(基本)'!D11)</f>
      </c>
      <c r="E12" s="648">
        <f>IF('2-2(基本)'!E11="","",'2-2(基本)'!E11)</f>
      </c>
      <c r="F12" s="648">
        <f>IF('2-2(基本)'!T11="","",'2-2(基本)'!T11)</f>
      </c>
      <c r="G12" s="178">
        <f>IF('2-2(基本)'!F11="","",'2-2(基本)'!F11)</f>
      </c>
      <c r="H12" s="181">
        <f>IF(OR(G12="",COUNTIF(K12:V12,"&gt;0")=0),"",SUM(K12:V12))</f>
      </c>
      <c r="I12" s="180">
        <f>IF(OR(G12="",COUNTIF(K12:L12,"&gt;0")=0),"",SUM(K12:L12))</f>
      </c>
      <c r="J12" s="180">
        <f>IF(OR(G12="",COUNTIF(M12:V12,"&gt;0")=0),"",SUM(M12:V12))</f>
      </c>
      <c r="K12" s="180"/>
      <c r="L12" s="180"/>
      <c r="M12" s="206"/>
      <c r="N12" s="206"/>
      <c r="O12" s="206"/>
      <c r="P12" s="206"/>
      <c r="Q12" s="206"/>
      <c r="R12" s="206"/>
      <c r="S12" s="206"/>
      <c r="T12" s="206"/>
      <c r="U12" s="180"/>
      <c r="V12" s="180"/>
      <c r="W12" s="180">
        <f>IF(OR(G12="",COUNTIF(K12:V12,"&gt;0")=0),"",COUNTIF(K12:V12,"&gt;0"))</f>
      </c>
      <c r="X12" s="922"/>
      <c r="Y12" s="922"/>
      <c r="Z12" s="201">
        <f t="shared" si="1"/>
      </c>
    </row>
    <row r="13" spans="2:26" s="159" customFormat="1" ht="19.5" customHeight="1">
      <c r="B13" s="1008"/>
      <c r="C13" s="179">
        <v>3</v>
      </c>
      <c r="D13" s="335">
        <f>IF('2-2(基本)'!D12="","",'2-2(基本)'!D12)</f>
      </c>
      <c r="E13" s="648">
        <f>IF('2-2(基本)'!E12="","",'2-2(基本)'!E12)</f>
      </c>
      <c r="F13" s="648">
        <f>IF('2-2(基本)'!T12="","",'2-2(基本)'!T12)</f>
      </c>
      <c r="G13" s="178">
        <f>IF('2-2(基本)'!F12="","",'2-2(基本)'!F12)</f>
      </c>
      <c r="H13" s="181">
        <f>IF(OR(G13="",COUNTIF(K13:V13,"&gt;0")=0),"",SUM(K13:V13))</f>
      </c>
      <c r="I13" s="180">
        <f>IF(OR(G13="",COUNTIF(K13:L13,"&gt;0")=0),"",SUM(K13:L13))</f>
      </c>
      <c r="J13" s="180">
        <f>IF(OR(G13="",COUNTIF(M13:V13,"&gt;0")=0),"",SUM(M13:V13))</f>
      </c>
      <c r="K13" s="180"/>
      <c r="L13" s="180"/>
      <c r="M13" s="206"/>
      <c r="N13" s="206"/>
      <c r="O13" s="206"/>
      <c r="P13" s="206"/>
      <c r="Q13" s="206"/>
      <c r="R13" s="206"/>
      <c r="S13" s="206"/>
      <c r="T13" s="206"/>
      <c r="U13" s="180"/>
      <c r="V13" s="180"/>
      <c r="W13" s="180">
        <f>IF(OR(G13="",COUNTIF(K13:V13,"&gt;0")=0),"",COUNTIF(K13:V13,"&gt;0"))</f>
      </c>
      <c r="X13" s="922"/>
      <c r="Y13" s="922"/>
      <c r="Z13" s="201">
        <f t="shared" si="1"/>
      </c>
    </row>
    <row r="14" spans="2:26" s="159" customFormat="1" ht="19.5" customHeight="1">
      <c r="B14" s="1008"/>
      <c r="C14" s="179">
        <v>4</v>
      </c>
      <c r="D14" s="335">
        <f>IF('2-2(基本)'!D13="","",'2-2(基本)'!D13)</f>
      </c>
      <c r="E14" s="648">
        <f>IF('2-2(基本)'!E13="","",'2-2(基本)'!E13)</f>
      </c>
      <c r="F14" s="648">
        <f>IF('2-2(基本)'!T13="","",'2-2(基本)'!T13)</f>
      </c>
      <c r="G14" s="178">
        <f>IF('2-2(基本)'!F13="","",'2-2(基本)'!F13)</f>
      </c>
      <c r="H14" s="181">
        <f>IF(OR(G14="",COUNTIF(K14:V14,"&gt;0")=0),"",SUM(K14:V14))</f>
      </c>
      <c r="I14" s="180">
        <f>IF(OR(G14="",COUNTIF(K14:L14,"&gt;0")=0),"",SUM(K14:L14))</f>
      </c>
      <c r="J14" s="180">
        <f>IF(OR(G14="",COUNTIF(M14:V14,"&gt;0")=0),"",SUM(M14:V14))</f>
      </c>
      <c r="K14" s="180"/>
      <c r="L14" s="180"/>
      <c r="M14" s="206"/>
      <c r="N14" s="206"/>
      <c r="O14" s="206"/>
      <c r="P14" s="206"/>
      <c r="Q14" s="206"/>
      <c r="R14" s="206"/>
      <c r="S14" s="206"/>
      <c r="T14" s="206"/>
      <c r="U14" s="180"/>
      <c r="V14" s="180"/>
      <c r="W14" s="180">
        <f>IF(OR(G14="",COUNTIF(K14:V14,"&gt;0")=0),"",COUNTIF(K14:V14,"&gt;0"))</f>
      </c>
      <c r="X14" s="922"/>
      <c r="Y14" s="922"/>
      <c r="Z14" s="201">
        <f t="shared" si="1"/>
      </c>
    </row>
    <row r="15" spans="2:26" s="159" customFormat="1" ht="19.5" customHeight="1" thickBot="1">
      <c r="B15" s="1008"/>
      <c r="C15" s="179">
        <v>5</v>
      </c>
      <c r="D15" s="335">
        <f>IF('2-2(基本)'!D14="","",'2-2(基本)'!D14)</f>
      </c>
      <c r="E15" s="648">
        <f>IF('2-2(基本)'!E14="","",'2-2(基本)'!E14)</f>
      </c>
      <c r="F15" s="648">
        <f>IF('2-2(基本)'!T14="","",'2-2(基本)'!T14)</f>
      </c>
      <c r="G15" s="178">
        <f>IF('2-2(基本)'!F14="","",'2-2(基本)'!F14)</f>
      </c>
      <c r="H15" s="181">
        <f>IF(OR(G15="",COUNTIF(K15:V15,"&gt;0")=0),"",SUM(K15:V15))</f>
      </c>
      <c r="I15" s="180">
        <f>IF(OR(G15="",COUNTIF(K15:L15,"&gt;0")=0),"",SUM(K15:L15))</f>
      </c>
      <c r="J15" s="180">
        <f>IF(OR(G15="",COUNTIF(M15:V15,"&gt;0")=0),"",SUM(M15:V15))</f>
      </c>
      <c r="K15" s="180"/>
      <c r="L15" s="180"/>
      <c r="M15" s="206"/>
      <c r="N15" s="206"/>
      <c r="O15" s="206"/>
      <c r="P15" s="206"/>
      <c r="Q15" s="206"/>
      <c r="R15" s="206"/>
      <c r="S15" s="206"/>
      <c r="T15" s="206"/>
      <c r="U15" s="180"/>
      <c r="V15" s="180"/>
      <c r="W15" s="181">
        <f>IF(OR(G15="",COUNTIF(K15:V15,"&gt;0")=0),"",COUNTIF(K15:V15,"&gt;0"))</f>
      </c>
      <c r="X15" s="994"/>
      <c r="Y15" s="994"/>
      <c r="Z15" s="201">
        <f t="shared" si="1"/>
      </c>
    </row>
    <row r="16" spans="2:26" ht="19.5" customHeight="1" thickTop="1">
      <c r="B16" s="1007" t="s">
        <v>151</v>
      </c>
      <c r="C16" s="1009" t="s">
        <v>164</v>
      </c>
      <c r="D16" s="1009"/>
      <c r="E16" s="1009"/>
      <c r="F16" s="1009"/>
      <c r="G16" s="1009"/>
      <c r="H16" s="207">
        <f>IF((COUNTIF(H17:H21,"&gt;0")+COUNTIF(H52:H56,"&gt;0")+COUNTIF(H87:H91,"&gt;0"))=0,"",SUM(H17:H21)+SUM(H52:H56)+SUM(H87:H91))</f>
      </c>
      <c r="I16" s="207">
        <f>IF((COUNTIF(I17:I21,"&gt;0")+COUNTIF(I52:I56,"&gt;0"))=0,"",SUM(I17:I21)+SUM(I52:I56))</f>
      </c>
      <c r="J16" s="207">
        <f>IF((COUNTIF(J17:J21,"&gt;0")+COUNTIF(J52:J56,"&gt;0"))=0,"",SUM(J17:J21)+SUM(J52:J56))</f>
      </c>
      <c r="K16" s="207">
        <f>IF((COUNTIF(K17:K21,"&gt;0")+COUNTIF(K52:K56,"&gt;0"))=0,"",SUM(K17:K21)+SUM(K52:K56))</f>
      </c>
      <c r="L16" s="207">
        <f>IF((COUNTIF(L17:L21,"&gt;0")+COUNTIF(L52:L56,"&gt;0"))=0,"",SUM(L17:L21)+SUM(L52:L56))</f>
      </c>
      <c r="M16" s="207">
        <f aca="true" t="shared" si="2" ref="M16:T16">IF((COUNTIF(M17:M21,"&gt;0")+COUNTIF(M52:M56,"&gt;0")+COUNTIF(M87:M91,"&gt;0"))=0,"",SUM(M17:M21)+SUM(M52:M56)+SUM(M87:M91))</f>
      </c>
      <c r="N16" s="207">
        <f t="shared" si="2"/>
      </c>
      <c r="O16" s="207">
        <f t="shared" si="2"/>
      </c>
      <c r="P16" s="207">
        <f t="shared" si="2"/>
      </c>
      <c r="Q16" s="207">
        <f t="shared" si="2"/>
      </c>
      <c r="R16" s="207">
        <f t="shared" si="2"/>
      </c>
      <c r="S16" s="207">
        <f t="shared" si="2"/>
      </c>
      <c r="T16" s="207">
        <f t="shared" si="2"/>
      </c>
      <c r="U16" s="207">
        <f>IF((COUNTIF(U17:U21,"&gt;0")+COUNTIF(U52:U56,"&gt;0"))=0,"",SUM(U17:U21)+SUM(U52:U56))</f>
      </c>
      <c r="V16" s="207">
        <f>IF((COUNTIF(V17:V21,"&gt;0")+COUNTIF(V52:V56,"&gt;0"))=0,"",SUM(V17:V21)+SUM(V52:V56))</f>
      </c>
      <c r="W16" s="207">
        <f>IF((COUNTIF(W17:W21,"&gt;0")+COUNTIF(W52:W56,"&gt;0"))=0,"",SUM(W17:W21)+SUM(W52:W56))</f>
      </c>
      <c r="X16" s="995"/>
      <c r="Y16" s="995"/>
      <c r="Z16" s="427">
        <f t="shared" si="1"/>
      </c>
    </row>
    <row r="17" spans="2:26" ht="19.5" customHeight="1">
      <c r="B17" s="1008"/>
      <c r="C17" s="162">
        <v>6</v>
      </c>
      <c r="D17" s="339">
        <f>IF('2-2(基本)'!D15="","",'2-2(基本)'!D15)</f>
      </c>
      <c r="E17" s="646">
        <f>IF('2-2(基本)'!E15="","",'2-2(基本)'!E15)</f>
      </c>
      <c r="F17" s="405">
        <f>IF('2-2(基本)'!T15="","",'2-2(基本)'!T15)</f>
      </c>
      <c r="G17" s="163">
        <f>IF('2-2(基本)'!F15="","",'2-2(基本)'!F15)</f>
      </c>
      <c r="H17" s="172">
        <f>IF(OR(G17="",COUNTIF(K17:V17,"&gt;0")=0),"",SUM(K17:V17))</f>
      </c>
      <c r="I17" s="172">
        <f>IF(OR(G17="",COUNTIF(K17:L17,"&gt;0")=0),"",SUM(K17:L17))</f>
      </c>
      <c r="J17" s="172">
        <f>IF(OR(G17="",COUNTIF(M17:V17,"&gt;0")=0),"",SUM(M17:V17))</f>
      </c>
      <c r="K17" s="172"/>
      <c r="L17" s="172"/>
      <c r="M17" s="205"/>
      <c r="N17" s="205"/>
      <c r="O17" s="205"/>
      <c r="P17" s="205"/>
      <c r="Q17" s="205"/>
      <c r="R17" s="205"/>
      <c r="S17" s="205"/>
      <c r="T17" s="205"/>
      <c r="U17" s="172"/>
      <c r="V17" s="172"/>
      <c r="W17" s="172">
        <f>IF(OR(G17="",COUNTIF(K17:V17,"&gt;0")=0),"",COUNTIF(K17:V17,"&gt;0"))</f>
      </c>
      <c r="X17" s="922"/>
      <c r="Y17" s="922"/>
      <c r="Z17" s="201">
        <f t="shared" si="1"/>
      </c>
    </row>
    <row r="18" spans="2:26" ht="19.5" customHeight="1">
      <c r="B18" s="1008"/>
      <c r="C18" s="162">
        <v>7</v>
      </c>
      <c r="D18" s="339">
        <f>IF('2-2(基本)'!D16="","",'2-2(基本)'!D16)</f>
      </c>
      <c r="E18" s="646">
        <f>IF('2-2(基本)'!E16="","",'2-2(基本)'!E16)</f>
      </c>
      <c r="F18" s="405">
        <f>IF('2-2(基本)'!T16="","",'2-2(基本)'!T16)</f>
      </c>
      <c r="G18" s="163">
        <f>IF('2-2(基本)'!F16="","",'2-2(基本)'!F16)</f>
      </c>
      <c r="H18" s="172">
        <f>IF(OR(G18="",COUNTIF(K18:V18,"&gt;0")=0),"",SUM(K18:V18))</f>
      </c>
      <c r="I18" s="172">
        <f>IF(OR(G18="",COUNTIF(K18:L18,"&gt;0")=0),"",SUM(K18:L18))</f>
      </c>
      <c r="J18" s="172">
        <f>IF(OR(G18="",COUNTIF(M18:V18,"&gt;0")=0),"",SUM(M18:V18))</f>
      </c>
      <c r="K18" s="172"/>
      <c r="L18" s="172"/>
      <c r="M18" s="205"/>
      <c r="N18" s="205"/>
      <c r="O18" s="205"/>
      <c r="P18" s="205"/>
      <c r="Q18" s="205"/>
      <c r="R18" s="205"/>
      <c r="S18" s="205"/>
      <c r="T18" s="205"/>
      <c r="U18" s="172"/>
      <c r="V18" s="172"/>
      <c r="W18" s="172">
        <f>IF(OR(G18="",COUNTIF(K18:V18,"&gt;0")=0),"",COUNTIF(K18:V18,"&gt;0"))</f>
      </c>
      <c r="X18" s="922"/>
      <c r="Y18" s="922"/>
      <c r="Z18" s="201">
        <f t="shared" si="1"/>
      </c>
    </row>
    <row r="19" spans="2:26" ht="19.5" customHeight="1">
      <c r="B19" s="1008"/>
      <c r="C19" s="162">
        <v>8</v>
      </c>
      <c r="D19" s="339">
        <f>IF('2-2(基本)'!D17="","",'2-2(基本)'!D17)</f>
      </c>
      <c r="E19" s="646">
        <f>IF('2-2(基本)'!E17="","",'2-2(基本)'!E17)</f>
      </c>
      <c r="F19" s="405">
        <f>IF('2-2(基本)'!T17="","",'2-2(基本)'!T17)</f>
      </c>
      <c r="G19" s="163">
        <f>IF('2-2(基本)'!F17="","",'2-2(基本)'!F17)</f>
      </c>
      <c r="H19" s="172">
        <f>IF(OR(G19="",COUNTIF(K19:V19,"&gt;0")=0),"",SUM(K19:V19))</f>
      </c>
      <c r="I19" s="172">
        <f>IF(OR(G19="",COUNTIF(K19:L19,"&gt;0")=0),"",SUM(K19:L19))</f>
      </c>
      <c r="J19" s="172">
        <f>IF(OR(G19="",COUNTIF(M19:V19,"&gt;0")=0),"",SUM(M19:V19))</f>
      </c>
      <c r="K19" s="172"/>
      <c r="L19" s="172"/>
      <c r="M19" s="205"/>
      <c r="N19" s="205"/>
      <c r="O19" s="205"/>
      <c r="P19" s="205"/>
      <c r="Q19" s="205"/>
      <c r="R19" s="205"/>
      <c r="S19" s="205"/>
      <c r="T19" s="205"/>
      <c r="U19" s="172"/>
      <c r="V19" s="172"/>
      <c r="W19" s="172">
        <f>IF(OR(G19="",COUNTIF(K19:V19,"&gt;0")=0),"",COUNTIF(K19:V19,"&gt;0"))</f>
      </c>
      <c r="X19" s="922"/>
      <c r="Y19" s="922"/>
      <c r="Z19" s="201">
        <f t="shared" si="1"/>
      </c>
    </row>
    <row r="20" spans="2:26" ht="19.5" customHeight="1">
      <c r="B20" s="1008"/>
      <c r="C20" s="162">
        <v>9</v>
      </c>
      <c r="D20" s="339">
        <f>IF('2-2(基本)'!D18="","",'2-2(基本)'!D18)</f>
      </c>
      <c r="E20" s="646">
        <f>IF('2-2(基本)'!E18="","",'2-2(基本)'!E18)</f>
      </c>
      <c r="F20" s="405">
        <f>IF('2-2(基本)'!T18="","",'2-2(基本)'!T18)</f>
      </c>
      <c r="G20" s="163">
        <f>IF('2-2(基本)'!F18="","",'2-2(基本)'!F18)</f>
      </c>
      <c r="H20" s="172">
        <f>IF(OR(G20="",COUNTIF(K20:V20,"&gt;0")=0),"",SUM(K20:V20))</f>
      </c>
      <c r="I20" s="172">
        <f>IF(OR(G20="",COUNTIF(K20:L20,"&gt;0")=0),"",SUM(K20:L20))</f>
      </c>
      <c r="J20" s="172">
        <f>IF(OR(G20="",COUNTIF(M20:V20,"&gt;0")=0),"",SUM(M20:V20))</f>
      </c>
      <c r="K20" s="172"/>
      <c r="L20" s="172"/>
      <c r="M20" s="205"/>
      <c r="N20" s="205"/>
      <c r="O20" s="205"/>
      <c r="P20" s="205"/>
      <c r="Q20" s="205"/>
      <c r="R20" s="205"/>
      <c r="S20" s="205"/>
      <c r="T20" s="205"/>
      <c r="U20" s="172"/>
      <c r="V20" s="172"/>
      <c r="W20" s="172">
        <f>IF(OR(G20="",COUNTIF(K20:V20,"&gt;0")=0),"",COUNTIF(K20:V20,"&gt;0"))</f>
      </c>
      <c r="X20" s="922"/>
      <c r="Y20" s="922"/>
      <c r="Z20" s="201">
        <f t="shared" si="1"/>
      </c>
    </row>
    <row r="21" spans="2:26" ht="19.5" customHeight="1">
      <c r="B21" s="985"/>
      <c r="C21" s="162">
        <v>10</v>
      </c>
      <c r="D21" s="339">
        <f>IF('2-2(基本)'!D19="","",'2-2(基本)'!D19)</f>
      </c>
      <c r="E21" s="646">
        <f>IF('2-2(基本)'!E19="","",'2-2(基本)'!E19)</f>
      </c>
      <c r="F21" s="405">
        <f>IF('2-2(基本)'!T19="","",'2-2(基本)'!T19)</f>
      </c>
      <c r="G21" s="163">
        <f>IF('2-2(基本)'!F19="","",'2-2(基本)'!F19)</f>
      </c>
      <c r="H21" s="172">
        <f>IF(OR(G21="",COUNTIF(K21:V21,"&gt;0")=0),"",SUM(K21:V21))</f>
      </c>
      <c r="I21" s="172">
        <f>IF(OR(G21="",COUNTIF(K21:L21,"&gt;0")=0),"",SUM(K21:L21))</f>
      </c>
      <c r="J21" s="172">
        <f>IF(OR(G21="",COUNTIF(M21:V21,"&gt;0")=0),"",SUM(M21:V21))</f>
      </c>
      <c r="K21" s="172"/>
      <c r="L21" s="172"/>
      <c r="M21" s="205"/>
      <c r="N21" s="205"/>
      <c r="O21" s="205"/>
      <c r="P21" s="205"/>
      <c r="Q21" s="205"/>
      <c r="R21" s="205"/>
      <c r="S21" s="205"/>
      <c r="T21" s="205"/>
      <c r="U21" s="172"/>
      <c r="V21" s="172"/>
      <c r="W21" s="172">
        <f>IF(OR(G21="",COUNTIF(K21:V21,"&gt;0")=0),"",COUNTIF(K21:V21,"&gt;0"))</f>
      </c>
      <c r="X21" s="922"/>
      <c r="Y21" s="922"/>
      <c r="Z21" s="201">
        <f t="shared" si="1"/>
      </c>
    </row>
    <row r="22" spans="2:25" ht="19.5" customHeight="1">
      <c r="B22" s="173"/>
      <c r="C22" s="159" t="str">
        <f>"【助成月数】は、研修期間分（最大"&amp;リスト!$C$75&amp;"ヶ月／人）とし、雇用促進支援費単価は研修生1名あたり2万円／月を上限とする。"</f>
        <v>【助成月数】は、研修期間分（最大8ヶ月／人）とし、雇用促進支援費単価は研修生1名あたり2万円／月を上限とする。</v>
      </c>
      <c r="D22" s="215"/>
      <c r="E22" s="215"/>
      <c r="F22" s="215"/>
      <c r="G22" s="216"/>
      <c r="H22" s="59"/>
      <c r="I22" s="59"/>
      <c r="J22" s="59"/>
      <c r="K22" s="59"/>
      <c r="L22" s="59"/>
      <c r="M22" s="59"/>
      <c r="N22" s="59"/>
      <c r="O22" s="59"/>
      <c r="P22" s="59"/>
      <c r="Q22" s="59"/>
      <c r="R22" s="59"/>
      <c r="S22" s="59"/>
      <c r="T22" s="59"/>
      <c r="U22" s="59"/>
      <c r="V22" s="59"/>
      <c r="W22" s="217"/>
      <c r="X22" s="214"/>
      <c r="Y22" s="214"/>
    </row>
    <row r="23" spans="2:25" ht="19.5" customHeight="1">
      <c r="B23" s="946" t="s">
        <v>355</v>
      </c>
      <c r="C23" s="946"/>
      <c r="D23" s="946"/>
      <c r="E23" s="946"/>
      <c r="F23" s="946"/>
      <c r="G23" s="946"/>
      <c r="H23" s="946"/>
      <c r="I23" s="946"/>
      <c r="J23" s="946"/>
      <c r="K23" s="946"/>
      <c r="L23" s="946"/>
      <c r="M23" s="946"/>
      <c r="N23" s="946"/>
      <c r="O23" s="946"/>
      <c r="P23" s="946"/>
      <c r="Q23" s="946"/>
      <c r="R23" s="946"/>
      <c r="S23" s="946"/>
      <c r="T23" s="946"/>
      <c r="U23" s="946"/>
      <c r="V23" s="946"/>
      <c r="W23" s="946"/>
      <c r="X23" s="946"/>
      <c r="Y23" s="946"/>
    </row>
    <row r="24" spans="2:25" ht="19.5" customHeight="1" hidden="1">
      <c r="B24" s="996" t="s">
        <v>512</v>
      </c>
      <c r="C24" s="884" t="s">
        <v>513</v>
      </c>
      <c r="D24" s="997"/>
      <c r="E24" s="946" t="s">
        <v>515</v>
      </c>
      <c r="F24" s="946"/>
      <c r="G24" s="946"/>
      <c r="H24" s="938" t="s">
        <v>353</v>
      </c>
      <c r="I24" s="203"/>
      <c r="J24" s="307"/>
      <c r="K24" s="306"/>
      <c r="L24" s="307"/>
      <c r="M24" s="999" t="str">
        <f>M8</f>
        <v>30緑</v>
      </c>
      <c r="N24" s="999"/>
      <c r="O24" s="999"/>
      <c r="P24" s="999"/>
      <c r="Q24" s="999"/>
      <c r="R24" s="999"/>
      <c r="S24" s="999"/>
      <c r="T24" s="999"/>
      <c r="U24" s="475"/>
      <c r="V24" s="473"/>
      <c r="W24" s="1000" t="s">
        <v>354</v>
      </c>
      <c r="X24" s="946" t="s">
        <v>401</v>
      </c>
      <c r="Y24" s="946"/>
    </row>
    <row r="25" spans="2:25" ht="37.5" customHeight="1">
      <c r="B25" s="946"/>
      <c r="C25" s="997"/>
      <c r="D25" s="997"/>
      <c r="E25" s="946"/>
      <c r="F25" s="946"/>
      <c r="G25" s="946"/>
      <c r="H25" s="985"/>
      <c r="I25" s="473"/>
      <c r="J25" s="466"/>
      <c r="K25" s="474"/>
      <c r="L25" s="474"/>
      <c r="M25" s="337" t="s">
        <v>365</v>
      </c>
      <c r="N25" s="337" t="s">
        <v>364</v>
      </c>
      <c r="O25" s="337" t="s">
        <v>384</v>
      </c>
      <c r="P25" s="337" t="s">
        <v>385</v>
      </c>
      <c r="Q25" s="337" t="s">
        <v>165</v>
      </c>
      <c r="R25" s="337" t="s">
        <v>166</v>
      </c>
      <c r="S25" s="337" t="s">
        <v>167</v>
      </c>
      <c r="T25" s="337" t="s">
        <v>168</v>
      </c>
      <c r="U25" s="306"/>
      <c r="V25" s="306"/>
      <c r="W25" s="1001"/>
      <c r="X25" s="946"/>
      <c r="Y25" s="946"/>
    </row>
    <row r="26" spans="2:25" ht="19.5" customHeight="1">
      <c r="B26" s="1002" t="s">
        <v>509</v>
      </c>
      <c r="C26" s="942" t="s">
        <v>516</v>
      </c>
      <c r="D26" s="940"/>
      <c r="E26" s="940"/>
      <c r="F26" s="940"/>
      <c r="G26" s="941"/>
      <c r="H26" s="1003">
        <f>IF(SUM(I26:J27)=0,"",SUM(I26:J27))</f>
      </c>
      <c r="I26" s="1003">
        <f>IF(SUM(K26:L26)=0,"",SUM(K26:L26))</f>
      </c>
      <c r="J26" s="1003">
        <f>IF(SUM(M26:V26)=0,"",SUM(M26:V26))</f>
      </c>
      <c r="K26" s="401">
        <f>IF(OR($C27="",K27=0),"",IF(K27&gt;$C27*20000,$C27*20000,K27))</f>
      </c>
      <c r="L26" s="401">
        <f>IF(OR($C27="",L27=0),"",IF(L27&gt;$C27*20000,$C27*20000,L27))</f>
      </c>
      <c r="M26" s="401">
        <f>IF(OR($C27="",M27=0),"",IF(M27&gt;$C27*20000,$C27*20000,M27))</f>
      </c>
      <c r="N26" s="401">
        <f aca="true" t="shared" si="3" ref="N26:V26">IF(OR($C27="",N27=0),"",IF(N27&gt;$C27*20000,$C27*20000,N27))</f>
      </c>
      <c r="O26" s="401">
        <f t="shared" si="3"/>
      </c>
      <c r="P26" s="401">
        <f t="shared" si="3"/>
      </c>
      <c r="Q26" s="401">
        <f t="shared" si="3"/>
      </c>
      <c r="R26" s="401">
        <f t="shared" si="3"/>
      </c>
      <c r="S26" s="401">
        <f t="shared" si="3"/>
      </c>
      <c r="T26" s="401">
        <f t="shared" si="3"/>
      </c>
      <c r="U26" s="401">
        <f t="shared" si="3"/>
      </c>
      <c r="V26" s="401">
        <f t="shared" si="3"/>
      </c>
      <c r="W26" s="209">
        <f>W27</f>
      </c>
      <c r="X26" s="993"/>
      <c r="Y26" s="993"/>
    </row>
    <row r="27" spans="2:26" ht="19.5" customHeight="1" thickBot="1">
      <c r="B27" s="928"/>
      <c r="C27" s="938">
        <f>IF((COUNTIF('2-2(基本)'!$J$15:$J$19,"女")+COUNTIF('2-2(基本)'!$J$47:$J$51,"女")+COUNTIF('2-2(基本)'!$J$79:$J$83,"女"))=0,"",COUNTIF('2-2(基本)'!$J$15:$J$19,"女")+COUNTIF('2-2(基本)'!$J$47:$J$51,"女")+COUNTIF('2-2(基本)'!$J$79:$J$83,"女"))</f>
      </c>
      <c r="D27" s="998"/>
      <c r="E27" s="1004" t="s">
        <v>507</v>
      </c>
      <c r="F27" s="1005"/>
      <c r="G27" s="1006"/>
      <c r="H27" s="982"/>
      <c r="I27" s="982"/>
      <c r="J27" s="982"/>
      <c r="K27" s="358"/>
      <c r="L27" s="358"/>
      <c r="M27" s="359"/>
      <c r="N27" s="359"/>
      <c r="O27" s="359"/>
      <c r="P27" s="359"/>
      <c r="Q27" s="359"/>
      <c r="R27" s="359"/>
      <c r="S27" s="359"/>
      <c r="T27" s="359"/>
      <c r="U27" s="358"/>
      <c r="V27" s="358"/>
      <c r="W27" s="360">
        <f>IF(COUNTIF(K27:V27,"&gt;0")=0,"",COUNTIF(K27:V27,"&gt;0"))</f>
      </c>
      <c r="X27" s="994"/>
      <c r="Y27" s="994"/>
      <c r="Z27" s="201">
        <f>IF(AND($X$1="実績報告書（上期）",SUM(Q27:T27)&gt;0),"上期実績時は10月以降に金額を入力しないでください","")</f>
      </c>
    </row>
    <row r="28" spans="2:25" ht="19.5" customHeight="1" thickTop="1">
      <c r="B28" s="968" t="s">
        <v>510</v>
      </c>
      <c r="C28" s="925" t="s">
        <v>516</v>
      </c>
      <c r="D28" s="926"/>
      <c r="E28" s="926"/>
      <c r="F28" s="926"/>
      <c r="G28" s="927"/>
      <c r="H28" s="986">
        <f>IF(SUM(I28:J29)=0,"",SUM(I28:J29))</f>
      </c>
      <c r="I28" s="986">
        <f>IF(SUM(K28:L28)=0,"",SUM(K28:L28))</f>
      </c>
      <c r="J28" s="986">
        <f>IF(SUM(M28:V28)=0,"",SUM(M28:V28))</f>
      </c>
      <c r="K28" s="361">
        <f aca="true" t="shared" si="4" ref="K28:V28">IF(OR($C29="",K29=0),"",IF(K29&gt;$C29*20000,$C29*20000,K29))</f>
      </c>
      <c r="L28" s="361">
        <f t="shared" si="4"/>
      </c>
      <c r="M28" s="361">
        <f t="shared" si="4"/>
      </c>
      <c r="N28" s="361">
        <f t="shared" si="4"/>
      </c>
      <c r="O28" s="361">
        <f t="shared" si="4"/>
      </c>
      <c r="P28" s="361">
        <f t="shared" si="4"/>
      </c>
      <c r="Q28" s="361">
        <f t="shared" si="4"/>
      </c>
      <c r="R28" s="361">
        <f t="shared" si="4"/>
      </c>
      <c r="S28" s="361">
        <f t="shared" si="4"/>
      </c>
      <c r="T28" s="361">
        <f t="shared" si="4"/>
      </c>
      <c r="U28" s="361">
        <f t="shared" si="4"/>
      </c>
      <c r="V28" s="361">
        <f t="shared" si="4"/>
      </c>
      <c r="W28" s="362">
        <f>W29</f>
      </c>
      <c r="X28" s="995"/>
      <c r="Y28" s="995"/>
    </row>
    <row r="29" spans="2:26" ht="19.5" customHeight="1" thickBot="1">
      <c r="B29" s="930"/>
      <c r="C29" s="991">
        <f>IF((COUNTIF('2-2(基本)'!$J$20:$J$24,"女")+COUNTIF('2-2(基本)'!$J$52:$J$56,"女")+COUNTIF('2-2(基本)'!$J$84:$J$88,"女"))=0,"",COUNTIF('2-2(基本)'!$J$20:$J$24,"女")+COUNTIF('2-2(基本)'!$J$52:$J$56,"女")+COUNTIF('2-2(基本)'!$J$84:$J$88,"女"))</f>
      </c>
      <c r="D29" s="992"/>
      <c r="E29" s="988" t="s">
        <v>507</v>
      </c>
      <c r="F29" s="989"/>
      <c r="G29" s="990"/>
      <c r="H29" s="987"/>
      <c r="I29" s="987"/>
      <c r="J29" s="987"/>
      <c r="K29" s="363"/>
      <c r="L29" s="363"/>
      <c r="M29" s="364"/>
      <c r="N29" s="364"/>
      <c r="O29" s="364"/>
      <c r="P29" s="364"/>
      <c r="Q29" s="364"/>
      <c r="R29" s="364"/>
      <c r="S29" s="364"/>
      <c r="T29" s="364"/>
      <c r="U29" s="363"/>
      <c r="V29" s="363"/>
      <c r="W29" s="365">
        <f>IF(COUNTIF(K29:V29,"&gt;0")=0,"",COUNTIF(K29:V29,"&gt;0"))</f>
      </c>
      <c r="X29" s="923"/>
      <c r="Y29" s="923"/>
      <c r="Z29" s="201">
        <f>IF(AND($X$1="実績報告書（上期）",SUM(Q29:T29)&gt;0),"上期実績時は10月以降に金額を入力しないでください","")</f>
      </c>
    </row>
    <row r="30" spans="2:25" ht="19.5" customHeight="1" thickTop="1">
      <c r="B30" s="928" t="s">
        <v>511</v>
      </c>
      <c r="C30" s="931" t="s">
        <v>516</v>
      </c>
      <c r="D30" s="932"/>
      <c r="E30" s="932"/>
      <c r="F30" s="932"/>
      <c r="G30" s="933"/>
      <c r="H30" s="982">
        <f>IF(SUM(I30:J31)=0,"",SUM(I30:J31))</f>
      </c>
      <c r="I30" s="982">
        <f>IF(SUM(K30:L30)=0,"",SUM(K30:L30))</f>
      </c>
      <c r="J30" s="982">
        <f>IF(SUM(M30:V30)=0,"",SUM(M30:V30))</f>
      </c>
      <c r="K30" s="400">
        <f aca="true" t="shared" si="5" ref="K30:V30">IF(OR($C31="",K31=0),"",IF(K31&gt;$C31*20000,$C31*20000,K31))</f>
      </c>
      <c r="L30" s="400">
        <f t="shared" si="5"/>
      </c>
      <c r="M30" s="400">
        <f t="shared" si="5"/>
      </c>
      <c r="N30" s="400">
        <f t="shared" si="5"/>
      </c>
      <c r="O30" s="400">
        <f t="shared" si="5"/>
      </c>
      <c r="P30" s="400">
        <f t="shared" si="5"/>
      </c>
      <c r="Q30" s="400">
        <f t="shared" si="5"/>
      </c>
      <c r="R30" s="400">
        <f t="shared" si="5"/>
      </c>
      <c r="S30" s="400">
        <f t="shared" si="5"/>
      </c>
      <c r="T30" s="400">
        <f t="shared" si="5"/>
      </c>
      <c r="U30" s="400">
        <f t="shared" si="5"/>
      </c>
      <c r="V30" s="400">
        <f t="shared" si="5"/>
      </c>
      <c r="W30" s="209">
        <f>W31</f>
      </c>
      <c r="X30" s="924"/>
      <c r="Y30" s="924"/>
    </row>
    <row r="31" spans="2:26" ht="19.5" customHeight="1">
      <c r="B31" s="929"/>
      <c r="C31" s="942">
        <f>IF((COUNTIF('2-2(基本)'!$J$25:$J$29,"女")+COUNTIF('2-2(基本)'!$J$57:$J$61,"女")+COUNTIF('2-2(基本)'!$J$89:$J$93,"女"))=0,"",COUNTIF('2-2(基本)'!$J$25:$J$29,"女")+COUNTIF('2-2(基本)'!$J$57:$J$61,"女")+COUNTIF('2-2(基本)'!$J$89:$J$93,"女"))</f>
      </c>
      <c r="D31" s="941"/>
      <c r="E31" s="1010" t="s">
        <v>507</v>
      </c>
      <c r="F31" s="1011"/>
      <c r="G31" s="1012"/>
      <c r="H31" s="983"/>
      <c r="I31" s="983"/>
      <c r="J31" s="983"/>
      <c r="K31" s="208"/>
      <c r="L31" s="208"/>
      <c r="M31" s="224"/>
      <c r="N31" s="224"/>
      <c r="O31" s="224"/>
      <c r="P31" s="224"/>
      <c r="Q31" s="224"/>
      <c r="R31" s="224"/>
      <c r="S31" s="224"/>
      <c r="T31" s="224"/>
      <c r="U31" s="208"/>
      <c r="V31" s="208"/>
      <c r="W31" s="204">
        <f>IF(COUNTIF(K31:V31,"&gt;0")=0,"",COUNTIF(K31:V31,"&gt;0"))</f>
      </c>
      <c r="X31" s="922"/>
      <c r="Y31" s="922"/>
      <c r="Z31" s="201">
        <f>IF(AND($X$1="実績報告書（上期）",SUM(Q31:T31)&gt;0),"上期実績時は10月以降に金額を入力しないでください","")</f>
      </c>
    </row>
    <row r="32" spans="2:25" ht="19.5" customHeight="1">
      <c r="B32" s="173"/>
      <c r="C32" s="159" t="str">
        <f>"後期研修生については"&amp;TEXT(リスト!$G$54,"yyyy年m月d日")&amp;"から"&amp;TEXT(リスト!$G$56,"yyyy年m月d日")&amp;"までの期間です"</f>
        <v>後期研修生については2018年6月1日から2018年9月30日までの期間です</v>
      </c>
      <c r="D32" s="220"/>
      <c r="E32" s="221"/>
      <c r="F32" s="221"/>
      <c r="G32" s="220"/>
      <c r="H32" s="60"/>
      <c r="I32" s="60">
        <f>IF(OR(G32="",COUNTIF(K32:L32,"&gt;0")=0),"",SUM(K32:L32))</f>
      </c>
      <c r="J32" s="60">
        <f>IF(OR(G32="",COUNTIF(M32:V32,"&gt;0")=0),"",SUM(M32:V32))</f>
      </c>
      <c r="K32" s="60"/>
      <c r="L32" s="60"/>
      <c r="M32" s="60"/>
      <c r="N32" s="60"/>
      <c r="O32" s="60"/>
      <c r="P32" s="60"/>
      <c r="Q32" s="60"/>
      <c r="R32" s="60"/>
      <c r="S32" s="60"/>
      <c r="T32" s="60"/>
      <c r="U32" s="60"/>
      <c r="V32" s="60"/>
      <c r="W32" s="222">
        <f>IF(OR(G32="",COUNTIF(K32:V32,"&gt;0")=0),"",IF(COUNTIF(K32:V32,"&gt;0")&lt;=10,COUNTIF(K32:V32,"&gt;0"),"×"))</f>
      </c>
      <c r="X32" s="214"/>
      <c r="Y32" s="214"/>
    </row>
    <row r="33" spans="3:25" ht="19.5" customHeight="1">
      <c r="C33" s="223"/>
      <c r="Y33" s="214"/>
    </row>
    <row r="34" spans="3:25" ht="19.5" customHeight="1">
      <c r="C34" s="223"/>
      <c r="Y34" s="214"/>
    </row>
    <row r="35" ht="19.5" customHeight="1">
      <c r="Y35" s="211"/>
    </row>
    <row r="36" spans="2:24" ht="19.5" customHeight="1">
      <c r="B36" s="946" t="s">
        <v>474</v>
      </c>
      <c r="C36" s="946"/>
      <c r="D36" s="946"/>
      <c r="E36" s="946"/>
      <c r="F36" s="946"/>
      <c r="G36" s="946"/>
      <c r="H36" s="210" t="str">
        <f>'2-1(表紙)'!$J$2</f>
        <v>30緑</v>
      </c>
      <c r="R36" s="211"/>
      <c r="S36" s="211"/>
      <c r="T36" s="211"/>
      <c r="U36" s="212"/>
      <c r="W36" s="213"/>
      <c r="X36" s="348" t="str">
        <f>IF('2-1(表紙)'!$J$3="","提出区分",'2-1(表紙)'!$J$3)</f>
        <v>提出区分</v>
      </c>
    </row>
    <row r="37" spans="18:24" ht="19.5" customHeight="1">
      <c r="R37" s="211"/>
      <c r="S37" s="211"/>
      <c r="T37" s="211"/>
      <c r="U37" s="211"/>
      <c r="V37" s="211"/>
      <c r="W37" s="211"/>
      <c r="X37" s="211"/>
    </row>
    <row r="38" spans="2:25" ht="19.5" customHeight="1">
      <c r="B38" s="1014" t="s">
        <v>560</v>
      </c>
      <c r="C38" s="1015"/>
      <c r="D38" s="1015"/>
      <c r="E38" s="1015"/>
      <c r="F38" s="1015"/>
      <c r="G38" s="1015"/>
      <c r="H38" s="1015"/>
      <c r="I38" s="1015"/>
      <c r="J38" s="1015"/>
      <c r="K38" s="1015"/>
      <c r="L38" s="1015"/>
      <c r="M38" s="1015"/>
      <c r="N38" s="1015"/>
      <c r="S38" s="946" t="s">
        <v>303</v>
      </c>
      <c r="T38" s="946"/>
      <c r="U38" s="211"/>
      <c r="V38" s="211"/>
      <c r="W38" s="942">
        <f>IF('2-1(表紙)'!$I$15="","",'2-1(表紙)'!$I$15)</f>
      </c>
      <c r="X38" s="940"/>
      <c r="Y38" s="941"/>
    </row>
    <row r="39" spans="2:25" ht="19.5" customHeight="1">
      <c r="B39" s="1015"/>
      <c r="C39" s="1015"/>
      <c r="D39" s="1015"/>
      <c r="E39" s="1015"/>
      <c r="F39" s="1015"/>
      <c r="G39" s="1015"/>
      <c r="H39" s="1015"/>
      <c r="I39" s="1015"/>
      <c r="J39" s="1015"/>
      <c r="K39" s="1015"/>
      <c r="L39" s="1015"/>
      <c r="M39" s="1015"/>
      <c r="N39" s="1015"/>
      <c r="S39" s="946" t="s">
        <v>305</v>
      </c>
      <c r="T39" s="946"/>
      <c r="U39" s="333"/>
      <c r="V39" s="333"/>
      <c r="W39" s="942">
        <f>IF('2-1(表紙)'!$J$15="","",'2-1(表紙)'!$J$15)</f>
      </c>
      <c r="X39" s="940"/>
      <c r="Y39" s="941"/>
    </row>
    <row r="40" spans="2:25" ht="19.5" customHeight="1">
      <c r="B40" s="1015"/>
      <c r="C40" s="1015"/>
      <c r="D40" s="1015"/>
      <c r="E40" s="1015"/>
      <c r="F40" s="1015"/>
      <c r="G40" s="1015"/>
      <c r="H40" s="1015"/>
      <c r="I40" s="1015"/>
      <c r="J40" s="1015"/>
      <c r="K40" s="1015"/>
      <c r="L40" s="1015"/>
      <c r="M40" s="1015"/>
      <c r="N40" s="1015"/>
      <c r="S40" s="946" t="s">
        <v>304</v>
      </c>
      <c r="T40" s="946"/>
      <c r="U40" s="336"/>
      <c r="V40" s="336"/>
      <c r="W40" s="942">
        <f>IF('2-1(表紙)'!$H$10="","",'2-1(表紙)'!$H$10)</f>
      </c>
      <c r="X40" s="940"/>
      <c r="Y40" s="442">
        <f>'2-1(表紙)'!$K$15</f>
        <v>0</v>
      </c>
    </row>
    <row r="41" spans="2:25" ht="19.5" customHeight="1">
      <c r="B41" s="948"/>
      <c r="C41" s="948"/>
      <c r="D41" s="948"/>
      <c r="E41" s="948"/>
      <c r="F41" s="948"/>
      <c r="G41" s="948"/>
      <c r="H41" s="948"/>
      <c r="I41" s="948"/>
      <c r="J41" s="948"/>
      <c r="K41" s="948"/>
      <c r="L41" s="948"/>
      <c r="M41" s="948"/>
      <c r="N41" s="948"/>
      <c r="O41" s="948"/>
      <c r="P41" s="948"/>
      <c r="Q41" s="948"/>
      <c r="R41" s="948"/>
      <c r="S41" s="948"/>
      <c r="U41" s="157"/>
      <c r="V41" s="157"/>
      <c r="W41" s="157"/>
      <c r="X41" s="323"/>
      <c r="Y41" s="211"/>
    </row>
    <row r="42" spans="2:26" ht="19.5" customHeight="1">
      <c r="B42" s="937" t="s">
        <v>393</v>
      </c>
      <c r="C42" s="949" t="s">
        <v>315</v>
      </c>
      <c r="D42" s="949" t="s">
        <v>0</v>
      </c>
      <c r="E42" s="951" t="s">
        <v>486</v>
      </c>
      <c r="F42" s="937" t="s">
        <v>539</v>
      </c>
      <c r="G42" s="946" t="s">
        <v>1</v>
      </c>
      <c r="H42" s="946" t="s">
        <v>171</v>
      </c>
      <c r="I42" s="946"/>
      <c r="J42" s="946"/>
      <c r="K42" s="946"/>
      <c r="L42" s="946"/>
      <c r="M42" s="946"/>
      <c r="N42" s="946"/>
      <c r="O42" s="946"/>
      <c r="P42" s="946"/>
      <c r="Q42" s="946"/>
      <c r="R42" s="946"/>
      <c r="S42" s="946"/>
      <c r="T42" s="946"/>
      <c r="U42" s="946"/>
      <c r="V42" s="946"/>
      <c r="W42" s="937" t="s">
        <v>169</v>
      </c>
      <c r="X42" s="946" t="s">
        <v>170</v>
      </c>
      <c r="Y42" s="946"/>
      <c r="Z42" s="427"/>
    </row>
    <row r="43" spans="2:26" ht="19.5" customHeight="1" hidden="1">
      <c r="B43" s="890"/>
      <c r="C43" s="949"/>
      <c r="D43" s="949"/>
      <c r="E43" s="951"/>
      <c r="F43" s="890"/>
      <c r="G43" s="946"/>
      <c r="H43" s="938" t="s">
        <v>346</v>
      </c>
      <c r="I43" s="203"/>
      <c r="J43" s="307"/>
      <c r="K43" s="306"/>
      <c r="L43" s="307"/>
      <c r="M43" s="943" t="str">
        <f>M8</f>
        <v>30緑</v>
      </c>
      <c r="N43" s="944"/>
      <c r="O43" s="944"/>
      <c r="P43" s="944"/>
      <c r="Q43" s="944"/>
      <c r="R43" s="944"/>
      <c r="S43" s="944"/>
      <c r="T43" s="944"/>
      <c r="U43" s="944"/>
      <c r="V43" s="945"/>
      <c r="W43" s="890"/>
      <c r="X43" s="946"/>
      <c r="Y43" s="946"/>
      <c r="Z43" s="427"/>
    </row>
    <row r="44" spans="2:26" ht="64.5" customHeight="1" thickBot="1">
      <c r="B44" s="891"/>
      <c r="C44" s="950"/>
      <c r="D44" s="950"/>
      <c r="E44" s="952"/>
      <c r="F44" s="891"/>
      <c r="G44" s="947"/>
      <c r="H44" s="939"/>
      <c r="I44" s="471"/>
      <c r="J44" s="471"/>
      <c r="K44" s="472"/>
      <c r="L44" s="472"/>
      <c r="M44" s="72" t="s">
        <v>386</v>
      </c>
      <c r="N44" s="72" t="s">
        <v>387</v>
      </c>
      <c r="O44" s="72" t="s">
        <v>384</v>
      </c>
      <c r="P44" s="72" t="s">
        <v>385</v>
      </c>
      <c r="Q44" s="72" t="s">
        <v>165</v>
      </c>
      <c r="R44" s="72" t="s">
        <v>166</v>
      </c>
      <c r="S44" s="72" t="s">
        <v>167</v>
      </c>
      <c r="T44" s="72" t="s">
        <v>168</v>
      </c>
      <c r="U44" s="72"/>
      <c r="V44" s="72"/>
      <c r="W44" s="891"/>
      <c r="X44" s="947"/>
      <c r="Y44" s="947"/>
      <c r="Z44" s="427"/>
    </row>
    <row r="45" spans="2:26" s="159" customFormat="1" ht="19.5" customHeight="1" thickTop="1">
      <c r="B45" s="1007" t="s">
        <v>392</v>
      </c>
      <c r="C45" s="925" t="s">
        <v>346</v>
      </c>
      <c r="D45" s="926"/>
      <c r="E45" s="926"/>
      <c r="F45" s="926"/>
      <c r="G45" s="927"/>
      <c r="H45" s="207">
        <f>IF(COUNTIF(H46:H50,"&gt;0")=0,"",SUM(H46:H50))</f>
      </c>
      <c r="I45" s="207">
        <f aca="true" t="shared" si="6" ref="I45:W45">IF(COUNTIF(I46:I50,"&gt;0")=0,"",SUM(I46:I50))</f>
      </c>
      <c r="J45" s="207">
        <f t="shared" si="6"/>
      </c>
      <c r="K45" s="207">
        <f t="shared" si="6"/>
      </c>
      <c r="L45" s="207">
        <f t="shared" si="6"/>
      </c>
      <c r="M45" s="207">
        <f>IF(COUNTIF(M46:M50,"&gt;0")=0,"",SUM(M46:M50))</f>
      </c>
      <c r="N45" s="207">
        <f t="shared" si="6"/>
      </c>
      <c r="O45" s="207">
        <f t="shared" si="6"/>
      </c>
      <c r="P45" s="207">
        <f t="shared" si="6"/>
      </c>
      <c r="Q45" s="207">
        <f t="shared" si="6"/>
      </c>
      <c r="R45" s="207">
        <f t="shared" si="6"/>
      </c>
      <c r="S45" s="207">
        <f t="shared" si="6"/>
      </c>
      <c r="T45" s="207">
        <f t="shared" si="6"/>
      </c>
      <c r="U45" s="321">
        <f t="shared" si="6"/>
      </c>
      <c r="V45" s="321">
        <f t="shared" si="6"/>
      </c>
      <c r="W45" s="321">
        <f t="shared" si="6"/>
      </c>
      <c r="X45" s="980"/>
      <c r="Y45" s="981"/>
      <c r="Z45" s="201"/>
    </row>
    <row r="46" spans="2:26" s="159" customFormat="1" ht="19.5" customHeight="1">
      <c r="B46" s="1008"/>
      <c r="C46" s="162">
        <v>21</v>
      </c>
      <c r="D46" s="339">
        <f>IF('2-2(基本)'!D42="","",'2-2(基本)'!D42)</f>
      </c>
      <c r="E46" s="646">
        <f>IF('2-2(基本)'!E42="","",'2-2(基本)'!E42)</f>
      </c>
      <c r="F46" s="646">
        <f>IF('2-2(基本)'!T42="","",'2-2(基本)'!T42)</f>
      </c>
      <c r="G46" s="163">
        <f>IF('2-2(基本)'!F42="","",'2-2(基本)'!F42)</f>
      </c>
      <c r="H46" s="172">
        <f>IF(OR(G46="",COUNTIF(K46:V46,"&gt;0")=0),"",SUM(K46:V46))</f>
      </c>
      <c r="I46" s="156">
        <f>IF(OR(G46="",COUNTIF(K46:L46,"&gt;0")=0),"",SUM(K46:L46))</f>
      </c>
      <c r="J46" s="156">
        <f>IF(OR(G46="",COUNTIF(M46:V46,"&gt;0")=0),"",SUM(M46:V46))</f>
      </c>
      <c r="K46" s="156"/>
      <c r="L46" s="156"/>
      <c r="M46" s="205"/>
      <c r="N46" s="205"/>
      <c r="O46" s="205"/>
      <c r="P46" s="205"/>
      <c r="Q46" s="205"/>
      <c r="R46" s="205"/>
      <c r="S46" s="205"/>
      <c r="T46" s="205"/>
      <c r="U46" s="156"/>
      <c r="V46" s="156"/>
      <c r="W46" s="156">
        <f>IF(OR(G46="",COUNTIF(K46:V46,"&gt;0")=0),"",COUNTIF(K46:V46,"&gt;0"))</f>
      </c>
      <c r="X46" s="953"/>
      <c r="Y46" s="954"/>
      <c r="Z46" s="201">
        <f>IF(AND($X$1="実績報告書（上期）",SUM(Q46:T46)&gt;0),"上期実績時は10月以降に金額を入力しないでください","")&amp;IF(AND(F46="H29",SUM(Q46:T46)&gt;0),"H29後期研修生は10月以降に金額を入力しないでください","")</f>
      </c>
    </row>
    <row r="47" spans="2:26" s="159" customFormat="1" ht="19.5" customHeight="1">
      <c r="B47" s="1008"/>
      <c r="C47" s="179">
        <v>22</v>
      </c>
      <c r="D47" s="335">
        <f>IF('2-2(基本)'!D43="","",'2-2(基本)'!D43)</f>
      </c>
      <c r="E47" s="648">
        <f>IF('2-2(基本)'!E43="","",'2-2(基本)'!E43)</f>
      </c>
      <c r="F47" s="648">
        <f>IF('2-2(基本)'!T43="","",'2-2(基本)'!T43)</f>
      </c>
      <c r="G47" s="178">
        <f>IF('2-2(基本)'!F43="","",'2-2(基本)'!F43)</f>
      </c>
      <c r="H47" s="181">
        <f>IF(OR(G47="",COUNTIF(K47:V47,"&gt;0")=0),"",SUM(K47:V47))</f>
      </c>
      <c r="I47" s="180">
        <f>IF(OR(G47="",COUNTIF(K47:L47,"&gt;0")=0),"",SUM(K47:L47))</f>
      </c>
      <c r="J47" s="180">
        <f>IF(OR(G47="",COUNTIF(M47:V47,"&gt;0")=0),"",SUM(M47:V47))</f>
      </c>
      <c r="K47" s="180"/>
      <c r="L47" s="180"/>
      <c r="M47" s="206"/>
      <c r="N47" s="206"/>
      <c r="O47" s="206"/>
      <c r="P47" s="206"/>
      <c r="Q47" s="206"/>
      <c r="R47" s="206"/>
      <c r="S47" s="206"/>
      <c r="T47" s="206"/>
      <c r="U47" s="180"/>
      <c r="V47" s="180"/>
      <c r="W47" s="180">
        <f>IF(OR(G47="",COUNTIF(K47:V47,"&gt;0")=0),"",COUNTIF(K47:V47,"&gt;0"))</f>
      </c>
      <c r="X47" s="953"/>
      <c r="Y47" s="954"/>
      <c r="Z47" s="201">
        <f>IF(AND($X$1="実績報告書（上期）",SUM(Q47:T47)&gt;0),"上期実績時は10月以降に金額を入力しないでください","")&amp;IF(AND(F47="H29",SUM(Q47:T47)&gt;0),"H29後期研修生は10月以降に金額を入力しないでください","")</f>
      </c>
    </row>
    <row r="48" spans="2:26" s="159" customFormat="1" ht="19.5" customHeight="1">
      <c r="B48" s="1008"/>
      <c r="C48" s="179">
        <v>23</v>
      </c>
      <c r="D48" s="335">
        <f>IF('2-2(基本)'!D44="","",'2-2(基本)'!D44)</f>
      </c>
      <c r="E48" s="648">
        <f>IF('2-2(基本)'!E44="","",'2-2(基本)'!E44)</f>
      </c>
      <c r="F48" s="648">
        <f>IF('2-2(基本)'!T44="","",'2-2(基本)'!T44)</f>
      </c>
      <c r="G48" s="178">
        <f>IF('2-2(基本)'!F44="","",'2-2(基本)'!F44)</f>
      </c>
      <c r="H48" s="181">
        <f>IF(OR(G48="",COUNTIF(K48:V48,"&gt;0")=0),"",SUM(K48:V48))</f>
      </c>
      <c r="I48" s="180">
        <f>IF(OR(G48="",COUNTIF(K48:L48,"&gt;0")=0),"",SUM(K48:L48))</f>
      </c>
      <c r="J48" s="180">
        <f>IF(OR(G48="",COUNTIF(M48:V48,"&gt;0")=0),"",SUM(M48:V48))</f>
      </c>
      <c r="K48" s="180"/>
      <c r="L48" s="180"/>
      <c r="M48" s="206"/>
      <c r="N48" s="206"/>
      <c r="O48" s="206"/>
      <c r="P48" s="206"/>
      <c r="Q48" s="206"/>
      <c r="R48" s="206"/>
      <c r="S48" s="206"/>
      <c r="T48" s="206"/>
      <c r="U48" s="180"/>
      <c r="V48" s="180"/>
      <c r="W48" s="180">
        <f>IF(OR(G48="",COUNTIF(K48:V48,"&gt;0")=0),"",COUNTIF(K48:V48,"&gt;0"))</f>
      </c>
      <c r="X48" s="953"/>
      <c r="Y48" s="954"/>
      <c r="Z48" s="201">
        <f>IF(AND($X$1="実績報告書（上期）",SUM(Q48:T48)&gt;0),"上期実績時は10月以降に金額を入力しないでください","")&amp;IF(AND(F48="H29",SUM(Q48:T48)&gt;0),"H29後期研修生は10月以降に金額を入力しないでください","")</f>
      </c>
    </row>
    <row r="49" spans="2:26" s="159" customFormat="1" ht="19.5" customHeight="1">
      <c r="B49" s="1008"/>
      <c r="C49" s="179">
        <v>24</v>
      </c>
      <c r="D49" s="335">
        <f>IF('2-2(基本)'!D45="","",'2-2(基本)'!D45)</f>
      </c>
      <c r="E49" s="648">
        <f>IF('2-2(基本)'!E45="","",'2-2(基本)'!E45)</f>
      </c>
      <c r="F49" s="648">
        <f>IF('2-2(基本)'!T45="","",'2-2(基本)'!T45)</f>
      </c>
      <c r="G49" s="178">
        <f>IF('2-2(基本)'!F45="","",'2-2(基本)'!F45)</f>
      </c>
      <c r="H49" s="181">
        <f>IF(OR(G49="",COUNTIF(K49:V49,"&gt;0")=0),"",SUM(K49:V49))</f>
      </c>
      <c r="I49" s="180">
        <f>IF(OR(G49="",COUNTIF(K49:L49,"&gt;0")=0),"",SUM(K49:L49))</f>
      </c>
      <c r="J49" s="180">
        <f>IF(OR(G49="",COUNTIF(M49:V49,"&gt;0")=0),"",SUM(M49:V49))</f>
      </c>
      <c r="K49" s="180"/>
      <c r="L49" s="180"/>
      <c r="M49" s="206"/>
      <c r="N49" s="206"/>
      <c r="O49" s="206"/>
      <c r="P49" s="206"/>
      <c r="Q49" s="206"/>
      <c r="R49" s="206"/>
      <c r="S49" s="206"/>
      <c r="T49" s="206"/>
      <c r="U49" s="180"/>
      <c r="V49" s="180"/>
      <c r="W49" s="180">
        <f>IF(OR(G49="",COUNTIF(K49:V49,"&gt;0")=0),"",COUNTIF(K49:V49,"&gt;0"))</f>
      </c>
      <c r="X49" s="953"/>
      <c r="Y49" s="954"/>
      <c r="Z49" s="201">
        <f>IF(AND($X$1="実績報告書（上期）",SUM(Q49:T49)&gt;0),"上期実績時は10月以降に金額を入力しないでください","")&amp;IF(AND(F49="H29",SUM(Q49:T49)&gt;0),"H29後期研修生は10月以降に金額を入力しないでください","")</f>
      </c>
    </row>
    <row r="50" spans="2:26" s="159" customFormat="1" ht="19.5" customHeight="1" thickBot="1">
      <c r="B50" s="1013"/>
      <c r="C50" s="164">
        <v>25</v>
      </c>
      <c r="D50" s="340">
        <f>IF('2-2(基本)'!D46="","",'2-2(基本)'!D46)</f>
      </c>
      <c r="E50" s="647">
        <f>IF('2-2(基本)'!E46="","",'2-2(基本)'!E46)</f>
      </c>
      <c r="F50" s="647">
        <f>IF('2-2(基本)'!T46="","",'2-2(基本)'!T46)</f>
      </c>
      <c r="G50" s="165">
        <f>IF('2-2(基本)'!F46="","",'2-2(基本)'!F46)</f>
      </c>
      <c r="H50" s="167">
        <f>IF(OR(G50="",COUNTIF(K50:V50,"&gt;0")=0),"",SUM(K50:V50))</f>
      </c>
      <c r="I50" s="166">
        <f>IF(OR(G50="",COUNTIF(K50:L50,"&gt;0")=0),"",SUM(K50:L50))</f>
      </c>
      <c r="J50" s="166">
        <f>IF(OR(G50="",COUNTIF(M50:V50,"&gt;0")=0),"",SUM(M50:V50))</f>
      </c>
      <c r="K50" s="166"/>
      <c r="L50" s="166"/>
      <c r="M50" s="322"/>
      <c r="N50" s="322"/>
      <c r="O50" s="322"/>
      <c r="P50" s="322"/>
      <c r="Q50" s="322"/>
      <c r="R50" s="322"/>
      <c r="S50" s="322"/>
      <c r="T50" s="322"/>
      <c r="U50" s="166"/>
      <c r="V50" s="166"/>
      <c r="W50" s="167">
        <f>IF(OR(G50="",COUNTIF(K50:V50,"&gt;0")=0),"",COUNTIF(K50:V50,"&gt;0"))</f>
      </c>
      <c r="X50" s="955"/>
      <c r="Y50" s="956"/>
      <c r="Z50" s="201">
        <f>IF(AND($X$1="実績報告書（上期）",SUM(Q50:T50)&gt;0),"上期実績時は10月以降に金額を入力しないでください","")&amp;IF(AND(F50="H29",SUM(Q50:T50)&gt;0),"H29後期研修生は10月以降に金額を入力しないでください","")</f>
      </c>
    </row>
    <row r="51" spans="2:26" ht="19.5" customHeight="1" thickTop="1">
      <c r="B51" s="1007" t="s">
        <v>151</v>
      </c>
      <c r="C51" s="1009" t="s">
        <v>164</v>
      </c>
      <c r="D51" s="1009"/>
      <c r="E51" s="1009"/>
      <c r="F51" s="1009"/>
      <c r="G51" s="1009"/>
      <c r="H51" s="207">
        <f aca="true" t="shared" si="7" ref="H51:W51">IF(COUNTIF(H52:H56,"&gt;0")=0,"",SUM(H52:H56))</f>
      </c>
      <c r="I51" s="207">
        <f t="shared" si="7"/>
      </c>
      <c r="J51" s="207">
        <f t="shared" si="7"/>
      </c>
      <c r="K51" s="207">
        <f t="shared" si="7"/>
      </c>
      <c r="L51" s="207">
        <f t="shared" si="7"/>
      </c>
      <c r="M51" s="207">
        <f>IF(COUNTIF(M52:M56,"&gt;0")=0,"",SUM(M52:M56))</f>
      </c>
      <c r="N51" s="207">
        <f t="shared" si="7"/>
      </c>
      <c r="O51" s="207">
        <f t="shared" si="7"/>
      </c>
      <c r="P51" s="207">
        <f t="shared" si="7"/>
      </c>
      <c r="Q51" s="207">
        <f t="shared" si="7"/>
      </c>
      <c r="R51" s="207">
        <f t="shared" si="7"/>
      </c>
      <c r="S51" s="207">
        <f t="shared" si="7"/>
      </c>
      <c r="T51" s="207">
        <f t="shared" si="7"/>
      </c>
      <c r="U51" s="207">
        <f t="shared" si="7"/>
      </c>
      <c r="V51" s="207">
        <f t="shared" si="7"/>
      </c>
      <c r="W51" s="207">
        <f t="shared" si="7"/>
      </c>
      <c r="X51" s="980"/>
      <c r="Y51" s="981"/>
      <c r="Z51" s="427"/>
    </row>
    <row r="52" spans="2:26" ht="19.5" customHeight="1">
      <c r="B52" s="1008"/>
      <c r="C52" s="162">
        <v>26</v>
      </c>
      <c r="D52" s="339">
        <f>IF('2-2(基本)'!D47="","",'2-2(基本)'!D47)</f>
      </c>
      <c r="E52" s="646">
        <f>IF('2-2(基本)'!E47="","",'2-2(基本)'!E47)</f>
      </c>
      <c r="F52" s="405">
        <f>IF('2-2(基本)'!T47="","",'2-2(基本)'!T47)</f>
      </c>
      <c r="G52" s="163">
        <f>IF('2-2(基本)'!F47="","",'2-2(基本)'!F47)</f>
      </c>
      <c r="H52" s="172">
        <f>IF(OR(G52="",COUNTIF(K52:V52,"&gt;0")=0),"",SUM(K52:V52))</f>
      </c>
      <c r="I52" s="172">
        <f>IF(OR(G52="",COUNTIF(K52:L52,"&gt;0")=0),"",SUM(K52:L52))</f>
      </c>
      <c r="J52" s="172">
        <f>IF(OR(G52="",COUNTIF(M52:V52,"&gt;0")=0),"",SUM(M52:V52))</f>
      </c>
      <c r="K52" s="172"/>
      <c r="L52" s="172"/>
      <c r="M52" s="205"/>
      <c r="N52" s="205"/>
      <c r="O52" s="205"/>
      <c r="P52" s="205"/>
      <c r="Q52" s="205"/>
      <c r="R52" s="205"/>
      <c r="S52" s="205"/>
      <c r="T52" s="205"/>
      <c r="U52" s="172"/>
      <c r="V52" s="172"/>
      <c r="W52" s="172">
        <f>IF(OR(G52="",COUNTIF(K52:V52,"&gt;0")=0),"",COUNTIF(K52:V52,"&gt;0"))</f>
      </c>
      <c r="X52" s="953"/>
      <c r="Y52" s="954"/>
      <c r="Z52" s="201">
        <f>IF(AND($X$1="実績報告書（上期）",SUM(Q52:T52)&gt;0),"上期実績時は10月以降に金額を入力しないでください","")&amp;IF(AND(F52="H29",SUM(Q52:T52)&gt;0),"H29後期研修生は10月以降に金額を入力しないでください","")</f>
      </c>
    </row>
    <row r="53" spans="2:26" ht="19.5" customHeight="1">
      <c r="B53" s="1008"/>
      <c r="C53" s="162">
        <v>27</v>
      </c>
      <c r="D53" s="339">
        <f>IF('2-2(基本)'!D48="","",'2-2(基本)'!D48)</f>
      </c>
      <c r="E53" s="646">
        <f>IF('2-2(基本)'!E48="","",'2-2(基本)'!E48)</f>
      </c>
      <c r="F53" s="405">
        <f>IF('2-2(基本)'!T48="","",'2-2(基本)'!T48)</f>
      </c>
      <c r="G53" s="163">
        <f>IF('2-2(基本)'!F48="","",'2-2(基本)'!F48)</f>
      </c>
      <c r="H53" s="172">
        <f>IF(OR(G53="",COUNTIF(K53:V53,"&gt;0")=0),"",SUM(K53:V53))</f>
      </c>
      <c r="I53" s="172">
        <f>IF(OR(G53="",COUNTIF(K53:L53,"&gt;0")=0),"",SUM(K53:L53))</f>
      </c>
      <c r="J53" s="172">
        <f>IF(OR(G53="",COUNTIF(M53:V53,"&gt;0")=0),"",SUM(M53:V53))</f>
      </c>
      <c r="K53" s="172"/>
      <c r="L53" s="172"/>
      <c r="M53" s="205"/>
      <c r="N53" s="205"/>
      <c r="O53" s="205"/>
      <c r="P53" s="205"/>
      <c r="Q53" s="205"/>
      <c r="R53" s="205"/>
      <c r="S53" s="205"/>
      <c r="T53" s="205"/>
      <c r="U53" s="172"/>
      <c r="V53" s="172"/>
      <c r="W53" s="172">
        <f>IF(OR(G53="",COUNTIF(K53:V53,"&gt;0")=0),"",COUNTIF(K53:V53,"&gt;0"))</f>
      </c>
      <c r="X53" s="953"/>
      <c r="Y53" s="954"/>
      <c r="Z53" s="201">
        <f>IF(AND($X$1="実績報告書（上期）",SUM(Q53:T53)&gt;0),"上期実績時は10月以降に金額を入力しないでください","")&amp;IF(AND(F53="H29",SUM(Q53:T53)&gt;0),"H29後期研修生は10月以降に金額を入力しないでください","")</f>
      </c>
    </row>
    <row r="54" spans="2:26" ht="19.5" customHeight="1">
      <c r="B54" s="1008"/>
      <c r="C54" s="162">
        <v>28</v>
      </c>
      <c r="D54" s="339">
        <f>IF('2-2(基本)'!D49="","",'2-2(基本)'!D49)</f>
      </c>
      <c r="E54" s="646">
        <f>IF('2-2(基本)'!E49="","",'2-2(基本)'!E49)</f>
      </c>
      <c r="F54" s="405">
        <f>IF('2-2(基本)'!T49="","",'2-2(基本)'!T49)</f>
      </c>
      <c r="G54" s="163">
        <f>IF('2-2(基本)'!F49="","",'2-2(基本)'!F49)</f>
      </c>
      <c r="H54" s="172">
        <f>IF(OR(G54="",COUNTIF(K54:V54,"&gt;0")=0),"",SUM(K54:V54))</f>
      </c>
      <c r="I54" s="172">
        <f>IF(OR(G54="",COUNTIF(K54:L54,"&gt;0")=0),"",SUM(K54:L54))</f>
      </c>
      <c r="J54" s="172">
        <f>IF(OR(G54="",COUNTIF(M54:V54,"&gt;0")=0),"",SUM(M54:V54))</f>
      </c>
      <c r="K54" s="172"/>
      <c r="L54" s="172"/>
      <c r="M54" s="205"/>
      <c r="N54" s="205"/>
      <c r="O54" s="205"/>
      <c r="P54" s="205"/>
      <c r="Q54" s="205"/>
      <c r="R54" s="205"/>
      <c r="S54" s="205"/>
      <c r="T54" s="205"/>
      <c r="U54" s="172"/>
      <c r="V54" s="172"/>
      <c r="W54" s="172">
        <f>IF(OR(G54="",COUNTIF(K54:V54,"&gt;0")=0),"",COUNTIF(K54:V54,"&gt;0"))</f>
      </c>
      <c r="X54" s="953"/>
      <c r="Y54" s="954"/>
      <c r="Z54" s="201">
        <f>IF(AND($X$1="実績報告書（上期）",SUM(Q54:T54)&gt;0),"上期実績時は10月以降に金額を入力しないでください","")&amp;IF(AND(F54="H29",SUM(Q54:T54)&gt;0),"H29後期研修生は10月以降に金額を入力しないでください","")</f>
      </c>
    </row>
    <row r="55" spans="2:26" ht="19.5" customHeight="1">
      <c r="B55" s="1008"/>
      <c r="C55" s="162">
        <v>29</v>
      </c>
      <c r="D55" s="339">
        <f>IF('2-2(基本)'!D50="","",'2-2(基本)'!D50)</f>
      </c>
      <c r="E55" s="646">
        <f>IF('2-2(基本)'!E50="","",'2-2(基本)'!E50)</f>
      </c>
      <c r="F55" s="405">
        <f>IF('2-2(基本)'!T50="","",'2-2(基本)'!T50)</f>
      </c>
      <c r="G55" s="163">
        <f>IF('2-2(基本)'!F50="","",'2-2(基本)'!F50)</f>
      </c>
      <c r="H55" s="172">
        <f>IF(OR(G55="",COUNTIF(K55:V55,"&gt;0")=0),"",SUM(K55:V55))</f>
      </c>
      <c r="I55" s="172">
        <f>IF(OR(G55="",COUNTIF(K55:L55,"&gt;0")=0),"",SUM(K55:L55))</f>
      </c>
      <c r="J55" s="172">
        <f>IF(OR(G55="",COUNTIF(M55:V55,"&gt;0")=0),"",SUM(M55:V55))</f>
      </c>
      <c r="K55" s="172"/>
      <c r="L55" s="172"/>
      <c r="M55" s="205"/>
      <c r="N55" s="205"/>
      <c r="O55" s="205"/>
      <c r="P55" s="205"/>
      <c r="Q55" s="205"/>
      <c r="R55" s="205"/>
      <c r="S55" s="205"/>
      <c r="T55" s="205"/>
      <c r="U55" s="172"/>
      <c r="V55" s="172"/>
      <c r="W55" s="172">
        <f>IF(OR(G55="",COUNTIF(K55:V55,"&gt;0")=0),"",COUNTIF(K55:V55,"&gt;0"))</f>
      </c>
      <c r="X55" s="953"/>
      <c r="Y55" s="954"/>
      <c r="Z55" s="201">
        <f>IF(AND($X$1="実績報告書（上期）",SUM(Q55:T55)&gt;0),"上期実績時は10月以降に金額を入力しないでください","")&amp;IF(AND(F55="H29",SUM(Q55:T55)&gt;0),"H29後期研修生は10月以降に金額を入力しないでください","")</f>
      </c>
    </row>
    <row r="56" spans="2:26" ht="19.5" customHeight="1">
      <c r="B56" s="985"/>
      <c r="C56" s="162">
        <v>30</v>
      </c>
      <c r="D56" s="339">
        <f>IF('2-2(基本)'!D51="","",'2-2(基本)'!D51)</f>
      </c>
      <c r="E56" s="646">
        <f>IF('2-2(基本)'!E51="","",'2-2(基本)'!E51)</f>
      </c>
      <c r="F56" s="405">
        <f>IF('2-2(基本)'!T51="","",'2-2(基本)'!T51)</f>
      </c>
      <c r="G56" s="163">
        <f>IF('2-2(基本)'!F51="","",'2-2(基本)'!F51)</f>
      </c>
      <c r="H56" s="172">
        <f>IF(OR(G56="",COUNTIF(K56:V56,"&gt;0")=0),"",SUM(K56:V56))</f>
      </c>
      <c r="I56" s="172">
        <f>IF(OR(G56="",COUNTIF(K56:L56,"&gt;0")=0),"",SUM(K56:L56))</f>
      </c>
      <c r="J56" s="172">
        <f>IF(OR(G56="",COUNTIF(M56:V56,"&gt;0")=0),"",SUM(M56:V56))</f>
      </c>
      <c r="K56" s="172"/>
      <c r="L56" s="172"/>
      <c r="M56" s="205"/>
      <c r="N56" s="205"/>
      <c r="O56" s="205"/>
      <c r="P56" s="205"/>
      <c r="Q56" s="205"/>
      <c r="R56" s="205"/>
      <c r="S56" s="205"/>
      <c r="T56" s="205"/>
      <c r="U56" s="172"/>
      <c r="V56" s="172"/>
      <c r="W56" s="172">
        <f>IF(OR(G56="",COUNTIF(K56:V56,"&gt;0")=0),"",COUNTIF(K56:V56,"&gt;0"))</f>
      </c>
      <c r="X56" s="953"/>
      <c r="Y56" s="954"/>
      <c r="Z56" s="201">
        <f>IF(AND($X$1="実績報告書（上期）",SUM(Q56:T56)&gt;0),"上期実績時は10月以降に金額を入力しないでください","")&amp;IF(AND(F56="H29",SUM(Q56:T56)&gt;0),"H29後期研修生は10月以降に金額を入力しないでください","")</f>
      </c>
    </row>
    <row r="57" spans="2:25" ht="19.5" customHeight="1">
      <c r="B57" s="173"/>
      <c r="C57" s="159" t="str">
        <f>"【助成月数】は、研修期間分（最大"&amp;リスト!$C$75&amp;"ヶ月／人）とし、雇用促進支援費単価は研修生1名あたり2万円／月を上限とする。"</f>
        <v>【助成月数】は、研修期間分（最大8ヶ月／人）とし、雇用促進支援費単価は研修生1名あたり2万円／月を上限とする。</v>
      </c>
      <c r="D57" s="215"/>
      <c r="E57" s="215"/>
      <c r="F57" s="215"/>
      <c r="G57" s="216"/>
      <c r="H57" s="59"/>
      <c r="I57" s="59"/>
      <c r="J57" s="59"/>
      <c r="K57" s="59"/>
      <c r="L57" s="59"/>
      <c r="M57" s="59"/>
      <c r="N57" s="59"/>
      <c r="O57" s="59"/>
      <c r="P57" s="59"/>
      <c r="Q57" s="59"/>
      <c r="R57" s="59"/>
      <c r="S57" s="59"/>
      <c r="T57" s="59"/>
      <c r="U57" s="59"/>
      <c r="V57" s="59"/>
      <c r="W57" s="217"/>
      <c r="X57" s="214"/>
      <c r="Y57" s="214"/>
    </row>
    <row r="58" spans="2:25" ht="19.5" customHeight="1">
      <c r="B58" s="946" t="s">
        <v>355</v>
      </c>
      <c r="C58" s="946"/>
      <c r="D58" s="946"/>
      <c r="E58" s="946"/>
      <c r="F58" s="946"/>
      <c r="G58" s="946"/>
      <c r="H58" s="946"/>
      <c r="I58" s="946"/>
      <c r="J58" s="946"/>
      <c r="K58" s="946"/>
      <c r="L58" s="946"/>
      <c r="M58" s="946"/>
      <c r="N58" s="946"/>
      <c r="O58" s="946"/>
      <c r="P58" s="946"/>
      <c r="Q58" s="946"/>
      <c r="R58" s="946"/>
      <c r="S58" s="946"/>
      <c r="T58" s="946"/>
      <c r="U58" s="946"/>
      <c r="V58" s="946"/>
      <c r="W58" s="946"/>
      <c r="X58" s="946"/>
      <c r="Y58" s="946"/>
    </row>
    <row r="59" spans="2:25" ht="19.5" customHeight="1" hidden="1">
      <c r="B59" s="996" t="s">
        <v>512</v>
      </c>
      <c r="C59" s="996" t="s">
        <v>513</v>
      </c>
      <c r="D59" s="946"/>
      <c r="E59" s="946" t="s">
        <v>515</v>
      </c>
      <c r="F59" s="946"/>
      <c r="G59" s="946"/>
      <c r="H59" s="984" t="s">
        <v>353</v>
      </c>
      <c r="I59" s="203"/>
      <c r="J59" s="307"/>
      <c r="K59" s="306"/>
      <c r="L59" s="203"/>
      <c r="M59" s="999" t="str">
        <f>M8</f>
        <v>30緑</v>
      </c>
      <c r="N59" s="999"/>
      <c r="O59" s="999"/>
      <c r="P59" s="999"/>
      <c r="Q59" s="999"/>
      <c r="R59" s="999"/>
      <c r="S59" s="999"/>
      <c r="T59" s="999"/>
      <c r="U59" s="475"/>
      <c r="V59" s="473"/>
      <c r="W59" s="1000" t="s">
        <v>354</v>
      </c>
      <c r="X59" s="946" t="s">
        <v>401</v>
      </c>
      <c r="Y59" s="946"/>
    </row>
    <row r="60" spans="2:25" ht="37.5" customHeight="1">
      <c r="B60" s="946"/>
      <c r="C60" s="946"/>
      <c r="D60" s="946"/>
      <c r="E60" s="946"/>
      <c r="F60" s="946"/>
      <c r="G60" s="946"/>
      <c r="H60" s="985"/>
      <c r="I60" s="473"/>
      <c r="J60" s="466"/>
      <c r="K60" s="474"/>
      <c r="L60" s="474"/>
      <c r="M60" s="396" t="s">
        <v>365</v>
      </c>
      <c r="N60" s="396" t="s">
        <v>364</v>
      </c>
      <c r="O60" s="396" t="s">
        <v>384</v>
      </c>
      <c r="P60" s="396" t="s">
        <v>385</v>
      </c>
      <c r="Q60" s="396" t="s">
        <v>165</v>
      </c>
      <c r="R60" s="396" t="s">
        <v>166</v>
      </c>
      <c r="S60" s="396" t="s">
        <v>167</v>
      </c>
      <c r="T60" s="396" t="s">
        <v>168</v>
      </c>
      <c r="U60" s="306"/>
      <c r="V60" s="306"/>
      <c r="W60" s="1001"/>
      <c r="X60" s="946"/>
      <c r="Y60" s="946"/>
    </row>
    <row r="61" spans="2:25" ht="19.5" customHeight="1">
      <c r="B61" s="1002" t="s">
        <v>509</v>
      </c>
      <c r="C61" s="942" t="s">
        <v>516</v>
      </c>
      <c r="D61" s="940"/>
      <c r="E61" s="940"/>
      <c r="F61" s="940"/>
      <c r="G61" s="941"/>
      <c r="H61" s="1003">
        <f>IF(SUM(I61:J62)=0,"",SUM(I61:J62))</f>
      </c>
      <c r="I61" s="1003">
        <f>IF(SUM(K61:L61)=0,"",SUM(K61:L61))</f>
      </c>
      <c r="J61" s="1003">
        <f>IF(SUM(M61:V61)=0,"",SUM(M61:V61))</f>
      </c>
      <c r="K61" s="673">
        <f>IF(OR($C62="",K62=0),"",IF(K62&gt;$C62*20000,$C62*20000,K62))</f>
      </c>
      <c r="L61" s="673">
        <f>IF(OR($C62="",L62=0),"",IF(L62&gt;$C62*20000,$C62*20000,L62))</f>
      </c>
      <c r="M61" s="673">
        <f>IF(OR($C62="",M62=0),"",IF(M62&gt;$C62*20000,$C62*20000,M62))</f>
      </c>
      <c r="N61" s="673">
        <f aca="true" t="shared" si="8" ref="N61:V61">IF(OR($C62="",N62=0),"",IF(N62&gt;$C62*20000,$C62*20000,N62))</f>
      </c>
      <c r="O61" s="673">
        <f t="shared" si="8"/>
      </c>
      <c r="P61" s="673">
        <f t="shared" si="8"/>
      </c>
      <c r="Q61" s="673">
        <f t="shared" si="8"/>
      </c>
      <c r="R61" s="673">
        <f t="shared" si="8"/>
      </c>
      <c r="S61" s="673">
        <f t="shared" si="8"/>
      </c>
      <c r="T61" s="673">
        <f t="shared" si="8"/>
      </c>
      <c r="U61" s="673">
        <f t="shared" si="8"/>
      </c>
      <c r="V61" s="673">
        <f t="shared" si="8"/>
      </c>
      <c r="W61" s="209">
        <f>W62</f>
      </c>
      <c r="X61" s="993"/>
      <c r="Y61" s="993"/>
    </row>
    <row r="62" spans="2:26" ht="19.5" customHeight="1" thickBot="1">
      <c r="B62" s="928"/>
      <c r="C62" s="938">
        <f>IF((COUNTIF('2-2(基本)'!$J$15:$J$19,"女")+COUNTIF('2-2(基本)'!$J$47:$J$51,"女")+COUNTIF('2-2(基本)'!$J$79:$J$83,"女"))=0,"",COUNTIF('2-2(基本)'!$J$15:$J$19,"女")+COUNTIF('2-2(基本)'!$J$47:$J$51,"女")+COUNTIF('2-2(基本)'!$J$79:$J$83,"女"))</f>
      </c>
      <c r="D62" s="998"/>
      <c r="E62" s="1004" t="s">
        <v>507</v>
      </c>
      <c r="F62" s="1005"/>
      <c r="G62" s="1006"/>
      <c r="H62" s="982"/>
      <c r="I62" s="982"/>
      <c r="J62" s="982"/>
      <c r="K62" s="674"/>
      <c r="L62" s="674"/>
      <c r="M62" s="359"/>
      <c r="N62" s="359"/>
      <c r="O62" s="359"/>
      <c r="P62" s="359"/>
      <c r="Q62" s="359"/>
      <c r="R62" s="359"/>
      <c r="S62" s="359"/>
      <c r="T62" s="359"/>
      <c r="U62" s="674"/>
      <c r="V62" s="674"/>
      <c r="W62" s="360">
        <f>IF(COUNTIF(K62:V62,"&gt;0")=0,"",COUNTIF(K62:V62,"&gt;0"))</f>
      </c>
      <c r="X62" s="994"/>
      <c r="Y62" s="994"/>
      <c r="Z62" s="201">
        <f>IF(AND($X$1="実績報告書（上期）",SUM(Q62:T62)&gt;0),"上期実績時は10月以降に金額を入力しないでください","")</f>
      </c>
    </row>
    <row r="63" spans="2:25" ht="19.5" customHeight="1" thickTop="1">
      <c r="B63" s="968" t="s">
        <v>510</v>
      </c>
      <c r="C63" s="925" t="s">
        <v>516</v>
      </c>
      <c r="D63" s="926"/>
      <c r="E63" s="926"/>
      <c r="F63" s="926"/>
      <c r="G63" s="927"/>
      <c r="H63" s="986">
        <f>IF(SUM(I63:J64)=0,"",SUM(I63:J64))</f>
      </c>
      <c r="I63" s="986">
        <f>IF(SUM(K63:L63)=0,"",SUM(K63:L63))</f>
      </c>
      <c r="J63" s="986">
        <f>IF(SUM(M63:V63)=0,"",SUM(M63:V63))</f>
      </c>
      <c r="K63" s="361">
        <f>IF(OR($C64="",K64=0),"",IF(K64&gt;$C64*20000,$C64*20000,K64))</f>
      </c>
      <c r="L63" s="361">
        <f>IF(OR($C64="",L64=0),"",IF(L64&gt;$C64*20000,$C64*20000,L64))</f>
      </c>
      <c r="M63" s="361">
        <f>IF(OR($C64="",M64=0),"",IF(M64&gt;$C64*20000,$C64*20000,M64))</f>
      </c>
      <c r="N63" s="361">
        <f aca="true" t="shared" si="9" ref="N63:V63">IF(OR($C64="",N64=0),"",IF(N64&gt;$C64*20000,$C64*20000,N64))</f>
      </c>
      <c r="O63" s="361">
        <f t="shared" si="9"/>
      </c>
      <c r="P63" s="361">
        <f t="shared" si="9"/>
      </c>
      <c r="Q63" s="361">
        <f t="shared" si="9"/>
      </c>
      <c r="R63" s="361">
        <f t="shared" si="9"/>
      </c>
      <c r="S63" s="361">
        <f t="shared" si="9"/>
      </c>
      <c r="T63" s="361">
        <f t="shared" si="9"/>
      </c>
      <c r="U63" s="361">
        <f t="shared" si="9"/>
      </c>
      <c r="V63" s="361">
        <f t="shared" si="9"/>
      </c>
      <c r="W63" s="362">
        <f>W64</f>
      </c>
      <c r="X63" s="995"/>
      <c r="Y63" s="995"/>
    </row>
    <row r="64" spans="2:26" ht="19.5" customHeight="1" thickBot="1">
      <c r="B64" s="930"/>
      <c r="C64" s="991">
        <f>IF((COUNTIF('2-2(基本)'!$J$20:$J$24,"女")+COUNTIF('2-2(基本)'!$J$52:$J$56,"女")+COUNTIF('2-2(基本)'!$J$84:$J$88,"女"))=0,"",COUNTIF('2-2(基本)'!$J$20:$J$24,"女")+COUNTIF('2-2(基本)'!$J$52:$J$56,"女")+COUNTIF('2-2(基本)'!$J$84:$J$88,"女"))</f>
      </c>
      <c r="D64" s="992"/>
      <c r="E64" s="988" t="s">
        <v>507</v>
      </c>
      <c r="F64" s="989"/>
      <c r="G64" s="990"/>
      <c r="H64" s="987"/>
      <c r="I64" s="987"/>
      <c r="J64" s="987"/>
      <c r="K64" s="671"/>
      <c r="L64" s="671"/>
      <c r="M64" s="364"/>
      <c r="N64" s="364"/>
      <c r="O64" s="364"/>
      <c r="P64" s="364"/>
      <c r="Q64" s="364"/>
      <c r="R64" s="364"/>
      <c r="S64" s="364"/>
      <c r="T64" s="364"/>
      <c r="U64" s="671"/>
      <c r="V64" s="671"/>
      <c r="W64" s="365">
        <f>IF(COUNTIF(K64:V64,"&gt;0")=0,"",COUNTIF(K64:V64,"&gt;0"))</f>
      </c>
      <c r="X64" s="923"/>
      <c r="Y64" s="923"/>
      <c r="Z64" s="201">
        <f>IF(AND($X$1="実績報告書（上期）",SUM(Q64:T64)&gt;0),"上期実績時は10月以降に金額を入力しないでください","")</f>
      </c>
    </row>
    <row r="65" spans="2:25" ht="19.5" customHeight="1" thickTop="1">
      <c r="B65" s="928" t="s">
        <v>511</v>
      </c>
      <c r="C65" s="931" t="s">
        <v>516</v>
      </c>
      <c r="D65" s="932"/>
      <c r="E65" s="932"/>
      <c r="F65" s="932"/>
      <c r="G65" s="933"/>
      <c r="H65" s="982">
        <f>IF(SUM(I65:J66)=0,"",SUM(I65:J66))</f>
      </c>
      <c r="I65" s="982">
        <f>IF(SUM(K65:L65)=0,"",SUM(K65:L65))</f>
      </c>
      <c r="J65" s="982">
        <f>IF(SUM(M65:V65)=0,"",SUM(M65:V65))</f>
      </c>
      <c r="K65" s="672">
        <f>IF(OR($C66="",K66=0),"",IF(K66&gt;$C66*20000,$C66*20000,K66))</f>
      </c>
      <c r="L65" s="672">
        <f>IF(OR($C66="",L66=0),"",IF(L66&gt;$C66*20000,$C66*20000,L66))</f>
      </c>
      <c r="M65" s="672">
        <f>IF(OR($C66="",M66=0),"",IF(M66&gt;$C66*20000,$C66*20000,M66))</f>
      </c>
      <c r="N65" s="672">
        <f aca="true" t="shared" si="10" ref="N65:V65">IF(OR($C66="",N66=0),"",IF(N66&gt;$C66*20000,$C66*20000,N66))</f>
      </c>
      <c r="O65" s="672">
        <f t="shared" si="10"/>
      </c>
      <c r="P65" s="672">
        <f t="shared" si="10"/>
      </c>
      <c r="Q65" s="672">
        <f t="shared" si="10"/>
      </c>
      <c r="R65" s="672">
        <f t="shared" si="10"/>
      </c>
      <c r="S65" s="672">
        <f t="shared" si="10"/>
      </c>
      <c r="T65" s="672">
        <f t="shared" si="10"/>
      </c>
      <c r="U65" s="672">
        <f t="shared" si="10"/>
      </c>
      <c r="V65" s="672">
        <f t="shared" si="10"/>
      </c>
      <c r="W65" s="209">
        <f>W66</f>
      </c>
      <c r="X65" s="924"/>
      <c r="Y65" s="924"/>
    </row>
    <row r="66" spans="2:26" ht="19.5" customHeight="1">
      <c r="B66" s="929"/>
      <c r="C66" s="942">
        <f>IF((COUNTIF('2-2(基本)'!$J$25:$J$29,"女")+COUNTIF('2-2(基本)'!$J$57:$J$61,"女")+COUNTIF('2-2(基本)'!$J$89:$J$93,"女"))=0,"",COUNTIF('2-2(基本)'!$J$25:$J$29,"女")+COUNTIF('2-2(基本)'!$J$57:$J$61,"女")+COUNTIF('2-2(基本)'!$J$89:$J$93,"女"))</f>
      </c>
      <c r="D66" s="941"/>
      <c r="E66" s="1010" t="s">
        <v>507</v>
      </c>
      <c r="F66" s="1011"/>
      <c r="G66" s="1012"/>
      <c r="H66" s="983"/>
      <c r="I66" s="983"/>
      <c r="J66" s="983"/>
      <c r="K66" s="673"/>
      <c r="L66" s="673"/>
      <c r="M66" s="224"/>
      <c r="N66" s="224"/>
      <c r="O66" s="224"/>
      <c r="P66" s="224"/>
      <c r="Q66" s="224"/>
      <c r="R66" s="224"/>
      <c r="S66" s="224"/>
      <c r="T66" s="224"/>
      <c r="U66" s="673"/>
      <c r="V66" s="673"/>
      <c r="W66" s="204">
        <f>IF(COUNTIF(K66:V66,"&gt;0")=0,"",COUNTIF(K66:V66,"&gt;0"))</f>
      </c>
      <c r="X66" s="922"/>
      <c r="Y66" s="922"/>
      <c r="Z66" s="201">
        <f>IF(AND($X$1="実績報告書（上期）",SUM(Q66:T66)&gt;0),"上期実績時は10月以降に金額を入力しないでください","")</f>
      </c>
    </row>
    <row r="67" spans="2:25" ht="19.5" customHeight="1">
      <c r="B67" s="219"/>
      <c r="C67" s="212" t="str">
        <f>C32</f>
        <v>後期研修生については2018年6月1日から2018年9月30日までの期間です</v>
      </c>
      <c r="D67" s="220"/>
      <c r="E67" s="221"/>
      <c r="F67" s="221"/>
      <c r="G67" s="220"/>
      <c r="H67" s="60"/>
      <c r="I67" s="60">
        <f>IF(OR(G67="",COUNTIF(K67:L67,"&gt;0")=0),"",SUM(K67:L67))</f>
      </c>
      <c r="J67" s="60">
        <f>IF(OR(G67="",COUNTIF(M67:V67,"&gt;0")=0),"",SUM(M67:V67))</f>
      </c>
      <c r="K67" s="60"/>
      <c r="L67" s="60"/>
      <c r="M67" s="60"/>
      <c r="N67" s="60"/>
      <c r="O67" s="60"/>
      <c r="P67" s="60"/>
      <c r="Q67" s="60"/>
      <c r="R67" s="60"/>
      <c r="S67" s="60"/>
      <c r="T67" s="60"/>
      <c r="U67" s="60"/>
      <c r="V67" s="60"/>
      <c r="W67" s="222">
        <f>IF(OR(G67="",COUNTIF(K67:V67,"&gt;0")=0),"",IF(COUNTIF(K67:V67,"&gt;0")&lt;=10,COUNTIF(K67:V67,"&gt;0"),"×"))</f>
      </c>
      <c r="X67" s="214"/>
      <c r="Y67" s="214"/>
    </row>
    <row r="68" ht="19.5" customHeight="1">
      <c r="Y68" s="211"/>
    </row>
    <row r="69" ht="19.5" customHeight="1">
      <c r="Y69" s="211"/>
    </row>
    <row r="71" spans="2:24" ht="19.5" customHeight="1">
      <c r="B71" s="946" t="s">
        <v>474</v>
      </c>
      <c r="C71" s="946"/>
      <c r="D71" s="946"/>
      <c r="E71" s="946"/>
      <c r="F71" s="946"/>
      <c r="G71" s="946"/>
      <c r="H71" s="210" t="str">
        <f>'2-1(表紙)'!$J$2</f>
        <v>30緑</v>
      </c>
      <c r="R71" s="211"/>
      <c r="S71" s="211"/>
      <c r="T71" s="211"/>
      <c r="U71" s="212"/>
      <c r="W71" s="213"/>
      <c r="X71" s="348" t="str">
        <f>IF('2-1(表紙)'!$J$3="","提出区分",'2-1(表紙)'!$J$3)</f>
        <v>提出区分</v>
      </c>
    </row>
    <row r="72" spans="18:24" ht="19.5" customHeight="1">
      <c r="R72" s="211"/>
      <c r="S72" s="211"/>
      <c r="T72" s="211"/>
      <c r="U72" s="211"/>
      <c r="V72" s="211"/>
      <c r="W72" s="211"/>
      <c r="X72" s="211"/>
    </row>
    <row r="73" spans="2:25" ht="19.5" customHeight="1">
      <c r="B73" s="1014" t="s">
        <v>561</v>
      </c>
      <c r="C73" s="1015"/>
      <c r="D73" s="1015"/>
      <c r="E73" s="1015"/>
      <c r="F73" s="1015"/>
      <c r="G73" s="1015"/>
      <c r="H73" s="1015"/>
      <c r="I73" s="1015"/>
      <c r="J73" s="1015"/>
      <c r="K73" s="1015"/>
      <c r="L73" s="1015"/>
      <c r="M73" s="1015"/>
      <c r="N73" s="1015"/>
      <c r="S73" s="946" t="s">
        <v>303</v>
      </c>
      <c r="T73" s="946"/>
      <c r="U73" s="211"/>
      <c r="V73" s="211"/>
      <c r="W73" s="942">
        <f>IF('2-1(表紙)'!$I$15="","",'2-1(表紙)'!$I$15)</f>
      </c>
      <c r="X73" s="940"/>
      <c r="Y73" s="941"/>
    </row>
    <row r="74" spans="2:25" ht="19.5" customHeight="1">
      <c r="B74" s="1015"/>
      <c r="C74" s="1015"/>
      <c r="D74" s="1015"/>
      <c r="E74" s="1015"/>
      <c r="F74" s="1015"/>
      <c r="G74" s="1015"/>
      <c r="H74" s="1015"/>
      <c r="I74" s="1015"/>
      <c r="J74" s="1015"/>
      <c r="K74" s="1015"/>
      <c r="L74" s="1015"/>
      <c r="M74" s="1015"/>
      <c r="N74" s="1015"/>
      <c r="S74" s="946" t="s">
        <v>305</v>
      </c>
      <c r="T74" s="946"/>
      <c r="U74" s="333"/>
      <c r="V74" s="333"/>
      <c r="W74" s="942">
        <f>IF('2-1(表紙)'!$J$15="","",'2-1(表紙)'!$J$15)</f>
      </c>
      <c r="X74" s="940"/>
      <c r="Y74" s="941"/>
    </row>
    <row r="75" spans="2:25" ht="19.5" customHeight="1">
      <c r="B75" s="1015"/>
      <c r="C75" s="1015"/>
      <c r="D75" s="1015"/>
      <c r="E75" s="1015"/>
      <c r="F75" s="1015"/>
      <c r="G75" s="1015"/>
      <c r="H75" s="1015"/>
      <c r="I75" s="1015"/>
      <c r="J75" s="1015"/>
      <c r="K75" s="1015"/>
      <c r="L75" s="1015"/>
      <c r="M75" s="1015"/>
      <c r="N75" s="1015"/>
      <c r="S75" s="946" t="s">
        <v>304</v>
      </c>
      <c r="T75" s="946"/>
      <c r="U75" s="336"/>
      <c r="V75" s="336"/>
      <c r="W75" s="942">
        <f>IF('2-1(表紙)'!$H$10="","",'2-1(表紙)'!$H$10)</f>
      </c>
      <c r="X75" s="940"/>
      <c r="Y75" s="324">
        <f>'2-1(表紙)'!$K$15</f>
        <v>0</v>
      </c>
    </row>
    <row r="76" spans="2:25" ht="19.5" customHeight="1">
      <c r="B76" s="948"/>
      <c r="C76" s="948"/>
      <c r="D76" s="948"/>
      <c r="E76" s="948"/>
      <c r="F76" s="948"/>
      <c r="G76" s="948"/>
      <c r="H76" s="948"/>
      <c r="I76" s="948"/>
      <c r="J76" s="948"/>
      <c r="K76" s="948"/>
      <c r="L76" s="948"/>
      <c r="M76" s="948"/>
      <c r="N76" s="948"/>
      <c r="O76" s="948"/>
      <c r="P76" s="948"/>
      <c r="Q76" s="948"/>
      <c r="R76" s="948"/>
      <c r="S76" s="948"/>
      <c r="U76" s="157"/>
      <c r="V76" s="157"/>
      <c r="W76" s="157"/>
      <c r="X76" s="158"/>
      <c r="Y76" s="211"/>
    </row>
    <row r="77" spans="2:26" ht="19.5" customHeight="1">
      <c r="B77" s="937" t="s">
        <v>393</v>
      </c>
      <c r="C77" s="949" t="s">
        <v>315</v>
      </c>
      <c r="D77" s="949" t="s">
        <v>0</v>
      </c>
      <c r="E77" s="951" t="s">
        <v>486</v>
      </c>
      <c r="F77" s="937" t="s">
        <v>539</v>
      </c>
      <c r="G77" s="946" t="s">
        <v>1</v>
      </c>
      <c r="H77" s="946" t="s">
        <v>171</v>
      </c>
      <c r="I77" s="946"/>
      <c r="J77" s="946"/>
      <c r="K77" s="946"/>
      <c r="L77" s="946"/>
      <c r="M77" s="946"/>
      <c r="N77" s="946"/>
      <c r="O77" s="946"/>
      <c r="P77" s="946"/>
      <c r="Q77" s="946"/>
      <c r="R77" s="946"/>
      <c r="S77" s="946"/>
      <c r="T77" s="946"/>
      <c r="U77" s="946"/>
      <c r="V77" s="946"/>
      <c r="W77" s="937" t="s">
        <v>169</v>
      </c>
      <c r="X77" s="946" t="s">
        <v>170</v>
      </c>
      <c r="Y77" s="946"/>
      <c r="Z77" s="427"/>
    </row>
    <row r="78" spans="2:26" ht="19.5" customHeight="1" hidden="1">
      <c r="B78" s="890"/>
      <c r="C78" s="949"/>
      <c r="D78" s="949"/>
      <c r="E78" s="951"/>
      <c r="F78" s="890"/>
      <c r="G78" s="946"/>
      <c r="H78" s="938" t="s">
        <v>346</v>
      </c>
      <c r="I78" s="940"/>
      <c r="J78" s="941"/>
      <c r="K78" s="942"/>
      <c r="L78" s="941"/>
      <c r="M78" s="943" t="str">
        <f>M8</f>
        <v>30緑</v>
      </c>
      <c r="N78" s="944"/>
      <c r="O78" s="944"/>
      <c r="P78" s="944"/>
      <c r="Q78" s="944"/>
      <c r="R78" s="944"/>
      <c r="S78" s="944"/>
      <c r="T78" s="944"/>
      <c r="U78" s="944"/>
      <c r="V78" s="945"/>
      <c r="W78" s="890"/>
      <c r="X78" s="946"/>
      <c r="Y78" s="946"/>
      <c r="Z78" s="427"/>
    </row>
    <row r="79" spans="2:26" ht="64.5" customHeight="1" thickBot="1">
      <c r="B79" s="891"/>
      <c r="C79" s="950"/>
      <c r="D79" s="950"/>
      <c r="E79" s="952"/>
      <c r="F79" s="891"/>
      <c r="G79" s="947"/>
      <c r="H79" s="939"/>
      <c r="I79" s="471"/>
      <c r="J79" s="471"/>
      <c r="K79" s="472"/>
      <c r="L79" s="472"/>
      <c r="M79" s="72" t="s">
        <v>386</v>
      </c>
      <c r="N79" s="72" t="s">
        <v>387</v>
      </c>
      <c r="O79" s="72" t="s">
        <v>384</v>
      </c>
      <c r="P79" s="72" t="s">
        <v>385</v>
      </c>
      <c r="Q79" s="72" t="s">
        <v>165</v>
      </c>
      <c r="R79" s="72" t="s">
        <v>166</v>
      </c>
      <c r="S79" s="72" t="s">
        <v>167</v>
      </c>
      <c r="T79" s="72" t="s">
        <v>168</v>
      </c>
      <c r="U79" s="72"/>
      <c r="V79" s="72"/>
      <c r="W79" s="891"/>
      <c r="X79" s="947"/>
      <c r="Y79" s="947"/>
      <c r="Z79" s="427"/>
    </row>
    <row r="80" spans="2:26" s="159" customFormat="1" ht="19.5" customHeight="1" thickTop="1">
      <c r="B80" s="1007" t="s">
        <v>392</v>
      </c>
      <c r="C80" s="925" t="s">
        <v>346</v>
      </c>
      <c r="D80" s="926"/>
      <c r="E80" s="926"/>
      <c r="F80" s="926"/>
      <c r="G80" s="927"/>
      <c r="H80" s="207">
        <f aca="true" t="shared" si="11" ref="H80:W80">IF(COUNTIF(H81:H85,"&gt;0")=0,"",SUM(H81:H85))</f>
      </c>
      <c r="I80" s="207">
        <f t="shared" si="11"/>
      </c>
      <c r="J80" s="207">
        <f t="shared" si="11"/>
      </c>
      <c r="K80" s="207">
        <f t="shared" si="11"/>
      </c>
      <c r="L80" s="207">
        <f t="shared" si="11"/>
      </c>
      <c r="M80" s="207">
        <f>IF(COUNTIF(M81:M85,"&gt;0")=0,"",SUM(M81:M85))</f>
      </c>
      <c r="N80" s="207">
        <f t="shared" si="11"/>
      </c>
      <c r="O80" s="207">
        <f t="shared" si="11"/>
      </c>
      <c r="P80" s="207">
        <f t="shared" si="11"/>
      </c>
      <c r="Q80" s="207">
        <f t="shared" si="11"/>
      </c>
      <c r="R80" s="207">
        <f t="shared" si="11"/>
      </c>
      <c r="S80" s="207">
        <f t="shared" si="11"/>
      </c>
      <c r="T80" s="207">
        <f t="shared" si="11"/>
      </c>
      <c r="U80" s="321">
        <f t="shared" si="11"/>
      </c>
      <c r="V80" s="321">
        <f t="shared" si="11"/>
      </c>
      <c r="W80" s="321">
        <f t="shared" si="11"/>
      </c>
      <c r="X80" s="980"/>
      <c r="Y80" s="981"/>
      <c r="Z80" s="201">
        <f>IF(AND($W$1="実績報告書（上期）",SUM(Q80:T80)&gt;0),"上期実績時は10月以降に金額を入力しないでください","")</f>
      </c>
    </row>
    <row r="81" spans="2:26" s="159" customFormat="1" ht="19.5" customHeight="1">
      <c r="B81" s="1008"/>
      <c r="C81" s="162">
        <v>41</v>
      </c>
      <c r="D81" s="339">
        <f>IF('2-2(基本)'!D74="","",'2-2(基本)'!D74)</f>
      </c>
      <c r="E81" s="646">
        <f>IF('2-2(基本)'!E74="","",'2-2(基本)'!E74)</f>
      </c>
      <c r="F81" s="646">
        <f>IF('2-2(基本)'!T74="","",'2-2(基本)'!T74)</f>
      </c>
      <c r="G81" s="163">
        <f>IF('2-2(基本)'!F74="","",'2-2(基本)'!F74)</f>
      </c>
      <c r="H81" s="172">
        <f>IF(OR(G81="",COUNTIF(K81:V81,"&gt;0")=0),"",SUM(K81:V81))</f>
      </c>
      <c r="I81" s="156">
        <f>IF(OR(G81="",COUNTIF(K81:L81,"&gt;0")=0),"",SUM(K81:L81))</f>
      </c>
      <c r="J81" s="156">
        <f>IF(OR(G81="",COUNTIF(M81:V81,"&gt;0")=0),"",SUM(M81:V81))</f>
      </c>
      <c r="K81" s="156"/>
      <c r="L81" s="156"/>
      <c r="M81" s="205"/>
      <c r="N81" s="205"/>
      <c r="O81" s="205"/>
      <c r="P81" s="205"/>
      <c r="Q81" s="205"/>
      <c r="R81" s="205"/>
      <c r="S81" s="205"/>
      <c r="T81" s="205"/>
      <c r="U81" s="156"/>
      <c r="V81" s="156"/>
      <c r="W81" s="156">
        <f>IF(OR(G81="",COUNTIF(K81:V81,"&gt;0")=0),"",COUNTIF(K81:V81,"&gt;0"))</f>
      </c>
      <c r="X81" s="953"/>
      <c r="Y81" s="954"/>
      <c r="Z81" s="201">
        <f>IF(AND($X$1="実績報告書（上期）",SUM(Q81:T81)&gt;0),"上期実績時は10月以降に金額を入力しないでください","")&amp;IF(AND(F81="H29",SUM(R81:T81)&gt;0),"H29後期研修生は10月以降に金額を入力しないでください","")</f>
      </c>
    </row>
    <row r="82" spans="2:26" s="159" customFormat="1" ht="19.5" customHeight="1">
      <c r="B82" s="1008"/>
      <c r="C82" s="179">
        <v>42</v>
      </c>
      <c r="D82" s="335">
        <f>IF('2-2(基本)'!D75="","",'2-2(基本)'!D75)</f>
      </c>
      <c r="E82" s="648">
        <f>IF('2-2(基本)'!E75="","",'2-2(基本)'!E75)</f>
      </c>
      <c r="F82" s="648">
        <f>IF('2-2(基本)'!T75="","",'2-2(基本)'!T75)</f>
      </c>
      <c r="G82" s="178">
        <f>IF('2-2(基本)'!F75="","",'2-2(基本)'!F75)</f>
      </c>
      <c r="H82" s="181">
        <f>IF(OR(G82="",COUNTIF(K82:V82,"&gt;0")=0),"",SUM(K82:V82))</f>
      </c>
      <c r="I82" s="180">
        <f>IF(OR(G82="",COUNTIF(K82:L82,"&gt;0")=0),"",SUM(K82:L82))</f>
      </c>
      <c r="J82" s="180">
        <f>IF(OR(G82="",COUNTIF(M82:V82,"&gt;0")=0),"",SUM(M82:V82))</f>
      </c>
      <c r="K82" s="180"/>
      <c r="L82" s="180"/>
      <c r="M82" s="206"/>
      <c r="N82" s="206"/>
      <c r="O82" s="206"/>
      <c r="P82" s="206"/>
      <c r="Q82" s="206"/>
      <c r="R82" s="206"/>
      <c r="S82" s="206"/>
      <c r="T82" s="206"/>
      <c r="U82" s="180"/>
      <c r="V82" s="180"/>
      <c r="W82" s="180">
        <f>IF(OR(G82="",COUNTIF(K82:V82,"&gt;0")=0),"",COUNTIF(K82:V82,"&gt;0"))</f>
      </c>
      <c r="X82" s="953"/>
      <c r="Y82" s="954"/>
      <c r="Z82" s="201">
        <f>IF(AND($X$1="実績報告書（上期）",SUM(Q82:T82)&gt;0),"上期実績時は10月以降に金額を入力しないでください","")&amp;IF(AND(F82="H29",SUM(R82:T82)&gt;0),"H29後期研修生は10月以降に金額を入力しないでください","")</f>
      </c>
    </row>
    <row r="83" spans="2:26" s="159" customFormat="1" ht="19.5" customHeight="1">
      <c r="B83" s="1008"/>
      <c r="C83" s="179">
        <v>43</v>
      </c>
      <c r="D83" s="335">
        <f>IF('2-2(基本)'!D76="","",'2-2(基本)'!D76)</f>
      </c>
      <c r="E83" s="648">
        <f>IF('2-2(基本)'!E76="","",'2-2(基本)'!E76)</f>
      </c>
      <c r="F83" s="648">
        <f>IF('2-2(基本)'!T76="","",'2-2(基本)'!T76)</f>
      </c>
      <c r="G83" s="178">
        <f>IF('2-2(基本)'!F76="","",'2-2(基本)'!F76)</f>
      </c>
      <c r="H83" s="181">
        <f>IF(OR(G83="",COUNTIF(K83:V83,"&gt;0")=0),"",SUM(K83:V83))</f>
      </c>
      <c r="I83" s="180">
        <f>IF(OR(G83="",COUNTIF(K83:L83,"&gt;0")=0),"",SUM(K83:L83))</f>
      </c>
      <c r="J83" s="180">
        <f>IF(OR(G83="",COUNTIF(M83:V83,"&gt;0")=0),"",SUM(M83:V83))</f>
      </c>
      <c r="K83" s="180"/>
      <c r="L83" s="180"/>
      <c r="M83" s="206"/>
      <c r="N83" s="206"/>
      <c r="O83" s="206"/>
      <c r="P83" s="206"/>
      <c r="Q83" s="206"/>
      <c r="R83" s="206"/>
      <c r="S83" s="206"/>
      <c r="T83" s="206"/>
      <c r="U83" s="180"/>
      <c r="V83" s="180"/>
      <c r="W83" s="180">
        <f>IF(OR(G83="",COUNTIF(K83:V83,"&gt;0")=0),"",COUNTIF(K83:V83,"&gt;0"))</f>
      </c>
      <c r="X83" s="953"/>
      <c r="Y83" s="954"/>
      <c r="Z83" s="201">
        <f>IF(AND($X$1="実績報告書（上期）",SUM(Q83:T83)&gt;0),"上期実績時は10月以降に金額を入力しないでください","")&amp;IF(AND(F83="H29",SUM(R83:T83)&gt;0),"H29後期研修生は10月以降に金額を入力しないでください","")</f>
      </c>
    </row>
    <row r="84" spans="2:26" s="159" customFormat="1" ht="19.5" customHeight="1">
      <c r="B84" s="1008"/>
      <c r="C84" s="179">
        <v>44</v>
      </c>
      <c r="D84" s="335">
        <f>IF('2-2(基本)'!D77="","",'2-2(基本)'!D77)</f>
      </c>
      <c r="E84" s="648">
        <f>IF('2-2(基本)'!E77="","",'2-2(基本)'!E77)</f>
      </c>
      <c r="F84" s="648">
        <f>IF('2-2(基本)'!T77="","",'2-2(基本)'!T77)</f>
      </c>
      <c r="G84" s="178">
        <f>IF('2-2(基本)'!F77="","",'2-2(基本)'!F77)</f>
      </c>
      <c r="H84" s="181">
        <f>IF(OR(G84="",COUNTIF(K84:V84,"&gt;0")=0),"",SUM(K84:V84))</f>
      </c>
      <c r="I84" s="180">
        <f>IF(OR(G84="",COUNTIF(K84:L84,"&gt;0")=0),"",SUM(K84:L84))</f>
      </c>
      <c r="J84" s="180">
        <f>IF(OR(G84="",COUNTIF(M84:V84,"&gt;0")=0),"",SUM(M84:V84))</f>
      </c>
      <c r="K84" s="180"/>
      <c r="L84" s="180"/>
      <c r="M84" s="206"/>
      <c r="N84" s="206"/>
      <c r="O84" s="206"/>
      <c r="P84" s="206"/>
      <c r="Q84" s="206"/>
      <c r="R84" s="206"/>
      <c r="S84" s="206"/>
      <c r="T84" s="206"/>
      <c r="U84" s="180"/>
      <c r="V84" s="180"/>
      <c r="W84" s="180">
        <f>IF(OR(G84="",COUNTIF(K84:V84,"&gt;0")=0),"",COUNTIF(K84:V84,"&gt;0"))</f>
      </c>
      <c r="X84" s="953"/>
      <c r="Y84" s="954"/>
      <c r="Z84" s="201">
        <f>IF(AND($X$1="実績報告書（上期）",SUM(Q84:T84)&gt;0),"上期実績時は10月以降に金額を入力しないでください","")&amp;IF(AND(F84="H29",SUM(R84:T84)&gt;0),"H29後期研修生は10月以降に金額を入力しないでください","")</f>
      </c>
    </row>
    <row r="85" spans="2:26" s="159" customFormat="1" ht="19.5" customHeight="1" thickBot="1">
      <c r="B85" s="1008"/>
      <c r="C85" s="164">
        <v>45</v>
      </c>
      <c r="D85" s="340">
        <f>IF('2-2(基本)'!D78="","",'2-2(基本)'!D78)</f>
      </c>
      <c r="E85" s="647">
        <f>IF('2-2(基本)'!E78="","",'2-2(基本)'!E78)</f>
      </c>
      <c r="F85" s="647">
        <f>IF('2-2(基本)'!T78="","",'2-2(基本)'!T78)</f>
      </c>
      <c r="G85" s="165">
        <f>IF('2-2(基本)'!F78="","",'2-2(基本)'!F78)</f>
      </c>
      <c r="H85" s="167">
        <f>IF(OR(G85="",COUNTIF(K85:V85,"&gt;0")=0),"",SUM(K85:V85))</f>
      </c>
      <c r="I85" s="166">
        <f>IF(OR(G85="",COUNTIF(K85:L85,"&gt;0")=0),"",SUM(K85:L85))</f>
      </c>
      <c r="J85" s="166">
        <f>IF(OR(G85="",COUNTIF(M85:V85,"&gt;0")=0),"",SUM(M85:V85))</f>
      </c>
      <c r="K85" s="166"/>
      <c r="L85" s="166"/>
      <c r="M85" s="322"/>
      <c r="N85" s="322"/>
      <c r="O85" s="322"/>
      <c r="P85" s="322"/>
      <c r="Q85" s="322"/>
      <c r="R85" s="322"/>
      <c r="S85" s="322"/>
      <c r="T85" s="322"/>
      <c r="U85" s="166"/>
      <c r="V85" s="166"/>
      <c r="W85" s="167">
        <f>IF(OR(G85="",COUNTIF(K85:V85,"&gt;0")=0),"",COUNTIF(K85:V85,"&gt;0"))</f>
      </c>
      <c r="X85" s="955"/>
      <c r="Y85" s="956"/>
      <c r="Z85" s="201">
        <f>IF(AND($X$1="実績報告書（上期）",SUM(Q85:T85)&gt;0),"上期実績時は10月以降に金額を入力しないでください","")&amp;IF(AND(F85="H29",SUM(R85:T85)&gt;0),"H29後期研修生は10月以降に金額を入力しないでください","")</f>
      </c>
    </row>
    <row r="86" spans="2:26" ht="19.5" customHeight="1" thickTop="1">
      <c r="B86" s="946" t="s">
        <v>151</v>
      </c>
      <c r="C86" s="1009" t="s">
        <v>164</v>
      </c>
      <c r="D86" s="1009"/>
      <c r="E86" s="1009"/>
      <c r="F86" s="1009"/>
      <c r="G86" s="1009"/>
      <c r="H86" s="207">
        <f aca="true" t="shared" si="12" ref="H86:W86">IF(COUNTIF(H87:H91,"&gt;0")=0,"",SUM(H87:H91))</f>
      </c>
      <c r="I86" s="207">
        <f t="shared" si="12"/>
      </c>
      <c r="J86" s="207">
        <f t="shared" si="12"/>
      </c>
      <c r="K86" s="207">
        <f t="shared" si="12"/>
      </c>
      <c r="L86" s="207">
        <f t="shared" si="12"/>
      </c>
      <c r="M86" s="207">
        <f>IF(COUNTIF(M87:M91,"&gt;0")=0,"",SUM(M87:M91))</f>
      </c>
      <c r="N86" s="207">
        <f t="shared" si="12"/>
      </c>
      <c r="O86" s="207">
        <f t="shared" si="12"/>
      </c>
      <c r="P86" s="207">
        <f t="shared" si="12"/>
      </c>
      <c r="Q86" s="207">
        <f t="shared" si="12"/>
      </c>
      <c r="R86" s="207">
        <f t="shared" si="12"/>
      </c>
      <c r="S86" s="207">
        <f t="shared" si="12"/>
      </c>
      <c r="T86" s="207">
        <f t="shared" si="12"/>
      </c>
      <c r="U86" s="207">
        <f t="shared" si="12"/>
      </c>
      <c r="V86" s="207">
        <f t="shared" si="12"/>
      </c>
      <c r="W86" s="207">
        <f t="shared" si="12"/>
      </c>
      <c r="X86" s="980"/>
      <c r="Y86" s="981"/>
      <c r="Z86" s="427"/>
    </row>
    <row r="87" spans="2:26" ht="19.5" customHeight="1">
      <c r="B87" s="946"/>
      <c r="C87" s="162">
        <v>46</v>
      </c>
      <c r="D87" s="339">
        <f>IF('2-2(基本)'!D79="","",'2-2(基本)'!D79)</f>
      </c>
      <c r="E87" s="646">
        <f>IF('2-2(基本)'!E79="","",'2-2(基本)'!E79)</f>
      </c>
      <c r="F87" s="339">
        <f>IF('2-2(基本)'!T79="","",'2-2(基本)'!T79)</f>
      </c>
      <c r="G87" s="163">
        <f>IF('2-2(基本)'!F79="","",'2-2(基本)'!F79)</f>
      </c>
      <c r="H87" s="172">
        <f>IF(OR(G87="",COUNTIF(K87:V87,"&gt;0")=0),"",SUM(K87:V87))</f>
      </c>
      <c r="I87" s="172">
        <f>IF(OR(G87="",COUNTIF(K87:L87,"&gt;0")=0),"",SUM(K87:L87))</f>
      </c>
      <c r="J87" s="172">
        <f>IF(OR(G87="",COUNTIF(M87:V87,"&gt;0")=0),"",SUM(M87:V87))</f>
      </c>
      <c r="K87" s="172"/>
      <c r="L87" s="172"/>
      <c r="M87" s="205"/>
      <c r="N87" s="205"/>
      <c r="O87" s="205"/>
      <c r="P87" s="205"/>
      <c r="Q87" s="205"/>
      <c r="R87" s="205"/>
      <c r="S87" s="205"/>
      <c r="T87" s="205"/>
      <c r="U87" s="172"/>
      <c r="V87" s="172"/>
      <c r="W87" s="172">
        <f>IF(OR(G87="",COUNTIF(K87:V87,"&gt;0")=0),"",COUNTIF(K87:V87,"&gt;0"))</f>
      </c>
      <c r="X87" s="953"/>
      <c r="Y87" s="954"/>
      <c r="Z87" s="427">
        <f>IF(AND($X$1="実績報告書（上期）",SUM(Q87:T87)&gt;0),"上期実績時は10月以降に金額を入力しないでください","")&amp;IF(AND(F87="H29",SUM(R87:T87)&gt;0),"H29後期研修生は10月以降に金額を入力しないでください","")</f>
      </c>
    </row>
    <row r="88" spans="2:26" ht="19.5" customHeight="1">
      <c r="B88" s="946"/>
      <c r="C88" s="162">
        <v>47</v>
      </c>
      <c r="D88" s="339">
        <f>IF('2-2(基本)'!D80="","",'2-2(基本)'!D80)</f>
      </c>
      <c r="E88" s="646">
        <f>IF('2-2(基本)'!E80="","",'2-2(基本)'!E80)</f>
      </c>
      <c r="F88" s="339">
        <f>IF('2-2(基本)'!T80="","",'2-2(基本)'!T80)</f>
      </c>
      <c r="G88" s="163">
        <f>IF('2-2(基本)'!F80="","",'2-2(基本)'!F80)</f>
      </c>
      <c r="H88" s="172">
        <f>IF(OR(G88="",COUNTIF(K88:V88,"&gt;0")=0),"",SUM(K88:V88))</f>
      </c>
      <c r="I88" s="172">
        <f>IF(OR(G88="",COUNTIF(K88:L88,"&gt;0")=0),"",SUM(K88:L88))</f>
      </c>
      <c r="J88" s="172">
        <f>IF(OR(G88="",COUNTIF(M88:V88,"&gt;0")=0),"",SUM(M88:V88))</f>
      </c>
      <c r="K88" s="172"/>
      <c r="L88" s="172"/>
      <c r="M88" s="205"/>
      <c r="N88" s="205"/>
      <c r="O88" s="205"/>
      <c r="P88" s="205"/>
      <c r="Q88" s="205"/>
      <c r="R88" s="205"/>
      <c r="S88" s="205"/>
      <c r="T88" s="205"/>
      <c r="U88" s="172"/>
      <c r="V88" s="172"/>
      <c r="W88" s="172">
        <f>IF(OR(G88="",COUNTIF(K88:V88,"&gt;0")=0),"",COUNTIF(K88:V88,"&gt;0"))</f>
      </c>
      <c r="X88" s="953"/>
      <c r="Y88" s="954"/>
      <c r="Z88" s="427">
        <f>IF(AND($X$1="実績報告書（上期）",SUM(Q88:T88)&gt;0),"上期実績時は10月以降に金額を入力しないでください","")&amp;IF(AND(F88="H29",SUM(R88:T88)&gt;0),"H29後期研修生は10月以降に金額を入力しないでください","")</f>
      </c>
    </row>
    <row r="89" spans="2:26" ht="19.5" customHeight="1">
      <c r="B89" s="946"/>
      <c r="C89" s="162">
        <v>48</v>
      </c>
      <c r="D89" s="339">
        <f>IF('2-2(基本)'!D81="","",'2-2(基本)'!D81)</f>
      </c>
      <c r="E89" s="646">
        <f>IF('2-2(基本)'!E81="","",'2-2(基本)'!E81)</f>
      </c>
      <c r="F89" s="339">
        <f>IF('2-2(基本)'!T81="","",'2-2(基本)'!T81)</f>
      </c>
      <c r="G89" s="163">
        <f>IF('2-2(基本)'!F81="","",'2-2(基本)'!F81)</f>
      </c>
      <c r="H89" s="172">
        <f>IF(OR(G89="",COUNTIF(K89:V89,"&gt;0")=0),"",SUM(K89:V89))</f>
      </c>
      <c r="I89" s="172">
        <f>IF(OR(G89="",COUNTIF(K89:L89,"&gt;0")=0),"",SUM(K89:L89))</f>
      </c>
      <c r="J89" s="172">
        <f>IF(OR(G89="",COUNTIF(M89:V89,"&gt;0")=0),"",SUM(M89:V89))</f>
      </c>
      <c r="K89" s="172"/>
      <c r="L89" s="172"/>
      <c r="M89" s="205"/>
      <c r="N89" s="205"/>
      <c r="O89" s="205"/>
      <c r="P89" s="205"/>
      <c r="Q89" s="205"/>
      <c r="R89" s="205"/>
      <c r="S89" s="205"/>
      <c r="T89" s="205"/>
      <c r="U89" s="172"/>
      <c r="V89" s="172"/>
      <c r="W89" s="172">
        <f>IF(OR(G89="",COUNTIF(K89:V89,"&gt;0")=0),"",COUNTIF(K89:V89,"&gt;0"))</f>
      </c>
      <c r="X89" s="953"/>
      <c r="Y89" s="954"/>
      <c r="Z89" s="427">
        <f>IF(AND($X$1="実績報告書（上期）",SUM(Q89:T89)&gt;0),"上期実績時は10月以降に金額を入力しないでください","")&amp;IF(AND(F89="H29",SUM(R89:T89)&gt;0),"H29後期研修生は10月以降に金額を入力しないでください","")</f>
      </c>
    </row>
    <row r="90" spans="2:26" ht="19.5" customHeight="1">
      <c r="B90" s="946"/>
      <c r="C90" s="162">
        <v>49</v>
      </c>
      <c r="D90" s="339">
        <f>IF('2-2(基本)'!D82="","",'2-2(基本)'!D82)</f>
      </c>
      <c r="E90" s="646">
        <f>IF('2-2(基本)'!E82="","",'2-2(基本)'!E82)</f>
      </c>
      <c r="F90" s="339">
        <f>IF('2-2(基本)'!T82="","",'2-2(基本)'!T82)</f>
      </c>
      <c r="G90" s="163">
        <f>IF('2-2(基本)'!F82="","",'2-2(基本)'!F82)</f>
      </c>
      <c r="H90" s="172">
        <f>IF(OR(G90="",COUNTIF(K90:V90,"&gt;0")=0),"",SUM(K90:V90))</f>
      </c>
      <c r="I90" s="172">
        <f>IF(OR(G90="",COUNTIF(K90:L90,"&gt;0")=0),"",SUM(K90:L90))</f>
      </c>
      <c r="J90" s="172">
        <f>IF(OR(G90="",COUNTIF(M90:V90,"&gt;0")=0),"",SUM(M90:V90))</f>
      </c>
      <c r="K90" s="172"/>
      <c r="L90" s="172"/>
      <c r="M90" s="205"/>
      <c r="N90" s="205"/>
      <c r="O90" s="205"/>
      <c r="P90" s="205"/>
      <c r="Q90" s="205"/>
      <c r="R90" s="205"/>
      <c r="S90" s="205"/>
      <c r="T90" s="205"/>
      <c r="U90" s="172"/>
      <c r="V90" s="172"/>
      <c r="W90" s="172">
        <f>IF(OR(G90="",COUNTIF(K90:V90,"&gt;0")=0),"",COUNTIF(K90:V90,"&gt;0"))</f>
      </c>
      <c r="X90" s="953"/>
      <c r="Y90" s="954"/>
      <c r="Z90" s="427">
        <f>IF(AND($X$1="実績報告書（上期）",SUM(Q90:T90)&gt;0),"上期実績時は10月以降に金額を入力しないでください","")&amp;IF(AND(F90="H29",SUM(R90:T90)&gt;0),"H29後期研修生は10月以降に金額を入力しないでください","")</f>
      </c>
    </row>
    <row r="91" spans="2:26" ht="19.5" customHeight="1">
      <c r="B91" s="946"/>
      <c r="C91" s="162">
        <v>50</v>
      </c>
      <c r="D91" s="339">
        <f>IF('2-2(基本)'!D83="","",'2-2(基本)'!D83)</f>
      </c>
      <c r="E91" s="646">
        <f>IF('2-2(基本)'!E83="","",'2-2(基本)'!E83)</f>
      </c>
      <c r="F91" s="339">
        <f>IF('2-2(基本)'!T83="","",'2-2(基本)'!T83)</f>
      </c>
      <c r="G91" s="163">
        <f>IF('2-2(基本)'!F83="","",'2-2(基本)'!F83)</f>
      </c>
      <c r="H91" s="172">
        <f>IF(OR(G91="",COUNTIF(K91:V91,"&gt;0")=0),"",SUM(K91:V91))</f>
      </c>
      <c r="I91" s="172">
        <f>IF(OR(G91="",COUNTIF(K91:L91,"&gt;0")=0),"",SUM(K91:L91))</f>
      </c>
      <c r="J91" s="172">
        <f>IF(OR(G91="",COUNTIF(M91:V91,"&gt;0")=0),"",SUM(M91:V91))</f>
      </c>
      <c r="K91" s="172"/>
      <c r="L91" s="172"/>
      <c r="M91" s="205"/>
      <c r="N91" s="205"/>
      <c r="O91" s="205"/>
      <c r="P91" s="205"/>
      <c r="Q91" s="205"/>
      <c r="R91" s="205"/>
      <c r="S91" s="205"/>
      <c r="T91" s="205"/>
      <c r="U91" s="172"/>
      <c r="V91" s="172"/>
      <c r="W91" s="172">
        <f>IF(OR(G91="",COUNTIF(K91:V91,"&gt;0")=0),"",COUNTIF(K91:V91,"&gt;0"))</f>
      </c>
      <c r="X91" s="953"/>
      <c r="Y91" s="954"/>
      <c r="Z91" s="427">
        <f>IF(AND($X$1="実績報告書（上期）",SUM(Q91:T91)&gt;0),"上期実績時は10月以降に金額を入力しないでください","")&amp;IF(AND(F91="H29",SUM(R91:T91)&gt;0),"H29後期研修生は10月以降に金額を入力しないでください","")</f>
      </c>
    </row>
    <row r="92" spans="2:25" ht="19.5" customHeight="1">
      <c r="B92" s="173"/>
      <c r="C92" s="159" t="str">
        <f>"【助成月数】は、研修期間分（最大"&amp;リスト!$C$75&amp;"ヶ月／人）とし、雇用促進支援費単価は研修生1名あたり2万円／月を上限とする。"</f>
        <v>【助成月数】は、研修期間分（最大8ヶ月／人）とし、雇用促進支援費単価は研修生1名あたり2万円／月を上限とする。</v>
      </c>
      <c r="D92" s="215"/>
      <c r="E92" s="215"/>
      <c r="F92" s="215"/>
      <c r="G92" s="216"/>
      <c r="H92" s="59"/>
      <c r="I92" s="59"/>
      <c r="J92" s="59"/>
      <c r="K92" s="59"/>
      <c r="L92" s="59"/>
      <c r="M92" s="59"/>
      <c r="N92" s="59"/>
      <c r="O92" s="59"/>
      <c r="P92" s="59"/>
      <c r="Q92" s="59"/>
      <c r="R92" s="59"/>
      <c r="S92" s="59"/>
      <c r="T92" s="59"/>
      <c r="U92" s="59"/>
      <c r="V92" s="59"/>
      <c r="W92" s="217"/>
      <c r="X92" s="218"/>
      <c r="Y92" s="214"/>
    </row>
    <row r="93" spans="2:25" ht="19.5" customHeight="1">
      <c r="B93" s="946" t="s">
        <v>355</v>
      </c>
      <c r="C93" s="946"/>
      <c r="D93" s="946"/>
      <c r="E93" s="946"/>
      <c r="F93" s="946"/>
      <c r="G93" s="946"/>
      <c r="H93" s="946"/>
      <c r="I93" s="946"/>
      <c r="J93" s="946"/>
      <c r="K93" s="946"/>
      <c r="L93" s="946"/>
      <c r="M93" s="946"/>
      <c r="N93" s="946"/>
      <c r="O93" s="946"/>
      <c r="P93" s="946"/>
      <c r="Q93" s="946"/>
      <c r="R93" s="946"/>
      <c r="S93" s="946"/>
      <c r="T93" s="946"/>
      <c r="U93" s="946"/>
      <c r="V93" s="946"/>
      <c r="W93" s="946"/>
      <c r="X93" s="946"/>
      <c r="Y93" s="946"/>
    </row>
    <row r="94" spans="2:25" ht="19.5" customHeight="1" hidden="1">
      <c r="B94" s="996" t="s">
        <v>512</v>
      </c>
      <c r="C94" s="996" t="s">
        <v>513</v>
      </c>
      <c r="D94" s="946"/>
      <c r="E94" s="946" t="s">
        <v>515</v>
      </c>
      <c r="F94" s="946"/>
      <c r="G94" s="946"/>
      <c r="H94" s="984" t="s">
        <v>353</v>
      </c>
      <c r="I94" s="203"/>
      <c r="J94" s="307"/>
      <c r="K94" s="306"/>
      <c r="L94" s="203"/>
      <c r="M94" s="944" t="str">
        <f>M8</f>
        <v>30緑</v>
      </c>
      <c r="N94" s="944"/>
      <c r="O94" s="944"/>
      <c r="P94" s="944"/>
      <c r="Q94" s="944"/>
      <c r="R94" s="944"/>
      <c r="S94" s="944"/>
      <c r="T94" s="944"/>
      <c r="U94" s="203"/>
      <c r="V94" s="307"/>
      <c r="W94" s="1000" t="s">
        <v>354</v>
      </c>
      <c r="X94" s="946" t="s">
        <v>401</v>
      </c>
      <c r="Y94" s="946"/>
    </row>
    <row r="95" spans="2:25" ht="37.5" customHeight="1">
      <c r="B95" s="946"/>
      <c r="C95" s="946"/>
      <c r="D95" s="946"/>
      <c r="E95" s="946"/>
      <c r="F95" s="946"/>
      <c r="G95" s="946"/>
      <c r="H95" s="985"/>
      <c r="I95" s="473"/>
      <c r="J95" s="466"/>
      <c r="K95" s="474"/>
      <c r="L95" s="474"/>
      <c r="M95" s="396" t="s">
        <v>365</v>
      </c>
      <c r="N95" s="396" t="s">
        <v>364</v>
      </c>
      <c r="O95" s="396" t="s">
        <v>384</v>
      </c>
      <c r="P95" s="396" t="s">
        <v>385</v>
      </c>
      <c r="Q95" s="396" t="s">
        <v>165</v>
      </c>
      <c r="R95" s="396" t="s">
        <v>166</v>
      </c>
      <c r="S95" s="396" t="s">
        <v>167</v>
      </c>
      <c r="T95" s="396" t="s">
        <v>168</v>
      </c>
      <c r="U95" s="306"/>
      <c r="V95" s="306"/>
      <c r="W95" s="1001"/>
      <c r="X95" s="946"/>
      <c r="Y95" s="946"/>
    </row>
    <row r="96" spans="2:25" ht="19.5" customHeight="1">
      <c r="B96" s="1002" t="s">
        <v>509</v>
      </c>
      <c r="C96" s="942" t="s">
        <v>516</v>
      </c>
      <c r="D96" s="940"/>
      <c r="E96" s="940"/>
      <c r="F96" s="940"/>
      <c r="G96" s="941"/>
      <c r="H96" s="1003">
        <f>IF(SUM(I96:J97)=0,"",SUM(I96:J97))</f>
      </c>
      <c r="I96" s="1003">
        <f>IF(SUM(K96:L96)=0,"",SUM(K96:L96))</f>
      </c>
      <c r="J96" s="1003">
        <f>IF(SUM(M96:V96)=0,"",SUM(M96:V96))</f>
      </c>
      <c r="K96" s="673">
        <f>IF(OR($C97="",K97=0),"",IF(K97&gt;$C97*20000,$C97*20000,K97))</f>
      </c>
      <c r="L96" s="673">
        <f>IF(OR($C97="",L97=0),"",IF(L97&gt;$C97*20000,$C97*20000,L97))</f>
      </c>
      <c r="M96" s="673">
        <f>IF(OR($C97="",M97=0),"",IF(M97&gt;$C97*20000,$C97*20000,M97))</f>
      </c>
      <c r="N96" s="673">
        <f aca="true" t="shared" si="13" ref="N96:V96">IF(OR($C97="",N97=0),"",IF(N97&gt;$C97*20000,$C97*20000,N97))</f>
      </c>
      <c r="O96" s="673">
        <f t="shared" si="13"/>
      </c>
      <c r="P96" s="673">
        <f t="shared" si="13"/>
      </c>
      <c r="Q96" s="673">
        <f t="shared" si="13"/>
      </c>
      <c r="R96" s="673">
        <f t="shared" si="13"/>
      </c>
      <c r="S96" s="673">
        <f t="shared" si="13"/>
      </c>
      <c r="T96" s="673">
        <f t="shared" si="13"/>
      </c>
      <c r="U96" s="673">
        <f t="shared" si="13"/>
      </c>
      <c r="V96" s="673">
        <f t="shared" si="13"/>
      </c>
      <c r="W96" s="209">
        <f>W97</f>
      </c>
      <c r="X96" s="993"/>
      <c r="Y96" s="993"/>
    </row>
    <row r="97" spans="2:26" ht="19.5" customHeight="1" thickBot="1">
      <c r="B97" s="930"/>
      <c r="C97" s="991">
        <f>IF((COUNTIF('2-2(基本)'!$J$15:$J$19,"女")+COUNTIF('2-2(基本)'!$J$47:$J$51,"女")+COUNTIF('2-2(基本)'!$J$79:$J$83,"女"))=0,"",COUNTIF('2-2(基本)'!$J$15:$J$19,"女")+COUNTIF('2-2(基本)'!$J$47:$J$51,"女")+COUNTIF('2-2(基本)'!$J$79:$J$83,"女"))</f>
      </c>
      <c r="D97" s="992"/>
      <c r="E97" s="988" t="s">
        <v>507</v>
      </c>
      <c r="F97" s="989"/>
      <c r="G97" s="990"/>
      <c r="H97" s="982"/>
      <c r="I97" s="982"/>
      <c r="J97" s="982"/>
      <c r="K97" s="674"/>
      <c r="L97" s="674"/>
      <c r="M97" s="359"/>
      <c r="N97" s="359"/>
      <c r="O97" s="359"/>
      <c r="P97" s="359"/>
      <c r="Q97" s="359"/>
      <c r="R97" s="359"/>
      <c r="S97" s="359"/>
      <c r="T97" s="359"/>
      <c r="U97" s="674"/>
      <c r="V97" s="674"/>
      <c r="W97" s="360">
        <f>IF(COUNTIF(K97:V97,"&gt;0")=0,"",COUNTIF(K97:V97,"&gt;0"))</f>
      </c>
      <c r="X97" s="923"/>
      <c r="Y97" s="923"/>
      <c r="Z97" s="201">
        <f>IF(AND($W$1="実績報告書（上期）",SUM(Q97:T97)&gt;0),"上期実績時は10月以降に金額を入力しないでください","")</f>
      </c>
    </row>
    <row r="98" spans="2:25" ht="19.5" customHeight="1" thickTop="1">
      <c r="B98" s="928" t="s">
        <v>510</v>
      </c>
      <c r="C98" s="931" t="s">
        <v>516</v>
      </c>
      <c r="D98" s="932"/>
      <c r="E98" s="932"/>
      <c r="F98" s="932"/>
      <c r="G98" s="933"/>
      <c r="H98" s="986">
        <f>IF(SUM(I98:J99)=0,"",SUM(I98:J99))</f>
      </c>
      <c r="I98" s="986">
        <f>IF(SUM(K98:L98)=0,"",SUM(K98:L98))</f>
      </c>
      <c r="J98" s="986">
        <f>IF(SUM(M98:V98)=0,"",SUM(M98:V98))</f>
      </c>
      <c r="K98" s="361">
        <f>IF(OR($C99="",K99=0),"",IF(K99&gt;$C99*20000,$C99*20000,K99))</f>
      </c>
      <c r="L98" s="361">
        <f>IF(OR($C99="",L99=0),"",IF(L99&gt;$C99*20000,$C99*20000,L99))</f>
      </c>
      <c r="M98" s="361">
        <f>IF(OR($C99="",M99=0),"",IF(M99&gt;$C99*20000,$C99*20000,M99))</f>
      </c>
      <c r="N98" s="361">
        <f aca="true" t="shared" si="14" ref="N98:V98">IF(OR($C99="",N99=0),"",IF(N99&gt;$C99*20000,$C99*20000,N99))</f>
      </c>
      <c r="O98" s="361">
        <f t="shared" si="14"/>
      </c>
      <c r="P98" s="361">
        <f t="shared" si="14"/>
      </c>
      <c r="Q98" s="361">
        <f t="shared" si="14"/>
      </c>
      <c r="R98" s="361">
        <f t="shared" si="14"/>
      </c>
      <c r="S98" s="361">
        <f t="shared" si="14"/>
      </c>
      <c r="T98" s="361">
        <f t="shared" si="14"/>
      </c>
      <c r="U98" s="361">
        <f t="shared" si="14"/>
      </c>
      <c r="V98" s="361">
        <f t="shared" si="14"/>
      </c>
      <c r="W98" s="362">
        <f>W99</f>
      </c>
      <c r="X98" s="924"/>
      <c r="Y98" s="924"/>
    </row>
    <row r="99" spans="2:26" ht="19.5" customHeight="1" thickBot="1">
      <c r="B99" s="930"/>
      <c r="C99" s="991">
        <f>IF((COUNTIF('2-2(基本)'!$J$20:$J$24,"女")+COUNTIF('2-2(基本)'!$J$52:$J$56,"女")+COUNTIF('2-2(基本)'!$J$84:$J$88,"女"))=0,"",COUNTIF('2-2(基本)'!$J$20:$J$24,"女")+COUNTIF('2-2(基本)'!$J$52:$J$56,"女")+COUNTIF('2-2(基本)'!$J$84:$J$88,"女"))</f>
      </c>
      <c r="D99" s="992"/>
      <c r="E99" s="988" t="s">
        <v>507</v>
      </c>
      <c r="F99" s="989"/>
      <c r="G99" s="990"/>
      <c r="H99" s="987"/>
      <c r="I99" s="987"/>
      <c r="J99" s="987"/>
      <c r="K99" s="671"/>
      <c r="L99" s="671"/>
      <c r="M99" s="364"/>
      <c r="N99" s="364"/>
      <c r="O99" s="364"/>
      <c r="P99" s="364"/>
      <c r="Q99" s="364"/>
      <c r="R99" s="364"/>
      <c r="S99" s="364"/>
      <c r="T99" s="364"/>
      <c r="U99" s="671"/>
      <c r="V99" s="671"/>
      <c r="W99" s="365">
        <f>IF(COUNTIF(K99:V99,"&gt;0")=0,"",COUNTIF(K99:V99,"&gt;0"))</f>
      </c>
      <c r="X99" s="923"/>
      <c r="Y99" s="923"/>
      <c r="Z99" s="201">
        <f>IF(AND($W$1="実績報告書（上期）",SUM(Q99:T99)&gt;0),"上期実績時は10月以降に金額を入力しないでください","")</f>
      </c>
    </row>
    <row r="100" spans="2:25" ht="19.5" customHeight="1" thickTop="1">
      <c r="B100" s="928" t="s">
        <v>511</v>
      </c>
      <c r="C100" s="931" t="s">
        <v>516</v>
      </c>
      <c r="D100" s="932"/>
      <c r="E100" s="932"/>
      <c r="F100" s="932"/>
      <c r="G100" s="933"/>
      <c r="H100" s="982">
        <f>IF(SUM(I100:J101)=0,"",SUM(I100:J101))</f>
      </c>
      <c r="I100" s="982">
        <f>IF(SUM(K100:L100)=0,"",SUM(K100:L100))</f>
      </c>
      <c r="J100" s="982">
        <f>IF(SUM(M100:V100)=0,"",SUM(M100:V100))</f>
      </c>
      <c r="K100" s="672">
        <f>IF(OR($C101="",K101=0),"",IF(K101&gt;$C101*20000,$C101*20000,K101))</f>
      </c>
      <c r="L100" s="672">
        <f>IF(OR($C101="",L101=0),"",IF(L101&gt;$C101*20000,$C101*20000,L101))</f>
      </c>
      <c r="M100" s="672">
        <f>IF(OR($C101="",M101=0),"",IF(M101&gt;$C101*20000,$C101*20000,M101))</f>
      </c>
      <c r="N100" s="672">
        <f aca="true" t="shared" si="15" ref="N100:V100">IF(OR($C101="",N101=0),"",IF(N101&gt;$C101*20000,$C101*20000,N101))</f>
      </c>
      <c r="O100" s="672">
        <f t="shared" si="15"/>
      </c>
      <c r="P100" s="672">
        <f t="shared" si="15"/>
      </c>
      <c r="Q100" s="672">
        <f t="shared" si="15"/>
      </c>
      <c r="R100" s="672">
        <f t="shared" si="15"/>
      </c>
      <c r="S100" s="672">
        <f t="shared" si="15"/>
      </c>
      <c r="T100" s="672">
        <f t="shared" si="15"/>
      </c>
      <c r="U100" s="672">
        <f t="shared" si="15"/>
      </c>
      <c r="V100" s="672">
        <f t="shared" si="15"/>
      </c>
      <c r="W100" s="209">
        <f>W101</f>
      </c>
      <c r="X100" s="924"/>
      <c r="Y100" s="924"/>
    </row>
    <row r="101" spans="2:26" ht="19.5" customHeight="1">
      <c r="B101" s="929"/>
      <c r="C101" s="942">
        <f>IF((COUNTIF('2-2(基本)'!$J$25:$J$29,"女")+COUNTIF('2-2(基本)'!$J$57:$J$61,"女")+COUNTIF('2-2(基本)'!$J$89:$J$93,"女"))=0,"",COUNTIF('2-2(基本)'!$J$25:$J$29,"女")+COUNTIF('2-2(基本)'!$J$57:$J$61,"女")+COUNTIF('2-2(基本)'!$J$89:$J$93,"女"))</f>
      </c>
      <c r="D101" s="941"/>
      <c r="E101" s="1010" t="s">
        <v>507</v>
      </c>
      <c r="F101" s="1011"/>
      <c r="G101" s="1012"/>
      <c r="H101" s="983"/>
      <c r="I101" s="983"/>
      <c r="J101" s="983"/>
      <c r="K101" s="673"/>
      <c r="L101" s="673"/>
      <c r="M101" s="224"/>
      <c r="N101" s="224"/>
      <c r="O101" s="224"/>
      <c r="P101" s="224"/>
      <c r="Q101" s="224"/>
      <c r="R101" s="224"/>
      <c r="S101" s="224"/>
      <c r="T101" s="224"/>
      <c r="U101" s="673"/>
      <c r="V101" s="673"/>
      <c r="W101" s="204">
        <f>IF(COUNTIF(K101:V101,"&gt;0")=0,"",COUNTIF(K101:V101,"&gt;0"))</f>
      </c>
      <c r="X101" s="922"/>
      <c r="Y101" s="922"/>
      <c r="Z101" s="201">
        <f>IF(AND($W$1="実績報告書（上期）",SUM(Q101:T101)&gt;0),"上期実績時は10月以降に金額を入力しないでください","")</f>
      </c>
    </row>
    <row r="102" spans="2:25" ht="19.5" customHeight="1">
      <c r="B102" s="219"/>
      <c r="C102" s="212" t="str">
        <f>C32</f>
        <v>後期研修生については2018年6月1日から2018年9月30日までの期間です</v>
      </c>
      <c r="D102" s="220"/>
      <c r="E102" s="221"/>
      <c r="F102" s="221"/>
      <c r="G102" s="220"/>
      <c r="H102" s="60"/>
      <c r="I102" s="60">
        <f>IF(OR(G102="",COUNTIF(K102:L102,"&gt;0")=0),"",SUM(K102:L102))</f>
      </c>
      <c r="J102" s="60">
        <f>IF(OR(G102="",COUNTIF(M102:V102,"&gt;0")=0),"",SUM(M102:V102))</f>
      </c>
      <c r="K102" s="60"/>
      <c r="L102" s="60"/>
      <c r="M102" s="60"/>
      <c r="N102" s="60"/>
      <c r="O102" s="60"/>
      <c r="P102" s="60"/>
      <c r="Q102" s="60"/>
      <c r="R102" s="60"/>
      <c r="S102" s="60"/>
      <c r="T102" s="60"/>
      <c r="U102" s="60"/>
      <c r="V102" s="60"/>
      <c r="W102" s="222">
        <f>IF(OR(G102="",COUNTIF(K102:V102,"&gt;0")=0),"",IF(COUNTIF(K102:V102,"&gt;0")&lt;=10,COUNTIF(K102:V102,"&gt;0"),"×"))</f>
      </c>
      <c r="X102" s="214"/>
      <c r="Y102" s="214"/>
    </row>
    <row r="103" spans="3:25" ht="19.5" customHeight="1">
      <c r="C103" s="223"/>
      <c r="Y103" s="214"/>
    </row>
    <row r="104" spans="3:25" ht="19.5" customHeight="1">
      <c r="C104" s="223"/>
      <c r="Y104" s="214"/>
    </row>
    <row r="105" ht="19.5" customHeight="1">
      <c r="Y105" s="211"/>
    </row>
    <row r="106" ht="19.5" customHeight="1">
      <c r="Y106" s="211"/>
    </row>
  </sheetData>
  <sheetProtection password="FA15" sheet="1"/>
  <mergeCells count="214">
    <mergeCell ref="X100:Y100"/>
    <mergeCell ref="X101:Y101"/>
    <mergeCell ref="X59:Y60"/>
    <mergeCell ref="X61:Y61"/>
    <mergeCell ref="X62:Y62"/>
    <mergeCell ref="X63:Y63"/>
    <mergeCell ref="X64:Y64"/>
    <mergeCell ref="X65:Y65"/>
    <mergeCell ref="X66:Y66"/>
    <mergeCell ref="X96:Y96"/>
    <mergeCell ref="X97:Y97"/>
    <mergeCell ref="X98:Y98"/>
    <mergeCell ref="X99:Y99"/>
    <mergeCell ref="B98:B99"/>
    <mergeCell ref="C98:G98"/>
    <mergeCell ref="H98:H99"/>
    <mergeCell ref="I98:I99"/>
    <mergeCell ref="J98:J99"/>
    <mergeCell ref="C99:D99"/>
    <mergeCell ref="E99:G99"/>
    <mergeCell ref="B100:B101"/>
    <mergeCell ref="C100:G100"/>
    <mergeCell ref="H100:H101"/>
    <mergeCell ref="I100:I101"/>
    <mergeCell ref="J100:J101"/>
    <mergeCell ref="C101:D101"/>
    <mergeCell ref="E101:G101"/>
    <mergeCell ref="W94:W95"/>
    <mergeCell ref="B96:B97"/>
    <mergeCell ref="C96:G96"/>
    <mergeCell ref="H96:H97"/>
    <mergeCell ref="I96:I97"/>
    <mergeCell ref="J96:J97"/>
    <mergeCell ref="C97:D97"/>
    <mergeCell ref="E97:G97"/>
    <mergeCell ref="H94:H95"/>
    <mergeCell ref="M94:T94"/>
    <mergeCell ref="B80:B85"/>
    <mergeCell ref="C80:G80"/>
    <mergeCell ref="B86:B91"/>
    <mergeCell ref="C86:G86"/>
    <mergeCell ref="B94:B95"/>
    <mergeCell ref="C94:D95"/>
    <mergeCell ref="E94:G95"/>
    <mergeCell ref="B93:Y93"/>
    <mergeCell ref="X94:Y95"/>
    <mergeCell ref="X88:Y88"/>
    <mergeCell ref="G77:G79"/>
    <mergeCell ref="H77:V77"/>
    <mergeCell ref="W77:W79"/>
    <mergeCell ref="H78:H79"/>
    <mergeCell ref="I78:J78"/>
    <mergeCell ref="K78:L78"/>
    <mergeCell ref="M78:V78"/>
    <mergeCell ref="B73:N75"/>
    <mergeCell ref="S73:T73"/>
    <mergeCell ref="W73:Y73"/>
    <mergeCell ref="S74:T74"/>
    <mergeCell ref="W74:Y74"/>
    <mergeCell ref="S75:T75"/>
    <mergeCell ref="W75:X75"/>
    <mergeCell ref="S5:T5"/>
    <mergeCell ref="H8:H9"/>
    <mergeCell ref="H7:V7"/>
    <mergeCell ref="W7:W9"/>
    <mergeCell ref="W24:W25"/>
    <mergeCell ref="W3:Y3"/>
    <mergeCell ref="W5:X5"/>
    <mergeCell ref="X17:Y17"/>
    <mergeCell ref="X18:Y18"/>
    <mergeCell ref="X19:Y19"/>
    <mergeCell ref="E7:E9"/>
    <mergeCell ref="B16:B21"/>
    <mergeCell ref="X7:Y9"/>
    <mergeCell ref="X10:Y10"/>
    <mergeCell ref="X11:Y11"/>
    <mergeCell ref="F7:F9"/>
    <mergeCell ref="B7:B9"/>
    <mergeCell ref="C16:G16"/>
    <mergeCell ref="X20:Y20"/>
    <mergeCell ref="X21:Y21"/>
    <mergeCell ref="B1:G1"/>
    <mergeCell ref="M8:V8"/>
    <mergeCell ref="D7:D9"/>
    <mergeCell ref="G7:G9"/>
    <mergeCell ref="B10:B15"/>
    <mergeCell ref="S3:T3"/>
    <mergeCell ref="S4:T4"/>
    <mergeCell ref="B3:H5"/>
    <mergeCell ref="C7:C9"/>
    <mergeCell ref="C10:G10"/>
    <mergeCell ref="C31:D31"/>
    <mergeCell ref="E31:G31"/>
    <mergeCell ref="B26:B27"/>
    <mergeCell ref="B28:B29"/>
    <mergeCell ref="B30:B31"/>
    <mergeCell ref="C26:G26"/>
    <mergeCell ref="C28:G28"/>
    <mergeCell ref="C30:G30"/>
    <mergeCell ref="E27:G27"/>
    <mergeCell ref="H30:H31"/>
    <mergeCell ref="I30:I31"/>
    <mergeCell ref="J30:J31"/>
    <mergeCell ref="W4:Y4"/>
    <mergeCell ref="H26:H27"/>
    <mergeCell ref="I26:I27"/>
    <mergeCell ref="J26:J27"/>
    <mergeCell ref="H28:H29"/>
    <mergeCell ref="I28:I29"/>
    <mergeCell ref="H24:H25"/>
    <mergeCell ref="B36:G36"/>
    <mergeCell ref="B38:N40"/>
    <mergeCell ref="S38:T38"/>
    <mergeCell ref="W38:Y38"/>
    <mergeCell ref="S39:T39"/>
    <mergeCell ref="W39:Y39"/>
    <mergeCell ref="S40:T40"/>
    <mergeCell ref="W40:X40"/>
    <mergeCell ref="B41:S41"/>
    <mergeCell ref="B42:B44"/>
    <mergeCell ref="C42:C44"/>
    <mergeCell ref="D42:D44"/>
    <mergeCell ref="E42:E44"/>
    <mergeCell ref="F42:F44"/>
    <mergeCell ref="G42:G44"/>
    <mergeCell ref="H42:V42"/>
    <mergeCell ref="W42:W44"/>
    <mergeCell ref="H43:H44"/>
    <mergeCell ref="M43:V43"/>
    <mergeCell ref="X81:Y81"/>
    <mergeCell ref="B76:S76"/>
    <mergeCell ref="B77:B79"/>
    <mergeCell ref="C77:C79"/>
    <mergeCell ref="D77:D79"/>
    <mergeCell ref="B45:B50"/>
    <mergeCell ref="E77:E79"/>
    <mergeCell ref="F77:F79"/>
    <mergeCell ref="C45:G45"/>
    <mergeCell ref="B51:B56"/>
    <mergeCell ref="C51:G51"/>
    <mergeCell ref="B59:B60"/>
    <mergeCell ref="C59:D60"/>
    <mergeCell ref="E59:G60"/>
    <mergeCell ref="C66:D66"/>
    <mergeCell ref="E66:G66"/>
    <mergeCell ref="B71:G71"/>
    <mergeCell ref="W59:W60"/>
    <mergeCell ref="B61:B62"/>
    <mergeCell ref="C61:G61"/>
    <mergeCell ref="H61:H62"/>
    <mergeCell ref="I61:I62"/>
    <mergeCell ref="J61:J62"/>
    <mergeCell ref="C62:D62"/>
    <mergeCell ref="E62:G62"/>
    <mergeCell ref="M59:T59"/>
    <mergeCell ref="H63:H64"/>
    <mergeCell ref="I63:I64"/>
    <mergeCell ref="J63:J64"/>
    <mergeCell ref="C64:D64"/>
    <mergeCell ref="E64:G64"/>
    <mergeCell ref="X12:Y12"/>
    <mergeCell ref="X13:Y13"/>
    <mergeCell ref="X14:Y14"/>
    <mergeCell ref="X15:Y15"/>
    <mergeCell ref="X16:Y16"/>
    <mergeCell ref="B23:Y23"/>
    <mergeCell ref="X24:Y25"/>
    <mergeCell ref="X26:Y26"/>
    <mergeCell ref="X27:Y27"/>
    <mergeCell ref="X28:Y28"/>
    <mergeCell ref="B24:B25"/>
    <mergeCell ref="E24:G25"/>
    <mergeCell ref="C24:D25"/>
    <mergeCell ref="C27:D27"/>
    <mergeCell ref="M24:T24"/>
    <mergeCell ref="J28:J29"/>
    <mergeCell ref="X29:Y29"/>
    <mergeCell ref="E29:G29"/>
    <mergeCell ref="C29:D29"/>
    <mergeCell ref="H65:H66"/>
    <mergeCell ref="I65:I66"/>
    <mergeCell ref="X30:Y30"/>
    <mergeCell ref="X31:Y31"/>
    <mergeCell ref="X42:Y44"/>
    <mergeCell ref="X46:Y46"/>
    <mergeCell ref="X45:Y45"/>
    <mergeCell ref="X47:Y47"/>
    <mergeCell ref="J65:J66"/>
    <mergeCell ref="H59:H60"/>
    <mergeCell ref="X48:Y48"/>
    <mergeCell ref="X49:Y49"/>
    <mergeCell ref="X50:Y50"/>
    <mergeCell ref="X51:Y51"/>
    <mergeCell ref="X52:Y52"/>
    <mergeCell ref="X53:Y53"/>
    <mergeCell ref="X54:Y54"/>
    <mergeCell ref="X55:Y55"/>
    <mergeCell ref="X56:Y56"/>
    <mergeCell ref="X77:Y79"/>
    <mergeCell ref="X80:Y80"/>
    <mergeCell ref="B58:Y58"/>
    <mergeCell ref="B63:B64"/>
    <mergeCell ref="C63:G63"/>
    <mergeCell ref="B65:B66"/>
    <mergeCell ref="C65:G65"/>
    <mergeCell ref="X89:Y89"/>
    <mergeCell ref="X90:Y90"/>
    <mergeCell ref="X91:Y91"/>
    <mergeCell ref="X82:Y82"/>
    <mergeCell ref="X83:Y83"/>
    <mergeCell ref="X84:Y84"/>
    <mergeCell ref="X85:Y85"/>
    <mergeCell ref="X86:Y86"/>
    <mergeCell ref="X87:Y87"/>
  </mergeCells>
  <conditionalFormatting sqref="O2:P2">
    <cfRule type="containsBlanks" priority="54" dxfId="75" stopIfTrue="1">
      <formula>LEN(TRIM(O2))=0</formula>
    </cfRule>
  </conditionalFormatting>
  <conditionalFormatting sqref="Q2">
    <cfRule type="containsBlanks" priority="39" dxfId="75" stopIfTrue="1">
      <formula>LEN(TRIM(Q2))=0</formula>
    </cfRule>
  </conditionalFormatting>
  <conditionalFormatting sqref="D11:D15 G11:H15 W11:W15 D17:D21 F17:H21 W17:W21 C27 C29 C31 M26:W26 W27 M28:W28 W29 M30:W30 W31 H26 H28 H30 W3:Y5 H16:W16 H10:W10">
    <cfRule type="expression" priority="6" dxfId="3" stopIfTrue="1">
      <formula>C3=""</formula>
    </cfRule>
  </conditionalFormatting>
  <conditionalFormatting sqref="D46 D46:D50 G46:H50 H45:W45 W46:W50 W38:Y40 D52:D56 F52:H56 H51:W51 W52:W56 C62 H61 M61:W61 W62 C64 H63 M63:W63 W64 C66 H65 M65:W65 W66">
    <cfRule type="expression" priority="5" dxfId="3" stopIfTrue="1">
      <formula>C38=""</formula>
    </cfRule>
  </conditionalFormatting>
  <conditionalFormatting sqref="D81:D85 G81:H85 H80:W80 W81:W85 W73:Y75 D87:D91 F87:H91 H86:W86 W87:W91 C97 C99 C101 M96:W96 W97 H96 H98 H100 U98:W98 W99 M100:W100 W101 M98:T98">
    <cfRule type="expression" priority="4" dxfId="3" stopIfTrue="1">
      <formula>C73=""</formula>
    </cfRule>
  </conditionalFormatting>
  <conditionalFormatting sqref="M11 M11:T15 M17:T21 X10:Y21 M27:T27 M29:T29 M31:T31 X26:Y31">
    <cfRule type="expression" priority="3" dxfId="0" stopIfTrue="1">
      <formula>M10=""</formula>
    </cfRule>
  </conditionalFormatting>
  <conditionalFormatting sqref="M46:T50 M52:T56 X45:Y56 M62:T62 M64:T64 M66:T66 X61:Y66">
    <cfRule type="expression" priority="2" dxfId="0" stopIfTrue="1">
      <formula>M45=""</formula>
    </cfRule>
  </conditionalFormatting>
  <conditionalFormatting sqref="M81:T85 M87:T91 X80:Y91 M97:T97 M99:T99 M101:T101 X96:Y101">
    <cfRule type="expression" priority="1" dxfId="0" stopIfTrue="1">
      <formula>M80=""</formula>
    </cfRule>
  </conditionalFormatting>
  <dataValidations count="2">
    <dataValidation type="whole" allowBlank="1" showInputMessage="1" showErrorMessage="1" sqref="K11:V15 K17:V21 K46:V50 K52:V56 K81:V85 K87:V91">
      <formula1>0</formula1>
      <formula2>20000</formula2>
    </dataValidation>
    <dataValidation type="whole" operator="greaterThanOrEqual" allowBlank="1" showInputMessage="1" showErrorMessage="1" prompt="女性研修生数×20000円まで助成されます。" sqref="K27:V27 K29:V29 K31:V31 K62:V62 K64:V64 K66:V66 K97:V97 K99:V99 K101:V101">
      <formula1>0</formula1>
    </dataValidation>
  </dataValidations>
  <printOptions horizontalCentered="1"/>
  <pageMargins left="0.1968503937007874" right="0.1968503937007874" top="0.7874015748031497" bottom="0.3937007874015748" header="0.3937007874015748" footer="0.1968503937007874"/>
  <pageSetup horizontalDpi="600" verticalDpi="600" orientation="landscape" paperSize="9" scale="75" r:id="rId1"/>
  <rowBreaks count="2" manualBreakCount="2">
    <brk id="35" max="24" man="1"/>
    <brk id="70" max="24" man="1"/>
  </rowBreaks>
</worksheet>
</file>

<file path=xl/worksheets/sheet9.xml><?xml version="1.0" encoding="utf-8"?>
<worksheet xmlns="http://schemas.openxmlformats.org/spreadsheetml/2006/main" xmlns:r="http://schemas.openxmlformats.org/officeDocument/2006/relationships">
  <dimension ref="A1:R33"/>
  <sheetViews>
    <sheetView view="pageBreakPreview" zoomScale="85" zoomScaleSheetLayoutView="85" zoomScalePageLayoutView="0" workbookViewId="0" topLeftCell="A1">
      <selection activeCell="L18" sqref="L18:M18"/>
    </sheetView>
  </sheetViews>
  <sheetFormatPr defaultColWidth="9.140625" defaultRowHeight="19.5" customHeight="1"/>
  <cols>
    <col min="1" max="1" width="3.57421875" style="159" customWidth="1"/>
    <col min="2" max="2" width="9.00390625" style="159" customWidth="1"/>
    <col min="3" max="3" width="15.57421875" style="159" customWidth="1"/>
    <col min="4" max="4" width="10.57421875" style="159" customWidth="1"/>
    <col min="5" max="6" width="9.00390625" style="159" customWidth="1"/>
    <col min="7" max="7" width="7.140625" style="159" bestFit="1" customWidth="1"/>
    <col min="8" max="9" width="12.57421875" style="159" customWidth="1"/>
    <col min="10" max="10" width="3.57421875" style="159" customWidth="1"/>
    <col min="11" max="11" width="9.00390625" style="159" customWidth="1"/>
    <col min="12" max="12" width="15.57421875" style="159" customWidth="1"/>
    <col min="13" max="13" width="10.57421875" style="159" customWidth="1"/>
    <col min="14" max="15" width="9.00390625" style="159" customWidth="1"/>
    <col min="16" max="16" width="7.140625" style="159" bestFit="1" customWidth="1"/>
    <col min="17" max="17" width="12.57421875" style="159" customWidth="1"/>
    <col min="18" max="18" width="11.140625" style="159" bestFit="1" customWidth="1"/>
    <col min="19" max="19" width="9.00390625" style="159" customWidth="1"/>
    <col min="20" max="16384" width="9.00390625" style="159" customWidth="1"/>
  </cols>
  <sheetData>
    <row r="1" spans="2:18" ht="19.5" customHeight="1">
      <c r="B1" s="1019" t="s">
        <v>473</v>
      </c>
      <c r="C1" s="1020"/>
      <c r="D1" s="1020"/>
      <c r="E1" s="1021"/>
      <c r="F1" s="226" t="str">
        <f>'2-1(表紙)'!J2</f>
        <v>30緑</v>
      </c>
      <c r="G1" s="226"/>
      <c r="O1" s="963" t="str">
        <f>IF('2-1(表紙)'!$J$3="","提出区分",'2-1(表紙)'!$J$3)</f>
        <v>提出区分</v>
      </c>
      <c r="P1" s="963"/>
      <c r="Q1" s="963"/>
      <c r="R1" s="963"/>
    </row>
    <row r="3" spans="2:18" ht="19.5" customHeight="1">
      <c r="B3" s="479" t="s">
        <v>522</v>
      </c>
      <c r="C3" s="465"/>
      <c r="D3" s="465"/>
      <c r="E3" s="465"/>
      <c r="F3" s="465"/>
      <c r="G3" s="465"/>
      <c r="H3" s="465"/>
      <c r="I3" s="470"/>
      <c r="J3" s="942" t="s">
        <v>293</v>
      </c>
      <c r="K3" s="941"/>
      <c r="L3" s="899">
        <f>IF('2-1(表紙)'!$I$15="","",'2-1(表紙)'!$I$15)</f>
      </c>
      <c r="M3" s="907"/>
      <c r="N3" s="1022" t="s">
        <v>295</v>
      </c>
      <c r="O3" s="1022"/>
      <c r="P3" s="899">
        <f>IF('2-1(表紙)'!$J$15="","",'2-1(表紙)'!$J$15)</f>
      </c>
      <c r="Q3" s="900"/>
      <c r="R3" s="907"/>
    </row>
    <row r="4" spans="2:18" ht="19.5" customHeight="1">
      <c r="B4" s="465"/>
      <c r="C4" s="465"/>
      <c r="D4" s="465"/>
      <c r="E4" s="465"/>
      <c r="F4" s="465"/>
      <c r="G4" s="465"/>
      <c r="H4" s="465"/>
      <c r="I4" s="470"/>
      <c r="J4" s="942" t="s">
        <v>294</v>
      </c>
      <c r="K4" s="941"/>
      <c r="L4" s="899">
        <f>IF('2-1(表紙)'!$H$10="","",'2-1(表紙)'!$H$10)</f>
      </c>
      <c r="M4" s="900"/>
      <c r="N4" s="900"/>
      <c r="O4" s="900"/>
      <c r="P4" s="900"/>
      <c r="Q4" s="900"/>
      <c r="R4" s="436">
        <f>'2-1(表紙)'!$K$15</f>
        <v>0</v>
      </c>
    </row>
    <row r="5" spans="14:18" ht="24.75" customHeight="1">
      <c r="N5" s="43"/>
      <c r="O5" s="43"/>
      <c r="P5" s="43"/>
      <c r="Q5" s="43"/>
      <c r="R5" s="235"/>
    </row>
    <row r="6" spans="2:17" ht="24.75" customHeight="1">
      <c r="B6" s="942" t="s">
        <v>794</v>
      </c>
      <c r="C6" s="940"/>
      <c r="D6" s="940"/>
      <c r="E6" s="940"/>
      <c r="F6" s="940"/>
      <c r="G6" s="941"/>
      <c r="H6" s="44">
        <f>'2-2(基本)'!$Q$3-'2-2(基本)'!$R$3-'2-2(基本)'!$S$3-'2-2(基本)'!$P$3</f>
        <v>0</v>
      </c>
      <c r="I6" s="651" t="s">
        <v>871</v>
      </c>
      <c r="K6" s="878" t="s">
        <v>442</v>
      </c>
      <c r="L6" s="879"/>
      <c r="M6" s="879"/>
      <c r="N6" s="879"/>
      <c r="O6" s="879"/>
      <c r="P6" s="880"/>
      <c r="Q6" s="44">
        <f>'2-2(基本)'!$Q$2</f>
        <v>0</v>
      </c>
    </row>
    <row r="7" ht="21.75" customHeight="1">
      <c r="H7" s="159" t="s">
        <v>888</v>
      </c>
    </row>
    <row r="8" ht="21.75" customHeight="1"/>
    <row r="9" ht="21.75" customHeight="1"/>
    <row r="10" spans="1:18" ht="18.75" customHeight="1">
      <c r="A10" s="234"/>
      <c r="B10" s="234"/>
      <c r="C10" s="234"/>
      <c r="D10" s="234"/>
      <c r="E10" s="234"/>
      <c r="F10" s="234"/>
      <c r="G10" s="234"/>
      <c r="H10" s="234"/>
      <c r="I10" s="234"/>
      <c r="K10" s="234"/>
      <c r="L10" s="234"/>
      <c r="M10" s="234"/>
      <c r="N10" s="234"/>
      <c r="O10" s="234"/>
      <c r="P10" s="234"/>
      <c r="Q10" s="234"/>
      <c r="R10" s="234"/>
    </row>
    <row r="11" spans="2:18" ht="22.5" customHeight="1">
      <c r="B11" s="861" t="s">
        <v>519</v>
      </c>
      <c r="C11" s="861"/>
      <c r="D11" s="861"/>
      <c r="E11" s="861"/>
      <c r="F11" s="861"/>
      <c r="G11" s="861"/>
      <c r="H11" s="861"/>
      <c r="I11" s="861"/>
      <c r="K11" s="861" t="s">
        <v>518</v>
      </c>
      <c r="L11" s="861"/>
      <c r="M11" s="861"/>
      <c r="N11" s="861"/>
      <c r="O11" s="861"/>
      <c r="P11" s="861"/>
      <c r="Q11" s="861"/>
      <c r="R11" s="861"/>
    </row>
    <row r="12" spans="2:18" ht="22.5" customHeight="1">
      <c r="B12" s="342" t="s">
        <v>172</v>
      </c>
      <c r="C12" s="878" t="s">
        <v>173</v>
      </c>
      <c r="D12" s="880"/>
      <c r="E12" s="111" t="s">
        <v>520</v>
      </c>
      <c r="F12" s="342" t="s">
        <v>174</v>
      </c>
      <c r="G12" s="342" t="s">
        <v>521</v>
      </c>
      <c r="H12" s="342" t="s">
        <v>175</v>
      </c>
      <c r="I12" s="342" t="s">
        <v>176</v>
      </c>
      <c r="K12" s="342" t="s">
        <v>172</v>
      </c>
      <c r="L12" s="878" t="s">
        <v>173</v>
      </c>
      <c r="M12" s="880"/>
      <c r="N12" s="111" t="s">
        <v>520</v>
      </c>
      <c r="O12" s="342" t="s">
        <v>174</v>
      </c>
      <c r="P12" s="342" t="s">
        <v>521</v>
      </c>
      <c r="Q12" s="342" t="s">
        <v>175</v>
      </c>
      <c r="R12" s="342" t="s">
        <v>176</v>
      </c>
    </row>
    <row r="13" spans="2:18" ht="22.5" customHeight="1">
      <c r="B13" s="1028" t="s">
        <v>517</v>
      </c>
      <c r="C13" s="1029"/>
      <c r="D13" s="1029"/>
      <c r="E13" s="1029"/>
      <c r="F13" s="1029"/>
      <c r="G13" s="1030"/>
      <c r="H13" s="227"/>
      <c r="I13" s="228">
        <f>IF(SUM(I14:I15)=0,"",SUM(I14:I15))</f>
      </c>
      <c r="K13" s="1028" t="s">
        <v>536</v>
      </c>
      <c r="L13" s="1029"/>
      <c r="M13" s="1029"/>
      <c r="N13" s="1029"/>
      <c r="O13" s="1029"/>
      <c r="P13" s="1030"/>
      <c r="Q13" s="227"/>
      <c r="R13" s="228">
        <f>IF(SUM(R14:R15)=0,"",SUM(R14:R15))</f>
      </c>
    </row>
    <row r="14" spans="2:18" ht="22.5" customHeight="1" hidden="1">
      <c r="B14" s="1023" t="str">
        <f>'2-1(表紙)'!H15-1&amp;"補正助成金額"</f>
        <v>29補正助成金額</v>
      </c>
      <c r="C14" s="1024"/>
      <c r="D14" s="1024"/>
      <c r="E14" s="1024"/>
      <c r="F14" s="1024"/>
      <c r="G14" s="1025"/>
      <c r="H14" s="227"/>
      <c r="I14" s="476">
        <f>IF(SUM(I16)&gt;SUM($H$6)*40000,SUM($H$6)*40000,I16)</f>
        <v>0</v>
      </c>
      <c r="K14" s="1023" t="str">
        <f>'2-1(表紙)'!H15-1&amp;"補正助成金額"</f>
        <v>29補正助成金額</v>
      </c>
      <c r="L14" s="1024"/>
      <c r="M14" s="1024"/>
      <c r="N14" s="1024"/>
      <c r="O14" s="1024"/>
      <c r="P14" s="1025"/>
      <c r="Q14" s="227"/>
      <c r="R14" s="478">
        <f>IF(SUM(R16)&gt;SUM($P$6)*40000,SUM($P$6)*40000,R16)</f>
        <v>0</v>
      </c>
    </row>
    <row r="15" spans="2:18" ht="22.5" customHeight="1" hidden="1">
      <c r="B15" s="1023" t="str">
        <f>F1&amp;"助成金額"</f>
        <v>30緑助成金額</v>
      </c>
      <c r="C15" s="1024"/>
      <c r="D15" s="1024"/>
      <c r="E15" s="1024"/>
      <c r="F15" s="1024"/>
      <c r="G15" s="1025"/>
      <c r="H15" s="227"/>
      <c r="I15" s="227">
        <f>IF(SUM(I17)&gt;SUM($H$6)*40000,SUM($H$6)*40000,I17)</f>
      </c>
      <c r="K15" s="1023" t="str">
        <f>F1&amp;"助成金額"</f>
        <v>30緑助成金額</v>
      </c>
      <c r="L15" s="1024"/>
      <c r="M15" s="1024"/>
      <c r="N15" s="1024"/>
      <c r="O15" s="1024"/>
      <c r="P15" s="1025"/>
      <c r="Q15" s="227"/>
      <c r="R15" s="227">
        <f>IF(SUM(R17)&gt;SUM($Q$6)*40000,SUM($Q$6)*40000,R17)</f>
      </c>
    </row>
    <row r="16" spans="2:18" ht="22.5" customHeight="1" hidden="1">
      <c r="B16" s="1023" t="str">
        <f>'2-1(表紙)'!H15-1&amp;"補正合計"</f>
        <v>29補正合計</v>
      </c>
      <c r="C16" s="1024"/>
      <c r="D16" s="1024"/>
      <c r="E16" s="1024"/>
      <c r="F16" s="1024"/>
      <c r="G16" s="1025"/>
      <c r="H16" s="477">
        <v>0</v>
      </c>
      <c r="I16" s="477">
        <v>0</v>
      </c>
      <c r="K16" s="1023" t="str">
        <f>'2-1(表紙)'!H15-1&amp;"補正合計"</f>
        <v>29補正合計</v>
      </c>
      <c r="L16" s="1024"/>
      <c r="M16" s="1024"/>
      <c r="N16" s="1024"/>
      <c r="O16" s="1024"/>
      <c r="P16" s="1025"/>
      <c r="Q16" s="477">
        <v>0</v>
      </c>
      <c r="R16" s="477">
        <v>0</v>
      </c>
    </row>
    <row r="17" spans="2:18" ht="22.5" customHeight="1">
      <c r="B17" s="1031" t="str">
        <f>F1&amp;"合計"</f>
        <v>30緑合計</v>
      </c>
      <c r="C17" s="1032"/>
      <c r="D17" s="1032"/>
      <c r="E17" s="1032"/>
      <c r="F17" s="1032"/>
      <c r="G17" s="1033"/>
      <c r="H17" s="232">
        <f>IF(SUM(H18:H31)=0,"",SUM(H18:H31))</f>
      </c>
      <c r="I17" s="229">
        <f>IF(SUM(I18:I31)=0,"",SUM(I18:I31))</f>
      </c>
      <c r="K17" s="1031" t="str">
        <f>F1&amp;"合計"</f>
        <v>30緑合計</v>
      </c>
      <c r="L17" s="1032"/>
      <c r="M17" s="1032"/>
      <c r="N17" s="1032"/>
      <c r="O17" s="1032"/>
      <c r="P17" s="1033"/>
      <c r="Q17" s="232">
        <f>IF(SUM(Q18:Q31)=0,"",SUM(Q18:Q31))</f>
      </c>
      <c r="R17" s="229">
        <f>IF(SUM(R18:R31)=0,"",SUM(R18:R31))</f>
      </c>
    </row>
    <row r="18" spans="2:18" ht="22.5" customHeight="1">
      <c r="B18" s="230"/>
      <c r="C18" s="1026"/>
      <c r="D18" s="1027"/>
      <c r="E18" s="440"/>
      <c r="F18" s="240"/>
      <c r="G18" s="238"/>
      <c r="H18" s="233">
        <f>IF(OR(B18="",G18=""),"",IF(G18="税込",E18*F18,ROUNDDOWN(I18*1.08,0)))</f>
      </c>
      <c r="I18" s="233">
        <f>IF(OR(B18="",G18=""),"",IF(G18="税込",ROUNDUP(H18/1.08,0),E18*F18))</f>
      </c>
      <c r="K18" s="230"/>
      <c r="L18" s="1026"/>
      <c r="M18" s="1027"/>
      <c r="N18" s="440"/>
      <c r="O18" s="240"/>
      <c r="P18" s="238"/>
      <c r="Q18" s="233">
        <f aca="true" t="shared" si="0" ref="Q18:Q31">IF(OR(K18="",P18=""),"",IF(P18="税込",N18*O18,ROUNDDOWN(R18*1.08,0)))</f>
      </c>
      <c r="R18" s="233">
        <f aca="true" t="shared" si="1" ref="R18:R31">IF(OR(K18="",P18=""),"",IF(P18="税込",ROUNDUP(Q18/1.08,0),N18*O18))</f>
      </c>
    </row>
    <row r="19" spans="2:18" ht="22.5" customHeight="1">
      <c r="B19" s="230"/>
      <c r="C19" s="1026"/>
      <c r="D19" s="1027"/>
      <c r="E19" s="440"/>
      <c r="F19" s="240"/>
      <c r="G19" s="238"/>
      <c r="H19" s="233">
        <f aca="true" t="shared" si="2" ref="H19:H31">IF(OR(B19="",G19=""),"",IF(G19="税込",E19*F19,ROUNDDOWN(I19*1.08,0)))</f>
      </c>
      <c r="I19" s="233">
        <f aca="true" t="shared" si="3" ref="I19:I31">IF(OR(B19="",G19=""),"",IF(G19="税込",ROUNDUP(H19/1.08,0),E19*F19))</f>
      </c>
      <c r="K19" s="230"/>
      <c r="L19" s="1026"/>
      <c r="M19" s="1027"/>
      <c r="N19" s="440"/>
      <c r="O19" s="240"/>
      <c r="P19" s="238"/>
      <c r="Q19" s="233">
        <f t="shared" si="0"/>
      </c>
      <c r="R19" s="233">
        <f t="shared" si="1"/>
      </c>
    </row>
    <row r="20" spans="2:18" ht="22.5" customHeight="1">
      <c r="B20" s="230"/>
      <c r="C20" s="1026"/>
      <c r="D20" s="1027"/>
      <c r="E20" s="440"/>
      <c r="F20" s="240"/>
      <c r="G20" s="238"/>
      <c r="H20" s="233">
        <f t="shared" si="2"/>
      </c>
      <c r="I20" s="233">
        <f t="shared" si="3"/>
      </c>
      <c r="K20" s="230"/>
      <c r="L20" s="1026"/>
      <c r="M20" s="1027"/>
      <c r="N20" s="440"/>
      <c r="O20" s="240"/>
      <c r="P20" s="238"/>
      <c r="Q20" s="233">
        <f t="shared" si="0"/>
      </c>
      <c r="R20" s="233">
        <f t="shared" si="1"/>
      </c>
    </row>
    <row r="21" spans="2:18" ht="22.5" customHeight="1">
      <c r="B21" s="230"/>
      <c r="C21" s="1026"/>
      <c r="D21" s="1027"/>
      <c r="E21" s="440"/>
      <c r="F21" s="240"/>
      <c r="G21" s="238"/>
      <c r="H21" s="233">
        <f t="shared" si="2"/>
      </c>
      <c r="I21" s="233">
        <f t="shared" si="3"/>
      </c>
      <c r="K21" s="230"/>
      <c r="L21" s="1026"/>
      <c r="M21" s="1027"/>
      <c r="N21" s="440"/>
      <c r="O21" s="240"/>
      <c r="P21" s="238"/>
      <c r="Q21" s="233">
        <f t="shared" si="0"/>
      </c>
      <c r="R21" s="233">
        <f t="shared" si="1"/>
      </c>
    </row>
    <row r="22" spans="2:18" ht="22.5" customHeight="1">
      <c r="B22" s="230"/>
      <c r="C22" s="1026"/>
      <c r="D22" s="1027"/>
      <c r="E22" s="440"/>
      <c r="F22" s="240"/>
      <c r="G22" s="238"/>
      <c r="H22" s="233">
        <f t="shared" si="2"/>
      </c>
      <c r="I22" s="233">
        <f t="shared" si="3"/>
      </c>
      <c r="K22" s="230"/>
      <c r="L22" s="1026"/>
      <c r="M22" s="1027"/>
      <c r="N22" s="440"/>
      <c r="O22" s="240"/>
      <c r="P22" s="238"/>
      <c r="Q22" s="233">
        <f t="shared" si="0"/>
      </c>
      <c r="R22" s="233">
        <f t="shared" si="1"/>
      </c>
    </row>
    <row r="23" spans="2:18" ht="22.5" customHeight="1">
      <c r="B23" s="230"/>
      <c r="C23" s="1026"/>
      <c r="D23" s="1027"/>
      <c r="E23" s="440"/>
      <c r="F23" s="240"/>
      <c r="G23" s="238"/>
      <c r="H23" s="233">
        <f t="shared" si="2"/>
      </c>
      <c r="I23" s="233">
        <f t="shared" si="3"/>
      </c>
      <c r="K23" s="230"/>
      <c r="L23" s="1026"/>
      <c r="M23" s="1027"/>
      <c r="N23" s="440"/>
      <c r="O23" s="240"/>
      <c r="P23" s="238"/>
      <c r="Q23" s="233">
        <f t="shared" si="0"/>
      </c>
      <c r="R23" s="233">
        <f t="shared" si="1"/>
      </c>
    </row>
    <row r="24" spans="2:18" ht="22.5" customHeight="1">
      <c r="B24" s="230"/>
      <c r="C24" s="1026"/>
      <c r="D24" s="1027"/>
      <c r="E24" s="440"/>
      <c r="F24" s="240"/>
      <c r="G24" s="238"/>
      <c r="H24" s="233">
        <f t="shared" si="2"/>
      </c>
      <c r="I24" s="233">
        <f t="shared" si="3"/>
      </c>
      <c r="K24" s="230"/>
      <c r="L24" s="1026"/>
      <c r="M24" s="1027"/>
      <c r="N24" s="440"/>
      <c r="O24" s="240"/>
      <c r="P24" s="238"/>
      <c r="Q24" s="233">
        <f t="shared" si="0"/>
      </c>
      <c r="R24" s="233">
        <f t="shared" si="1"/>
      </c>
    </row>
    <row r="25" spans="2:18" ht="22.5" customHeight="1">
      <c r="B25" s="230"/>
      <c r="C25" s="1026"/>
      <c r="D25" s="1027"/>
      <c r="E25" s="440"/>
      <c r="F25" s="240"/>
      <c r="G25" s="238"/>
      <c r="H25" s="233">
        <f t="shared" si="2"/>
      </c>
      <c r="I25" s="233">
        <f t="shared" si="3"/>
      </c>
      <c r="K25" s="230"/>
      <c r="L25" s="1026"/>
      <c r="M25" s="1027"/>
      <c r="N25" s="440"/>
      <c r="O25" s="240"/>
      <c r="P25" s="238"/>
      <c r="Q25" s="233">
        <f t="shared" si="0"/>
      </c>
      <c r="R25" s="233">
        <f t="shared" si="1"/>
      </c>
    </row>
    <row r="26" spans="2:18" ht="22.5" customHeight="1">
      <c r="B26" s="230"/>
      <c r="C26" s="1026"/>
      <c r="D26" s="1027"/>
      <c r="E26" s="440"/>
      <c r="F26" s="240"/>
      <c r="G26" s="238"/>
      <c r="H26" s="233">
        <f t="shared" si="2"/>
      </c>
      <c r="I26" s="233">
        <f t="shared" si="3"/>
      </c>
      <c r="K26" s="230"/>
      <c r="L26" s="1026"/>
      <c r="M26" s="1027"/>
      <c r="N26" s="440"/>
      <c r="O26" s="240"/>
      <c r="P26" s="238"/>
      <c r="Q26" s="233">
        <f t="shared" si="0"/>
      </c>
      <c r="R26" s="233">
        <f t="shared" si="1"/>
      </c>
    </row>
    <row r="27" spans="2:18" ht="22.5" customHeight="1">
      <c r="B27" s="230"/>
      <c r="C27" s="1026"/>
      <c r="D27" s="1027"/>
      <c r="E27" s="440"/>
      <c r="F27" s="240"/>
      <c r="G27" s="238"/>
      <c r="H27" s="233">
        <f t="shared" si="2"/>
      </c>
      <c r="I27" s="233">
        <f t="shared" si="3"/>
      </c>
      <c r="K27" s="230"/>
      <c r="L27" s="1026"/>
      <c r="M27" s="1027"/>
      <c r="N27" s="440"/>
      <c r="O27" s="240"/>
      <c r="P27" s="238"/>
      <c r="Q27" s="233">
        <f t="shared" si="0"/>
      </c>
      <c r="R27" s="233">
        <f t="shared" si="1"/>
      </c>
    </row>
    <row r="28" spans="2:18" ht="22.5" customHeight="1">
      <c r="B28" s="230"/>
      <c r="C28" s="1026"/>
      <c r="D28" s="1027"/>
      <c r="E28" s="440"/>
      <c r="F28" s="240"/>
      <c r="G28" s="238"/>
      <c r="H28" s="233">
        <f t="shared" si="2"/>
      </c>
      <c r="I28" s="233">
        <f t="shared" si="3"/>
      </c>
      <c r="K28" s="230"/>
      <c r="L28" s="1026"/>
      <c r="M28" s="1027"/>
      <c r="N28" s="440"/>
      <c r="O28" s="240"/>
      <c r="P28" s="238"/>
      <c r="Q28" s="233">
        <f t="shared" si="0"/>
      </c>
      <c r="R28" s="233">
        <f t="shared" si="1"/>
      </c>
    </row>
    <row r="29" spans="2:18" ht="22.5" customHeight="1">
      <c r="B29" s="230"/>
      <c r="C29" s="1026"/>
      <c r="D29" s="1027"/>
      <c r="E29" s="440"/>
      <c r="F29" s="240"/>
      <c r="G29" s="238"/>
      <c r="H29" s="233">
        <f t="shared" si="2"/>
      </c>
      <c r="I29" s="233">
        <f t="shared" si="3"/>
      </c>
      <c r="K29" s="230"/>
      <c r="L29" s="1026"/>
      <c r="M29" s="1027"/>
      <c r="N29" s="440"/>
      <c r="O29" s="240"/>
      <c r="P29" s="238"/>
      <c r="Q29" s="233">
        <f t="shared" si="0"/>
      </c>
      <c r="R29" s="233">
        <f t="shared" si="1"/>
      </c>
    </row>
    <row r="30" spans="2:18" ht="22.5" customHeight="1">
      <c r="B30" s="230"/>
      <c r="C30" s="1026"/>
      <c r="D30" s="1027"/>
      <c r="E30" s="440"/>
      <c r="F30" s="240"/>
      <c r="G30" s="238"/>
      <c r="H30" s="233">
        <f t="shared" si="2"/>
      </c>
      <c r="I30" s="233">
        <f t="shared" si="3"/>
      </c>
      <c r="K30" s="230"/>
      <c r="L30" s="1026"/>
      <c r="M30" s="1027"/>
      <c r="N30" s="440"/>
      <c r="O30" s="240"/>
      <c r="P30" s="238"/>
      <c r="Q30" s="233">
        <f t="shared" si="0"/>
      </c>
      <c r="R30" s="233">
        <f t="shared" si="1"/>
      </c>
    </row>
    <row r="31" spans="2:18" ht="22.5" customHeight="1">
      <c r="B31" s="230"/>
      <c r="C31" s="1026"/>
      <c r="D31" s="1027"/>
      <c r="E31" s="440"/>
      <c r="F31" s="240"/>
      <c r="G31" s="238"/>
      <c r="H31" s="233">
        <f t="shared" si="2"/>
      </c>
      <c r="I31" s="233">
        <f t="shared" si="3"/>
      </c>
      <c r="K31" s="230"/>
      <c r="L31" s="1026"/>
      <c r="M31" s="1027"/>
      <c r="N31" s="440"/>
      <c r="O31" s="240"/>
      <c r="P31" s="238"/>
      <c r="Q31" s="233">
        <f t="shared" si="0"/>
      </c>
      <c r="R31" s="233">
        <f t="shared" si="1"/>
      </c>
    </row>
    <row r="32" ht="22.5" customHeight="1"/>
    <row r="33" ht="22.5" customHeight="1">
      <c r="B33" s="231" t="str">
        <f>"購入日付は"&amp;TEXT(リスト!G61,"yyyy年m月d日")&amp;"から"&amp;TEXT(リスト!G62,"yyyy年m月d日")&amp;"までの期間です（出来るだけ早い時期に購入して安全対策に使用してください）"</f>
        <v>購入日付は2018年4月1日から2019年1月31日までの期間です（出来るだけ早い時期に購入して安全対策に使用してください）</v>
      </c>
    </row>
  </sheetData>
  <sheetProtection password="FA15" sheet="1"/>
  <mergeCells count="52">
    <mergeCell ref="B6:G6"/>
    <mergeCell ref="L30:M30"/>
    <mergeCell ref="C30:D30"/>
    <mergeCell ref="L28:M28"/>
    <mergeCell ref="C28:D28"/>
    <mergeCell ref="L29:M29"/>
    <mergeCell ref="C29:D29"/>
    <mergeCell ref="L24:M24"/>
    <mergeCell ref="C24:D24"/>
    <mergeCell ref="L25:M25"/>
    <mergeCell ref="L31:M31"/>
    <mergeCell ref="C31:D31"/>
    <mergeCell ref="L4:Q4"/>
    <mergeCell ref="K13:P13"/>
    <mergeCell ref="K17:P17"/>
    <mergeCell ref="B13:G13"/>
    <mergeCell ref="B17:G17"/>
    <mergeCell ref="K14:P14"/>
    <mergeCell ref="L27:M27"/>
    <mergeCell ref="C27:D27"/>
    <mergeCell ref="C25:D25"/>
    <mergeCell ref="L26:M26"/>
    <mergeCell ref="C26:D26"/>
    <mergeCell ref="L21:M21"/>
    <mergeCell ref="C21:D21"/>
    <mergeCell ref="L22:M22"/>
    <mergeCell ref="C22:D22"/>
    <mergeCell ref="L23:M23"/>
    <mergeCell ref="C23:D23"/>
    <mergeCell ref="L18:M18"/>
    <mergeCell ref="C18:D18"/>
    <mergeCell ref="L19:M19"/>
    <mergeCell ref="C19:D19"/>
    <mergeCell ref="L20:M20"/>
    <mergeCell ref="C20:D20"/>
    <mergeCell ref="K15:P15"/>
    <mergeCell ref="K16:P16"/>
    <mergeCell ref="B15:G15"/>
    <mergeCell ref="B16:G16"/>
    <mergeCell ref="L12:M12"/>
    <mergeCell ref="C12:D12"/>
    <mergeCell ref="B14:G14"/>
    <mergeCell ref="K11:R11"/>
    <mergeCell ref="B11:I11"/>
    <mergeCell ref="B1:E1"/>
    <mergeCell ref="O1:R1"/>
    <mergeCell ref="J3:K3"/>
    <mergeCell ref="L3:M3"/>
    <mergeCell ref="N3:O3"/>
    <mergeCell ref="J4:K4"/>
    <mergeCell ref="P3:R3"/>
    <mergeCell ref="K6:P6"/>
  </mergeCells>
  <conditionalFormatting sqref="H6 Q6 Q13:R31 H13:I31 L3 P3 L4:R4">
    <cfRule type="containsBlanks" priority="3" dxfId="3" stopIfTrue="1">
      <formula>LEN(TRIM(H3))=0</formula>
    </cfRule>
  </conditionalFormatting>
  <conditionalFormatting sqref="B18:G31 K18:P31">
    <cfRule type="containsBlanks" priority="2" dxfId="0" stopIfTrue="1">
      <formula>LEN(TRIM(B18))=0</formula>
    </cfRule>
  </conditionalFormatting>
  <conditionalFormatting sqref="H13:H15 Q13:Q15">
    <cfRule type="containsBlanks" priority="1" dxfId="75" stopIfTrue="1">
      <formula>LEN(TRIM(H13))=0</formula>
    </cfRule>
  </conditionalFormatting>
  <dataValidations count="4">
    <dataValidation type="date" allowBlank="1" showInputMessage="1" showErrorMessage="1" error="購入日付の範囲内で入力して下さい。" sqref="K18:K31 B18:B31">
      <formula1>INDIRECT("リスト!G61")</formula1>
      <formula2>INDIRECT("リスト!G62")</formula2>
    </dataValidation>
    <dataValidation type="list" allowBlank="1" showInputMessage="1" showErrorMessage="1" sqref="P18:P31 G18:G31">
      <formula1>"税込,税抜"</formula1>
    </dataValidation>
    <dataValidation allowBlank="1" showInputMessage="1" showErrorMessage="1" imeMode="disabled" sqref="F18:F31 O18:O31"/>
    <dataValidation type="whole" allowBlank="1" showInputMessage="1" showErrorMessage="1" imeMode="disabled" sqref="E18:E31 N18:N31">
      <formula1>-999999</formula1>
      <formula2>999999</formula2>
    </dataValidation>
  </dataValidations>
  <printOptions horizontalCentered="1"/>
  <pageMargins left="0.1968503937007874" right="0.1968503937007874" top="0.7874015748031497" bottom="0.3937007874015748" header="0.3937007874015748" footer="0.1968503937007874"/>
  <pageSetup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全森 渡辺 知代</dc:creator>
  <cp:keywords/>
  <dc:description/>
  <cp:lastModifiedBy>全森　藤倉 朋行</cp:lastModifiedBy>
  <cp:lastPrinted>2018-04-24T04:56:43Z</cp:lastPrinted>
  <dcterms:created xsi:type="dcterms:W3CDTF">2013-02-13T01:59:49Z</dcterms:created>
  <dcterms:modified xsi:type="dcterms:W3CDTF">2018-04-25T06:01:44Z</dcterms:modified>
  <cp:category/>
  <cp:version/>
  <cp:contentType/>
  <cp:contentStatus/>
</cp:coreProperties>
</file>