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40" tabRatio="876" firstSheet="1" activeTab="1"/>
  </bookViews>
  <sheets>
    <sheet name="リスト" sheetId="1" state="hidden" r:id="rId1"/>
    <sheet name="2-1(表紙)" sheetId="2" r:id="rId2"/>
    <sheet name="2-2(基本)" sheetId="3" r:id="rId3"/>
    <sheet name="2-2(基本)R2TR専用" sheetId="4" state="hidden" r:id="rId4"/>
    <sheet name="2-2(補足)" sheetId="5" r:id="rId5"/>
    <sheet name="2-3(詳細)" sheetId="6" r:id="rId6"/>
    <sheet name="2-3(詳細)R2TR専用" sheetId="7" state="hidden" r:id="rId7"/>
    <sheet name="2-4(技術習得費)" sheetId="8" r:id="rId8"/>
    <sheet name="2-4(技術習得費)R2TR専用" sheetId="9" state="hidden" r:id="rId9"/>
    <sheet name="2-5(社保等)" sheetId="10" r:id="rId10"/>
    <sheet name="2-6(住宅・環境費)" sheetId="11" r:id="rId11"/>
    <sheet name="2-6(住宅・環境費)R2TR専用" sheetId="12" state="hidden" r:id="rId12"/>
    <sheet name="2-7(TR・FW1資材費)" sheetId="13" r:id="rId13"/>
    <sheet name="2-7(資材費)R2TR専用" sheetId="14" state="hidden" r:id="rId14"/>
    <sheet name="2-8(FW1研修準備費)" sheetId="15" r:id="rId15"/>
    <sheet name="2-9(FW安全装備)" sheetId="16" r:id="rId16"/>
    <sheet name="2-10(指導員)" sheetId="17" r:id="rId17"/>
    <sheet name="2-11(研修内容)" sheetId="18" r:id="rId18"/>
    <sheet name="2-11(研修内容)R2TR専用" sheetId="19" state="hidden" r:id="rId19"/>
    <sheet name="2-12(積算表)" sheetId="20" r:id="rId20"/>
    <sheet name="2-12(積算表)R2TR専用" sheetId="21" state="hidden" r:id="rId21"/>
    <sheet name="2-13_TR研修(R1補正)助成金請求書【上期】" sheetId="22" r:id="rId22"/>
    <sheet name="2-14_FW研修 助成金請求書【上期】" sheetId="23" r:id="rId23"/>
    <sheet name="2-15_TR研修(R1補正)助成金請求書【年間】" sheetId="24" r:id="rId24"/>
    <sheet name="2-16_FW研修 助成金請求書【年間】" sheetId="25" r:id="rId25"/>
    <sheet name="2-17_TR・FW研修 助成金請求書【上期】" sheetId="26" state="hidden" r:id="rId26"/>
    <sheet name="2-18_TR・FW研修 助成金請求書【年間】" sheetId="27" state="hidden" r:id="rId27"/>
    <sheet name="FW研修中止届" sheetId="28" r:id="rId28"/>
    <sheet name="TR研修中止届" sheetId="29" r:id="rId29"/>
    <sheet name="TR研修中止届R2TR専用" sheetId="30" state="hidden" r:id="rId30"/>
    <sheet name="日数減少理由書" sheetId="31" r:id="rId31"/>
  </sheets>
  <definedNames>
    <definedName name="[BO]オレゴン・ブランドジャパン防護ズボン">'リスト'!$AI$56</definedName>
    <definedName name="[BO]オレゴン・ブランドジャパン防護ブーツ">'リスト'!$AI$70:$AI$72</definedName>
    <definedName name="[DS]大同石油防護ブーツ">'リスト'!$AI$73</definedName>
    <definedName name="[H]八戸市森林組合防護ズボン">'リスト'!$AI$22</definedName>
    <definedName name="[HZ]ハスクバーナ・ゼノア防護ズボン">'リスト'!$AI$36:$AI$42</definedName>
    <definedName name="[HZ]ハスクバーナ・ゼノア防護ブーツ">'リスト'!$AI$62:$AI$64</definedName>
    <definedName name="[K]光和防護ズボン">'リスト'!$AI$54:$AI$55</definedName>
    <definedName name="[M]マックス防護ズボン">'リスト'!$AI$57:$AI$58</definedName>
    <definedName name="[MO]モンベル防護ズボン">'リスト'!$AI$50:$AI$51</definedName>
    <definedName name="[MO]モンベル防護ブーツ">'リスト'!$AI$67</definedName>
    <definedName name="[PF]ファナージャパン防護ズボン">'リスト'!$AI$52:$AI$53</definedName>
    <definedName name="[PF]ファナージャパン防護ブーツ">'リスト'!$AI$68:$AI$69</definedName>
    <definedName name="[S]スチール防護ズボン">'リスト'!$AI$23:$AI$29</definedName>
    <definedName name="[S]スチール防護ブーツ">'リスト'!$AI$59:$AI$61</definedName>
    <definedName name="[T]シッププロテクション防護ズボン">'リスト'!$AI$34:$AI$35</definedName>
    <definedName name="[T]シッププロテクション防護ブーツ">'リスト'!$AI$66</definedName>
    <definedName name="[TY]トーヨ防護ズボン">'リスト'!$AI$46:$AI$49</definedName>
    <definedName name="[WA]和光商事防護ズボン">'リスト'!$AI$43:$AI$45</definedName>
    <definedName name="[WA]和光商事防護ブーツ">'リスト'!$AI$65</definedName>
    <definedName name="[Y]やまびこ_Kioritz_Shindaiwa防護ズボン">'リスト'!$AI$30:$AI$33</definedName>
    <definedName name="_xlfn.IFERROR" hidden="1">#NAME?</definedName>
    <definedName name="_xlnm.Print_Area" localSheetId="16">'2-10(指導員)'!$A$1:$P$54</definedName>
    <definedName name="_xlnm.Print_Area" localSheetId="17">'2-11(研修内容)'!$A$1:$J$33</definedName>
    <definedName name="_xlnm.Print_Area" localSheetId="18">'2-11(研修内容)R2TR専用'!$A$1:$J$33</definedName>
    <definedName name="_xlnm.Print_Area" localSheetId="21">'2-13_TR研修(R1補正)助成金請求書【上期】'!$A$1:$M$42</definedName>
    <definedName name="_xlnm.Print_Area" localSheetId="23">'2-15_TR研修(R1補正)助成金請求書【年間】'!$A$1:$M$42</definedName>
    <definedName name="_xlnm.Print_Area" localSheetId="2">'2-2(基本)'!$A$1:$AA$66</definedName>
    <definedName name="_xlnm.Print_Area" localSheetId="3">'2-2(基本)R2TR専用'!$A$1:$AA$62</definedName>
    <definedName name="_xlnm.Print_Area" localSheetId="4">'2-2(補足)'!$A$1:$F$26</definedName>
    <definedName name="_xlnm.Print_Area" localSheetId="5">'2-3(詳細)'!$A$1:$AE$64</definedName>
    <definedName name="_xlnm.Print_Area" localSheetId="6">'2-3(詳細)R2TR専用'!$A$1:$AE$64</definedName>
    <definedName name="_xlnm.Print_Area" localSheetId="7">'2-4(技術習得費)'!$A$1:$S$68</definedName>
    <definedName name="_xlnm.Print_Area" localSheetId="8">'2-4(技術習得費)R2TR専用'!$A$1:$S$67</definedName>
    <definedName name="_xlnm.Print_Area" localSheetId="9">'2-5(社保等)'!$A$1:$T$60</definedName>
    <definedName name="_xlnm.Print_Area" localSheetId="10">'2-6(住宅・環境費)'!$A$1:$S$55</definedName>
    <definedName name="_xlnm.Print_Area" localSheetId="11">'2-6(住宅・環境費)R2TR専用'!$A$1:$S$55</definedName>
    <definedName name="_xlnm.Print_Area" localSheetId="12">'2-7(TR・FW1資材費)'!$A$1:$N$30</definedName>
    <definedName name="_xlnm.Print_Area" localSheetId="13">'2-7(資材費)R2TR専用'!$A$1:$O$30</definedName>
    <definedName name="_xlnm.Print_Area" localSheetId="14">'2-8(FW1研修準備費)'!$A$1:$I$29</definedName>
    <definedName name="_xlnm.Print_Area" localSheetId="15">'2-9(FW安全装備)'!$A$1:$K$64</definedName>
    <definedName name="_xlnm.Print_Area" localSheetId="27">'FW研修中止届'!$A$1:$I$23</definedName>
    <definedName name="_xlnm.Print_Area" localSheetId="28">'TR研修中止届'!$A$1:$I$21</definedName>
    <definedName name="_xlnm.Print_Area" localSheetId="29">'TR研修中止届R2TR専用'!$A$1:$I$21</definedName>
    <definedName name="_xlnm.Print_Area" localSheetId="30">'日数減少理由書'!$A$1:$J$28</definedName>
  </definedNames>
  <calcPr fullCalcOnLoad="1"/>
</workbook>
</file>

<file path=xl/comments10.xml><?xml version="1.0" encoding="utf-8"?>
<comments xmlns="http://schemas.openxmlformats.org/spreadsheetml/2006/main">
  <authors>
    <author>Tomoyuki</author>
  </authors>
  <commentList>
    <comment ref="J11" authorId="0">
      <text>
        <r>
          <rPr>
            <b/>
            <sz val="11"/>
            <rFont val="MS P ゴシック"/>
            <family val="3"/>
          </rPr>
          <t>上限額を選択できます（これ未満の場合、直接入力をして下さい）</t>
        </r>
      </text>
    </comment>
  </commentList>
</comments>
</file>

<file path=xl/comments11.xml><?xml version="1.0" encoding="utf-8"?>
<comments xmlns="http://schemas.openxmlformats.org/spreadsheetml/2006/main">
  <authors>
    <author>Tomoyuki</author>
  </authors>
  <commentList>
    <comment ref="I11" authorId="0">
      <text>
        <r>
          <rPr>
            <b/>
            <sz val="11"/>
            <rFont val="MS P ゴシック"/>
            <family val="3"/>
          </rPr>
          <t>上限額を選択できます（これ未満の場合、直接入力をして下さい）</t>
        </r>
      </text>
    </comment>
  </commentList>
</comments>
</file>

<file path=xl/comments12.xml><?xml version="1.0" encoding="utf-8"?>
<comments xmlns="http://schemas.openxmlformats.org/spreadsheetml/2006/main">
  <authors>
    <author>Tomoyuki</author>
  </authors>
  <commentList>
    <comment ref="B1" authorId="0">
      <text>
        <r>
          <rPr>
            <b/>
            <sz val="12"/>
            <color indexed="10"/>
            <rFont val="MS P ゴシック"/>
            <family val="3"/>
          </rPr>
          <t>【留意下さい】
このシートは「ＴＲ」について、
当初の令和元年度補正「緑の雇用」事業分を全て消化し、
引き続き、令和２年度「緑の雇用」事業分で実施した場合に限り、
使用するものです。
（全森連から作成依頼があった後、作成お願い致します）</t>
        </r>
      </text>
    </comment>
    <comment ref="I11" authorId="0">
      <text>
        <r>
          <rPr>
            <b/>
            <sz val="11"/>
            <rFont val="MS P ゴシック"/>
            <family val="3"/>
          </rPr>
          <t>上限額を選択できます（これ未満の場合、直接入力をして下さい）</t>
        </r>
      </text>
    </comment>
  </commentList>
</comments>
</file>

<file path=xl/comments13.xml><?xml version="1.0" encoding="utf-8"?>
<comments xmlns="http://schemas.openxmlformats.org/spreadsheetml/2006/main">
  <authors>
    <author>Tomoyuki</author>
  </authors>
  <commentList>
    <comment ref="G13" authorId="0">
      <text>
        <r>
          <rPr>
            <b/>
            <sz val="9"/>
            <rFont val="MS P ゴシック"/>
            <family val="3"/>
          </rPr>
          <t>日付を入力しないと
表示されません</t>
        </r>
      </text>
    </comment>
    <comment ref="N13" authorId="0">
      <text>
        <r>
          <rPr>
            <b/>
            <sz val="9"/>
            <rFont val="MS P ゴシック"/>
            <family val="3"/>
          </rPr>
          <t>日付を入力しないと
表示されません</t>
        </r>
      </text>
    </comment>
  </commentList>
</comments>
</file>

<file path=xl/comments14.xml><?xml version="1.0" encoding="utf-8"?>
<comments xmlns="http://schemas.openxmlformats.org/spreadsheetml/2006/main">
  <authors>
    <author>Tomoyuki</author>
  </authors>
  <commentList>
    <comment ref="B1" authorId="0">
      <text>
        <r>
          <rPr>
            <b/>
            <sz val="12"/>
            <color indexed="10"/>
            <rFont val="MS P ゴシック"/>
            <family val="3"/>
          </rPr>
          <t>【留意下さい】
このシートは「ＴＲ」について、
当初の令和元年度補正「緑の雇用」事業分を全て消化し、
引き続き、令和２年度「緑の雇用」事業分で実施した場合に限り、
使用するものです。
（全森連から作成依頼があった後、作成お願い致します）</t>
        </r>
      </text>
    </comment>
    <comment ref="G13" authorId="0">
      <text>
        <r>
          <rPr>
            <b/>
            <sz val="9"/>
            <rFont val="MS P ゴシック"/>
            <family val="3"/>
          </rPr>
          <t>日付を入力しないと
表示されません</t>
        </r>
      </text>
    </comment>
  </commentList>
</comments>
</file>

<file path=xl/comments15.xml><?xml version="1.0" encoding="utf-8"?>
<comments xmlns="http://schemas.openxmlformats.org/spreadsheetml/2006/main">
  <authors>
    <author>Tomoyuki</author>
  </authors>
  <commentList>
    <comment ref="G13" authorId="0">
      <text>
        <r>
          <rPr>
            <b/>
            <sz val="9"/>
            <rFont val="MS P ゴシック"/>
            <family val="3"/>
          </rPr>
          <t>日付を入力しないと
表示されません</t>
        </r>
      </text>
    </comment>
  </commentList>
</comments>
</file>

<file path=xl/comments16.xml><?xml version="1.0" encoding="utf-8"?>
<comments xmlns="http://schemas.openxmlformats.org/spreadsheetml/2006/main">
  <authors>
    <author>Tomoyuki</author>
    <author>全森　藤倉 朋行</author>
  </authors>
  <commentList>
    <comment ref="I10" authorId="0">
      <text>
        <r>
          <rPr>
            <b/>
            <sz val="9"/>
            <rFont val="MS P ゴシック"/>
            <family val="3"/>
          </rPr>
          <t>日付を入力しないと表示されません</t>
        </r>
      </text>
    </comment>
    <comment ref="J8" authorId="1">
      <text>
        <r>
          <rPr>
            <b/>
            <sz val="9"/>
            <rFont val="MS P ゴシック"/>
            <family val="3"/>
          </rPr>
          <t>金額が入力されると
コメントは消えます</t>
        </r>
      </text>
    </comment>
    <comment ref="J15" authorId="1">
      <text>
        <r>
          <rPr>
            <b/>
            <sz val="9"/>
            <rFont val="MS P ゴシック"/>
            <family val="3"/>
          </rPr>
          <t>金額が入力されると
コメントは消えます</t>
        </r>
      </text>
    </comment>
    <comment ref="J22" authorId="1">
      <text>
        <r>
          <rPr>
            <b/>
            <sz val="9"/>
            <rFont val="MS P ゴシック"/>
            <family val="3"/>
          </rPr>
          <t>金額が入力されると
コメントは消えます</t>
        </r>
      </text>
    </comment>
  </commentList>
</comments>
</file>

<file path=xl/comments19.xml><?xml version="1.0" encoding="utf-8"?>
<comments xmlns="http://schemas.openxmlformats.org/spreadsheetml/2006/main">
  <authors>
    <author>Tomoyuki</author>
  </authors>
  <commentList>
    <comment ref="B1" authorId="0">
      <text>
        <r>
          <rPr>
            <b/>
            <sz val="12"/>
            <color indexed="10"/>
            <rFont val="MS P ゴシック"/>
            <family val="3"/>
          </rPr>
          <t>【留意下さい】
このシートは「ＴＲ」について、
当初の令和元年度補正「緑の雇用」事業分を全て消化し、
引き続き、令和２年度「緑の雇用」事業分で実施した場合に限り、
使用するものです。
（全森連から作成依頼があった後、作成お願い致します）</t>
        </r>
      </text>
    </comment>
    <comment ref="E11" authorId="0">
      <text>
        <r>
          <rPr>
            <b/>
            <sz val="12"/>
            <rFont val="MS P ゴシック"/>
            <family val="3"/>
          </rPr>
          <t>R2のTR</t>
        </r>
        <r>
          <rPr>
            <b/>
            <sz val="12"/>
            <color indexed="10"/>
            <rFont val="MS P ゴシック"/>
            <family val="3"/>
          </rPr>
          <t>単独実施分</t>
        </r>
        <r>
          <rPr>
            <b/>
            <sz val="12"/>
            <rFont val="MS P ゴシック"/>
            <family val="3"/>
          </rPr>
          <t>に限ります（R1補正TR、FWのOJT参加なし）</t>
        </r>
      </text>
    </comment>
  </commentList>
</comments>
</file>

<file path=xl/comments2.xml><?xml version="1.0" encoding="utf-8"?>
<comments xmlns="http://schemas.openxmlformats.org/spreadsheetml/2006/main">
  <authors>
    <author>全森　藤倉 朋行</author>
    <author>Tomoyuki</author>
  </authors>
  <commentList>
    <comment ref="J5" authorId="0">
      <text>
        <r>
          <rPr>
            <b/>
            <sz val="14"/>
            <rFont val="ＭＳ Ｐゴシック"/>
            <family val="3"/>
          </rPr>
          <t>記入例：2020/6/15
”令和2年6月15日”と表示しない場合は、直接入力して下さい</t>
        </r>
      </text>
    </comment>
    <comment ref="L40" authorId="1">
      <text>
        <r>
          <rPr>
            <b/>
            <sz val="12"/>
            <color indexed="10"/>
            <rFont val="MS P ゴシック"/>
            <family val="3"/>
          </rPr>
          <t>【留意下さい】
「ＴＲ」（様式2-17、18）について、
当初の令和元年度補正「緑の雇用」事業分を全て消化し、
引き続き、令和２年度「緑の雇用」事業分で実施した場合に限り、
使用するものです。
（全森連から提出依頼があった後、提出お願い致します）</t>
        </r>
      </text>
    </comment>
    <comment ref="J3" authorId="1">
      <text>
        <r>
          <rPr>
            <b/>
            <sz val="12"/>
            <color indexed="12"/>
            <rFont val="MS P ゴシック"/>
            <family val="3"/>
          </rPr>
          <t>水色：手入力して下さい</t>
        </r>
      </text>
    </comment>
    <comment ref="J6" authorId="1">
      <text>
        <r>
          <rPr>
            <b/>
            <sz val="12"/>
            <color indexed="52"/>
            <rFont val="MS P ゴシック"/>
            <family val="3"/>
          </rPr>
          <t>黄色：水色を入力後、自動で表示されます</t>
        </r>
      </text>
    </comment>
  </commentList>
</comments>
</file>

<file path=xl/comments21.xml><?xml version="1.0" encoding="utf-8"?>
<comments xmlns="http://schemas.openxmlformats.org/spreadsheetml/2006/main">
  <authors>
    <author>Tomoyuki</author>
  </authors>
  <commentList>
    <comment ref="B1" authorId="0">
      <text>
        <r>
          <rPr>
            <b/>
            <sz val="12"/>
            <color indexed="10"/>
            <rFont val="MS P ゴシック"/>
            <family val="3"/>
          </rPr>
          <t>【留意下さい】
このシートは「ＴＲ」について、
当初の令和元年度補正「緑の雇用」事業分を全て消化し、
引き続き、令和２年度「緑の雇用」事業分で実施した場合に限り、
使用するものです。
（全森連から作成依頼があった後、作成お願い致します）</t>
        </r>
      </text>
    </comment>
    <comment ref="D24" authorId="0">
      <text>
        <r>
          <rPr>
            <b/>
            <sz val="12"/>
            <rFont val="MS P ゴシック"/>
            <family val="3"/>
          </rPr>
          <t>R2のTR</t>
        </r>
        <r>
          <rPr>
            <b/>
            <sz val="12"/>
            <color indexed="10"/>
            <rFont val="MS P ゴシック"/>
            <family val="3"/>
          </rPr>
          <t>単独実施分</t>
        </r>
        <r>
          <rPr>
            <b/>
            <sz val="12"/>
            <rFont val="MS P ゴシック"/>
            <family val="3"/>
          </rPr>
          <t>に限ります（その月にR1補正TR、FW（集合研修含む）参加なし）</t>
        </r>
      </text>
    </comment>
  </commentList>
</comments>
</file>

<file path=xl/comments26.xml><?xml version="1.0" encoding="utf-8"?>
<comments xmlns="http://schemas.openxmlformats.org/spreadsheetml/2006/main">
  <authors>
    <author>Tomoyuki</author>
  </authors>
  <commentList>
    <comment ref="B1" authorId="0">
      <text>
        <r>
          <rPr>
            <b/>
            <sz val="11"/>
            <color indexed="10"/>
            <rFont val="MS P ゴシック"/>
            <family val="3"/>
          </rPr>
          <t>【留意下さい】
このシートは「ＴＲ」について、
当初の令和元年度補正「緑の雇用」事業分を全て消化し、
引き続き、令和２年度「緑の雇用」事業分で実施した場合に限り、
使用するものです。
（全森連から作成依頼があった後、作成お願い致します）</t>
        </r>
      </text>
    </comment>
  </commentList>
</comments>
</file>

<file path=xl/comments27.xml><?xml version="1.0" encoding="utf-8"?>
<comments xmlns="http://schemas.openxmlformats.org/spreadsheetml/2006/main">
  <authors>
    <author>Tomoyuki</author>
  </authors>
  <commentList>
    <comment ref="B1" authorId="0">
      <text>
        <r>
          <rPr>
            <b/>
            <sz val="11"/>
            <color indexed="10"/>
            <rFont val="MS P ゴシック"/>
            <family val="3"/>
          </rPr>
          <t>【留意下さい】
このシートは「ＴＲ」について、
当初の令和元年度補正「緑の雇用」事業分を全て消化し、
引き続き、令和２年度「緑の雇用」事業分で実施した場合に限り、
使用するものです。
（全森連から作成依頼があった後、作成お願い致します）</t>
        </r>
      </text>
    </comment>
  </commentList>
</comments>
</file>

<file path=xl/comments28.xml><?xml version="1.0" encoding="utf-8"?>
<comments xmlns="http://schemas.openxmlformats.org/spreadsheetml/2006/main">
  <authors>
    <author>全森　藤倉 朋行</author>
    <author>Tomoyuki</author>
  </authors>
  <commentList>
    <comment ref="H4" authorId="0">
      <text>
        <r>
          <rPr>
            <b/>
            <sz val="14"/>
            <rFont val="ＭＳ Ｐゴシック"/>
            <family val="3"/>
          </rPr>
          <t>記入例：2020/6/15
”令和2年6月15日”と表示しない場合は、直接入力して下さい</t>
        </r>
      </text>
    </comment>
    <comment ref="A1" authorId="1">
      <text>
        <r>
          <rPr>
            <sz val="12"/>
            <color indexed="10"/>
            <rFont val="MS P ゴシック"/>
            <family val="3"/>
          </rPr>
          <t>FW</t>
        </r>
        <r>
          <rPr>
            <sz val="12"/>
            <rFont val="MS P ゴシック"/>
            <family val="3"/>
          </rPr>
          <t>研修生が</t>
        </r>
        <r>
          <rPr>
            <b/>
            <sz val="12"/>
            <rFont val="MS P ゴシック"/>
            <family val="3"/>
          </rPr>
          <t>全員、研修生の減（承認日に遡っての取り止め）</t>
        </r>
        <r>
          <rPr>
            <sz val="12"/>
            <rFont val="MS P ゴシック"/>
            <family val="3"/>
          </rPr>
          <t xml:space="preserve">となり、
</t>
        </r>
        <r>
          <rPr>
            <b/>
            <sz val="12"/>
            <color indexed="10"/>
            <rFont val="MS P ゴシック"/>
            <family val="3"/>
          </rPr>
          <t>助成金請求を一切しない</t>
        </r>
        <r>
          <rPr>
            <sz val="12"/>
            <rFont val="MS P ゴシック"/>
            <family val="3"/>
          </rPr>
          <t>場合（※）、この「</t>
        </r>
        <r>
          <rPr>
            <sz val="12"/>
            <color indexed="10"/>
            <rFont val="MS P ゴシック"/>
            <family val="3"/>
          </rPr>
          <t>FW</t>
        </r>
        <r>
          <rPr>
            <sz val="12"/>
            <rFont val="MS P ゴシック"/>
            <family val="3"/>
          </rPr>
          <t>研修中止届」をもって、
年間実績報告となります（様式2-1～18での報告は無し）
※</t>
        </r>
        <r>
          <rPr>
            <sz val="12"/>
            <color indexed="39"/>
            <rFont val="MS P ゴシック"/>
            <family val="3"/>
          </rPr>
          <t>TR</t>
        </r>
        <r>
          <rPr>
            <sz val="12"/>
            <rFont val="MS P ゴシック"/>
            <family val="3"/>
          </rPr>
          <t>研修側での助成金請求があれば、通常通り「様式2-1～18」での報告
　その際、</t>
        </r>
        <r>
          <rPr>
            <sz val="12"/>
            <color indexed="10"/>
            <rFont val="MS P ゴシック"/>
            <family val="3"/>
          </rPr>
          <t>FW</t>
        </r>
        <r>
          <rPr>
            <sz val="12"/>
            <rFont val="MS P ゴシック"/>
            <family val="3"/>
          </rPr>
          <t>に関する実績（</t>
        </r>
        <r>
          <rPr>
            <sz val="12"/>
            <color indexed="10"/>
            <rFont val="MS P ゴシック"/>
            <family val="3"/>
          </rPr>
          <t>開始日、離脱日、研修日数、金額</t>
        </r>
        <r>
          <rPr>
            <sz val="12"/>
            <rFont val="MS P ゴシック"/>
            <family val="3"/>
          </rPr>
          <t>）は</t>
        </r>
        <r>
          <rPr>
            <sz val="12"/>
            <color indexed="10"/>
            <rFont val="MS P ゴシック"/>
            <family val="3"/>
          </rPr>
          <t>空欄</t>
        </r>
        <r>
          <rPr>
            <sz val="12"/>
            <rFont val="MS P ゴシック"/>
            <family val="3"/>
          </rPr>
          <t>とします</t>
        </r>
      </text>
    </comment>
  </commentList>
</comments>
</file>

<file path=xl/comments29.xml><?xml version="1.0" encoding="utf-8"?>
<comments xmlns="http://schemas.openxmlformats.org/spreadsheetml/2006/main">
  <authors>
    <author>全森　藤倉 朋行</author>
    <author>Tomoyuki</author>
  </authors>
  <commentList>
    <comment ref="H4" authorId="0">
      <text>
        <r>
          <rPr>
            <b/>
            <sz val="14"/>
            <rFont val="ＭＳ Ｐゴシック"/>
            <family val="3"/>
          </rPr>
          <t>記入例：2020/6/15
”令和2年6月15日”と表示しない場合は、直接入力して下さい</t>
        </r>
      </text>
    </comment>
    <comment ref="A1" authorId="1">
      <text>
        <r>
          <rPr>
            <sz val="12"/>
            <color indexed="39"/>
            <rFont val="MS P ゴシック"/>
            <family val="3"/>
          </rPr>
          <t>TR</t>
        </r>
        <r>
          <rPr>
            <sz val="12"/>
            <rFont val="MS P ゴシック"/>
            <family val="3"/>
          </rPr>
          <t>研修生が</t>
        </r>
        <r>
          <rPr>
            <b/>
            <sz val="12"/>
            <rFont val="MS P ゴシック"/>
            <family val="3"/>
          </rPr>
          <t>全員、研修生の減（承認日に遡っての取り止め）</t>
        </r>
        <r>
          <rPr>
            <sz val="12"/>
            <rFont val="MS P ゴシック"/>
            <family val="3"/>
          </rPr>
          <t xml:space="preserve">となり、
</t>
        </r>
        <r>
          <rPr>
            <b/>
            <sz val="12"/>
            <color indexed="12"/>
            <rFont val="MS P ゴシック"/>
            <family val="3"/>
          </rPr>
          <t>助成金請求を一切しない</t>
        </r>
        <r>
          <rPr>
            <sz val="12"/>
            <rFont val="MS P ゴシック"/>
            <family val="3"/>
          </rPr>
          <t>場合（※）、この「</t>
        </r>
        <r>
          <rPr>
            <sz val="12"/>
            <color indexed="39"/>
            <rFont val="MS P ゴシック"/>
            <family val="3"/>
          </rPr>
          <t>TR</t>
        </r>
        <r>
          <rPr>
            <sz val="12"/>
            <rFont val="MS P ゴシック"/>
            <family val="3"/>
          </rPr>
          <t>研修中止届」をもって、
年間実績報告となります（様式2-1～18での報告は無し）
※</t>
        </r>
        <r>
          <rPr>
            <sz val="12"/>
            <color indexed="10"/>
            <rFont val="MS P ゴシック"/>
            <family val="3"/>
          </rPr>
          <t>FW</t>
        </r>
        <r>
          <rPr>
            <sz val="12"/>
            <rFont val="MS P ゴシック"/>
            <family val="3"/>
          </rPr>
          <t>研修側での助成金請求があれば、通常通り「様式2-1～18」での報告
　その際、</t>
        </r>
        <r>
          <rPr>
            <sz val="12"/>
            <color indexed="39"/>
            <rFont val="MS P ゴシック"/>
            <family val="3"/>
          </rPr>
          <t>TR</t>
        </r>
        <r>
          <rPr>
            <sz val="12"/>
            <rFont val="MS P ゴシック"/>
            <family val="3"/>
          </rPr>
          <t>に関する実績（</t>
        </r>
        <r>
          <rPr>
            <sz val="12"/>
            <color indexed="12"/>
            <rFont val="MS P ゴシック"/>
            <family val="3"/>
          </rPr>
          <t>開始日、離脱日、研修日数、金額</t>
        </r>
        <r>
          <rPr>
            <sz val="12"/>
            <rFont val="MS P ゴシック"/>
            <family val="3"/>
          </rPr>
          <t>）は</t>
        </r>
        <r>
          <rPr>
            <sz val="12"/>
            <color indexed="12"/>
            <rFont val="MS P ゴシック"/>
            <family val="3"/>
          </rPr>
          <t>空欄</t>
        </r>
        <r>
          <rPr>
            <sz val="12"/>
            <rFont val="MS P ゴシック"/>
            <family val="3"/>
          </rPr>
          <t>とします</t>
        </r>
      </text>
    </comment>
  </commentList>
</comments>
</file>

<file path=xl/comments3.xml><?xml version="1.0" encoding="utf-8"?>
<comments xmlns="http://schemas.openxmlformats.org/spreadsheetml/2006/main">
  <authors>
    <author>Tomoyuki</author>
  </authors>
  <commentList>
    <comment ref="M7" authorId="0">
      <text>
        <r>
          <rPr>
            <sz val="11"/>
            <color indexed="10"/>
            <rFont val="MS P ゴシック"/>
            <family val="3"/>
          </rPr>
          <t>TR/FW1：月数　FW2/FW3：年数</t>
        </r>
      </text>
    </comment>
    <comment ref="M40" authorId="0">
      <text>
        <r>
          <rPr>
            <sz val="11"/>
            <color indexed="10"/>
            <rFont val="MS P ゴシック"/>
            <family val="3"/>
          </rPr>
          <t>TR/FW1：月数　FW2/FW3：年数</t>
        </r>
      </text>
    </comment>
  </commentList>
</comments>
</file>

<file path=xl/comments30.xml><?xml version="1.0" encoding="utf-8"?>
<comments xmlns="http://schemas.openxmlformats.org/spreadsheetml/2006/main">
  <authors>
    <author>Tomoyuki</author>
    <author>全森　藤倉 朋行</author>
  </authors>
  <commentList>
    <comment ref="A1" authorId="0">
      <text>
        <r>
          <rPr>
            <sz val="12"/>
            <color indexed="39"/>
            <rFont val="MS P ゴシック"/>
            <family val="3"/>
          </rPr>
          <t>TR</t>
        </r>
        <r>
          <rPr>
            <sz val="12"/>
            <rFont val="MS P ゴシック"/>
            <family val="3"/>
          </rPr>
          <t>研修生が</t>
        </r>
        <r>
          <rPr>
            <b/>
            <sz val="12"/>
            <rFont val="MS P ゴシック"/>
            <family val="3"/>
          </rPr>
          <t>全員、研修生の減（承認日に遡っての取り止め）</t>
        </r>
        <r>
          <rPr>
            <sz val="12"/>
            <rFont val="MS P ゴシック"/>
            <family val="3"/>
          </rPr>
          <t xml:space="preserve">となり、
</t>
        </r>
        <r>
          <rPr>
            <b/>
            <sz val="12"/>
            <color indexed="12"/>
            <rFont val="MS P ゴシック"/>
            <family val="3"/>
          </rPr>
          <t>助成金請求を一切しない</t>
        </r>
        <r>
          <rPr>
            <sz val="12"/>
            <rFont val="MS P ゴシック"/>
            <family val="3"/>
          </rPr>
          <t>場合（※）、この「</t>
        </r>
        <r>
          <rPr>
            <sz val="12"/>
            <color indexed="39"/>
            <rFont val="MS P ゴシック"/>
            <family val="3"/>
          </rPr>
          <t>TR</t>
        </r>
        <r>
          <rPr>
            <sz val="12"/>
            <rFont val="MS P ゴシック"/>
            <family val="3"/>
          </rPr>
          <t>研修中止届」をもって、
年間実績報告となります（様式2-1～18での報告は無し）
※</t>
        </r>
        <r>
          <rPr>
            <sz val="12"/>
            <color indexed="10"/>
            <rFont val="MS P ゴシック"/>
            <family val="3"/>
          </rPr>
          <t>FW</t>
        </r>
        <r>
          <rPr>
            <sz val="12"/>
            <rFont val="MS P ゴシック"/>
            <family val="3"/>
          </rPr>
          <t>研修側での助成金請求があれば、通常通り「様式2-1～18」での報告
　その際、</t>
        </r>
        <r>
          <rPr>
            <sz val="12"/>
            <color indexed="39"/>
            <rFont val="MS P ゴシック"/>
            <family val="3"/>
          </rPr>
          <t>TR</t>
        </r>
        <r>
          <rPr>
            <sz val="12"/>
            <rFont val="MS P ゴシック"/>
            <family val="3"/>
          </rPr>
          <t>に関する実績（</t>
        </r>
        <r>
          <rPr>
            <sz val="12"/>
            <color indexed="12"/>
            <rFont val="MS P ゴシック"/>
            <family val="3"/>
          </rPr>
          <t>開始日、離脱日、研修日数、金額</t>
        </r>
        <r>
          <rPr>
            <sz val="12"/>
            <rFont val="MS P ゴシック"/>
            <family val="3"/>
          </rPr>
          <t>）は</t>
        </r>
        <r>
          <rPr>
            <sz val="12"/>
            <color indexed="12"/>
            <rFont val="MS P ゴシック"/>
            <family val="3"/>
          </rPr>
          <t>空欄</t>
        </r>
        <r>
          <rPr>
            <sz val="12"/>
            <rFont val="MS P ゴシック"/>
            <family val="3"/>
          </rPr>
          <t>とします</t>
        </r>
      </text>
    </comment>
    <comment ref="H4" authorId="1">
      <text>
        <r>
          <rPr>
            <b/>
            <sz val="14"/>
            <rFont val="ＭＳ Ｐゴシック"/>
            <family val="3"/>
          </rPr>
          <t>記入例：2020/6/15
”令和2年6月15日”と表示しない場合は、直接入力して下さい</t>
        </r>
      </text>
    </comment>
  </commentList>
</comments>
</file>

<file path=xl/comments31.xml><?xml version="1.0" encoding="utf-8"?>
<comments xmlns="http://schemas.openxmlformats.org/spreadsheetml/2006/main">
  <authors>
    <author>全森　藤倉 朋行</author>
    <author>Tomoyuki</author>
  </authors>
  <commentList>
    <comment ref="I1" authorId="0">
      <text>
        <r>
          <rPr>
            <b/>
            <sz val="14"/>
            <rFont val="ＭＳ Ｐゴシック"/>
            <family val="3"/>
          </rPr>
          <t>記入例：2020/6/15
”令和2年6月15日”と表示しない場合は、直接入力して下さい</t>
        </r>
      </text>
    </comment>
    <comment ref="F16" authorId="1">
      <text>
        <r>
          <rPr>
            <sz val="11"/>
            <color indexed="10"/>
            <rFont val="MS P ゴシック"/>
            <family val="3"/>
          </rPr>
          <t>上期</t>
        </r>
        <r>
          <rPr>
            <sz val="11"/>
            <rFont val="MS P ゴシック"/>
            <family val="3"/>
          </rPr>
          <t>実績時に提出する場合『</t>
        </r>
        <r>
          <rPr>
            <sz val="11"/>
            <color indexed="10"/>
            <rFont val="MS P ゴシック"/>
            <family val="3"/>
          </rPr>
          <t>上期</t>
        </r>
        <r>
          <rPr>
            <sz val="11"/>
            <rFont val="MS P ゴシック"/>
            <family val="3"/>
          </rPr>
          <t>の計画日数』を、</t>
        </r>
        <r>
          <rPr>
            <sz val="11"/>
            <color indexed="10"/>
            <rFont val="MS P ゴシック"/>
            <family val="3"/>
          </rPr>
          <t xml:space="preserve">
年間</t>
        </r>
        <r>
          <rPr>
            <sz val="11"/>
            <rFont val="MS P ゴシック"/>
            <family val="3"/>
          </rPr>
          <t>実績時に提出する場合『</t>
        </r>
        <r>
          <rPr>
            <sz val="11"/>
            <color indexed="10"/>
            <rFont val="MS P ゴシック"/>
            <family val="3"/>
          </rPr>
          <t>年間</t>
        </r>
        <r>
          <rPr>
            <sz val="11"/>
            <rFont val="MS P ゴシック"/>
            <family val="3"/>
          </rPr>
          <t>の計画日数』を入力して下さい</t>
        </r>
      </text>
    </comment>
  </commentList>
</comments>
</file>

<file path=xl/comments4.xml><?xml version="1.0" encoding="utf-8"?>
<comments xmlns="http://schemas.openxmlformats.org/spreadsheetml/2006/main">
  <authors>
    <author>Tomoyuki</author>
  </authors>
  <commentList>
    <comment ref="M39" authorId="0">
      <text>
        <r>
          <rPr>
            <sz val="11"/>
            <color indexed="10"/>
            <rFont val="MS P ゴシック"/>
            <family val="3"/>
          </rPr>
          <t>TR/FW1：月数　FW2/FW3：年数</t>
        </r>
      </text>
    </comment>
    <comment ref="B1" authorId="0">
      <text>
        <r>
          <rPr>
            <b/>
            <sz val="12"/>
            <color indexed="10"/>
            <rFont val="MS P ゴシック"/>
            <family val="3"/>
          </rPr>
          <t>【留意下さい】
このシートは「ＴＲ」について、
当初の令和元年度補正「緑の雇用」事業分を全て消化し、
引き続き、令和２年度「緑の雇用」事業分で実施した場合に限り、
使用するものです。
（全森連から作成依頼があった後、作成お願い致します）</t>
        </r>
      </text>
    </comment>
  </commentList>
</comments>
</file>

<file path=xl/comments6.xml><?xml version="1.0" encoding="utf-8"?>
<comments xmlns="http://schemas.openxmlformats.org/spreadsheetml/2006/main">
  <authors>
    <author>Tomoyuki</author>
  </authors>
  <commentList>
    <comment ref="L10" authorId="0">
      <text>
        <r>
          <rPr>
            <sz val="12"/>
            <rFont val="MS P ゴシック"/>
            <family val="3"/>
          </rPr>
          <t>TR(R1補正)の助成期間は</t>
        </r>
        <r>
          <rPr>
            <b/>
            <sz val="12"/>
            <color indexed="10"/>
            <rFont val="MS P ゴシック"/>
            <family val="3"/>
          </rPr>
          <t>2ヶ月間</t>
        </r>
      </text>
    </comment>
  </commentList>
</comments>
</file>

<file path=xl/comments7.xml><?xml version="1.0" encoding="utf-8"?>
<comments xmlns="http://schemas.openxmlformats.org/spreadsheetml/2006/main">
  <authors>
    <author>Tomoyuki</author>
  </authors>
  <commentList>
    <comment ref="B1" authorId="0">
      <text>
        <r>
          <rPr>
            <b/>
            <sz val="12"/>
            <color indexed="10"/>
            <rFont val="MS P ゴシック"/>
            <family val="3"/>
          </rPr>
          <t>【留意下さい】
このシートは「ＴＲ」について、
当初の令和元年度補正「緑の雇用」事業分を全て消化し、
引き続き、令和２年度「緑の雇用」事業分で実施した場合に限り、
使用するものです。
（全森連から作成依頼があった後、作成お願い致します）</t>
        </r>
      </text>
    </comment>
    <comment ref="L10" authorId="0">
      <text>
        <r>
          <rPr>
            <sz val="12"/>
            <rFont val="MS P ゴシック"/>
            <family val="3"/>
          </rPr>
          <t>TR(R2)の助成期間は</t>
        </r>
        <r>
          <rPr>
            <b/>
            <sz val="12"/>
            <color indexed="10"/>
            <rFont val="MS P ゴシック"/>
            <family val="3"/>
          </rPr>
          <t>3ヶ月間</t>
        </r>
      </text>
    </comment>
  </commentList>
</comments>
</file>

<file path=xl/comments8.xml><?xml version="1.0" encoding="utf-8"?>
<comments xmlns="http://schemas.openxmlformats.org/spreadsheetml/2006/main">
  <authors>
    <author>Tomoyuki</author>
  </authors>
  <commentList>
    <comment ref="I10" authorId="0">
      <text>
        <r>
          <rPr>
            <b/>
            <sz val="11"/>
            <rFont val="MS P ゴシック"/>
            <family val="3"/>
          </rPr>
          <t>上限額を選択できます（これ未満の場合、直接入力をして下さい）</t>
        </r>
      </text>
    </comment>
  </commentList>
</comments>
</file>

<file path=xl/comments9.xml><?xml version="1.0" encoding="utf-8"?>
<comments xmlns="http://schemas.openxmlformats.org/spreadsheetml/2006/main">
  <authors>
    <author>Tomoyuki</author>
  </authors>
  <commentList>
    <comment ref="B1" authorId="0">
      <text>
        <r>
          <rPr>
            <b/>
            <sz val="12"/>
            <color indexed="10"/>
            <rFont val="MS P ゴシック"/>
            <family val="3"/>
          </rPr>
          <t>【留意下さい】
このシートは「ＴＲ」について、
当初の令和元年度補正「緑の雇用」事業分を全て消化し、
引き続き、令和２年度「緑の雇用」事業分で実施した場合に限り、
使用するものです。
（全森連から作成依頼があった後、作成お願い致します）</t>
        </r>
      </text>
    </comment>
    <comment ref="I10" authorId="0">
      <text>
        <r>
          <rPr>
            <b/>
            <sz val="11"/>
            <rFont val="MS P ゴシック"/>
            <family val="3"/>
          </rPr>
          <t>上限額を選択できます（これ未満の場合、直接入力をして下さい）</t>
        </r>
      </text>
    </comment>
  </commentList>
</comments>
</file>

<file path=xl/sharedStrings.xml><?xml version="1.0" encoding="utf-8"?>
<sst xmlns="http://schemas.openxmlformats.org/spreadsheetml/2006/main" count="1969" uniqueCount="902">
  <si>
    <t>研修生番号</t>
  </si>
  <si>
    <t>氏名</t>
  </si>
  <si>
    <t>生年月日</t>
  </si>
  <si>
    <t>年齢</t>
  </si>
  <si>
    <t>性別</t>
  </si>
  <si>
    <t>採用手段</t>
  </si>
  <si>
    <t>備考</t>
  </si>
  <si>
    <t>雇用管理</t>
  </si>
  <si>
    <t>様式</t>
  </si>
  <si>
    <t>実施年度</t>
  </si>
  <si>
    <t>都道府県</t>
  </si>
  <si>
    <t>取りまとめ機関</t>
  </si>
  <si>
    <t>受付番号</t>
  </si>
  <si>
    <t>提出区分：</t>
  </si>
  <si>
    <t>発信番号：</t>
  </si>
  <si>
    <t>発信日付：</t>
  </si>
  <si>
    <t>全国森林組合連合会　代表理事会長　殿</t>
  </si>
  <si>
    <t>（地方取りまとめ機関経由）</t>
  </si>
  <si>
    <t>整理番号：</t>
  </si>
  <si>
    <t>役職</t>
  </si>
  <si>
    <t>代表者名</t>
  </si>
  <si>
    <t>下記のとおり提出します。</t>
  </si>
  <si>
    <t>記</t>
  </si>
  <si>
    <t>No</t>
  </si>
  <si>
    <t>リスト</t>
  </si>
  <si>
    <t>No</t>
  </si>
  <si>
    <t>01</t>
  </si>
  <si>
    <t>北海道</t>
  </si>
  <si>
    <t>労確センター</t>
  </si>
  <si>
    <t>○</t>
  </si>
  <si>
    <t>実施計画書</t>
  </si>
  <si>
    <t>02</t>
  </si>
  <si>
    <t>青森県</t>
  </si>
  <si>
    <t>森林組合連合会</t>
  </si>
  <si>
    <t>03</t>
  </si>
  <si>
    <t>岩手県</t>
  </si>
  <si>
    <t>03</t>
  </si>
  <si>
    <t>整備協同組合</t>
  </si>
  <si>
    <t>04</t>
  </si>
  <si>
    <t>宮城県</t>
  </si>
  <si>
    <t>04</t>
  </si>
  <si>
    <t>林業協同組合</t>
  </si>
  <si>
    <t>05</t>
  </si>
  <si>
    <t>秋田県</t>
  </si>
  <si>
    <t>森林施業協会</t>
  </si>
  <si>
    <t>05</t>
  </si>
  <si>
    <t>06</t>
  </si>
  <si>
    <t>山形県</t>
  </si>
  <si>
    <t>木材業協同組合連合会</t>
  </si>
  <si>
    <t>06</t>
  </si>
  <si>
    <t>07</t>
  </si>
  <si>
    <t>福島県</t>
  </si>
  <si>
    <t>林産業協同組合</t>
  </si>
  <si>
    <t>07</t>
  </si>
  <si>
    <t>08</t>
  </si>
  <si>
    <t>茨城県</t>
  </si>
  <si>
    <t>素生協連合会</t>
  </si>
  <si>
    <t>08</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</si>
  <si>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</si>
  <si>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</si>
  <si>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</si>
  <si>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</si>
  <si>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</si>
  <si>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</si>
  <si>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</si>
  <si>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</si>
  <si>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</si>
  <si>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</si>
  <si>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</si>
  <si>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</si>
  <si>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</si>
  <si>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</si>
  <si>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</si>
  <si>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</si>
  <si>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</si>
  <si>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</si>
  <si>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</si>
  <si>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</si>
  <si>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</si>
  <si>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</si>
  <si>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</si>
  <si>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</si>
  <si>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</si>
  <si>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</si>
  <si>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</si>
  <si>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</si>
  <si>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</si>
  <si>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</si>
  <si>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</si>
  <si>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</si>
  <si>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</si>
  <si>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</si>
  <si>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</si>
  <si>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</si>
  <si>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</si>
  <si>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</si>
  <si>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</si>
  <si>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</si>
  <si>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</si>
  <si>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</si>
  <si>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</si>
  <si>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</si>
  <si>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</si>
  <si>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</si>
  <si>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</si>
  <si>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</si>
  <si>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</si>
  <si>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</si>
  <si>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</si>
  <si>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</si>
  <si>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</si>
  <si>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</si>
  <si>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</si>
  <si>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</si>
  <si>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</si>
  <si>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</si>
  <si>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</si>
  <si>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</si>
  <si>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</si>
  <si>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</si>
  <si>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</si>
  <si>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</si>
  <si>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</si>
  <si>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</si>
  <si>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</si>
  <si>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</si>
  <si>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</si>
  <si>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</si>
  <si>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</si>
  <si>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</si>
  <si>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</si>
  <si>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</si>
  <si>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</si>
  <si>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</si>
  <si>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</si>
  <si>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</si>
  <si>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労災保険</t>
  </si>
  <si>
    <t>雇用保険</t>
  </si>
  <si>
    <t>厚生年金</t>
  </si>
  <si>
    <t>健康保険</t>
  </si>
  <si>
    <t>退職金共済</t>
  </si>
  <si>
    <t>社会保険等</t>
  </si>
  <si>
    <t>研修生氏名等</t>
  </si>
  <si>
    <t>採用
年月日</t>
  </si>
  <si>
    <t>安全講習等</t>
  </si>
  <si>
    <t>FW1</t>
  </si>
  <si>
    <t>普通救命講習</t>
  </si>
  <si>
    <t>玉掛技能講習</t>
  </si>
  <si>
    <t>刈払機取扱作業者
安全衛生教育</t>
  </si>
  <si>
    <t>小型移動式クレーン
運転技能講習</t>
  </si>
  <si>
    <t>車両系建設機械
（3t以上）技能講習</t>
  </si>
  <si>
    <t>不整地運搬車
運転技能講習</t>
  </si>
  <si>
    <t>荷役運搬機械等による
はい作業従事者に
対する安全教育</t>
  </si>
  <si>
    <t>ショベルローダー等
運転の特別教育</t>
  </si>
  <si>
    <t>機械集材装置の運転
業務に係る特別教育</t>
  </si>
  <si>
    <t>技術習得推進費明細</t>
  </si>
  <si>
    <t>合計</t>
  </si>
  <si>
    <t>10月</t>
  </si>
  <si>
    <t>11月</t>
  </si>
  <si>
    <t>12月</t>
  </si>
  <si>
    <t>1月</t>
  </si>
  <si>
    <t>助成月数</t>
  </si>
  <si>
    <t>備考</t>
  </si>
  <si>
    <t>雇用促進支援費明細</t>
  </si>
  <si>
    <t>日付</t>
  </si>
  <si>
    <t>品名</t>
  </si>
  <si>
    <t>数量</t>
  </si>
  <si>
    <t>金額（税抜）</t>
  </si>
  <si>
    <t>指導員番号</t>
  </si>
  <si>
    <t>氏名</t>
  </si>
  <si>
    <t>刈払機取扱作業者
安全衛生教育</t>
  </si>
  <si>
    <t>伐木等の業務に係る
特別教育</t>
  </si>
  <si>
    <t>安全衛生教育等の
修了年月日</t>
  </si>
  <si>
    <t>合計</t>
  </si>
  <si>
    <t>H24</t>
  </si>
  <si>
    <t>都道府県番号リスト</t>
  </si>
  <si>
    <t>取りまとめ機関番号リスト</t>
  </si>
  <si>
    <t>選択リスト</t>
  </si>
  <si>
    <t>年齢の算出基準</t>
  </si>
  <si>
    <t>●</t>
  </si>
  <si>
    <t>性別選択リスト</t>
  </si>
  <si>
    <t>男</t>
  </si>
  <si>
    <t>女</t>
  </si>
  <si>
    <t>雇用区分リスト</t>
  </si>
  <si>
    <t>採用手段リスト</t>
  </si>
  <si>
    <t>賃金支払形態リスト</t>
  </si>
  <si>
    <t>高性能林業機械リスト</t>
  </si>
  <si>
    <t>機械（研修準備費）リスト</t>
  </si>
  <si>
    <t xml:space="preserve">トラクタ（スキッダ） </t>
  </si>
  <si>
    <t>フォワーダ</t>
  </si>
  <si>
    <t>ハーベスタ</t>
  </si>
  <si>
    <t>タワーヤーダ</t>
  </si>
  <si>
    <t>スイングヤーダ</t>
  </si>
  <si>
    <t>プロセッサ</t>
  </si>
  <si>
    <t>クレーン付トラック</t>
  </si>
  <si>
    <t>グラップル付トラック</t>
  </si>
  <si>
    <t>バックホー</t>
  </si>
  <si>
    <t>クローラローダ</t>
  </si>
  <si>
    <t>ホイールローダ</t>
  </si>
  <si>
    <t>林内作業車</t>
  </si>
  <si>
    <t>人員輸送車</t>
  </si>
  <si>
    <t>所有区分リスト（育成研修フィールド）</t>
  </si>
  <si>
    <t>国有林</t>
  </si>
  <si>
    <t>都道府県有林</t>
  </si>
  <si>
    <t>市町村有林</t>
  </si>
  <si>
    <t>財産区</t>
  </si>
  <si>
    <t>分収林</t>
  </si>
  <si>
    <t>旧慣共有林</t>
  </si>
  <si>
    <t>人工林</t>
  </si>
  <si>
    <t>天然林</t>
  </si>
  <si>
    <t>ハローワーク</t>
  </si>
  <si>
    <t>労確センター</t>
  </si>
  <si>
    <t>学校</t>
  </si>
  <si>
    <t>縁故関係</t>
  </si>
  <si>
    <t>知人の紹介</t>
  </si>
  <si>
    <t>本人の意志</t>
  </si>
  <si>
    <t>その他</t>
  </si>
  <si>
    <t>月給</t>
  </si>
  <si>
    <t>日給</t>
  </si>
  <si>
    <t>日給月給</t>
  </si>
  <si>
    <t>出来高</t>
  </si>
  <si>
    <t>月給＋出来高</t>
  </si>
  <si>
    <t>日給＋出来高</t>
  </si>
  <si>
    <t>常用(季節・通年以外)</t>
  </si>
  <si>
    <t>臨時雇用</t>
  </si>
  <si>
    <t>常用（通年雇用）</t>
  </si>
  <si>
    <t>常用（季節雇用）</t>
  </si>
  <si>
    <t>森林組合連合会</t>
  </si>
  <si>
    <t>森林組合</t>
  </si>
  <si>
    <t>株式会社</t>
  </si>
  <si>
    <t>有限会社</t>
  </si>
  <si>
    <t>合資会社</t>
  </si>
  <si>
    <t>合同会社</t>
  </si>
  <si>
    <t>合名会社</t>
  </si>
  <si>
    <t>事業協同組合</t>
  </si>
  <si>
    <t>協業組合</t>
  </si>
  <si>
    <t>企業組合</t>
  </si>
  <si>
    <t>財団法人</t>
  </si>
  <si>
    <t>公益財団法人</t>
  </si>
  <si>
    <t>一般財団法人</t>
  </si>
  <si>
    <t>社団法人</t>
  </si>
  <si>
    <t>公益社団法人</t>
  </si>
  <si>
    <t>一般社団法人</t>
  </si>
  <si>
    <t>個人</t>
  </si>
  <si>
    <t>その他</t>
  </si>
  <si>
    <t>事業体区分リスト</t>
  </si>
  <si>
    <t>下記のとおり請求します。</t>
  </si>
  <si>
    <t>１．承認計画</t>
  </si>
  <si>
    <t>承認日</t>
  </si>
  <si>
    <t>承認番号</t>
  </si>
  <si>
    <t>年</t>
  </si>
  <si>
    <t>月</t>
  </si>
  <si>
    <t>日</t>
  </si>
  <si>
    <t>ＦＷ研修（１年目）</t>
  </si>
  <si>
    <t>３．送金先口座</t>
  </si>
  <si>
    <t>金融機関名</t>
  </si>
  <si>
    <t>支店名</t>
  </si>
  <si>
    <t>預金種目</t>
  </si>
  <si>
    <t>口座番号</t>
  </si>
  <si>
    <t>フリガナ</t>
  </si>
  <si>
    <t>口座名義</t>
  </si>
  <si>
    <t>年間実績額</t>
  </si>
  <si>
    <t>今回請求額</t>
  </si>
  <si>
    <t>都道府県名</t>
  </si>
  <si>
    <t>取りまとめ機関</t>
  </si>
  <si>
    <t>印</t>
  </si>
  <si>
    <t>円</t>
  </si>
  <si>
    <t>印</t>
  </si>
  <si>
    <t>実績報告書（上期）</t>
  </si>
  <si>
    <t>実績報告書（年間）</t>
  </si>
  <si>
    <t>都道府県名</t>
  </si>
  <si>
    <t>都道府県名</t>
  </si>
  <si>
    <t>取りまとめ機関</t>
  </si>
  <si>
    <t>都道府県名</t>
  </si>
  <si>
    <t>取りまとめ機関</t>
  </si>
  <si>
    <t>４．実績額内訳</t>
  </si>
  <si>
    <t>　実績報告書のとおり</t>
  </si>
  <si>
    <t>以上</t>
  </si>
  <si>
    <t>チェーンソー・新品購入</t>
  </si>
  <si>
    <t>刈払機・新品購入</t>
  </si>
  <si>
    <t>管理番号</t>
  </si>
  <si>
    <t>管理番号</t>
  </si>
  <si>
    <t>管理番号</t>
  </si>
  <si>
    <t>以上</t>
  </si>
  <si>
    <t>人天区分リスト（育成研修フィールド）</t>
  </si>
  <si>
    <t>預金区分リスト（送金先口座）</t>
  </si>
  <si>
    <t>No</t>
  </si>
  <si>
    <t>リスト</t>
  </si>
  <si>
    <t>普通</t>
  </si>
  <si>
    <t>当座</t>
  </si>
  <si>
    <t>FW2</t>
  </si>
  <si>
    <t>森林整備法人所有林等</t>
  </si>
  <si>
    <t>地方公共団体との協定林</t>
  </si>
  <si>
    <t>（円）</t>
  </si>
  <si>
    <t>H23</t>
  </si>
  <si>
    <t>H26</t>
  </si>
  <si>
    <t>伐木等の業務に係る
特別教育（大径木）</t>
  </si>
  <si>
    <t>走行集材機械特別教育</t>
  </si>
  <si>
    <t>H25</t>
  </si>
  <si>
    <t>TR受講年度選択リスト</t>
  </si>
  <si>
    <t>メーカーリスト（安全向上対策費）</t>
  </si>
  <si>
    <t>商品リスト（安全向上対策費）</t>
  </si>
  <si>
    <t>防護ブーツ</t>
  </si>
  <si>
    <t>防護ズボン</t>
  </si>
  <si>
    <t>商品リスト詳細（安全向上対策費）</t>
  </si>
  <si>
    <t>指導者（養成）研修</t>
  </si>
  <si>
    <t>チェーンソー・オーバーホール</t>
  </si>
  <si>
    <t>刈払機・オーバーホール</t>
  </si>
  <si>
    <t>合計</t>
  </si>
  <si>
    <t>27緑</t>
  </si>
  <si>
    <t>H27</t>
  </si>
  <si>
    <t>26補正</t>
  </si>
  <si>
    <t>事業区分：</t>
  </si>
  <si>
    <t>事業区分リスト</t>
  </si>
  <si>
    <t>合計</t>
  </si>
  <si>
    <t>助成
月数</t>
  </si>
  <si>
    <t>研修環境整備費明細</t>
  </si>
  <si>
    <t>27補正</t>
  </si>
  <si>
    <t>28緑</t>
  </si>
  <si>
    <t>H28</t>
  </si>
  <si>
    <t>簡易架線集材装置等
特別教育</t>
  </si>
  <si>
    <t>伐木等機械特別教育</t>
  </si>
  <si>
    <t>FW3</t>
  </si>
  <si>
    <t>7月</t>
  </si>
  <si>
    <t>6月</t>
  </si>
  <si>
    <t>網猟・わな猟</t>
  </si>
  <si>
    <t>研修月数リスト</t>
  </si>
  <si>
    <t>研修日数リスト</t>
  </si>
  <si>
    <t>No</t>
  </si>
  <si>
    <t>リスト</t>
  </si>
  <si>
    <t>No</t>
  </si>
  <si>
    <t>リスト</t>
  </si>
  <si>
    <t>開始日</t>
  </si>
  <si>
    <t>開始日</t>
  </si>
  <si>
    <t>終了日</t>
  </si>
  <si>
    <t>終了日</t>
  </si>
  <si>
    <t>資材購入日付</t>
  </si>
  <si>
    <t>8月</t>
  </si>
  <si>
    <t>9月</t>
  </si>
  <si>
    <t>7月</t>
  </si>
  <si>
    <t>取りまとめ機関</t>
  </si>
  <si>
    <t>研修生リスト（詳細情報）</t>
  </si>
  <si>
    <t>就業環境整備費明細</t>
  </si>
  <si>
    <t>備考</t>
  </si>
  <si>
    <t>安全向上対策費明細</t>
  </si>
  <si>
    <t>日付</t>
  </si>
  <si>
    <t>数量</t>
  </si>
  <si>
    <t>金額（税抜）</t>
  </si>
  <si>
    <t>研修区分</t>
  </si>
  <si>
    <t>フォレストワーカー研修
（１年目）</t>
  </si>
  <si>
    <t>フォレストワーカー研修
（２年目）</t>
  </si>
  <si>
    <t>フォレストワーカー研修
（３年目）</t>
  </si>
  <si>
    <t>研修体制</t>
  </si>
  <si>
    <t>計</t>
  </si>
  <si>
    <t>合計</t>
  </si>
  <si>
    <t>ＦＷ１</t>
  </si>
  <si>
    <t>ＦＷ２</t>
  </si>
  <si>
    <t>ＦＷ３</t>
  </si>
  <si>
    <t>科目</t>
  </si>
  <si>
    <t>日数
（月数）</t>
  </si>
  <si>
    <t>助成額</t>
  </si>
  <si>
    <t>研修生</t>
  </si>
  <si>
    <t>技術習得推進費（月）</t>
  </si>
  <si>
    <t>労災保険料
（技術習得推進費×６％）</t>
  </si>
  <si>
    <t>就業環境整備費</t>
  </si>
  <si>
    <t>雇用促進支援費</t>
  </si>
  <si>
    <t>研修業務管理費（月）</t>
  </si>
  <si>
    <t>資材費</t>
  </si>
  <si>
    <t>研修準備費</t>
  </si>
  <si>
    <t>安全向上対策費</t>
  </si>
  <si>
    <t>ＦＷ研修（２年目）</t>
  </si>
  <si>
    <t>ＦＷ研修（３年目）</t>
  </si>
  <si>
    <t>実地研修の内容</t>
  </si>
  <si>
    <t>指導管理費</t>
  </si>
  <si>
    <t>TR研修</t>
  </si>
  <si>
    <t>ＦＷ研修（２年目）</t>
  </si>
  <si>
    <t>ＦＷ研修（３年目）</t>
  </si>
  <si>
    <r>
      <t>2</t>
    </r>
    <r>
      <rPr>
        <sz val="11"/>
        <color theme="1"/>
        <rFont val="Calibri"/>
        <family val="3"/>
      </rPr>
      <t>9緑</t>
    </r>
  </si>
  <si>
    <r>
      <t>H</t>
    </r>
    <r>
      <rPr>
        <sz val="11"/>
        <color theme="1"/>
        <rFont val="Calibri"/>
        <family val="3"/>
      </rPr>
      <t>29</t>
    </r>
  </si>
  <si>
    <t>研修生リスト（基本情報）</t>
  </si>
  <si>
    <t>技術習得推進費明細</t>
  </si>
  <si>
    <t>2-1</t>
  </si>
  <si>
    <t>2-2</t>
  </si>
  <si>
    <t>2-3</t>
  </si>
  <si>
    <t>2-4</t>
  </si>
  <si>
    <t>2-5</t>
  </si>
  <si>
    <t>2-6</t>
  </si>
  <si>
    <t>2-7</t>
  </si>
  <si>
    <t>2-8</t>
  </si>
  <si>
    <t>2-9</t>
  </si>
  <si>
    <t>2-10</t>
  </si>
  <si>
    <t>2-11</t>
  </si>
  <si>
    <t>2-12</t>
  </si>
  <si>
    <t>就業環境整備費明細（社会保険等助成）</t>
  </si>
  <si>
    <t>雇用促進支援費・研修環境整備費明細（住宅手当助成）</t>
  </si>
  <si>
    <t>資材費明細</t>
  </si>
  <si>
    <t>研修準備費明細</t>
  </si>
  <si>
    <t>指導員リスト</t>
  </si>
  <si>
    <t>実地研修の内容</t>
  </si>
  <si>
    <t>助成額積算表</t>
  </si>
  <si>
    <t>様式２－１</t>
  </si>
  <si>
    <t>様式２－７</t>
  </si>
  <si>
    <t>様式２－６</t>
  </si>
  <si>
    <t>様式２－５</t>
  </si>
  <si>
    <t>様式２－２</t>
  </si>
  <si>
    <t>様式２－３</t>
  </si>
  <si>
    <t>様式２－４</t>
  </si>
  <si>
    <t>様式２－１１</t>
  </si>
  <si>
    <t>様式２－１３</t>
  </si>
  <si>
    <t>様式２－１４</t>
  </si>
  <si>
    <t>様式２－８</t>
  </si>
  <si>
    <t>様式２－９</t>
  </si>
  <si>
    <t>様式２－１０</t>
  </si>
  <si>
    <t>拡大研修生</t>
  </si>
  <si>
    <t>指導費（１人分）</t>
  </si>
  <si>
    <t>指導費（２人分）</t>
  </si>
  <si>
    <t>指導費（３人分）</t>
  </si>
  <si>
    <t>FW1受講年度選択リスト</t>
  </si>
  <si>
    <t>FW2受講年度選択リスト</t>
  </si>
  <si>
    <t>ﾌﾘｶﾞﾅ</t>
  </si>
  <si>
    <t>研修生リスト（基本情報）①</t>
  </si>
  <si>
    <t>研修生リスト（基本情報）②</t>
  </si>
  <si>
    <t>研修生リスト（詳細情報）①</t>
  </si>
  <si>
    <t>研修生リスト（詳細情報）②</t>
  </si>
  <si>
    <t>後期研修</t>
  </si>
  <si>
    <t>技術習得推進費明細①</t>
  </si>
  <si>
    <t>技術習得推進費明細②</t>
  </si>
  <si>
    <t>簡易トイレ・簡易休憩所</t>
  </si>
  <si>
    <t>雇用促進支援費（住宅手当助成）①
研修環境整備費</t>
  </si>
  <si>
    <t>研修
区分</t>
  </si>
  <si>
    <t>品名</t>
  </si>
  <si>
    <t>助成金額</t>
  </si>
  <si>
    <t>6</t>
  </si>
  <si>
    <t>調整額</t>
  </si>
  <si>
    <t>仕入れ先</t>
  </si>
  <si>
    <t>種別</t>
  </si>
  <si>
    <t>TRで資材費受領済</t>
  </si>
  <si>
    <t>資材費助成対象判定</t>
  </si>
  <si>
    <t>後期研修</t>
  </si>
  <si>
    <t>FW1</t>
  </si>
  <si>
    <t>FW2</t>
  </si>
  <si>
    <t>FW3</t>
  </si>
  <si>
    <t>セルにロックがかかっている（事業所名にコピペしないための仕掛け）</t>
  </si>
  <si>
    <t>雇用促進支援費（住宅手当助成）②
研修環境整備費</t>
  </si>
  <si>
    <t>様式２－１２</t>
  </si>
  <si>
    <t>助成額積算表</t>
  </si>
  <si>
    <t>トライアル研修</t>
  </si>
  <si>
    <t>研修環境整備費</t>
  </si>
  <si>
    <t>指導管理費</t>
  </si>
  <si>
    <t>単価</t>
  </si>
  <si>
    <t>助成額</t>
  </si>
  <si>
    <t>助成金合計</t>
  </si>
  <si>
    <t>指導員リスト①</t>
  </si>
  <si>
    <t>指導員リスト②</t>
  </si>
  <si>
    <t>研修生数</t>
  </si>
  <si>
    <t>No</t>
  </si>
  <si>
    <t>リスト</t>
  </si>
  <si>
    <t>就業環境整備費明細
（社会保険等助成）①</t>
  </si>
  <si>
    <t>備考</t>
  </si>
  <si>
    <t>本所</t>
  </si>
  <si>
    <t>H22</t>
  </si>
  <si>
    <t>事業所名（支所等）</t>
  </si>
  <si>
    <t>②</t>
  </si>
  <si>
    <t>①</t>
  </si>
  <si>
    <t>研修準備費明細</t>
  </si>
  <si>
    <t>H29</t>
  </si>
  <si>
    <r>
      <t>30緑</t>
    </r>
  </si>
  <si>
    <r>
      <t>H</t>
    </r>
    <r>
      <rPr>
        <sz val="11"/>
        <color theme="1"/>
        <rFont val="Calibri"/>
        <family val="3"/>
      </rPr>
      <t>30</t>
    </r>
  </si>
  <si>
    <t>TRFW 提出区分リスト</t>
  </si>
  <si>
    <t>FL</t>
  </si>
  <si>
    <t>FM</t>
  </si>
  <si>
    <t>林業就業経験年数</t>
  </si>
  <si>
    <t>4/1は固定</t>
  </si>
  <si>
    <t>採用年月日期限</t>
  </si>
  <si>
    <t>就業環境整備費明細
（社会保険等助成）②</t>
  </si>
  <si>
    <t>研修開始年月日</t>
  </si>
  <si>
    <t>林業就業経験
月(年)数</t>
  </si>
  <si>
    <t>FLFM、指導員研修受講年度選択リスト</t>
  </si>
  <si>
    <t>FLFMのみ</t>
  </si>
  <si>
    <t>FLFM、指導</t>
  </si>
  <si>
    <t>指導員業務実施リスト</t>
  </si>
  <si>
    <t>備考
（所属支所名等）</t>
  </si>
  <si>
    <t>研修生数（合計）</t>
  </si>
  <si>
    <t>実施年度</t>
  </si>
  <si>
    <t>都道府県</t>
  </si>
  <si>
    <t>受付番号</t>
  </si>
  <si>
    <t>印</t>
  </si>
  <si>
    <t>記</t>
  </si>
  <si>
    <t>①</t>
  </si>
  <si>
    <t>以　上</t>
  </si>
  <si>
    <t>上期</t>
  </si>
  <si>
    <t>下期</t>
  </si>
  <si>
    <t>中止の理由（経緯を具体的に記載すること）</t>
  </si>
  <si>
    <t>岩手県</t>
  </si>
  <si>
    <t>様式２－２（補足）</t>
  </si>
  <si>
    <t>秋田県</t>
  </si>
  <si>
    <t>山形県</t>
  </si>
  <si>
    <t>群馬県</t>
  </si>
  <si>
    <t>新潟県</t>
  </si>
  <si>
    <t>石川県</t>
  </si>
  <si>
    <t>福井県</t>
  </si>
  <si>
    <t>長野県</t>
  </si>
  <si>
    <t>岐阜県</t>
  </si>
  <si>
    <t>静岡県</t>
  </si>
  <si>
    <t>京都府</t>
  </si>
  <si>
    <t>兵庫県</t>
  </si>
  <si>
    <t>和歌山県</t>
  </si>
  <si>
    <t>島根県</t>
  </si>
  <si>
    <t>徳島県</t>
  </si>
  <si>
    <t>高知県</t>
  </si>
  <si>
    <t>熊本県</t>
  </si>
  <si>
    <t>大分県</t>
  </si>
  <si>
    <t>宮崎県</t>
  </si>
  <si>
    <t>山形県立農林大学校</t>
  </si>
  <si>
    <t>群馬県立農林大学校</t>
  </si>
  <si>
    <t>日本自然環境専門学校</t>
  </si>
  <si>
    <t>石川県農林総合研究センター林業試験場</t>
  </si>
  <si>
    <t>ふくい林業カレッジ</t>
  </si>
  <si>
    <t>長野県林業大学校</t>
  </si>
  <si>
    <t>岐阜県立森林文化アカデミー</t>
  </si>
  <si>
    <t>静岡県立農林大学校</t>
  </si>
  <si>
    <t>京都府立林業大学校</t>
  </si>
  <si>
    <t>兵庫県立森林大学校</t>
  </si>
  <si>
    <t>和歌山県農林大学校</t>
  </si>
  <si>
    <t>島根県立農林大学校</t>
  </si>
  <si>
    <t>とくしま林業アカデミー</t>
  </si>
  <si>
    <t>林業大学校等一覧</t>
  </si>
  <si>
    <t>ＦＬ研修の修了年度</t>
  </si>
  <si>
    <t>ＦＭ研修の修了年度</t>
  </si>
  <si>
    <t>変更実施計画書</t>
  </si>
  <si>
    <t>様式１４</t>
  </si>
  <si>
    <t>研修実施日数減少理由書</t>
  </si>
  <si>
    <t>全国森林組合連合会　代表理事会長　殿
（地方取りまとめ機関経由）</t>
  </si>
  <si>
    <t>全国森林組合連合会　代表理事会長　殿
（地方取りまとめ機関経由）</t>
  </si>
  <si>
    <t>研修生</t>
  </si>
  <si>
    <t>研修生区分</t>
  </si>
  <si>
    <t>計画日数（Ａ）</t>
  </si>
  <si>
    <t>○</t>
  </si>
  <si>
    <t>（Ｂ）/（Ａ）％</t>
  </si>
  <si>
    <t>防護ズボン</t>
  </si>
  <si>
    <t>防護ブーツ</t>
  </si>
  <si>
    <t>○</t>
  </si>
  <si>
    <t>修了年度</t>
  </si>
  <si>
    <t>社会保険等
加入状況</t>
  </si>
  <si>
    <t xml:space="preserve">
</t>
  </si>
  <si>
    <t>①</t>
  </si>
  <si>
    <t>②</t>
  </si>
  <si>
    <t>実地研修日数</t>
  </si>
  <si>
    <t>③</t>
  </si>
  <si>
    <t>林大等修了生の
集合研修不参加</t>
  </si>
  <si>
    <r>
      <t>【林大等修了生の集合研修不参加】は、各県の林業大学校等（様式2-2補足を参照）修了生の内、ＦＷ１集合研修に</t>
    </r>
    <r>
      <rPr>
        <sz val="11"/>
        <color indexed="10"/>
        <rFont val="ＭＳ Ｐゴシック"/>
        <family val="3"/>
      </rPr>
      <t>参加しない</t>
    </r>
    <r>
      <rPr>
        <sz val="11"/>
        <rFont val="ＭＳ Ｐゴシック"/>
        <family val="3"/>
      </rPr>
      <t>場合、”○”を選択します。</t>
    </r>
  </si>
  <si>
    <t>（後期研修）</t>
  </si>
  <si>
    <t>②</t>
  </si>
  <si>
    <t>③</t>
  </si>
  <si>
    <t>研修生数</t>
  </si>
  <si>
    <t>　中止の内容</t>
  </si>
  <si>
    <t>実績／変更計画日数（Ｂ）</t>
  </si>
  <si>
    <t>計画時の指導員数
（氏名数とする）</t>
  </si>
  <si>
    <t>○</t>
  </si>
  <si>
    <t>研修実施日数減少理由リスト</t>
  </si>
  <si>
    <t>対象研修生</t>
  </si>
  <si>
    <t>提出年月日</t>
  </si>
  <si>
    <t>森林作業道作設、FL研修生、FM研修生の確認</t>
  </si>
  <si>
    <t>実績時の指導員数
（内、実施状況は”指導実施”）</t>
  </si>
  <si>
    <t>今後における研修日数確保のための対策</t>
  </si>
  <si>
    <t>承認日付</t>
  </si>
  <si>
    <t>１．研修生本人の都合として　傷病等による休業</t>
  </si>
  <si>
    <t>１．研修生本人の都合として　労働災害による休業</t>
  </si>
  <si>
    <t>２．地震等自然災害として　助成対象作業が実施不可能となった</t>
  </si>
  <si>
    <t>２．地震等自然災害として　指導員不在、また、配置できず</t>
  </si>
  <si>
    <t>「緑の雇用」新規就業者育成推進事業</t>
  </si>
  <si>
    <t>合計</t>
  </si>
  <si>
    <t>申請時の定着率</t>
  </si>
  <si>
    <t>定着率</t>
  </si>
  <si>
    <t>乗率</t>
  </si>
  <si>
    <t>結果</t>
  </si>
  <si>
    <t>上限額</t>
  </si>
  <si>
    <t>以上</t>
  </si>
  <si>
    <t>未満</t>
  </si>
  <si>
    <t>11</t>
  </si>
  <si>
    <t>10</t>
  </si>
  <si>
    <t>13</t>
  </si>
  <si>
    <t>8</t>
  </si>
  <si>
    <t>FW</t>
  </si>
  <si>
    <t>発信日付（配付日）</t>
  </si>
  <si>
    <r>
      <t xml:space="preserve">研修修了の確認
</t>
    </r>
    <r>
      <rPr>
        <sz val="11"/>
        <color indexed="10"/>
        <rFont val="ＭＳ Ｐゴシック"/>
        <family val="3"/>
      </rPr>
      <t>(年間実績時)</t>
    </r>
  </si>
  <si>
    <t>6月</t>
  </si>
  <si>
    <t>研修管理</t>
  </si>
  <si>
    <t>研修管理</t>
  </si>
  <si>
    <t>①</t>
  </si>
  <si>
    <t>②</t>
  </si>
  <si>
    <t>女性研修
生数</t>
  </si>
  <si>
    <t>研修資材費明細</t>
  </si>
  <si>
    <t>（"TRで資材費受領済"、"研修生の減"は除く）</t>
  </si>
  <si>
    <t>研修生数</t>
  </si>
  <si>
    <t>"研修生の減"になった</t>
  </si>
  <si>
    <t>資材費対象の人数</t>
  </si>
  <si>
    <t>合計額　（税抜）</t>
  </si>
  <si>
    <t>（資材費はTR受も除く）</t>
  </si>
  <si>
    <t>安全向上対策費明細①</t>
  </si>
  <si>
    <r>
      <t xml:space="preserve">種別
</t>
    </r>
    <r>
      <rPr>
        <sz val="11"/>
        <color indexed="8"/>
        <rFont val="ＭＳ Ｐゴシック"/>
        <family val="3"/>
      </rPr>
      <t>（選択）</t>
    </r>
  </si>
  <si>
    <t>助成額　（上限：助成対象研修生数×４万円）</t>
  </si>
  <si>
    <t>助成額　（上限：助成対象研修生数×１０万円）</t>
  </si>
  <si>
    <t>ＦＷ１</t>
  </si>
  <si>
    <t>ＦＷ２</t>
  </si>
  <si>
    <t>ＦＷ３</t>
  </si>
  <si>
    <t>（"研修生の減"は除く）</t>
  </si>
  <si>
    <t>区分</t>
  </si>
  <si>
    <t>合計額　（税抜）</t>
  </si>
  <si>
    <t>合計額　（税抜）</t>
  </si>
  <si>
    <t>助成対象研修生数
（"研修生の減"は除く）</t>
  </si>
  <si>
    <t>助成額　（上限：助成対象研修生数×５万円）</t>
  </si>
  <si>
    <r>
      <t xml:space="preserve">品名
</t>
    </r>
    <r>
      <rPr>
        <sz val="11"/>
        <color indexed="8"/>
        <rFont val="ＭＳ Ｐゴシック"/>
        <family val="3"/>
      </rPr>
      <t>（リスト選択または任意入力）</t>
    </r>
  </si>
  <si>
    <t>ＦＷ１</t>
  </si>
  <si>
    <t>ＦＷ２</t>
  </si>
  <si>
    <t>ＦＷ３</t>
  </si>
  <si>
    <t>ＦＷ１</t>
  </si>
  <si>
    <t>助成対象研修生数（ＦＷ１）</t>
  </si>
  <si>
    <t>ＦＷ１</t>
  </si>
  <si>
    <t>ＦＷ２</t>
  </si>
  <si>
    <t>ＦＷ３</t>
  </si>
  <si>
    <t>H22～H25</t>
  </si>
  <si>
    <t>H23～H25</t>
  </si>
  <si>
    <t>H26～</t>
  </si>
  <si>
    <t>オペレーター研修
（都道府県単事業等による同等以上の研修も可）</t>
  </si>
  <si>
    <t>（研修生1～2人/指導員1人以上）</t>
  </si>
  <si>
    <t>（研修生3～4人/指導員2人以上）</t>
  </si>
  <si>
    <t>（研修生5人～ / 指導員3人以上）</t>
  </si>
  <si>
    <r>
      <t xml:space="preserve">フォローアップ研修
</t>
    </r>
    <r>
      <rPr>
        <sz val="10"/>
        <color indexed="8"/>
        <rFont val="ＭＳ Ｐゴシック"/>
        <family val="3"/>
      </rPr>
      <t>（都道府県単事業等による同等以上の研修も可）</t>
    </r>
  </si>
  <si>
    <t>安全向上対策費明細②</t>
  </si>
  <si>
    <t>("研修生の減"は除く)</t>
  </si>
  <si>
    <t>令和</t>
  </si>
  <si>
    <t>号</t>
  </si>
  <si>
    <t>２．請求額</t>
  </si>
  <si>
    <t>２．請求額</t>
  </si>
  <si>
    <t>ＦＷ研修中止届</t>
  </si>
  <si>
    <t>ＴＲ</t>
  </si>
  <si>
    <t>名</t>
  </si>
  <si>
    <t>ＦＷ２年目</t>
  </si>
  <si>
    <t>ＦＷ３年目</t>
  </si>
  <si>
    <t>ＦＷ１年目</t>
  </si>
  <si>
    <t>様式１８</t>
  </si>
  <si>
    <t>様式１３</t>
  </si>
  <si>
    <t>研修生数（"研修生の減"は除く）</t>
  </si>
  <si>
    <t>実地研修日数</t>
  </si>
  <si>
    <t>離脱届の対象者選択</t>
  </si>
  <si>
    <t>氏名_空除</t>
  </si>
  <si>
    <t>研修_空除</t>
  </si>
  <si>
    <t>未使用</t>
  </si>
  <si>
    <t>中止届へ人数出力</t>
  </si>
  <si>
    <t>TR</t>
  </si>
  <si>
    <t>氏名</t>
  </si>
  <si>
    <t>研修</t>
  </si>
  <si>
    <t>行_空除</t>
  </si>
  <si>
    <t>1ページ</t>
  </si>
  <si>
    <t>2ページ</t>
  </si>
  <si>
    <t>２．地震等自然災害として　その他</t>
  </si>
  <si>
    <t>理由（選択式）</t>
  </si>
  <si>
    <t>理由（選択式）</t>
  </si>
  <si>
    <t>指導員数（※）</t>
  </si>
  <si>
    <t>全森担発第</t>
  </si>
  <si>
    <t>ＦＷ１</t>
  </si>
  <si>
    <t>ＦＷ２</t>
  </si>
  <si>
    <t>氏名（選択式）</t>
  </si>
  <si>
    <t>※実績報告（上期、年間）では、"2-10 指導員の未実施者"を除く</t>
  </si>
  <si>
    <t>　承認を受けた「緑の雇用」新規就業者育成推進事業によるＦＷ研修について、都合により中止せざるを得なくなりましたので下記のとおり届け出します。
　なお、助成金の請求はありません。</t>
  </si>
  <si>
    <t>合計</t>
  </si>
  <si>
    <t>②</t>
  </si>
  <si>
    <t>（"研修生の減"は除く）</t>
  </si>
  <si>
    <t>備考
（月額上限を満たさない場合の理由等）</t>
  </si>
  <si>
    <t>全森担発第</t>
  </si>
  <si>
    <r>
      <t xml:space="preserve">メーカー
</t>
    </r>
    <r>
      <rPr>
        <sz val="10"/>
        <color indexed="8"/>
        <rFont val="ＭＳ Ｐゴシック"/>
        <family val="3"/>
      </rPr>
      <t>（リスト選択または任意入力）</t>
    </r>
  </si>
  <si>
    <t>林業経営体名</t>
  </si>
  <si>
    <t>上限額</t>
  </si>
  <si>
    <t>H30</t>
  </si>
  <si>
    <t>③</t>
  </si>
  <si>
    <t>３．林業経営体の事業実施上の都合として　助成対象作業種以外の業務に従事</t>
  </si>
  <si>
    <t>３．林業経営体の事業実施上の都合として　助成対象作業種の事業地が確保できず</t>
  </si>
  <si>
    <t>３．林業経営体の事業実施上の都合として　退職等による指導員の不在</t>
  </si>
  <si>
    <t>３．林業経営体の事業実施上の都合として　業務過多等により指導員を配置できず</t>
  </si>
  <si>
    <t>【ＴＲ、ＦＷ２、ＦＷ３月額上限】は、昨年度同様、9万円のままです</t>
  </si>
  <si>
    <t>指導日数</t>
  </si>
  <si>
    <t>合計
(ＦＷ１,２,３)</t>
  </si>
  <si>
    <t>様式２－１５</t>
  </si>
  <si>
    <t>ＦＷ研修　助成金請求書【年間】</t>
  </si>
  <si>
    <t>ＦＷ研修　助成金請求書【上期】</t>
  </si>
  <si>
    <t>様式２－１６</t>
  </si>
  <si>
    <t>様式２－１７</t>
  </si>
  <si>
    <t>様式２－１８</t>
  </si>
  <si>
    <t>TR　１月のみ実施を最終とする</t>
  </si>
  <si>
    <t>実績報告書（助成金請求書を含む）【上期】</t>
  </si>
  <si>
    <t>実績報告書（助成金請求書を含む）【年間】</t>
  </si>
  <si>
    <t>ＴＲ研修　助成金請求書【上期】</t>
  </si>
  <si>
    <t>ＴＲ研修　助成金請求書【年間】</t>
  </si>
  <si>
    <t>ＴＲ・ＦＷ研修　助成金請求書【上期】</t>
  </si>
  <si>
    <r>
      <t>R</t>
    </r>
    <r>
      <rPr>
        <sz val="11"/>
        <color theme="1"/>
        <rFont val="Calibri"/>
        <family val="3"/>
      </rPr>
      <t>1</t>
    </r>
  </si>
  <si>
    <t>R1</t>
  </si>
  <si>
    <t>H30</t>
  </si>
  <si>
    <t>鳥取県</t>
  </si>
  <si>
    <t>にちなん中国山地林業アカデミー</t>
  </si>
  <si>
    <t>くまもと林業大学校</t>
  </si>
  <si>
    <t>いわて林業アカデミー</t>
  </si>
  <si>
    <t>秋田林業大学校</t>
  </si>
  <si>
    <t>おおいた林業アカデミー</t>
  </si>
  <si>
    <t>みやざき林業大学校</t>
  </si>
  <si>
    <t>研修期間（開始～終了≒途中離脱）</t>
  </si>
  <si>
    <t>終了日（≒途中離脱日）</t>
  </si>
  <si>
    <t>消費税率リスト</t>
  </si>
  <si>
    <t>税抜</t>
  </si>
  <si>
    <t>税込10%</t>
  </si>
  <si>
    <t>12</t>
  </si>
  <si>
    <t>R2</t>
  </si>
  <si>
    <t>14</t>
  </si>
  <si>
    <t>15</t>
  </si>
  <si>
    <t>ＴＲ・ＦＷ研修　助成金請求書【年間】</t>
  </si>
  <si>
    <t>ＴＲ研修中止届</t>
  </si>
  <si>
    <t>　承認を受けた「緑の雇用」新規就業者育成推進事業によるＴＲ研修について、都合により中止せざるを得なくなりましたので下記のとおり届け出します。
　なお、助成金の請求はありません。</t>
  </si>
  <si>
    <t>１．研修生本人の都合として　その他</t>
  </si>
  <si>
    <t>３．林業経営体の事業実施上の都合として　その他</t>
  </si>
  <si>
    <t>FW1上限額</t>
  </si>
  <si>
    <t>①資材･設備管理</t>
  </si>
  <si>
    <t>②森林調査･測量</t>
  </si>
  <si>
    <t>⑧土場管理</t>
  </si>
  <si>
    <t>⑩森林作業道等維持管理</t>
  </si>
  <si>
    <t>⑪除染・漂流物等処理</t>
  </si>
  <si>
    <t>⑫森林保護対策</t>
  </si>
  <si>
    <t>5</t>
  </si>
  <si>
    <t>2-13</t>
  </si>
  <si>
    <t>2-14</t>
  </si>
  <si>
    <t>2-15</t>
  </si>
  <si>
    <t>2-16</t>
  </si>
  <si>
    <t>2-17</t>
  </si>
  <si>
    <t>2-18</t>
  </si>
  <si>
    <t>ＴＲ
(R1補正)</t>
  </si>
  <si>
    <t>ＴＲ
(R2)</t>
  </si>
  <si>
    <r>
      <t>研修生リスト（基本情報）</t>
    </r>
    <r>
      <rPr>
        <b/>
        <sz val="18"/>
        <color indexed="10"/>
        <rFont val="ＭＳ Ｐゴシック"/>
        <family val="3"/>
      </rPr>
      <t>R2TR専用</t>
    </r>
  </si>
  <si>
    <r>
      <t>研修生リスト（詳細情報）</t>
    </r>
    <r>
      <rPr>
        <b/>
        <sz val="18"/>
        <color indexed="10"/>
        <rFont val="ＭＳ Ｐゴシック"/>
        <family val="3"/>
      </rPr>
      <t>R2TR専用</t>
    </r>
  </si>
  <si>
    <r>
      <t>技術習得推進費明細</t>
    </r>
    <r>
      <rPr>
        <b/>
        <sz val="18"/>
        <color indexed="10"/>
        <rFont val="ＭＳ Ｐゴシック"/>
        <family val="3"/>
      </rPr>
      <t>R2TR専用</t>
    </r>
  </si>
  <si>
    <r>
      <t>雇用促進支援費（住宅手当助成）</t>
    </r>
    <r>
      <rPr>
        <b/>
        <sz val="18"/>
        <color indexed="10"/>
        <rFont val="ＭＳ Ｐゴシック"/>
        <family val="3"/>
      </rPr>
      <t>R2TR専用</t>
    </r>
    <r>
      <rPr>
        <b/>
        <sz val="18"/>
        <color indexed="8"/>
        <rFont val="ＭＳ Ｐゴシック"/>
        <family val="3"/>
      </rPr>
      <t xml:space="preserve">
研修環境整備費</t>
    </r>
  </si>
  <si>
    <t>【助成月数】は、研修期間分（最大3ヶ月／人）とし、雇用促進支援費単価は研修生1名あたり2万円／月を上限とする。</t>
  </si>
  <si>
    <r>
      <t>研修資材費明細</t>
    </r>
    <r>
      <rPr>
        <b/>
        <sz val="18"/>
        <color indexed="10"/>
        <rFont val="ＭＳ Ｐゴシック"/>
        <family val="3"/>
      </rPr>
      <t>R2TR専用</t>
    </r>
  </si>
  <si>
    <r>
      <t>助成額積算表</t>
    </r>
    <r>
      <rPr>
        <b/>
        <sz val="18"/>
        <color indexed="10"/>
        <rFont val="ＭＳ Ｐゴシック"/>
        <family val="3"/>
      </rPr>
      <t>R2TR専用</t>
    </r>
  </si>
  <si>
    <r>
      <t>実地研修の内容</t>
    </r>
    <r>
      <rPr>
        <b/>
        <sz val="18"/>
        <color indexed="10"/>
        <rFont val="ＭＳ Ｐゴシック"/>
        <family val="3"/>
      </rPr>
      <t>R2TR専用</t>
    </r>
  </si>
  <si>
    <t>ＴＲ(R2)</t>
  </si>
  <si>
    <t>↓最初に、様式1-2（申請時の定着率）を入力して下さい</t>
  </si>
  <si>
    <t>※</t>
  </si>
  <si>
    <t>林業就業経験
月数</t>
  </si>
  <si>
    <t>ＴＲ</t>
  </si>
  <si>
    <t>ＴＲ</t>
  </si>
  <si>
    <t>↓留意メッセージが表示される場合があります</t>
  </si>
  <si>
    <t>↓留意メッセージが表示される場合があります</t>
  </si>
  <si>
    <t>↓留意メッセージが表示される場合があります</t>
  </si>
  <si>
    <t>↓留意メッセージが表示される場合があります</t>
  </si>
  <si>
    <r>
      <t>合計</t>
    </r>
    <r>
      <rPr>
        <b/>
        <sz val="11"/>
        <color indexed="10"/>
        <rFont val="ＭＳ Ｐゴシック"/>
        <family val="3"/>
      </rPr>
      <t>（最大2ヶ月）</t>
    </r>
  </si>
  <si>
    <r>
      <t>合計</t>
    </r>
    <r>
      <rPr>
        <b/>
        <sz val="11"/>
        <color indexed="10"/>
        <rFont val="ＭＳ Ｐゴシック"/>
        <family val="3"/>
      </rPr>
      <t>（最大3ヶ月）</t>
    </r>
  </si>
  <si>
    <r>
      <rPr>
        <sz val="11"/>
        <color theme="1"/>
        <rFont val="Calibri"/>
        <family val="3"/>
      </rPr>
      <t>合計</t>
    </r>
    <r>
      <rPr>
        <b/>
        <sz val="11"/>
        <color indexed="10"/>
        <rFont val="ＭＳ Ｐゴシック"/>
        <family val="3"/>
      </rPr>
      <t>（最大3ヶ月）</t>
    </r>
  </si>
  <si>
    <r>
      <t>合計</t>
    </r>
    <r>
      <rPr>
        <b/>
        <sz val="11"/>
        <color indexed="10"/>
        <rFont val="ＭＳ Ｐゴシック"/>
        <family val="3"/>
      </rPr>
      <t>（最大2ヶ月）</t>
    </r>
  </si>
  <si>
    <t>令和元年度補正「緑の雇用」新規就業者育成推進事業</t>
  </si>
  <si>
    <t>令和２年度「緑の雇用」新規就業者育成推進事業</t>
  </si>
  <si>
    <t>令和２年度「緑の雇用」新規就業者育成推進事業</t>
  </si>
  <si>
    <t>[K]光和</t>
  </si>
  <si>
    <r>
      <t>[</t>
    </r>
    <r>
      <rPr>
        <sz val="11"/>
        <color theme="1"/>
        <rFont val="Calibri"/>
        <family val="3"/>
      </rPr>
      <t>S</t>
    </r>
    <r>
      <rPr>
        <sz val="11"/>
        <color indexed="8"/>
        <rFont val="ＭＳ Ｐゴシック"/>
        <family val="3"/>
      </rPr>
      <t>]スチール</t>
    </r>
  </si>
  <si>
    <t>[MO]モンベル</t>
  </si>
  <si>
    <r>
      <t>[</t>
    </r>
    <r>
      <rPr>
        <sz val="11"/>
        <color theme="1"/>
        <rFont val="Calibri"/>
        <family val="3"/>
      </rPr>
      <t>T</t>
    </r>
    <r>
      <rPr>
        <sz val="11"/>
        <color indexed="8"/>
        <rFont val="ＭＳ Ｐゴシック"/>
        <family val="3"/>
      </rPr>
      <t>]シッププロテクション</t>
    </r>
  </si>
  <si>
    <t>[Y]やまびこ_Kioritz_Shindaiwa</t>
  </si>
  <si>
    <t>[H]八戸市森林組合</t>
  </si>
  <si>
    <t>[TY]トーヨ</t>
  </si>
  <si>
    <t>[M]マックス</t>
  </si>
  <si>
    <t>[PF]ファナージャパン</t>
  </si>
  <si>
    <t>[BO]オレゴン・ブランドジャパン</t>
  </si>
  <si>
    <t>BOでOK</t>
  </si>
  <si>
    <t>[DS]大同石油</t>
  </si>
  <si>
    <r>
      <t>[H</t>
    </r>
    <r>
      <rPr>
        <sz val="11"/>
        <color theme="1"/>
        <rFont val="Calibri"/>
        <family val="3"/>
      </rPr>
      <t>Z</t>
    </r>
    <r>
      <rPr>
        <sz val="11"/>
        <color indexed="8"/>
        <rFont val="ＭＳ Ｐゴシック"/>
        <family val="3"/>
      </rPr>
      <t>]ハスクバーナ・ゼノア</t>
    </r>
  </si>
  <si>
    <t>[WA]和光商事</t>
  </si>
  <si>
    <t>[02]アスリーター</t>
  </si>
  <si>
    <t>[07]ダイナミックズボン</t>
  </si>
  <si>
    <t>[08]アドバンスX-ライトズボン</t>
  </si>
  <si>
    <t>[09]ファンクションユニバーサルズボン</t>
  </si>
  <si>
    <t>[10]アドバンスX-フレックスズボン</t>
  </si>
  <si>
    <t>[11]ダイナミックベントズボン</t>
  </si>
  <si>
    <t>[12]アドバンスX-TREEmズボン</t>
  </si>
  <si>
    <t>[13]ファンクションエルゴズボン</t>
  </si>
  <si>
    <t>[07]共立純正チェンソー用防護パンツ</t>
  </si>
  <si>
    <r>
      <t>[</t>
    </r>
    <r>
      <rPr>
        <sz val="11"/>
        <color theme="1"/>
        <rFont val="Calibri"/>
        <family val="3"/>
      </rPr>
      <t>08]</t>
    </r>
    <r>
      <rPr>
        <sz val="11"/>
        <color indexed="8"/>
        <rFont val="ＭＳ Ｐゴシック"/>
        <family val="3"/>
      </rPr>
      <t>新ダイワ純正チェンソー用防護パンツ</t>
    </r>
  </si>
  <si>
    <r>
      <t>[</t>
    </r>
    <r>
      <rPr>
        <sz val="11"/>
        <color theme="1"/>
        <rFont val="Calibri"/>
        <family val="3"/>
      </rPr>
      <t>09]</t>
    </r>
    <r>
      <rPr>
        <sz val="11"/>
        <color indexed="8"/>
        <rFont val="ＭＳ Ｐゴシック"/>
        <family val="3"/>
      </rPr>
      <t>共立純正防護パンツ【モンベル製】</t>
    </r>
  </si>
  <si>
    <r>
      <t>[</t>
    </r>
    <r>
      <rPr>
        <sz val="11"/>
        <color theme="1"/>
        <rFont val="Calibri"/>
        <family val="3"/>
      </rPr>
      <t>10]</t>
    </r>
    <r>
      <rPr>
        <sz val="11"/>
        <color indexed="8"/>
        <rFont val="ＭＳ Ｐゴシック"/>
        <family val="3"/>
      </rPr>
      <t>新ダイワ純正防護パンツ【モンベル製】</t>
    </r>
  </si>
  <si>
    <t>[02]イノベーションチェーンソー防護ズボン</t>
  </si>
  <si>
    <r>
      <t>[</t>
    </r>
    <r>
      <rPr>
        <sz val="11"/>
        <color theme="1"/>
        <rFont val="Calibri"/>
        <family val="3"/>
      </rPr>
      <t>03]</t>
    </r>
    <r>
      <rPr>
        <sz val="11"/>
        <color indexed="8"/>
        <rFont val="ＭＳ Ｐゴシック"/>
        <family val="3"/>
      </rPr>
      <t>ダブルAIRイノベーションチェーンソー防護ズボン</t>
    </r>
  </si>
  <si>
    <t>[12]プロテクティブズボンCⅡ</t>
  </si>
  <si>
    <t>[13]プロテクティブズボンCⅡJP</t>
  </si>
  <si>
    <t>[14]プロテクティブズボンFⅡ</t>
  </si>
  <si>
    <t>[15]プロテクティブズボンFⅡ24</t>
  </si>
  <si>
    <t>[16]プロテクティブズボンTEXⅡ</t>
  </si>
  <si>
    <t>[17]プロテクティブズボンTⅡ</t>
  </si>
  <si>
    <t>[18]プロテクティブズボンTⅡJP</t>
  </si>
  <si>
    <t>[06]杣(SOMA)防護ズボン スタンダード</t>
  </si>
  <si>
    <r>
      <t>[07]</t>
    </r>
    <r>
      <rPr>
        <sz val="11"/>
        <color indexed="8"/>
        <rFont val="ＭＳ Ｐゴシック"/>
        <family val="3"/>
      </rPr>
      <t>杣(</t>
    </r>
    <r>
      <rPr>
        <sz val="11"/>
        <color theme="1"/>
        <rFont val="Calibri"/>
        <family val="3"/>
      </rPr>
      <t>SOMA</t>
    </r>
    <r>
      <rPr>
        <sz val="11"/>
        <color indexed="8"/>
        <rFont val="ＭＳ Ｐゴシック"/>
        <family val="3"/>
      </rPr>
      <t>)防護ズボン</t>
    </r>
    <r>
      <rPr>
        <sz val="11"/>
        <color theme="1"/>
        <rFont val="Calibri"/>
        <family val="3"/>
      </rPr>
      <t xml:space="preserve"> </t>
    </r>
    <r>
      <rPr>
        <sz val="11"/>
        <color indexed="8"/>
        <rFont val="ＭＳ Ｐゴシック"/>
        <family val="3"/>
      </rPr>
      <t>サマーモデル</t>
    </r>
  </si>
  <si>
    <r>
      <t>[08]</t>
    </r>
    <r>
      <rPr>
        <sz val="11"/>
        <color indexed="8"/>
        <rFont val="ＭＳ Ｐゴシック"/>
        <family val="3"/>
      </rPr>
      <t>杣(</t>
    </r>
    <r>
      <rPr>
        <sz val="11"/>
        <color theme="1"/>
        <rFont val="Calibri"/>
        <family val="3"/>
      </rPr>
      <t>SOMA</t>
    </r>
    <r>
      <rPr>
        <sz val="11"/>
        <color indexed="8"/>
        <rFont val="ＭＳ Ｐゴシック"/>
        <family val="3"/>
      </rPr>
      <t>)チェンソー防護ズボン</t>
    </r>
    <r>
      <rPr>
        <sz val="11"/>
        <color theme="1"/>
        <rFont val="Calibri"/>
        <family val="3"/>
      </rPr>
      <t xml:space="preserve"> </t>
    </r>
    <r>
      <rPr>
        <sz val="11"/>
        <color indexed="8"/>
        <rFont val="ＭＳ Ｐゴシック"/>
        <family val="3"/>
      </rPr>
      <t>エコノミカル</t>
    </r>
  </si>
  <si>
    <t>[03]CC暑熱対策チェーンソー防護ズボン</t>
  </si>
  <si>
    <t>[04]夏用チェーンソー防護ズボン</t>
  </si>
  <si>
    <r>
      <t>[0</t>
    </r>
    <r>
      <rPr>
        <sz val="11"/>
        <color theme="1"/>
        <rFont val="Calibri"/>
        <family val="3"/>
      </rPr>
      <t>5</t>
    </r>
    <r>
      <rPr>
        <sz val="11"/>
        <color indexed="8"/>
        <rFont val="ＭＳ Ｐゴシック"/>
        <family val="3"/>
      </rPr>
      <t>]スタンダードチェーンソー防護ズボン</t>
    </r>
  </si>
  <si>
    <t>[06]暑熱対策チェーンソー防護ズボン</t>
  </si>
  <si>
    <t>[06]プロテクション ライト ロガーパンツ</t>
  </si>
  <si>
    <t>[07]プロテクション ロガー パンツ</t>
  </si>
  <si>
    <t>[03]チェンソープロテクション ベンチレーションパンツ</t>
  </si>
  <si>
    <t>[04]チェンソープロテクション アーボリストパンツ</t>
  </si>
  <si>
    <t>[01]チェーンソープロテクターネクストワン</t>
  </si>
  <si>
    <t>[02]チェーンソープロテクター快動</t>
  </si>
  <si>
    <r>
      <t>[</t>
    </r>
    <r>
      <rPr>
        <sz val="11"/>
        <color theme="1"/>
        <rFont val="Calibri"/>
        <family val="3"/>
      </rPr>
      <t>03]</t>
    </r>
    <r>
      <rPr>
        <sz val="11"/>
        <color indexed="8"/>
        <rFont val="ＭＳ Ｐゴシック"/>
        <family val="3"/>
      </rPr>
      <t>防護ズボンワイポア</t>
    </r>
  </si>
  <si>
    <t>[03]マッククール防護ズボン</t>
  </si>
  <si>
    <t>[04]MissFOREST防護ズボン</t>
  </si>
  <si>
    <t>[20]革製チェンソーブーツファンクション</t>
  </si>
  <si>
    <t>[21]チェンソー作業用ラバーブーツ</t>
  </si>
  <si>
    <t>[22]ダイナミックGTX</t>
  </si>
  <si>
    <t>[22]プロテクティブ レザーブーツクラシック20</t>
  </si>
  <si>
    <t>[23]プロテクティブ レザーブーツテクニカル24</t>
  </si>
  <si>
    <t>[24]ファンクショナルブーツライト24</t>
  </si>
  <si>
    <r>
      <t>[13]杣(SOMA</t>
    </r>
    <r>
      <rPr>
        <sz val="11"/>
        <color indexed="8"/>
        <rFont val="ＭＳ Ｐゴシック"/>
        <family val="3"/>
      </rPr>
      <t>)チェンソー防護用プロテクトブーツ</t>
    </r>
  </si>
  <si>
    <t>[06]スーパーフォレスト本革チェンソー防護ブーツ</t>
  </si>
  <si>
    <t>[08]プロテクション ロガーブーツ</t>
  </si>
  <si>
    <t>[06]チェンソープロテクション ツェルマット</t>
  </si>
  <si>
    <t>[07]チェンソープロテクション ダブルボアClass2</t>
  </si>
  <si>
    <t>[07]チェンソーラバーブーツ</t>
  </si>
  <si>
    <t>[08]チェンソーブーツ フィヨルドランド</t>
  </si>
  <si>
    <t>[09]チェンソーブーツ ワイボア</t>
  </si>
  <si>
    <t>[01]マイティアーマー</t>
  </si>
  <si>
    <r>
      <t xml:space="preserve">指導の実施状況
</t>
    </r>
    <r>
      <rPr>
        <sz val="10"/>
        <color indexed="10"/>
        <rFont val="ＭＳ Ｐゴシック"/>
        <family val="3"/>
      </rPr>
      <t>上期/年間実績時選択</t>
    </r>
  </si>
  <si>
    <t>TR研修（R2）</t>
  </si>
  <si>
    <t>TR研修（R1補正）</t>
  </si>
  <si>
    <t>TR研修（R1補正）</t>
  </si>
  <si>
    <t>ＦＷ研修 助成金請求書【上期】</t>
  </si>
  <si>
    <t>ＦＷ研修 助成金請求書【年間】</t>
  </si>
  <si>
    <t>ＴＲ・ＦＷ研修 助成金請求書【上期】</t>
  </si>
  <si>
    <t>ＴＲ・ＦＷ研修 助成金請求書【年間】</t>
  </si>
  <si>
    <t>ＴＲ研修(Ｒ１補正) 助成金請求書【上期】</t>
  </si>
  <si>
    <t>ＴＲ研修(Ｒ１補正) 助成金請求書【年間】</t>
  </si>
  <si>
    <t>安全向上対策費　未購入理由</t>
  </si>
  <si>
    <t>--------------------------------------------------</t>
  </si>
  <si>
    <t>その他（別途記載）</t>
  </si>
  <si>
    <t>安全用品充当済のため購入せず</t>
  </si>
  <si>
    <t>下期で購入予定のため購入せず</t>
  </si>
  <si>
    <t>→防護ズボン／ブーツを購入しない場合、その理由を選択下さい</t>
  </si>
  <si>
    <t>→防護ズボン／ブーツを購入しない場合、その理由を選択下さい</t>
  </si>
  <si>
    <t>上期受領額</t>
  </si>
  <si>
    <r>
      <t xml:space="preserve">離脱年月日
</t>
    </r>
    <r>
      <rPr>
        <sz val="11"/>
        <color indexed="10"/>
        <rFont val="ＭＳ Ｐゴシック"/>
        <family val="3"/>
      </rPr>
      <t>(「研修生の減」は空欄)</t>
    </r>
  </si>
  <si>
    <r>
      <t>理由詳細（経緯を具体的に記載すること、</t>
    </r>
    <r>
      <rPr>
        <u val="single"/>
        <sz val="12"/>
        <rFont val="ＭＳ Ｐ明朝"/>
        <family val="1"/>
      </rPr>
      <t>複数名の場合は1名ずつ詳細な理由を記載</t>
    </r>
    <r>
      <rPr>
        <sz val="12"/>
        <rFont val="ＭＳ Ｐ明朝"/>
        <family val="1"/>
      </rPr>
      <t>）</t>
    </r>
  </si>
  <si>
    <t>↓留意メッセージが表示される場合があります</t>
  </si>
  <si>
    <t>↓留意メッセージが表示される場合があります</t>
  </si>
  <si>
    <t>指導員能力向上研修の修了年度</t>
  </si>
  <si>
    <t>入力形式チェックのため、便宜上100歳を設定</t>
  </si>
  <si>
    <t>○</t>
  </si>
  <si>
    <t>×</t>
  </si>
  <si>
    <t>③造林</t>
  </si>
  <si>
    <t>④育林</t>
  </si>
  <si>
    <t>⑤伐倒(素材生産)</t>
  </si>
  <si>
    <t>⑥造材(素材生産)</t>
  </si>
  <si>
    <t>⑦集材(素材生産)</t>
  </si>
  <si>
    <t>作業種別
研修日数</t>
  </si>
  <si>
    <t>林業における
現場作業経験年数</t>
  </si>
  <si>
    <t>林業経営体管理</t>
  </si>
  <si>
    <t>本請求は、上期実績報告時に請求。実施経営体は地方取りまとめ機関に請求書を提出すること。</t>
  </si>
  <si>
    <t>本請求は、年間実績報告時に請求。実施経営体は地方取りまとめ機関に請求書を提出すること。</t>
  </si>
  <si>
    <t>研修月数
(技術習得費助成月数)</t>
  </si>
  <si>
    <t>実地研修日数(②)</t>
  </si>
  <si>
    <r>
      <rPr>
        <sz val="11"/>
        <color indexed="8"/>
        <rFont val="ＭＳ Ｐゴシック"/>
        <family val="3"/>
      </rPr>
      <t>備考</t>
    </r>
    <r>
      <rPr>
        <sz val="11"/>
        <color indexed="8"/>
        <rFont val="ＭＳ Ｐゴシック"/>
        <family val="3"/>
      </rPr>
      <t xml:space="preserve">
(実地研修日数の
計画理由等)
</t>
    </r>
  </si>
  <si>
    <t>備考（②、③）</t>
  </si>
  <si>
    <r>
      <t>⑨輸送作業</t>
    </r>
    <r>
      <rPr>
        <b/>
        <sz val="11"/>
        <color indexed="10"/>
        <rFont val="ＭＳ Ｐゴシック"/>
        <family val="3"/>
      </rPr>
      <t>（※1）</t>
    </r>
  </si>
  <si>
    <r>
      <t>⑬森林作業道開設</t>
    </r>
    <r>
      <rPr>
        <b/>
        <sz val="11"/>
        <color indexed="10"/>
        <rFont val="ＭＳ Ｐゴシック"/>
        <family val="3"/>
      </rPr>
      <t>（※2）</t>
    </r>
  </si>
  <si>
    <t>単価（税抜）</t>
  </si>
  <si>
    <t>②単価はすべて税抜で入力してください。</t>
  </si>
  <si>
    <t>③単価はすべて税抜で入力してください。</t>
  </si>
  <si>
    <t>④ 単価はすべて税抜で入力してください。</t>
  </si>
  <si>
    <t>森林作業道作設
オペレーター育成対策の修了年度</t>
  </si>
  <si>
    <t>R1補正
(※ＴＲ)</t>
  </si>
  <si>
    <r>
      <rPr>
        <sz val="11"/>
        <color theme="1"/>
        <rFont val="Calibri"/>
        <family val="3"/>
      </rPr>
      <t>R2</t>
    </r>
    <r>
      <rPr>
        <sz val="11"/>
        <color indexed="8"/>
        <rFont val="ＭＳ Ｐゴシック"/>
        <family val="3"/>
      </rPr>
      <t xml:space="preserve">年度
</t>
    </r>
    <r>
      <rPr>
        <sz val="9"/>
        <color indexed="8"/>
        <rFont val="ＭＳ Ｐゴシック"/>
        <family val="3"/>
      </rPr>
      <t>(ＦＷ１,２,３,指導)</t>
    </r>
  </si>
  <si>
    <t>※ＴＲのみ（ＦＷなし）の場合は指導管理費はＴＲ助成金側に含める</t>
  </si>
  <si>
    <t>※全国森林組合連合会から送金実績のない口座の場合は
　通帳のフリガナ記載のページをコピーして添付してください。</t>
  </si>
  <si>
    <t>R2年度</t>
  </si>
  <si>
    <t>単価（税抜）</t>
  </si>
  <si>
    <t>R1補正/R2緑</t>
  </si>
  <si>
    <t>R1補正</t>
  </si>
  <si>
    <t>R2緑</t>
  </si>
  <si>
    <t>R2緑</t>
  </si>
  <si>
    <t>【障がい者の方の優先割当】TR研修生で障がい者手帳を所有される方は、その旨を備考に記載ください。</t>
  </si>
  <si>
    <r>
      <t>①様式の入力については『</t>
    </r>
    <r>
      <rPr>
        <b/>
        <sz val="11"/>
        <color indexed="8"/>
        <rFont val="ＭＳ Ｐゴシック"/>
        <family val="3"/>
      </rPr>
      <t>事務の手引き（林業経営体版）</t>
    </r>
    <r>
      <rPr>
        <sz val="11"/>
        <color theme="1"/>
        <rFont val="Calibri"/>
        <family val="3"/>
      </rPr>
      <t>』の</t>
    </r>
    <r>
      <rPr>
        <b/>
        <sz val="11"/>
        <color indexed="8"/>
        <rFont val="ＭＳ Ｐゴシック"/>
        <family val="3"/>
      </rPr>
      <t>入力解説</t>
    </r>
    <r>
      <rPr>
        <sz val="11"/>
        <color theme="1"/>
        <rFont val="Calibri"/>
        <family val="3"/>
      </rPr>
      <t>を参照の上、記載してください。</t>
    </r>
  </si>
  <si>
    <r>
      <t xml:space="preserve">【林業就業経験月（年）】 </t>
    </r>
    <r>
      <rPr>
        <b/>
        <sz val="11"/>
        <rFont val="ＭＳ Ｐゴシック"/>
        <family val="3"/>
      </rPr>
      <t>TR/FW1</t>
    </r>
    <r>
      <rPr>
        <sz val="11"/>
        <rFont val="ＭＳ Ｐゴシック"/>
        <family val="3"/>
      </rPr>
      <t>：</t>
    </r>
    <r>
      <rPr>
        <b/>
        <sz val="11"/>
        <color indexed="10"/>
        <rFont val="ＭＳ Ｐゴシック"/>
        <family val="3"/>
      </rPr>
      <t>月</t>
    </r>
    <r>
      <rPr>
        <sz val="11"/>
        <rFont val="ＭＳ Ｐゴシック"/>
        <family val="3"/>
      </rPr>
      <t>数　</t>
    </r>
    <r>
      <rPr>
        <b/>
        <sz val="11"/>
        <rFont val="ＭＳ Ｐゴシック"/>
        <family val="3"/>
      </rPr>
      <t>FW2/FW3</t>
    </r>
    <r>
      <rPr>
        <sz val="11"/>
        <rFont val="ＭＳ Ｐゴシック"/>
        <family val="3"/>
      </rPr>
      <t>：</t>
    </r>
    <r>
      <rPr>
        <b/>
        <sz val="11"/>
        <color indexed="10"/>
        <rFont val="ＭＳ Ｐゴシック"/>
        <family val="3"/>
      </rPr>
      <t>年</t>
    </r>
    <r>
      <rPr>
        <sz val="11"/>
        <rFont val="ＭＳ Ｐゴシック"/>
        <family val="3"/>
      </rPr>
      <t>数　を入力します。</t>
    </r>
  </si>
  <si>
    <r>
      <t>【林大等修了生の集合研修不参加】 各県の林業大学校等（様式2-2補足を参照）修了生の内、ＦＷ１集合研修に</t>
    </r>
    <r>
      <rPr>
        <sz val="11"/>
        <color indexed="10"/>
        <rFont val="ＭＳ Ｐゴシック"/>
        <family val="3"/>
      </rPr>
      <t>参加しない</t>
    </r>
    <r>
      <rPr>
        <sz val="11"/>
        <rFont val="ＭＳ Ｐゴシック"/>
        <family val="3"/>
      </rPr>
      <t>場合、”○”を選択します。</t>
    </r>
  </si>
  <si>
    <r>
      <t>研修生の減（計画承認に遡っての取り止め）の研修生：　</t>
    </r>
    <r>
      <rPr>
        <sz val="12"/>
        <color indexed="10"/>
        <rFont val="ＭＳ Ｐゴシック"/>
        <family val="3"/>
      </rPr>
      <t>研修開始年月日</t>
    </r>
    <r>
      <rPr>
        <sz val="12"/>
        <color indexed="8"/>
        <rFont val="ＭＳ Ｐゴシック"/>
        <family val="3"/>
      </rPr>
      <t>、</t>
    </r>
    <r>
      <rPr>
        <sz val="12"/>
        <color indexed="10"/>
        <rFont val="ＭＳ Ｐゴシック"/>
        <family val="3"/>
      </rPr>
      <t>研修月数</t>
    </r>
    <r>
      <rPr>
        <sz val="12"/>
        <color indexed="8"/>
        <rFont val="ＭＳ Ｐゴシック"/>
        <family val="3"/>
      </rPr>
      <t>、</t>
    </r>
    <r>
      <rPr>
        <sz val="12"/>
        <color indexed="10"/>
        <rFont val="ＭＳ Ｐゴシック"/>
        <family val="3"/>
      </rPr>
      <t>実地研修日数</t>
    </r>
    <r>
      <rPr>
        <sz val="12"/>
        <color indexed="8"/>
        <rFont val="ＭＳ Ｐゴシック"/>
        <family val="3"/>
      </rPr>
      <t>は</t>
    </r>
    <r>
      <rPr>
        <sz val="12"/>
        <color indexed="10"/>
        <rFont val="ＭＳ Ｐゴシック"/>
        <family val="3"/>
      </rPr>
      <t>空欄</t>
    </r>
    <r>
      <rPr>
        <sz val="12"/>
        <color indexed="8"/>
        <rFont val="ＭＳ Ｐゴシック"/>
        <family val="3"/>
      </rPr>
      <t>へ、また、</t>
    </r>
    <r>
      <rPr>
        <sz val="12"/>
        <color indexed="10"/>
        <rFont val="ＭＳ Ｐゴシック"/>
        <family val="3"/>
      </rPr>
      <t>備考欄</t>
    </r>
    <r>
      <rPr>
        <sz val="12"/>
        <color indexed="8"/>
        <rFont val="ＭＳ Ｐゴシック"/>
        <family val="3"/>
      </rPr>
      <t>に"</t>
    </r>
    <r>
      <rPr>
        <sz val="12"/>
        <color indexed="10"/>
        <rFont val="ＭＳ Ｐゴシック"/>
        <family val="3"/>
      </rPr>
      <t>研修生の減</t>
    </r>
    <r>
      <rPr>
        <sz val="12"/>
        <color indexed="8"/>
        <rFont val="ＭＳ Ｐゴシック"/>
        <family val="3"/>
      </rPr>
      <t>"と記載ください。（その研修生に係る金額は</t>
    </r>
    <r>
      <rPr>
        <sz val="12"/>
        <color indexed="10"/>
        <rFont val="ＭＳ Ｐゴシック"/>
        <family val="3"/>
      </rPr>
      <t>0円</t>
    </r>
    <r>
      <rPr>
        <sz val="12"/>
        <color indexed="8"/>
        <rFont val="ＭＳ Ｐゴシック"/>
        <family val="3"/>
      </rPr>
      <t>にしてください）</t>
    </r>
  </si>
  <si>
    <r>
      <t>研修生の減（計画承認に遡っての取り止め）の研修生：　研修開始年月日、研修月数、実地研修日数は空欄へ、また、</t>
    </r>
    <r>
      <rPr>
        <sz val="12"/>
        <color indexed="10"/>
        <rFont val="ＭＳ Ｐゴシック"/>
        <family val="3"/>
      </rPr>
      <t>備考欄</t>
    </r>
    <r>
      <rPr>
        <sz val="12"/>
        <color indexed="8"/>
        <rFont val="ＭＳ Ｐゴシック"/>
        <family val="3"/>
      </rPr>
      <t>に"</t>
    </r>
    <r>
      <rPr>
        <sz val="12"/>
        <color indexed="10"/>
        <rFont val="ＭＳ Ｐゴシック"/>
        <family val="3"/>
      </rPr>
      <t>研修生の減</t>
    </r>
    <r>
      <rPr>
        <sz val="12"/>
        <color indexed="8"/>
        <rFont val="ＭＳ Ｐゴシック"/>
        <family val="3"/>
      </rPr>
      <t>"と記載ください。（その研修生に係る金額は0円にしてください）</t>
    </r>
  </si>
  <si>
    <t>【ＴＲ、ＦＷ２、ＦＷ３月額上限】は、昨年度同様、9万円のままです。</t>
  </si>
  <si>
    <t>就業環境整備費の助成要件は労災保険・雇用保険・厚生年金・健康保険・退職金共済の全てに加入することです。</t>
  </si>
  <si>
    <t>退職金共済など、年度途中から加入する場合でも様式2-2の社会保険等の該当項目に〇をつけてください。（備考欄にその旨を入力し、加入月から金額を入力してください）</t>
  </si>
  <si>
    <t>② 研修準備費は、チェーンソーおよび刈払機の新品購入費・オーバーホール代とし、リストから選択する。</t>
  </si>
  <si>
    <t>② 助成対象研修生がいるが、防護ズボン／ブーツの購入しない際は、その理由を選択してください。</t>
  </si>
  <si>
    <r>
      <t>③ メーカー、種別、品名の順にリストから選択してください。”</t>
    </r>
    <r>
      <rPr>
        <b/>
        <sz val="11"/>
        <color indexed="10"/>
        <rFont val="ＭＳ Ｐゴシック"/>
        <family val="3"/>
      </rPr>
      <t>リスト外</t>
    </r>
    <r>
      <rPr>
        <sz val="11"/>
        <rFont val="ＭＳ Ｐゴシック"/>
        <family val="3"/>
      </rPr>
      <t>商品”を手入力した際は、備考欄のプルダウンを選択してください。</t>
    </r>
  </si>
  <si>
    <r>
      <rPr>
        <b/>
        <sz val="11"/>
        <color indexed="10"/>
        <rFont val="ＭＳ Ｐゴシック"/>
        <family val="3"/>
      </rPr>
      <t>※1</t>
    </r>
    <r>
      <rPr>
        <sz val="11"/>
        <color theme="1"/>
        <rFont val="Calibri"/>
        <family val="3"/>
      </rPr>
      <t>　トラック等による土場から木材市場や製材所への丸太の運搬作業は対象外。</t>
    </r>
  </si>
  <si>
    <r>
      <rPr>
        <b/>
        <sz val="11"/>
        <color indexed="10"/>
        <rFont val="ＭＳ Ｐゴシック"/>
        <family val="3"/>
      </rPr>
      <t>※2</t>
    </r>
    <r>
      <rPr>
        <sz val="11"/>
        <rFont val="ＭＳ Ｐゴシック"/>
        <family val="3"/>
      </rPr>
      <t xml:space="preserve"> （様式2-10より）森林作業道作設オペレーター育成対策の修了者、または、FL・FM修了者が一人もいない場合は入力不可。（グレーの場合）</t>
    </r>
  </si>
  <si>
    <r>
      <rPr>
        <b/>
        <sz val="11"/>
        <color indexed="10"/>
        <rFont val="ＭＳ Ｐゴシック"/>
        <family val="3"/>
      </rPr>
      <t>※1</t>
    </r>
    <r>
      <rPr>
        <sz val="11"/>
        <color theme="1"/>
        <rFont val="Calibri"/>
        <family val="3"/>
      </rPr>
      <t>　トラック等による土場から木材市場や製材所への丸太の運搬作業は対象外。</t>
    </r>
  </si>
  <si>
    <t>①ＦＬ、ＦＭ研修または指導員能力向上研修受講者が指導員資格を有します。FLFMは研修開始日に遡って指導費の助成は出来ませんのでご注意ください。</t>
  </si>
  <si>
    <t>③今年度指導する可能性がある指導員のみ記載してください。</t>
  </si>
  <si>
    <r>
      <t>②今年度に限り指導員能力向上受講</t>
    </r>
    <r>
      <rPr>
        <sz val="11"/>
        <color indexed="10"/>
        <rFont val="ＭＳ Ｐゴシック"/>
        <family val="3"/>
      </rPr>
      <t>予定者</t>
    </r>
    <r>
      <rPr>
        <sz val="11"/>
        <color theme="1"/>
        <rFont val="Calibri"/>
        <family val="3"/>
      </rPr>
      <t>を指導員とみなすことができます。</t>
    </r>
  </si>
  <si>
    <t>高知県立林業大学校</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</si>
</sst>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Red]\-#,##0.0"/>
    <numFmt numFmtId="180" formatCode="[$-411]ge\.m\.d;@"/>
    <numFmt numFmtId="181" formatCode="&quot;¥&quot;#,##0_);[Red]\(&quot;¥&quot;#,##0\)"/>
    <numFmt numFmtId="182" formatCode="#,##0_);[Red]\(#,##0\)"/>
    <numFmt numFmtId="183" formatCode="0_);[Red]\(0\)"/>
    <numFmt numFmtId="184" formatCode="#,##0_ "/>
    <numFmt numFmtId="185" formatCode="yyyy&quot;年&quot;m&quot;月&quot;d&quot;日&quot;;@"/>
    <numFmt numFmtId="186" formatCode="0.0%"/>
    <numFmt numFmtId="187" formatCode="0.00_ "/>
    <numFmt numFmtId="188" formatCode="yyyy/m/d;@"/>
    <numFmt numFmtId="189" formatCode="[$]ggge&quot;年&quot;m&quot;月&quot;d&quot;日&quot;;@"/>
    <numFmt numFmtId="190" formatCode="[$-411]gge&quot;年&quot;m&quot;月&quot;d&quot;日&quot;;@"/>
    <numFmt numFmtId="191" formatCode="[$]gge&quot;年&quot;m&quot;月&quot;d&quot;日&quot;;@"/>
    <numFmt numFmtId="192" formatCode="#;\-#;;@"/>
    <numFmt numFmtId="193" formatCode="&quot;令和2年&quot;m&quot;月&quot;d&quot;日&quot;"/>
    <numFmt numFmtId="194" formatCode="&quot;令和3年&quot;m&quot;月&quot;d&quot;日&quot;"/>
    <numFmt numFmtId="195" formatCode="\ &quot;令和2年&quot;m&quot;月&quot;d&quot;日&quot;"/>
  </numFmts>
  <fonts count="127">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name val="ＭＳ Ｐゴシック"/>
      <family val="3"/>
    </font>
    <font>
      <b/>
      <sz val="12"/>
      <name val="ＭＳ Ｐゴシック"/>
      <family val="3"/>
    </font>
    <font>
      <b/>
      <sz val="11"/>
      <color indexed="56"/>
      <name val="ＭＳ Ｐゴシック"/>
      <family val="3"/>
    </font>
    <font>
      <b/>
      <sz val="12"/>
      <color indexed="10"/>
      <name val="ＭＳ Ｐゴシック"/>
      <family val="3"/>
    </font>
    <font>
      <sz val="12"/>
      <name val="ＭＳ Ｐ明朝"/>
      <family val="1"/>
    </font>
    <font>
      <b/>
      <sz val="14"/>
      <name val="ＭＳ Ｐ明朝"/>
      <family val="1"/>
    </font>
    <font>
      <sz val="10"/>
      <name val="ＭＳ Ｐ明朝"/>
      <family val="1"/>
    </font>
    <font>
      <sz val="14"/>
      <name val="ＭＳ Ｐ明朝"/>
      <family val="1"/>
    </font>
    <font>
      <sz val="10"/>
      <color indexed="8"/>
      <name val="ＭＳ Ｐゴシック"/>
      <family val="3"/>
    </font>
    <font>
      <sz val="12"/>
      <color indexed="8"/>
      <name val="ＭＳ Ｐゴシック"/>
      <family val="3"/>
    </font>
    <font>
      <sz val="12"/>
      <color indexed="10"/>
      <name val="ＭＳ Ｐゴシック"/>
      <family val="3"/>
    </font>
    <font>
      <sz val="10"/>
      <color indexed="10"/>
      <name val="ＭＳ Ｐゴシック"/>
      <family val="3"/>
    </font>
    <font>
      <b/>
      <sz val="14"/>
      <name val="ＭＳ Ｐゴシック"/>
      <family val="3"/>
    </font>
    <font>
      <sz val="9"/>
      <color indexed="8"/>
      <name val="ＭＳ Ｐゴシック"/>
      <family val="3"/>
    </font>
    <font>
      <b/>
      <sz val="11"/>
      <color indexed="10"/>
      <name val="MS P ゴシック"/>
      <family val="3"/>
    </font>
    <font>
      <b/>
      <sz val="12"/>
      <color indexed="10"/>
      <name val="MS P ゴシック"/>
      <family val="3"/>
    </font>
    <font>
      <b/>
      <sz val="12"/>
      <name val="MS P ゴシック"/>
      <family val="3"/>
    </font>
    <font>
      <sz val="11"/>
      <color indexed="10"/>
      <name val="MS P ゴシック"/>
      <family val="3"/>
    </font>
    <font>
      <b/>
      <sz val="18"/>
      <color indexed="8"/>
      <name val="ＭＳ Ｐゴシック"/>
      <family val="3"/>
    </font>
    <font>
      <b/>
      <sz val="18"/>
      <color indexed="10"/>
      <name val="ＭＳ Ｐゴシック"/>
      <family val="3"/>
    </font>
    <font>
      <b/>
      <sz val="11"/>
      <color indexed="8"/>
      <name val="ＭＳ Ｐゴシック"/>
      <family val="3"/>
    </font>
    <font>
      <b/>
      <sz val="11"/>
      <color indexed="10"/>
      <name val="ＭＳ Ｐゴシック"/>
      <family val="3"/>
    </font>
    <font>
      <b/>
      <sz val="9"/>
      <name val="MS P ゴシック"/>
      <family val="3"/>
    </font>
    <font>
      <b/>
      <sz val="12"/>
      <color indexed="12"/>
      <name val="MS P ゴシック"/>
      <family val="3"/>
    </font>
    <font>
      <b/>
      <sz val="11"/>
      <name val="MS P ゴシック"/>
      <family val="3"/>
    </font>
    <font>
      <sz val="12"/>
      <color indexed="39"/>
      <name val="MS P ゴシック"/>
      <family val="3"/>
    </font>
    <font>
      <sz val="12"/>
      <name val="MS P ゴシック"/>
      <family val="3"/>
    </font>
    <font>
      <sz val="12"/>
      <color indexed="10"/>
      <name val="MS P ゴシック"/>
      <family val="3"/>
    </font>
    <font>
      <sz val="12"/>
      <color indexed="12"/>
      <name val="MS P ゴシック"/>
      <family val="3"/>
    </font>
    <font>
      <sz val="11"/>
      <name val="MS P ゴシック"/>
      <family val="3"/>
    </font>
    <font>
      <u val="single"/>
      <sz val="12"/>
      <name val="ＭＳ Ｐ明朝"/>
      <family val="1"/>
    </font>
    <font>
      <b/>
      <sz val="12"/>
      <color indexed="52"/>
      <name val="MS P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8"/>
      <name val="ＭＳ Ｐゴシック"/>
      <family val="3"/>
    </font>
    <font>
      <sz val="9"/>
      <color indexed="10"/>
      <name val="ＭＳ Ｐゴシック"/>
      <family val="3"/>
    </font>
    <font>
      <sz val="9"/>
      <name val="ＭＳ Ｐゴシック"/>
      <family val="3"/>
    </font>
    <font>
      <b/>
      <sz val="14"/>
      <color indexed="8"/>
      <name val="ＭＳ Ｐゴシック"/>
      <family val="3"/>
    </font>
    <font>
      <sz val="8"/>
      <color indexed="8"/>
      <name val="ＭＳ Ｐゴシック"/>
      <family val="3"/>
    </font>
    <font>
      <b/>
      <sz val="16"/>
      <color indexed="8"/>
      <name val="ＭＳ Ｐゴシック"/>
      <family val="3"/>
    </font>
    <font>
      <sz val="16"/>
      <color indexed="8"/>
      <name val="ＭＳ Ｐゴシック"/>
      <family val="3"/>
    </font>
    <font>
      <sz val="12"/>
      <name val="ＭＳ Ｐゴシック"/>
      <family val="3"/>
    </font>
    <font>
      <sz val="11"/>
      <color indexed="23"/>
      <name val="ＭＳ Ｐゴシック"/>
      <family val="3"/>
    </font>
    <font>
      <sz val="12"/>
      <color indexed="8"/>
      <name val="ＭＳ Ｐ明朝"/>
      <family val="1"/>
    </font>
    <font>
      <sz val="14"/>
      <color indexed="8"/>
      <name val="ＭＳ Ｐゴシック"/>
      <family val="3"/>
    </font>
    <font>
      <sz val="11"/>
      <color indexed="55"/>
      <name val="ＭＳ Ｐゴシック"/>
      <family val="3"/>
    </font>
    <font>
      <sz val="9"/>
      <color indexed="23"/>
      <name val="ＭＳ Ｐゴシック"/>
      <family val="3"/>
    </font>
    <font>
      <sz val="11"/>
      <color indexed="8"/>
      <name val="ＭＳ Ｐ明朝"/>
      <family val="1"/>
    </font>
    <font>
      <b/>
      <sz val="14"/>
      <color indexed="10"/>
      <name val="ＭＳ Ｐゴシック"/>
      <family val="3"/>
    </font>
    <font>
      <sz val="10"/>
      <color indexed="8"/>
      <name val="ＭＳ Ｐ明朝"/>
      <family val="1"/>
    </font>
    <font>
      <sz val="8"/>
      <color indexed="8"/>
      <name val="ＭＳ Ｐ明朝"/>
      <family val="1"/>
    </font>
    <font>
      <sz val="14"/>
      <color indexed="8"/>
      <name val="ＭＳ Ｐ明朝"/>
      <family val="1"/>
    </font>
    <font>
      <b/>
      <sz val="16"/>
      <color indexed="10"/>
      <name val="ＭＳ Ｐゴシック"/>
      <family val="3"/>
    </font>
    <font>
      <sz val="20"/>
      <color indexed="8"/>
      <name val="ＭＳ Ｐゴシック"/>
      <family val="3"/>
    </font>
    <font>
      <b/>
      <sz val="12"/>
      <color indexed="8"/>
      <name val="ＭＳ Ｐゴシック"/>
      <family val="3"/>
    </font>
    <font>
      <sz val="10"/>
      <name val="ＭＳ Ｐゴシック"/>
      <family val="3"/>
    </font>
    <font>
      <sz val="26"/>
      <color indexed="8"/>
      <name val="ＭＳ Ｐゴシック"/>
      <family val="3"/>
    </font>
    <font>
      <u val="single"/>
      <sz val="11"/>
      <color indexed="8"/>
      <name val="ＭＳ Ｐゴシック"/>
      <family val="3"/>
    </font>
    <font>
      <b/>
      <u val="single"/>
      <sz val="11"/>
      <color indexed="10"/>
      <name val="ＭＳ Ｐ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i/>
      <sz val="11"/>
      <color theme="1"/>
      <name val="Calibri"/>
      <family val="3"/>
    </font>
    <font>
      <b/>
      <sz val="12"/>
      <color rgb="FFFF0000"/>
      <name val="Calibri"/>
      <family val="3"/>
    </font>
    <font>
      <sz val="10"/>
      <color theme="1"/>
      <name val="Calibri"/>
      <family val="3"/>
    </font>
    <font>
      <b/>
      <sz val="11"/>
      <color rgb="FFFF0000"/>
      <name val="Calibri"/>
      <family val="3"/>
    </font>
    <font>
      <sz val="9"/>
      <color rgb="FFFF0000"/>
      <name val="Calibri"/>
      <family val="3"/>
    </font>
    <font>
      <sz val="9"/>
      <color theme="1"/>
      <name val="Calibri"/>
      <family val="3"/>
    </font>
    <font>
      <sz val="9"/>
      <name val="Calibri"/>
      <family val="3"/>
    </font>
    <font>
      <sz val="11"/>
      <name val="Calibri"/>
      <family val="3"/>
    </font>
    <font>
      <sz val="11"/>
      <color rgb="FFFF0000"/>
      <name val="ＭＳ Ｐゴシック"/>
      <family val="3"/>
    </font>
    <font>
      <sz val="12"/>
      <color theme="1"/>
      <name val="Calibri"/>
      <family val="3"/>
    </font>
    <font>
      <b/>
      <sz val="14"/>
      <color theme="1"/>
      <name val="Calibri"/>
      <family val="3"/>
    </font>
    <font>
      <sz val="8"/>
      <color theme="1"/>
      <name val="Calibri"/>
      <family val="3"/>
    </font>
    <font>
      <b/>
      <sz val="18"/>
      <color theme="1"/>
      <name val="Calibri"/>
      <family val="3"/>
    </font>
    <font>
      <b/>
      <sz val="16"/>
      <color theme="1"/>
      <name val="Calibri"/>
      <family val="3"/>
    </font>
    <font>
      <sz val="16"/>
      <color theme="1"/>
      <name val="Calibri"/>
      <family val="3"/>
    </font>
    <font>
      <sz val="12"/>
      <name val="Calibri"/>
      <family val="3"/>
    </font>
    <font>
      <sz val="11"/>
      <color theme="0" tint="-0.4999699890613556"/>
      <name val="Calibri"/>
      <family val="3"/>
    </font>
    <font>
      <sz val="12"/>
      <color theme="1"/>
      <name val="ＭＳ Ｐ明朝"/>
      <family val="1"/>
    </font>
    <font>
      <sz val="14"/>
      <color theme="1"/>
      <name val="Calibri"/>
      <family val="3"/>
    </font>
    <font>
      <sz val="11"/>
      <color theme="0" tint="-0.24997000396251678"/>
      <name val="Calibri"/>
      <family val="3"/>
    </font>
    <font>
      <sz val="9"/>
      <color theme="0" tint="-0.4999699890613556"/>
      <name val="Calibri"/>
      <family val="3"/>
    </font>
    <font>
      <sz val="11"/>
      <color theme="1"/>
      <name val="ＭＳ Ｐ明朝"/>
      <family val="1"/>
    </font>
    <font>
      <b/>
      <sz val="14"/>
      <color rgb="FFFF0000"/>
      <name val="Calibri"/>
      <family val="3"/>
    </font>
    <font>
      <sz val="10"/>
      <color theme="1"/>
      <name val="ＭＳ Ｐ明朝"/>
      <family val="1"/>
    </font>
    <font>
      <sz val="8"/>
      <color theme="1"/>
      <name val="ＭＳ Ｐ明朝"/>
      <family val="1"/>
    </font>
    <font>
      <sz val="14"/>
      <color theme="1"/>
      <name val="ＭＳ Ｐ明朝"/>
      <family val="1"/>
    </font>
    <font>
      <b/>
      <sz val="16"/>
      <color rgb="FFFF0000"/>
      <name val="Calibri"/>
      <family val="3"/>
    </font>
    <font>
      <b/>
      <sz val="11"/>
      <name val="Calibri"/>
      <family val="3"/>
    </font>
    <font>
      <sz val="20"/>
      <color theme="1"/>
      <name val="Calibri"/>
      <family val="3"/>
    </font>
    <font>
      <b/>
      <sz val="12"/>
      <color theme="1"/>
      <name val="Calibri"/>
      <family val="3"/>
    </font>
    <font>
      <sz val="10"/>
      <name val="Calibri"/>
      <family val="3"/>
    </font>
    <font>
      <sz val="26"/>
      <color theme="1"/>
      <name val="Calibri"/>
      <family val="3"/>
    </font>
    <font>
      <b/>
      <sz val="14"/>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tint="-0.4999699890613556"/>
        <bgColor indexed="64"/>
      </patternFill>
    </fill>
    <fill>
      <patternFill patternType="solid">
        <fgColor theme="3"/>
        <bgColor indexed="64"/>
      </patternFill>
    </fill>
    <fill>
      <patternFill patternType="solid">
        <fgColor theme="0"/>
        <bgColor indexed="64"/>
      </patternFill>
    </fill>
    <fill>
      <patternFill patternType="solid">
        <fgColor theme="0" tint="-0.2499700039625167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top/>
      <bottom style="thin"/>
    </border>
    <border>
      <left/>
      <right/>
      <top style="thin"/>
      <bottom/>
    </border>
    <border>
      <left style="thin"/>
      <right style="thin"/>
      <top style="thin"/>
      <bottom style="double"/>
    </border>
    <border>
      <left style="thin"/>
      <right style="thin"/>
      <top/>
      <bottom style="thin"/>
    </border>
    <border>
      <left style="thin"/>
      <right/>
      <top/>
      <bottom/>
    </border>
    <border>
      <left/>
      <right style="thin"/>
      <top style="thin"/>
      <bottom style="thin"/>
    </border>
    <border>
      <left style="thin"/>
      <right style="thin"/>
      <top style="thin"/>
      <bottom/>
    </border>
    <border>
      <left style="thin"/>
      <right/>
      <top style="thin"/>
      <bottom style="thin"/>
    </border>
    <border>
      <left style="thin"/>
      <right style="thin"/>
      <top style="double"/>
      <bottom style="thin"/>
    </border>
    <border>
      <left style="thin"/>
      <right/>
      <top/>
      <bottom style="thin"/>
    </border>
    <border>
      <left style="thin"/>
      <right/>
      <top style="double"/>
      <bottom style="thin"/>
    </border>
    <border>
      <left style="thin"/>
      <right/>
      <top style="thin"/>
      <bottom style="double"/>
    </border>
    <border>
      <left/>
      <right style="thin"/>
      <top/>
      <bottom/>
    </border>
    <border>
      <left style="thin"/>
      <right style="hair"/>
      <top/>
      <bottom style="thin"/>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bottom style="double"/>
    </border>
    <border>
      <left style="hair"/>
      <right style="hair"/>
      <top/>
      <bottom style="double"/>
    </border>
    <border>
      <left style="hair"/>
      <right style="thin"/>
      <top/>
      <bottom style="double"/>
    </border>
    <border>
      <left style="thin"/>
      <right style="hair"/>
      <top style="hair"/>
      <bottom style="double"/>
    </border>
    <border>
      <left style="hair"/>
      <right style="thin"/>
      <top style="hair"/>
      <bottom style="double"/>
    </border>
    <border>
      <left style="thin"/>
      <right style="thin"/>
      <top/>
      <bottom/>
    </border>
    <border>
      <left style="thin"/>
      <right style="thin"/>
      <top/>
      <bottom style="double"/>
    </border>
    <border>
      <left style="thin"/>
      <right style="thin"/>
      <top style="hair"/>
      <bottom style="thin"/>
    </border>
    <border>
      <left style="thin"/>
      <right style="thin"/>
      <top style="thin"/>
      <bottom style="hair"/>
    </border>
    <border>
      <left style="thin"/>
      <right style="hair"/>
      <top style="hair"/>
      <bottom style="hair"/>
    </border>
    <border>
      <left>
        <color indexed="63"/>
      </left>
      <right>
        <color indexed="63"/>
      </right>
      <top style="double"/>
      <bottom>
        <color indexed="63"/>
      </bottom>
    </border>
    <border>
      <left style="hair"/>
      <right style="thin"/>
      <top style="thin"/>
      <bottom/>
    </border>
    <border>
      <left style="thin"/>
      <right style="hair"/>
      <top style="double"/>
      <bottom style="thin"/>
    </border>
    <border>
      <left style="hair"/>
      <right style="thin"/>
      <top style="double"/>
      <bottom style="thin"/>
    </border>
    <border>
      <left style="thin"/>
      <right style="hair"/>
      <top style="thin"/>
      <bottom/>
    </border>
    <border>
      <left style="double"/>
      <right style="double"/>
      <top style="thin"/>
      <bottom style="thin"/>
    </border>
    <border>
      <left>
        <color indexed="63"/>
      </left>
      <right style="double"/>
      <top style="thin"/>
      <bottom style="thin"/>
    </border>
    <border>
      <left style="double"/>
      <right style="thin"/>
      <top style="double"/>
      <bottom style="double"/>
    </border>
    <border>
      <left style="thin"/>
      <right style="thin"/>
      <top style="double"/>
      <bottom style="double"/>
    </border>
    <border>
      <left style="thin"/>
      <right>
        <color indexed="63"/>
      </right>
      <top style="double"/>
      <bottom style="double"/>
    </border>
    <border>
      <left style="thin"/>
      <right style="double"/>
      <top style="double"/>
      <bottom style="double"/>
    </border>
    <border>
      <left/>
      <right style="thin"/>
      <top/>
      <bottom style="thin"/>
    </border>
    <border>
      <left style="double"/>
      <right style="double"/>
      <top style="double"/>
      <bottom style="thin"/>
    </border>
    <border>
      <left style="thin"/>
      <right style="thin"/>
      <top style="hair"/>
      <bottom>
        <color indexed="63"/>
      </bottom>
    </border>
    <border>
      <left style="thin"/>
      <right style="thin"/>
      <top style="hair"/>
      <bottom style="double"/>
    </border>
    <border>
      <left style="thin"/>
      <right style="thin"/>
      <top style="double"/>
      <bottom style="hair"/>
    </border>
    <border>
      <left/>
      <right style="thin"/>
      <top style="thin"/>
      <bottom style="double"/>
    </border>
    <border>
      <left style="thin"/>
      <right style="thin"/>
      <top style="double"/>
      <bottom/>
    </border>
    <border>
      <left style="thin"/>
      <right style="double"/>
      <top style="thin"/>
      <bottom style="thin"/>
    </border>
    <border>
      <left style="thin"/>
      <right/>
      <top style="thin"/>
      <bottom/>
    </border>
    <border>
      <left/>
      <right style="thin"/>
      <top style="thin"/>
      <bottom/>
    </border>
    <border>
      <left style="medium"/>
      <right style="medium"/>
      <top style="medium"/>
      <bottom style="medium"/>
    </border>
    <border>
      <left/>
      <right style="medium"/>
      <top style="medium"/>
      <bottom style="medium"/>
    </border>
    <border>
      <left/>
      <right style="thin"/>
      <top style="double"/>
      <bottom style="thin"/>
    </border>
    <border>
      <left style="thin"/>
      <right/>
      <top/>
      <bottom style="double"/>
    </border>
    <border>
      <left/>
      <right style="thin"/>
      <top/>
      <bottom style="double"/>
    </border>
    <border>
      <left style="double"/>
      <right style="thin"/>
      <top style="thin"/>
      <bottom/>
    </border>
    <border>
      <left style="double"/>
      <right style="thin"/>
      <top style="thin"/>
      <bottom style="thin"/>
    </border>
    <border>
      <left style="double"/>
      <right style="double"/>
      <top style="thin"/>
      <bottom style="double"/>
    </border>
    <border>
      <left style="thin"/>
      <right style="hair"/>
      <top/>
      <bottom/>
    </border>
    <border>
      <left style="hair"/>
      <right style="hair"/>
      <top/>
      <bottom/>
    </border>
    <border>
      <left style="hair"/>
      <right style="thin"/>
      <top/>
      <bottom/>
    </border>
    <border>
      <left style="thin"/>
      <right style="hair"/>
      <top style="hair"/>
      <bottom>
        <color indexed="63"/>
      </bottom>
    </border>
    <border>
      <left style="hair"/>
      <right style="thin"/>
      <top style="hair"/>
      <bottom>
        <color indexed="63"/>
      </bottom>
    </border>
    <border>
      <left style="hair"/>
      <right style="hair"/>
      <top style="double"/>
      <bottom style="thin"/>
    </border>
    <border>
      <left style="double"/>
      <right style="double"/>
      <top style="double"/>
      <bottom style="double"/>
    </border>
    <border>
      <left style="thin"/>
      <right/>
      <top style="double"/>
      <bottom style="hair"/>
    </border>
    <border>
      <left style="thin"/>
      <right/>
      <top style="hair"/>
      <bottom style="thin"/>
    </border>
    <border>
      <left style="thin"/>
      <right style="hair"/>
      <top style="thin"/>
      <bottom style="hair"/>
    </border>
    <border>
      <left style="hair"/>
      <right style="thin"/>
      <top style="thin"/>
      <bottom style="hair"/>
    </border>
    <border>
      <left style="hair"/>
      <right style="hair"/>
      <top style="thin"/>
      <bottom style="hair"/>
    </border>
    <border>
      <left style="thin"/>
      <right/>
      <top style="thin"/>
      <bottom style="hair"/>
    </border>
    <border>
      <left/>
      <right style="thin"/>
      <top style="thin"/>
      <bottom style="hair"/>
    </border>
    <border>
      <left/>
      <right/>
      <top style="thin"/>
      <bottom style="hair"/>
    </border>
    <border>
      <left/>
      <right/>
      <top style="double"/>
      <bottom style="thin"/>
    </border>
    <border>
      <left style="thin"/>
      <right/>
      <top style="double"/>
      <bottom/>
    </border>
    <border>
      <left/>
      <right/>
      <top style="thin"/>
      <bottom style="double"/>
    </border>
    <border>
      <left style="thin"/>
      <right/>
      <top style="hair"/>
      <bottom style="double"/>
    </border>
    <border>
      <left/>
      <right/>
      <top style="hair"/>
      <bottom style="double"/>
    </border>
    <border>
      <left style="thin"/>
      <right/>
      <top style="hair"/>
      <bottom>
        <color indexed="63"/>
      </bottom>
    </border>
    <border>
      <left/>
      <right/>
      <top style="hair"/>
      <bottom>
        <color indexed="63"/>
      </bottom>
    </border>
    <border>
      <left style="double"/>
      <right>
        <color indexed="63"/>
      </right>
      <top style="double"/>
      <bottom/>
    </border>
    <border>
      <left style="double"/>
      <right>
        <color indexed="63"/>
      </right>
      <top/>
      <bottom style="double"/>
    </border>
    <border>
      <left/>
      <right/>
      <top/>
      <bottom style="double"/>
    </border>
    <border>
      <left/>
      <right style="double"/>
      <top style="double"/>
      <bottom/>
    </border>
    <border>
      <left/>
      <right style="double"/>
      <top/>
      <bottom style="double"/>
    </border>
    <border>
      <left/>
      <right/>
      <top style="double"/>
      <bottom style="hair"/>
    </border>
    <border>
      <left/>
      <right/>
      <top style="hair"/>
      <bottom style="thin"/>
    </border>
    <border>
      <left style="hair"/>
      <right style="hair"/>
      <top style="thin"/>
      <bottom/>
    </border>
    <border>
      <left style="thin"/>
      <right style="double"/>
      <top style="thin"/>
      <bottom/>
    </border>
    <border>
      <left style="thin"/>
      <right style="double"/>
      <top/>
      <bottom style="double"/>
    </border>
    <border>
      <left style="double"/>
      <right/>
      <top style="thin"/>
      <bottom style="thin"/>
    </border>
    <border>
      <left style="double"/>
      <right style="thin"/>
      <top style="double"/>
      <bottom style="thin"/>
    </border>
    <border>
      <left style="double"/>
      <right/>
      <top style="thin"/>
      <bottom style="double"/>
    </border>
    <border>
      <left style="medium">
        <color rgb="FFFF0000"/>
      </left>
      <right/>
      <top style="medium">
        <color rgb="FFFF0000"/>
      </top>
      <bottom style="double">
        <color rgb="FFFF0000"/>
      </bottom>
    </border>
    <border>
      <left/>
      <right style="medium">
        <color rgb="FFFF0000"/>
      </right>
      <top style="medium">
        <color rgb="FFFF0000"/>
      </top>
      <bottom style="double">
        <color rgb="FFFF0000"/>
      </bottom>
    </border>
    <border>
      <left/>
      <right style="thin"/>
      <top style="hair"/>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91" fillId="32" borderId="0" applyNumberFormat="0" applyBorder="0" applyAlignment="0" applyProtection="0"/>
  </cellStyleXfs>
  <cellXfs count="1436">
    <xf numFmtId="0" fontId="0" fillId="0" borderId="0" xfId="0" applyFont="1" applyAlignment="1">
      <alignment vertical="center"/>
    </xf>
    <xf numFmtId="49" fontId="4" fillId="0" borderId="10" xfId="61" applyNumberFormat="1" applyFont="1" applyBorder="1" applyAlignment="1">
      <alignment vertical="center"/>
      <protection/>
    </xf>
    <xf numFmtId="49" fontId="4" fillId="0" borderId="10" xfId="61" applyNumberFormat="1" applyFont="1" applyBorder="1" applyAlignment="1">
      <alignment horizontal="center" vertical="center"/>
      <protection/>
    </xf>
    <xf numFmtId="49" fontId="4" fillId="0" borderId="0" xfId="60" applyNumberFormat="1" applyAlignment="1">
      <alignment vertical="center"/>
      <protection/>
    </xf>
    <xf numFmtId="49" fontId="5" fillId="0" borderId="0" xfId="60" applyNumberFormat="1" applyFont="1" applyFill="1" applyBorder="1" applyAlignment="1">
      <alignment vertical="center"/>
      <protection/>
    </xf>
    <xf numFmtId="49" fontId="0" fillId="0" borderId="0" xfId="0" applyNumberFormat="1" applyAlignment="1">
      <alignment vertical="center"/>
    </xf>
    <xf numFmtId="49" fontId="4" fillId="33" borderId="10" xfId="60" applyNumberFormat="1" applyFill="1" applyBorder="1" applyAlignment="1">
      <alignment horizontal="center" vertical="center"/>
      <protection/>
    </xf>
    <xf numFmtId="49" fontId="4" fillId="33" borderId="10" xfId="64" applyNumberFormat="1" applyFill="1" applyBorder="1" applyAlignment="1">
      <alignment horizontal="center" vertical="center"/>
      <protection/>
    </xf>
    <xf numFmtId="49" fontId="4" fillId="0" borderId="10" xfId="60" applyNumberFormat="1" applyFill="1" applyBorder="1" applyAlignment="1">
      <alignment vertical="center"/>
      <protection/>
    </xf>
    <xf numFmtId="49" fontId="4" fillId="0" borderId="10" xfId="60" applyNumberFormat="1" applyBorder="1" applyAlignment="1">
      <alignment vertical="center"/>
      <protection/>
    </xf>
    <xf numFmtId="49" fontId="4" fillId="0" borderId="10" xfId="64" applyNumberFormat="1" applyFill="1" applyBorder="1" applyAlignment="1">
      <alignment vertical="center"/>
      <protection/>
    </xf>
    <xf numFmtId="49" fontId="4" fillId="0" borderId="10" xfId="64" applyNumberFormat="1" applyBorder="1" applyAlignment="1">
      <alignment vertical="center"/>
      <protection/>
    </xf>
    <xf numFmtId="49" fontId="4" fillId="0" borderId="10" xfId="64" applyNumberFormat="1" applyFill="1" applyBorder="1" applyAlignment="1">
      <alignment horizontal="center" vertical="center"/>
      <protection/>
    </xf>
    <xf numFmtId="49" fontId="4" fillId="0" borderId="10" xfId="64" applyNumberFormat="1" applyFont="1" applyBorder="1" applyAlignment="1">
      <alignment vertical="center"/>
      <protection/>
    </xf>
    <xf numFmtId="49" fontId="4" fillId="0" borderId="10" xfId="64" applyNumberFormat="1" applyBorder="1" applyAlignment="1">
      <alignment horizontal="center" vertical="center"/>
      <protection/>
    </xf>
    <xf numFmtId="49" fontId="4" fillId="0" borderId="0" xfId="60" applyNumberFormat="1" applyBorder="1" applyAlignment="1">
      <alignment vertical="center"/>
      <protection/>
    </xf>
    <xf numFmtId="49" fontId="0" fillId="0" borderId="10" xfId="0" applyNumberFormat="1" applyBorder="1" applyAlignment="1">
      <alignment vertical="center"/>
    </xf>
    <xf numFmtId="49" fontId="4" fillId="0" borderId="10" xfId="60" applyNumberFormat="1" applyBorder="1" applyAlignment="1">
      <alignment horizontal="center" vertical="center"/>
      <protection/>
    </xf>
    <xf numFmtId="49" fontId="4" fillId="0" borderId="0" xfId="64" applyNumberFormat="1" applyFill="1" applyBorder="1" applyAlignment="1">
      <alignment horizontal="center" vertical="center"/>
      <protection/>
    </xf>
    <xf numFmtId="49" fontId="3" fillId="0" borderId="0" xfId="60" applyNumberFormat="1" applyFont="1" applyAlignment="1">
      <alignment vertical="center"/>
      <protection/>
    </xf>
    <xf numFmtId="49" fontId="4" fillId="0" borderId="0" xfId="64" applyNumberFormat="1" applyBorder="1" applyAlignment="1">
      <alignment horizontal="center" vertical="center"/>
      <protection/>
    </xf>
    <xf numFmtId="49" fontId="4" fillId="0" borderId="0" xfId="60" applyNumberFormat="1" applyFill="1" applyBorder="1" applyAlignment="1">
      <alignment horizontal="center" vertical="center"/>
      <protection/>
    </xf>
    <xf numFmtId="49" fontId="4" fillId="0" borderId="0" xfId="60" applyNumberFormat="1" applyFill="1" applyBorder="1" applyAlignment="1">
      <alignment vertical="center"/>
      <protection/>
    </xf>
    <xf numFmtId="49" fontId="0" fillId="0" borderId="0" xfId="0" applyNumberFormat="1" applyFill="1" applyBorder="1" applyAlignment="1">
      <alignment vertical="center"/>
    </xf>
    <xf numFmtId="49" fontId="0" fillId="0" borderId="0" xfId="0" applyNumberFormat="1" applyFill="1" applyAlignment="1">
      <alignment vertical="center"/>
    </xf>
    <xf numFmtId="49" fontId="5" fillId="0" borderId="0" xfId="60" applyNumberFormat="1" applyFont="1" applyFill="1" applyBorder="1" applyAlignment="1">
      <alignment horizontal="left" vertical="center"/>
      <protection/>
    </xf>
    <xf numFmtId="49" fontId="4" fillId="0" borderId="0" xfId="64" applyNumberFormat="1" applyAlignment="1">
      <alignment vertical="center"/>
      <protection/>
    </xf>
    <xf numFmtId="0" fontId="0" fillId="0" borderId="11" xfId="0" applyBorder="1" applyAlignment="1" applyProtection="1">
      <alignment horizontal="center" vertical="center"/>
      <protection locked="0"/>
    </xf>
    <xf numFmtId="49" fontId="0" fillId="0" borderId="10" xfId="60" applyNumberFormat="1" applyFont="1" applyBorder="1" applyAlignment="1">
      <alignment vertical="center"/>
      <protection/>
    </xf>
    <xf numFmtId="49" fontId="5" fillId="0" borderId="12" xfId="60" applyNumberFormat="1" applyFont="1" applyFill="1" applyBorder="1" applyAlignment="1">
      <alignment vertical="center"/>
      <protection/>
    </xf>
    <xf numFmtId="49" fontId="92" fillId="0" borderId="12" xfId="60" applyNumberFormat="1" applyFont="1" applyFill="1" applyBorder="1" applyAlignment="1">
      <alignment vertical="center"/>
      <protection/>
    </xf>
    <xf numFmtId="49" fontId="0" fillId="0" borderId="10" xfId="60" applyNumberFormat="1" applyFont="1" applyBorder="1" applyAlignment="1">
      <alignment vertical="center"/>
      <protection/>
    </xf>
    <xf numFmtId="49" fontId="0" fillId="0" borderId="10" xfId="60" applyNumberFormat="1" applyFont="1" applyBorder="1" applyAlignment="1">
      <alignment vertical="center"/>
      <protection/>
    </xf>
    <xf numFmtId="49" fontId="0" fillId="0" borderId="0" xfId="60" applyNumberFormat="1" applyFont="1" applyBorder="1" applyAlignment="1">
      <alignment vertical="center"/>
      <protection/>
    </xf>
    <xf numFmtId="49" fontId="0" fillId="0" borderId="10" xfId="60" applyNumberFormat="1" applyFont="1" applyBorder="1" applyAlignment="1">
      <alignment vertical="center"/>
      <protection/>
    </xf>
    <xf numFmtId="49" fontId="0" fillId="0" borderId="10" xfId="60" applyNumberFormat="1" applyFont="1" applyBorder="1" applyAlignment="1">
      <alignment vertical="center"/>
      <protection/>
    </xf>
    <xf numFmtId="49" fontId="0" fillId="0" borderId="10" xfId="60" applyNumberFormat="1" applyFont="1" applyBorder="1" applyAlignment="1">
      <alignment vertical="center"/>
      <protection/>
    </xf>
    <xf numFmtId="49" fontId="0" fillId="0" borderId="10" xfId="60" applyNumberFormat="1" applyFont="1" applyBorder="1" applyAlignment="1">
      <alignment vertical="center"/>
      <protection/>
    </xf>
    <xf numFmtId="0" fontId="0" fillId="0" borderId="0" xfId="0" applyAlignment="1" applyProtection="1">
      <alignment vertical="center"/>
      <protection/>
    </xf>
    <xf numFmtId="0" fontId="4" fillId="0" borderId="0" xfId="62" applyNumberFormat="1" applyFont="1" applyFill="1" applyBorder="1" applyAlignment="1" applyProtection="1">
      <alignment horizontal="right" vertical="center" shrinkToFit="1"/>
      <protection/>
    </xf>
    <xf numFmtId="0" fontId="0" fillId="0" borderId="0" xfId="0" applyBorder="1" applyAlignment="1" applyProtection="1">
      <alignment vertical="center"/>
      <protection/>
    </xf>
    <xf numFmtId="49" fontId="0" fillId="0" borderId="10" xfId="60" applyNumberFormat="1" applyFont="1" applyBorder="1" applyAlignment="1">
      <alignment vertical="center"/>
      <protection/>
    </xf>
    <xf numFmtId="49" fontId="93" fillId="0" borderId="0" xfId="0" applyNumberFormat="1" applyFont="1" applyAlignment="1">
      <alignment vertical="center"/>
    </xf>
    <xf numFmtId="49" fontId="0" fillId="0" borderId="10" xfId="60" applyNumberFormat="1" applyFont="1" applyBorder="1" applyAlignment="1">
      <alignment vertical="center"/>
      <protection/>
    </xf>
    <xf numFmtId="49" fontId="92" fillId="0" borderId="0" xfId="60" applyNumberFormat="1" applyFont="1" applyBorder="1" applyAlignment="1">
      <alignment vertical="center"/>
      <protection/>
    </xf>
    <xf numFmtId="49" fontId="94" fillId="0" borderId="0" xfId="0" applyNumberFormat="1" applyFont="1" applyAlignment="1">
      <alignment vertical="center"/>
    </xf>
    <xf numFmtId="185" fontId="4" fillId="0" borderId="10" xfId="60" applyNumberFormat="1" applyFill="1" applyBorder="1" applyAlignment="1">
      <alignment vertical="center"/>
      <protection/>
    </xf>
    <xf numFmtId="185" fontId="0" fillId="0" borderId="10" xfId="60" applyNumberFormat="1" applyFont="1" applyBorder="1" applyAlignment="1">
      <alignment vertical="center"/>
      <protection/>
    </xf>
    <xf numFmtId="0" fontId="4" fillId="0" borderId="10" xfId="60" applyNumberFormat="1" applyFill="1" applyBorder="1" applyAlignment="1">
      <alignment vertical="center"/>
      <protection/>
    </xf>
    <xf numFmtId="185" fontId="4" fillId="0" borderId="10" xfId="60" applyNumberFormat="1" applyFont="1" applyFill="1" applyBorder="1" applyAlignment="1">
      <alignment vertical="center"/>
      <protection/>
    </xf>
    <xf numFmtId="49" fontId="0" fillId="0" borderId="10" xfId="60" applyNumberFormat="1" applyFont="1" applyBorder="1" applyAlignment="1">
      <alignment vertical="center"/>
      <protection/>
    </xf>
    <xf numFmtId="49" fontId="0" fillId="0" borderId="10" xfId="60" applyNumberFormat="1" applyFont="1" applyBorder="1" applyAlignment="1">
      <alignment vertical="center"/>
      <protection/>
    </xf>
    <xf numFmtId="49" fontId="0" fillId="0" borderId="10" xfId="60" applyNumberFormat="1" applyFont="1" applyBorder="1" applyAlignment="1">
      <alignment vertical="center"/>
      <protection/>
    </xf>
    <xf numFmtId="3" fontId="95" fillId="0" borderId="13" xfId="0" applyNumberFormat="1" applyFont="1" applyFill="1" applyBorder="1" applyAlignment="1" applyProtection="1">
      <alignment vertical="center"/>
      <protection/>
    </xf>
    <xf numFmtId="3" fontId="95" fillId="0" borderId="0" xfId="0" applyNumberFormat="1" applyFont="1" applyFill="1" applyBorder="1" applyAlignment="1" applyProtection="1">
      <alignment vertical="center"/>
      <protection/>
    </xf>
    <xf numFmtId="180" fontId="96" fillId="0" borderId="0" xfId="0" applyNumberFormat="1" applyFont="1" applyFill="1" applyBorder="1" applyAlignment="1" applyProtection="1">
      <alignment vertical="center" wrapText="1"/>
      <protection/>
    </xf>
    <xf numFmtId="0" fontId="97" fillId="0" borderId="0" xfId="0" applyFont="1" applyFill="1" applyBorder="1" applyAlignment="1" applyProtection="1">
      <alignment horizontal="center" vertical="center" shrinkToFit="1"/>
      <protection/>
    </xf>
    <xf numFmtId="3" fontId="98" fillId="0" borderId="0" xfId="0" applyNumberFormat="1" applyFont="1" applyFill="1" applyBorder="1" applyAlignment="1" applyProtection="1">
      <alignment horizontal="center" vertical="center"/>
      <protection/>
    </xf>
    <xf numFmtId="3" fontId="95" fillId="0" borderId="0" xfId="0" applyNumberFormat="1" applyFont="1" applyFill="1" applyBorder="1" applyAlignment="1" applyProtection="1">
      <alignment vertical="center"/>
      <protection/>
    </xf>
    <xf numFmtId="0" fontId="99" fillId="0" borderId="0" xfId="0" applyFont="1" applyFill="1" applyBorder="1" applyAlignment="1" applyProtection="1">
      <alignment vertical="center" shrinkToFit="1"/>
      <protection/>
    </xf>
    <xf numFmtId="0" fontId="98" fillId="0" borderId="0" xfId="0" applyFont="1" applyFill="1" applyBorder="1" applyAlignment="1" applyProtection="1">
      <alignment vertical="center"/>
      <protection/>
    </xf>
    <xf numFmtId="0" fontId="98" fillId="0" borderId="0" xfId="0" applyFont="1" applyFill="1" applyBorder="1" applyAlignment="1" applyProtection="1">
      <alignment vertical="center" wrapText="1"/>
      <protection/>
    </xf>
    <xf numFmtId="38" fontId="98" fillId="0" borderId="0" xfId="0" applyNumberFormat="1" applyFont="1" applyFill="1" applyBorder="1" applyAlignment="1" applyProtection="1">
      <alignment vertical="center"/>
      <protection/>
    </xf>
    <xf numFmtId="177" fontId="98" fillId="0" borderId="0" xfId="0" applyNumberFormat="1" applyFont="1" applyFill="1" applyBorder="1" applyAlignment="1" applyProtection="1">
      <alignment vertical="center"/>
      <protection/>
    </xf>
    <xf numFmtId="0" fontId="0" fillId="0" borderId="14" xfId="0" applyFont="1" applyFill="1" applyBorder="1" applyAlignment="1" applyProtection="1">
      <alignment horizontal="center" vertical="center" wrapText="1"/>
      <protection/>
    </xf>
    <xf numFmtId="49" fontId="0" fillId="0" borderId="10" xfId="60" applyNumberFormat="1" applyFont="1" applyBorder="1" applyAlignment="1">
      <alignment vertical="center"/>
      <protection/>
    </xf>
    <xf numFmtId="0" fontId="0" fillId="34" borderId="15" xfId="0" applyFill="1" applyBorder="1" applyAlignment="1" applyProtection="1">
      <alignment horizontal="center" vertical="center" shrinkToFit="1"/>
      <protection/>
    </xf>
    <xf numFmtId="179" fontId="0" fillId="34" borderId="15" xfId="0" applyNumberFormat="1" applyFill="1" applyBorder="1" applyAlignment="1" applyProtection="1">
      <alignment vertical="center" shrinkToFit="1"/>
      <protection/>
    </xf>
    <xf numFmtId="0" fontId="0" fillId="34" borderId="14" xfId="0" applyFill="1" applyBorder="1" applyAlignment="1" applyProtection="1">
      <alignment horizontal="center" vertical="center" shrinkToFit="1"/>
      <protection/>
    </xf>
    <xf numFmtId="179" fontId="0" fillId="34" borderId="14" xfId="0" applyNumberFormat="1" applyFill="1" applyBorder="1" applyAlignment="1" applyProtection="1">
      <alignment vertical="center" shrinkToFit="1"/>
      <protection/>
    </xf>
    <xf numFmtId="179" fontId="0" fillId="34" borderId="10" xfId="0" applyNumberFormat="1" applyFill="1" applyBorder="1" applyAlignment="1" applyProtection="1">
      <alignment vertical="center" shrinkToFit="1"/>
      <protection/>
    </xf>
    <xf numFmtId="0" fontId="0" fillId="0" borderId="10" xfId="0" applyBorder="1" applyAlignment="1" applyProtection="1">
      <alignment horizontal="center" vertical="center" shrinkToFit="1"/>
      <protection/>
    </xf>
    <xf numFmtId="0" fontId="0" fillId="0" borderId="0" xfId="0" applyAlignment="1" applyProtection="1">
      <alignment horizontal="right" vertical="center"/>
      <protection/>
    </xf>
    <xf numFmtId="49" fontId="0" fillId="0" borderId="10" xfId="0" applyNumberFormat="1" applyBorder="1" applyAlignment="1" applyProtection="1">
      <alignment horizontal="center" vertical="center" shrinkToFit="1"/>
      <protection locked="0"/>
    </xf>
    <xf numFmtId="0" fontId="0" fillId="0" borderId="10" xfId="0" applyBorder="1" applyAlignment="1" applyProtection="1">
      <alignment horizontal="center" vertical="center"/>
      <protection/>
    </xf>
    <xf numFmtId="0" fontId="0" fillId="0" borderId="16" xfId="0"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76" fillId="0" borderId="0" xfId="0" applyFont="1" applyAlignment="1" applyProtection="1">
      <alignment horizontal="right" vertical="center"/>
      <protection/>
    </xf>
    <xf numFmtId="49" fontId="100" fillId="0" borderId="0" xfId="0" applyNumberFormat="1" applyFont="1" applyAlignment="1" applyProtection="1">
      <alignment vertical="center" wrapText="1"/>
      <protection/>
    </xf>
    <xf numFmtId="0" fontId="95" fillId="0" borderId="10" xfId="0" applyFont="1" applyBorder="1" applyAlignment="1" applyProtection="1">
      <alignment horizontal="center" vertical="center"/>
      <protection/>
    </xf>
    <xf numFmtId="0" fontId="0" fillId="0" borderId="10" xfId="0" applyNumberFormat="1" applyBorder="1" applyAlignment="1" applyProtection="1">
      <alignment horizontal="center" vertical="center"/>
      <protection/>
    </xf>
    <xf numFmtId="49" fontId="0" fillId="0" borderId="0" xfId="0" applyNumberFormat="1" applyAlignment="1" applyProtection="1">
      <alignment vertical="center"/>
      <protection/>
    </xf>
    <xf numFmtId="0" fontId="0" fillId="0" borderId="0" xfId="0" applyAlignment="1" applyProtection="1">
      <alignment horizontal="right" vertical="center" shrinkToFit="1"/>
      <protection/>
    </xf>
    <xf numFmtId="0" fontId="0" fillId="0" borderId="0" xfId="0" applyAlignment="1" applyProtection="1">
      <alignment vertical="center" shrinkToFit="1"/>
      <protection/>
    </xf>
    <xf numFmtId="0" fontId="0" fillId="0" borderId="0" xfId="0" applyBorder="1" applyAlignment="1" applyProtection="1">
      <alignment horizontal="center" vertical="center" shrinkToFit="1"/>
      <protection/>
    </xf>
    <xf numFmtId="0" fontId="0" fillId="0" borderId="0" xfId="0" applyBorder="1" applyAlignment="1" applyProtection="1">
      <alignment vertical="center"/>
      <protection/>
    </xf>
    <xf numFmtId="0" fontId="4" fillId="0" borderId="0" xfId="62" applyNumberFormat="1" applyFont="1" applyFill="1" applyBorder="1" applyAlignment="1" applyProtection="1">
      <alignment vertical="center" shrinkToFit="1"/>
      <protection/>
    </xf>
    <xf numFmtId="0" fontId="0" fillId="0" borderId="15" xfId="0" applyBorder="1" applyAlignment="1" applyProtection="1">
      <alignment vertical="center"/>
      <protection/>
    </xf>
    <xf numFmtId="0" fontId="0" fillId="0" borderId="15" xfId="0" applyBorder="1" applyAlignment="1" applyProtection="1">
      <alignment horizontal="center" vertical="center" shrinkToFit="1"/>
      <protection/>
    </xf>
    <xf numFmtId="0" fontId="0" fillId="0" borderId="15" xfId="0" applyFill="1" applyBorder="1" applyAlignment="1" applyProtection="1">
      <alignment horizontal="center" vertical="center" shrinkToFit="1"/>
      <protection/>
    </xf>
    <xf numFmtId="49" fontId="0" fillId="0" borderId="0" xfId="0" applyNumberFormat="1" applyBorder="1" applyAlignment="1" applyProtection="1">
      <alignment vertical="center" shrinkToFit="1"/>
      <protection/>
    </xf>
    <xf numFmtId="0" fontId="0" fillId="0" borderId="14" xfId="0" applyBorder="1" applyAlignment="1" applyProtection="1">
      <alignment vertical="center"/>
      <protection/>
    </xf>
    <xf numFmtId="0" fontId="0" fillId="0" borderId="14" xfId="0" applyBorder="1" applyAlignment="1" applyProtection="1">
      <alignment horizontal="center" vertical="center" shrinkToFit="1"/>
      <protection/>
    </xf>
    <xf numFmtId="0" fontId="0" fillId="0" borderId="14" xfId="0" applyFill="1" applyBorder="1" applyAlignment="1" applyProtection="1">
      <alignment horizontal="center" vertical="center" shrinkToFit="1"/>
      <protection/>
    </xf>
    <xf numFmtId="0" fontId="0" fillId="0" borderId="10" xfId="0" applyBorder="1" applyAlignment="1" applyProtection="1">
      <alignment vertical="center"/>
      <protection/>
    </xf>
    <xf numFmtId="0" fontId="0" fillId="0" borderId="10" xfId="0" applyFill="1" applyBorder="1" applyAlignment="1" applyProtection="1">
      <alignment horizontal="center" vertical="center" shrinkToFit="1"/>
      <protection/>
    </xf>
    <xf numFmtId="180" fontId="0" fillId="0" borderId="0" xfId="0" applyNumberFormat="1" applyFill="1" applyBorder="1" applyAlignment="1" applyProtection="1">
      <alignment horizontal="center" vertical="center" shrinkToFit="1"/>
      <protection/>
    </xf>
    <xf numFmtId="0" fontId="0" fillId="0" borderId="0" xfId="0" applyFill="1" applyBorder="1" applyAlignment="1" applyProtection="1">
      <alignment horizontal="center" vertical="center" shrinkToFit="1"/>
      <protection/>
    </xf>
    <xf numFmtId="183" fontId="0" fillId="0" borderId="0" xfId="0" applyNumberFormat="1" applyFill="1" applyBorder="1" applyAlignment="1" applyProtection="1">
      <alignment horizontal="center" vertical="center" shrinkToFit="1"/>
      <protection/>
    </xf>
    <xf numFmtId="179" fontId="0" fillId="0" borderId="0" xfId="0" applyNumberFormat="1" applyFill="1" applyBorder="1" applyAlignment="1" applyProtection="1">
      <alignment vertical="center" shrinkToFit="1"/>
      <protection/>
    </xf>
    <xf numFmtId="49" fontId="0" fillId="0" borderId="0" xfId="0" applyNumberFormat="1" applyFill="1" applyBorder="1" applyAlignment="1" applyProtection="1">
      <alignment horizontal="center" vertical="center" shrinkToFit="1"/>
      <protection/>
    </xf>
    <xf numFmtId="49" fontId="0" fillId="0" borderId="0" xfId="0" applyNumberFormat="1" applyBorder="1" applyAlignment="1" applyProtection="1">
      <alignment vertical="center"/>
      <protection/>
    </xf>
    <xf numFmtId="0" fontId="83" fillId="0" borderId="0" xfId="0" applyNumberFormat="1" applyFont="1" applyAlignment="1" applyProtection="1">
      <alignment vertical="center"/>
      <protection/>
    </xf>
    <xf numFmtId="0" fontId="83" fillId="0" borderId="0" xfId="0" applyNumberFormat="1" applyFont="1" applyBorder="1" applyAlignment="1" applyProtection="1">
      <alignment vertical="center"/>
      <protection/>
    </xf>
    <xf numFmtId="0" fontId="101" fillId="0" borderId="0" xfId="62" applyNumberFormat="1" applyFont="1" applyFill="1" applyBorder="1" applyAlignment="1" applyProtection="1">
      <alignment vertical="center"/>
      <protection/>
    </xf>
    <xf numFmtId="180"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83" fontId="0" fillId="0" borderId="0" xfId="0" applyNumberFormat="1" applyFill="1" applyBorder="1" applyAlignment="1" applyProtection="1">
      <alignment horizontal="center" vertical="center"/>
      <protection/>
    </xf>
    <xf numFmtId="179" fontId="0" fillId="0" borderId="0" xfId="0" applyNumberFormat="1" applyFill="1" applyBorder="1" applyAlignment="1" applyProtection="1">
      <alignment vertical="center"/>
      <protection/>
    </xf>
    <xf numFmtId="49" fontId="0" fillId="0" borderId="0" xfId="0" applyNumberFormat="1" applyFill="1" applyBorder="1" applyAlignment="1" applyProtection="1">
      <alignment horizontal="center" vertical="center"/>
      <protection/>
    </xf>
    <xf numFmtId="0" fontId="0" fillId="0" borderId="15" xfId="0"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15" xfId="0"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183" fontId="0" fillId="0" borderId="15" xfId="0" applyNumberFormat="1" applyFill="1" applyBorder="1" applyAlignment="1" applyProtection="1">
      <alignment horizontal="center" vertical="center" shrinkToFit="1"/>
      <protection locked="0"/>
    </xf>
    <xf numFmtId="183" fontId="0" fillId="0" borderId="14" xfId="0" applyNumberFormat="1" applyFill="1" applyBorder="1" applyAlignment="1" applyProtection="1">
      <alignment horizontal="center" vertical="center" shrinkToFit="1"/>
      <protection locked="0"/>
    </xf>
    <xf numFmtId="183" fontId="0" fillId="0" borderId="10" xfId="0" applyNumberFormat="1" applyFill="1" applyBorder="1" applyAlignment="1" applyProtection="1">
      <alignment horizontal="center" vertical="center" shrinkToFit="1"/>
      <protection locked="0"/>
    </xf>
    <xf numFmtId="49" fontId="0" fillId="0" borderId="10" xfId="60" applyNumberFormat="1" applyFont="1" applyBorder="1" applyAlignment="1">
      <alignment vertical="center"/>
      <protection/>
    </xf>
    <xf numFmtId="0" fontId="0" fillId="0" borderId="1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182" fontId="0" fillId="0" borderId="15" xfId="0" applyNumberFormat="1" applyFill="1" applyBorder="1" applyAlignment="1" applyProtection="1">
      <alignment horizontal="center" vertical="center" shrinkToFit="1"/>
      <protection locked="0"/>
    </xf>
    <xf numFmtId="182" fontId="0" fillId="0" borderId="14" xfId="0" applyNumberFormat="1" applyFill="1" applyBorder="1" applyAlignment="1" applyProtection="1">
      <alignment horizontal="center" vertical="center" shrinkToFit="1"/>
      <protection locked="0"/>
    </xf>
    <xf numFmtId="182" fontId="0" fillId="0" borderId="10" xfId="0" applyNumberFormat="1" applyFill="1" applyBorder="1" applyAlignment="1" applyProtection="1">
      <alignment horizontal="center" vertical="center" shrinkToFit="1"/>
      <protection locked="0"/>
    </xf>
    <xf numFmtId="0" fontId="0" fillId="0" borderId="15" xfId="0" applyNumberFormat="1" applyFill="1" applyBorder="1" applyAlignment="1" applyProtection="1">
      <alignment horizontal="center" vertical="center"/>
      <protection/>
    </xf>
    <xf numFmtId="0" fontId="0" fillId="0" borderId="15" xfId="0" applyNumberFormat="1" applyFill="1" applyBorder="1" applyAlignment="1" applyProtection="1">
      <alignment vertical="center" shrinkToFit="1"/>
      <protection/>
    </xf>
    <xf numFmtId="0" fontId="0" fillId="0" borderId="14" xfId="0" applyNumberFormat="1" applyFill="1" applyBorder="1" applyAlignment="1" applyProtection="1">
      <alignment horizontal="center" vertical="center"/>
      <protection/>
    </xf>
    <xf numFmtId="0" fontId="0" fillId="0" borderId="14" xfId="0" applyNumberFormat="1" applyFill="1" applyBorder="1" applyAlignment="1" applyProtection="1">
      <alignment vertical="center" shrinkToFit="1"/>
      <protection/>
    </xf>
    <xf numFmtId="0" fontId="0" fillId="0" borderId="10" xfId="0" applyNumberFormat="1" applyFill="1" applyBorder="1" applyAlignment="1" applyProtection="1">
      <alignment horizontal="center" vertical="center"/>
      <protection/>
    </xf>
    <xf numFmtId="0" fontId="0" fillId="0" borderId="10" xfId="0" applyNumberFormat="1" applyFill="1" applyBorder="1" applyAlignment="1" applyProtection="1">
      <alignment vertical="center" shrinkToFit="1"/>
      <protection/>
    </xf>
    <xf numFmtId="0" fontId="4" fillId="0" borderId="12" xfId="62" applyNumberFormat="1" applyFont="1" applyFill="1" applyBorder="1" applyAlignment="1" applyProtection="1">
      <alignment horizontal="right" vertical="center" shrinkToFit="1"/>
      <protection/>
    </xf>
    <xf numFmtId="38" fontId="0" fillId="0" borderId="15" xfId="0" applyNumberFormat="1" applyFont="1" applyFill="1" applyBorder="1" applyAlignment="1" applyProtection="1">
      <alignment vertical="center" shrinkToFit="1"/>
      <protection/>
    </xf>
    <xf numFmtId="38" fontId="0" fillId="0" borderId="10" xfId="0" applyNumberFormat="1" applyFont="1" applyFill="1" applyBorder="1" applyAlignment="1" applyProtection="1">
      <alignment vertical="center" shrinkToFit="1"/>
      <protection/>
    </xf>
    <xf numFmtId="0" fontId="4" fillId="0" borderId="11" xfId="62" applyNumberFormat="1" applyFont="1" applyFill="1" applyBorder="1" applyAlignment="1" applyProtection="1">
      <alignment vertical="center" shrinkToFit="1"/>
      <protection/>
    </xf>
    <xf numFmtId="0" fontId="0" fillId="0" borderId="0" xfId="0" applyFill="1" applyAlignment="1" applyProtection="1">
      <alignment vertical="center"/>
      <protection/>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vertical="center" shrinkToFit="1"/>
      <protection/>
    </xf>
    <xf numFmtId="0" fontId="0" fillId="0" borderId="14" xfId="0" applyFont="1" applyFill="1" applyBorder="1" applyAlignment="1" applyProtection="1">
      <alignment vertical="center"/>
      <protection/>
    </xf>
    <xf numFmtId="0" fontId="0" fillId="0" borderId="14" xfId="0" applyFont="1" applyFill="1" applyBorder="1" applyAlignment="1" applyProtection="1">
      <alignment vertical="center" shrinkToFit="1"/>
      <protection/>
    </xf>
    <xf numFmtId="38" fontId="0" fillId="0" borderId="14" xfId="0" applyNumberFormat="1" applyFont="1" applyFill="1" applyBorder="1" applyAlignment="1" applyProtection="1">
      <alignment vertical="center" shrinkToFit="1"/>
      <protection/>
    </xf>
    <xf numFmtId="3" fontId="0" fillId="0" borderId="14" xfId="0" applyNumberFormat="1" applyFont="1" applyFill="1" applyBorder="1" applyAlignment="1" applyProtection="1">
      <alignment vertical="center"/>
      <protection/>
    </xf>
    <xf numFmtId="38" fontId="0" fillId="0" borderId="17" xfId="0" applyNumberFormat="1" applyFont="1" applyFill="1" applyBorder="1" applyAlignment="1" applyProtection="1">
      <alignment vertical="center" shrinkToFit="1"/>
      <protection/>
    </xf>
    <xf numFmtId="0" fontId="0" fillId="0" borderId="15" xfId="0" applyFont="1" applyFill="1" applyBorder="1" applyAlignment="1" applyProtection="1">
      <alignment vertical="center"/>
      <protection/>
    </xf>
    <xf numFmtId="0" fontId="0" fillId="0" borderId="15" xfId="0" applyFont="1" applyFill="1" applyBorder="1" applyAlignment="1" applyProtection="1">
      <alignment vertical="center" shrinkToFit="1"/>
      <protection/>
    </xf>
    <xf numFmtId="3" fontId="0" fillId="0" borderId="15" xfId="0" applyNumberFormat="1" applyFont="1" applyFill="1" applyBorder="1" applyAlignment="1" applyProtection="1">
      <alignment vertical="center"/>
      <protection/>
    </xf>
    <xf numFmtId="3" fontId="0" fillId="0" borderId="10" xfId="0" applyNumberFormat="1" applyFont="1" applyFill="1" applyBorder="1" applyAlignment="1" applyProtection="1">
      <alignment vertical="center"/>
      <protection/>
    </xf>
    <xf numFmtId="0" fontId="0" fillId="0" borderId="0" xfId="0" applyFill="1" applyAlignment="1" applyProtection="1">
      <alignment horizontal="center" vertical="center"/>
      <protection/>
    </xf>
    <xf numFmtId="38" fontId="0" fillId="0" borderId="10" xfId="0" applyNumberFormat="1" applyFont="1" applyFill="1" applyBorder="1" applyAlignment="1" applyProtection="1">
      <alignment vertical="center" shrinkToFit="1"/>
      <protection locked="0"/>
    </xf>
    <xf numFmtId="38" fontId="0" fillId="0" borderId="14" xfId="0" applyNumberFormat="1" applyFont="1" applyFill="1" applyBorder="1" applyAlignment="1" applyProtection="1">
      <alignment vertical="center" shrinkToFit="1"/>
      <protection locked="0"/>
    </xf>
    <xf numFmtId="38" fontId="0" fillId="0" borderId="15" xfId="0" applyNumberFormat="1" applyFont="1" applyFill="1" applyBorder="1" applyAlignment="1" applyProtection="1">
      <alignment vertical="center" shrinkToFit="1"/>
      <protection locked="0"/>
    </xf>
    <xf numFmtId="0" fontId="4" fillId="0" borderId="12" xfId="62" applyNumberFormat="1" applyFont="1" applyFill="1" applyBorder="1" applyAlignment="1" applyProtection="1">
      <alignment vertical="center" shrinkToFit="1"/>
      <protection/>
    </xf>
    <xf numFmtId="0" fontId="0" fillId="0" borderId="18" xfId="0" applyFont="1" applyFill="1" applyBorder="1" applyAlignment="1" applyProtection="1">
      <alignment vertical="center" shrinkToFit="1"/>
      <protection/>
    </xf>
    <xf numFmtId="0" fontId="0" fillId="0" borderId="18" xfId="0" applyFont="1" applyFill="1" applyBorder="1" applyAlignment="1" applyProtection="1">
      <alignment vertical="center"/>
      <protection/>
    </xf>
    <xf numFmtId="38" fontId="0" fillId="0" borderId="18" xfId="0" applyNumberFormat="1" applyFont="1" applyFill="1" applyBorder="1" applyAlignment="1" applyProtection="1">
      <alignment vertical="center" shrinkToFit="1"/>
      <protection/>
    </xf>
    <xf numFmtId="3" fontId="0" fillId="0" borderId="18" xfId="0" applyNumberFormat="1" applyFont="1" applyFill="1" applyBorder="1" applyAlignment="1" applyProtection="1">
      <alignment vertical="center"/>
      <protection/>
    </xf>
    <xf numFmtId="0" fontId="98" fillId="0" borderId="0" xfId="0" applyFont="1" applyFill="1" applyAlignment="1" applyProtection="1">
      <alignment vertical="center"/>
      <protection/>
    </xf>
    <xf numFmtId="0" fontId="98" fillId="0" borderId="0" xfId="0" applyFont="1" applyFill="1" applyBorder="1" applyAlignment="1" applyProtection="1">
      <alignment vertical="center"/>
      <protection/>
    </xf>
    <xf numFmtId="0" fontId="95" fillId="0" borderId="16" xfId="0" applyFont="1" applyFill="1" applyBorder="1" applyAlignment="1" applyProtection="1">
      <alignment vertical="center"/>
      <protection/>
    </xf>
    <xf numFmtId="0" fontId="95" fillId="0" borderId="0" xfId="0" applyFont="1" applyFill="1" applyBorder="1" applyAlignment="1" applyProtection="1">
      <alignment vertical="center"/>
      <protection/>
    </xf>
    <xf numFmtId="0" fontId="98" fillId="0" borderId="16" xfId="0" applyFont="1" applyFill="1" applyBorder="1" applyAlignment="1" applyProtection="1">
      <alignment horizontal="center" vertical="center" wrapText="1"/>
      <protection/>
    </xf>
    <xf numFmtId="0" fontId="98" fillId="0" borderId="16" xfId="0" applyFont="1" applyFill="1" applyBorder="1" applyAlignment="1" applyProtection="1">
      <alignment horizontal="center" vertical="center"/>
      <protection/>
    </xf>
    <xf numFmtId="0" fontId="98" fillId="0" borderId="0" xfId="0" applyFont="1" applyFill="1" applyBorder="1" applyAlignment="1" applyProtection="1">
      <alignment horizontal="center" vertical="center" wrapText="1"/>
      <protection/>
    </xf>
    <xf numFmtId="38" fontId="95" fillId="0" borderId="16" xfId="0" applyNumberFormat="1" applyFont="1" applyFill="1" applyBorder="1" applyAlignment="1" applyProtection="1">
      <alignment vertical="center"/>
      <protection/>
    </xf>
    <xf numFmtId="38" fontId="95" fillId="0" borderId="0" xfId="0" applyNumberFormat="1" applyFont="1" applyFill="1" applyBorder="1" applyAlignment="1" applyProtection="1">
      <alignment vertical="center"/>
      <protection/>
    </xf>
    <xf numFmtId="38" fontId="95" fillId="0" borderId="0" xfId="0" applyNumberFormat="1" applyFont="1" applyFill="1" applyBorder="1" applyAlignment="1" applyProtection="1">
      <alignment vertical="center"/>
      <protection/>
    </xf>
    <xf numFmtId="38" fontId="95" fillId="0" borderId="16" xfId="0" applyNumberFormat="1" applyFont="1" applyFill="1" applyBorder="1" applyAlignment="1" applyProtection="1">
      <alignment vertical="center"/>
      <protection/>
    </xf>
    <xf numFmtId="38" fontId="95" fillId="0" borderId="0" xfId="0" applyNumberFormat="1" applyFont="1" applyFill="1" applyBorder="1" applyAlignment="1" applyProtection="1">
      <alignment vertical="center" wrapText="1"/>
      <protection/>
    </xf>
    <xf numFmtId="178" fontId="0" fillId="0" borderId="0" xfId="0" applyNumberFormat="1" applyFill="1" applyBorder="1" applyAlignment="1" applyProtection="1">
      <alignment horizontal="center" vertical="center"/>
      <protection/>
    </xf>
    <xf numFmtId="182" fontId="0" fillId="0" borderId="0" xfId="48" applyNumberFormat="1" applyFont="1" applyFill="1" applyBorder="1" applyAlignment="1" applyProtection="1">
      <alignment vertical="center"/>
      <protection/>
    </xf>
    <xf numFmtId="38" fontId="102" fillId="0" borderId="0" xfId="0" applyNumberFormat="1" applyFont="1" applyFill="1" applyBorder="1" applyAlignment="1" applyProtection="1">
      <alignment vertical="center"/>
      <protection/>
    </xf>
    <xf numFmtId="0" fontId="0" fillId="0" borderId="0" xfId="0" applyAlignment="1" applyProtection="1">
      <alignment horizontal="right" vertical="center"/>
      <protection/>
    </xf>
    <xf numFmtId="0" fontId="0" fillId="0" borderId="19" xfId="0" applyBorder="1" applyAlignment="1" applyProtection="1">
      <alignment horizontal="right" vertical="center"/>
      <protection/>
    </xf>
    <xf numFmtId="0" fontId="83" fillId="0" borderId="0" xfId="0" applyFont="1" applyFill="1" applyAlignment="1" applyProtection="1">
      <alignment vertical="center"/>
      <protection/>
    </xf>
    <xf numFmtId="38" fontId="83" fillId="0" borderId="0" xfId="0" applyNumberFormat="1" applyFont="1" applyFill="1" applyAlignment="1" applyProtection="1">
      <alignment vertical="center"/>
      <protection/>
    </xf>
    <xf numFmtId="0" fontId="0" fillId="0" borderId="11" xfId="0" applyFont="1" applyFill="1" applyBorder="1" applyAlignment="1" applyProtection="1">
      <alignment vertical="center"/>
      <protection/>
    </xf>
    <xf numFmtId="177" fontId="0" fillId="0" borderId="19" xfId="0" applyNumberFormat="1" applyFont="1" applyFill="1" applyBorder="1" applyAlignment="1" applyProtection="1">
      <alignment vertical="center"/>
      <protection/>
    </xf>
    <xf numFmtId="3" fontId="0" fillId="0" borderId="10" xfId="0" applyNumberFormat="1" applyFont="1" applyFill="1" applyBorder="1" applyAlignment="1" applyProtection="1">
      <alignment vertical="center"/>
      <protection locked="0"/>
    </xf>
    <xf numFmtId="3" fontId="0" fillId="0" borderId="18" xfId="0" applyNumberFormat="1" applyFont="1" applyFill="1" applyBorder="1" applyAlignment="1" applyProtection="1">
      <alignment vertical="center"/>
      <protection locked="0"/>
    </xf>
    <xf numFmtId="3" fontId="0" fillId="0" borderId="20" xfId="0" applyNumberFormat="1" applyFont="1" applyFill="1" applyBorder="1" applyAlignment="1" applyProtection="1">
      <alignment vertical="center"/>
      <protection/>
    </xf>
    <xf numFmtId="177" fontId="0" fillId="0" borderId="21"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49" fontId="0" fillId="0" borderId="0" xfId="0" applyNumberFormat="1" applyFont="1" applyFill="1" applyBorder="1" applyAlignment="1" applyProtection="1">
      <alignment vertical="center" shrinkToFit="1"/>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vertical="center" shrinkToFit="1"/>
      <protection/>
    </xf>
    <xf numFmtId="3" fontId="0" fillId="0" borderId="13" xfId="0" applyNumberFormat="1"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center" vertical="center"/>
      <protection/>
    </xf>
    <xf numFmtId="3" fontId="0" fillId="0" borderId="0" xfId="0" applyNumberFormat="1" applyFont="1" applyFill="1" applyBorder="1" applyAlignment="1" applyProtection="1">
      <alignment vertical="center"/>
      <protection/>
    </xf>
    <xf numFmtId="0" fontId="0" fillId="0" borderId="0" xfId="0" applyFont="1" applyFill="1" applyAlignment="1" applyProtection="1">
      <alignment horizontal="center" vertical="center"/>
      <protection/>
    </xf>
    <xf numFmtId="38" fontId="0" fillId="0" borderId="19" xfId="48" applyFont="1" applyFill="1" applyBorder="1" applyAlignment="1" applyProtection="1">
      <alignment vertical="center"/>
      <protection locked="0"/>
    </xf>
    <xf numFmtId="0" fontId="100" fillId="0" borderId="0" xfId="0" applyFont="1" applyFill="1" applyAlignment="1" applyProtection="1">
      <alignment vertical="center"/>
      <protection/>
    </xf>
    <xf numFmtId="0" fontId="102" fillId="0" borderId="0" xfId="0" applyFont="1" applyFill="1" applyBorder="1" applyAlignment="1" applyProtection="1">
      <alignment vertical="center"/>
      <protection/>
    </xf>
    <xf numFmtId="0" fontId="4" fillId="0" borderId="13" xfId="62" applyNumberFormat="1" applyFont="1" applyFill="1" applyBorder="1" applyAlignment="1" applyProtection="1">
      <alignment vertical="center" shrinkToFit="1"/>
      <protection/>
    </xf>
    <xf numFmtId="49" fontId="0" fillId="0" borderId="10" xfId="60" applyNumberFormat="1" applyFont="1" applyBorder="1" applyAlignment="1">
      <alignment vertical="center"/>
      <protection/>
    </xf>
    <xf numFmtId="0" fontId="103" fillId="0" borderId="0" xfId="0" applyFont="1" applyFill="1" applyBorder="1" applyAlignment="1" applyProtection="1">
      <alignment vertical="center" wrapText="1"/>
      <protection/>
    </xf>
    <xf numFmtId="0" fontId="95" fillId="0" borderId="0" xfId="0" applyFont="1" applyFill="1" applyBorder="1" applyAlignment="1" applyProtection="1">
      <alignment horizontal="center" vertical="center"/>
      <protection/>
    </xf>
    <xf numFmtId="0" fontId="104" fillId="0" borderId="0" xfId="0" applyFont="1" applyFill="1" applyBorder="1" applyAlignment="1" applyProtection="1">
      <alignment vertical="center" wrapText="1"/>
      <protection/>
    </xf>
    <xf numFmtId="49" fontId="95" fillId="0" borderId="0" xfId="0" applyNumberFormat="1" applyFont="1" applyFill="1" applyBorder="1" applyAlignment="1" applyProtection="1">
      <alignment vertical="center" shrinkToFit="1"/>
      <protection/>
    </xf>
    <xf numFmtId="184" fontId="95" fillId="0" borderId="0" xfId="0" applyNumberFormat="1" applyFont="1" applyFill="1" applyBorder="1" applyAlignment="1" applyProtection="1">
      <alignment vertical="center"/>
      <protection/>
    </xf>
    <xf numFmtId="0" fontId="104" fillId="0" borderId="0" xfId="0" applyFont="1" applyFill="1" applyAlignment="1" applyProtection="1">
      <alignment vertical="top" wrapText="1"/>
      <protection/>
    </xf>
    <xf numFmtId="0" fontId="0" fillId="0" borderId="0" xfId="0" applyFont="1" applyBorder="1" applyAlignment="1" applyProtection="1">
      <alignment vertical="center"/>
      <protection/>
    </xf>
    <xf numFmtId="183"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100" fillId="0" borderId="0" xfId="0" applyFont="1" applyFill="1" applyAlignment="1" applyProtection="1">
      <alignment vertical="center"/>
      <protection/>
    </xf>
    <xf numFmtId="0" fontId="0" fillId="0" borderId="11" xfId="0" applyBorder="1" applyAlignment="1" applyProtection="1">
      <alignment vertical="center"/>
      <protection/>
    </xf>
    <xf numFmtId="0" fontId="0" fillId="0" borderId="17" xfId="0" applyBorder="1" applyAlignment="1" applyProtection="1">
      <alignment vertical="center"/>
      <protection/>
    </xf>
    <xf numFmtId="0" fontId="0" fillId="0" borderId="17" xfId="0" applyNumberFormat="1" applyBorder="1" applyAlignment="1" applyProtection="1">
      <alignment vertical="center"/>
      <protection/>
    </xf>
    <xf numFmtId="0" fontId="100" fillId="0" borderId="0" xfId="0" applyFont="1" applyAlignment="1" applyProtection="1">
      <alignment vertical="center"/>
      <protection/>
    </xf>
    <xf numFmtId="0" fontId="100" fillId="0" borderId="0" xfId="0" applyFont="1" applyAlignment="1" applyProtection="1">
      <alignment horizontal="right" vertical="center"/>
      <protection/>
    </xf>
    <xf numFmtId="0" fontId="100" fillId="0" borderId="0" xfId="0" applyFont="1" applyAlignment="1" applyProtection="1">
      <alignment horizontal="center" vertical="center"/>
      <protection/>
    </xf>
    <xf numFmtId="0" fontId="0" fillId="34" borderId="10" xfId="0" applyFill="1" applyBorder="1" applyAlignment="1" applyProtection="1">
      <alignment horizontal="center" vertical="center" shrinkToFit="1"/>
      <protection/>
    </xf>
    <xf numFmtId="0" fontId="0" fillId="0" borderId="15" xfId="0" applyNumberFormat="1" applyFont="1" applyFill="1" applyBorder="1" applyAlignment="1" applyProtection="1">
      <alignment vertical="center" shrinkToFit="1"/>
      <protection/>
    </xf>
    <xf numFmtId="0" fontId="105" fillId="0" borderId="0" xfId="0" applyFont="1" applyBorder="1" applyAlignment="1" applyProtection="1">
      <alignment vertical="center"/>
      <protection/>
    </xf>
    <xf numFmtId="0" fontId="0" fillId="0" borderId="13" xfId="0" applyBorder="1" applyAlignment="1" applyProtection="1">
      <alignment vertical="center"/>
      <protection/>
    </xf>
    <xf numFmtId="0" fontId="0" fillId="0" borderId="10" xfId="0" applyNumberFormat="1" applyFont="1" applyBorder="1" applyAlignment="1" applyProtection="1">
      <alignment vertical="center"/>
      <protection/>
    </xf>
    <xf numFmtId="0" fontId="0" fillId="0" borderId="19" xfId="0" applyNumberFormat="1" applyFont="1" applyBorder="1" applyAlignment="1" applyProtection="1">
      <alignment vertical="center"/>
      <protection/>
    </xf>
    <xf numFmtId="0" fontId="0" fillId="0" borderId="19" xfId="0" applyNumberFormat="1"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95" fillId="0" borderId="0" xfId="0" applyFont="1" applyAlignment="1" applyProtection="1">
      <alignment horizontal="right" vertical="center"/>
      <protection/>
    </xf>
    <xf numFmtId="0" fontId="95" fillId="0" borderId="0" xfId="0" applyFont="1" applyAlignment="1" applyProtection="1">
      <alignment vertical="center"/>
      <protection/>
    </xf>
    <xf numFmtId="38" fontId="0" fillId="0" borderId="20" xfId="0" applyNumberFormat="1" applyFont="1" applyFill="1" applyBorder="1" applyAlignment="1" applyProtection="1">
      <alignment vertical="center" shrinkToFit="1"/>
      <protection/>
    </xf>
    <xf numFmtId="3" fontId="0" fillId="0" borderId="14" xfId="0" applyNumberFormat="1" applyFont="1" applyFill="1" applyBorder="1" applyAlignment="1" applyProtection="1">
      <alignment vertical="center"/>
      <protection locked="0"/>
    </xf>
    <xf numFmtId="0" fontId="4" fillId="0" borderId="13" xfId="62" applyNumberFormat="1" applyFont="1" applyFill="1" applyBorder="1" applyAlignment="1" applyProtection="1">
      <alignment horizontal="right" vertical="center" shrinkToFit="1"/>
      <protection/>
    </xf>
    <xf numFmtId="0" fontId="0" fillId="0" borderId="10" xfId="0" applyBorder="1" applyAlignment="1" applyProtection="1">
      <alignment horizontal="center" vertical="center"/>
      <protection/>
    </xf>
    <xf numFmtId="0" fontId="0" fillId="0" borderId="0" xfId="0" applyAlignment="1" applyProtection="1">
      <alignment horizontal="right"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105" fillId="0" borderId="0" xfId="0" applyFont="1" applyAlignment="1" applyProtection="1">
      <alignment vertical="center"/>
      <protection/>
    </xf>
    <xf numFmtId="0" fontId="0" fillId="0" borderId="18" xfId="0" applyFont="1" applyFill="1" applyBorder="1" applyAlignment="1" applyProtection="1">
      <alignment horizontal="center" vertical="center"/>
      <protection/>
    </xf>
    <xf numFmtId="0" fontId="83" fillId="0" borderId="12" xfId="0"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106" fillId="0" borderId="0" xfId="0" applyFont="1" applyFill="1" applyAlignment="1" applyProtection="1">
      <alignment vertical="center"/>
      <protection/>
    </xf>
    <xf numFmtId="0" fontId="0" fillId="0" borderId="15" xfId="0" applyFont="1" applyFill="1" applyBorder="1" applyAlignment="1" applyProtection="1">
      <alignment horizontal="center" vertical="center"/>
      <protection/>
    </xf>
    <xf numFmtId="0" fontId="0" fillId="0" borderId="0" xfId="0" applyFill="1" applyAlignment="1" applyProtection="1">
      <alignment horizontal="right" vertical="center"/>
      <protection/>
    </xf>
    <xf numFmtId="0" fontId="98" fillId="0" borderId="0" xfId="0" applyFont="1" applyFill="1" applyBorder="1" applyAlignment="1" applyProtection="1">
      <alignment horizontal="center" vertical="center"/>
      <protection/>
    </xf>
    <xf numFmtId="0" fontId="0" fillId="0" borderId="0" xfId="0" applyFont="1" applyFill="1" applyAlignment="1" applyProtection="1">
      <alignment horizontal="right" vertical="center"/>
      <protection/>
    </xf>
    <xf numFmtId="0" fontId="0" fillId="0" borderId="19" xfId="0"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98" fillId="0" borderId="0" xfId="0" applyNumberFormat="1" applyFont="1" applyFill="1" applyBorder="1" applyAlignment="1" applyProtection="1">
      <alignment vertical="center"/>
      <protection/>
    </xf>
    <xf numFmtId="0" fontId="0" fillId="0" borderId="12" xfId="0" applyBorder="1" applyAlignment="1" applyProtection="1">
      <alignment vertical="center"/>
      <protection/>
    </xf>
    <xf numFmtId="38" fontId="0" fillId="0" borderId="22" xfId="48" applyFont="1" applyFill="1" applyBorder="1" applyAlignment="1" applyProtection="1">
      <alignment vertical="center"/>
      <protection/>
    </xf>
    <xf numFmtId="177" fontId="0" fillId="0" borderId="22" xfId="0" applyNumberFormat="1" applyFont="1" applyFill="1" applyBorder="1" applyAlignment="1" applyProtection="1">
      <alignment vertical="center"/>
      <protection/>
    </xf>
    <xf numFmtId="38" fontId="0" fillId="0" borderId="23" xfId="48" applyFont="1" applyFill="1" applyBorder="1" applyAlignment="1" applyProtection="1">
      <alignment vertical="center"/>
      <protection locked="0"/>
    </xf>
    <xf numFmtId="177" fontId="0" fillId="0" borderId="23" xfId="0" applyNumberFormat="1" applyFont="1" applyFill="1" applyBorder="1" applyAlignment="1" applyProtection="1">
      <alignment vertical="center"/>
      <protection/>
    </xf>
    <xf numFmtId="38" fontId="0" fillId="0" borderId="20" xfId="48" applyFont="1" applyFill="1" applyBorder="1" applyAlignment="1" applyProtection="1">
      <alignment horizontal="center" vertical="center"/>
      <protection/>
    </xf>
    <xf numFmtId="38" fontId="0" fillId="0" borderId="13" xfId="48" applyFont="1" applyFill="1" applyBorder="1" applyAlignment="1" applyProtection="1">
      <alignment horizontal="center" vertical="center" textRotation="255"/>
      <protection/>
    </xf>
    <xf numFmtId="38" fontId="0" fillId="0" borderId="13" xfId="48" applyFont="1" applyFill="1" applyBorder="1" applyAlignment="1" applyProtection="1">
      <alignment horizontal="center" vertical="center"/>
      <protection/>
    </xf>
    <xf numFmtId="38" fontId="0" fillId="0" borderId="13" xfId="48" applyFont="1" applyFill="1" applyBorder="1" applyAlignment="1" applyProtection="1">
      <alignment vertical="center"/>
      <protection/>
    </xf>
    <xf numFmtId="38" fontId="102" fillId="0" borderId="13" xfId="48" applyFont="1" applyFill="1" applyBorder="1" applyAlignment="1" applyProtection="1">
      <alignment vertical="center"/>
      <protection/>
    </xf>
    <xf numFmtId="38" fontId="0" fillId="0" borderId="10" xfId="48" applyFont="1" applyFill="1" applyBorder="1" applyAlignment="1" applyProtection="1">
      <alignment vertical="center"/>
      <protection/>
    </xf>
    <xf numFmtId="38" fontId="0" fillId="0" borderId="0" xfId="48" applyFont="1" applyFill="1" applyBorder="1" applyAlignment="1" applyProtection="1">
      <alignment horizontal="center" vertical="center"/>
      <protection/>
    </xf>
    <xf numFmtId="38" fontId="98" fillId="0" borderId="10" xfId="48"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0" fillId="0" borderId="0" xfId="0" applyNumberFormat="1" applyBorder="1" applyAlignment="1" applyProtection="1">
      <alignment vertical="center"/>
      <protection/>
    </xf>
    <xf numFmtId="0" fontId="0" fillId="0" borderId="15"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4" xfId="0" applyFill="1" applyBorder="1" applyAlignment="1" applyProtection="1">
      <alignment vertical="center"/>
      <protection/>
    </xf>
    <xf numFmtId="0" fontId="102" fillId="0" borderId="0" xfId="0" applyFont="1" applyFill="1" applyBorder="1" applyAlignment="1" applyProtection="1">
      <alignment vertical="center"/>
      <protection/>
    </xf>
    <xf numFmtId="38" fontId="0" fillId="0" borderId="21" xfId="48"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100" fillId="0" borderId="0" xfId="0" applyFont="1" applyAlignment="1" applyProtection="1">
      <alignment horizontal="right" vertical="center"/>
      <protection/>
    </xf>
    <xf numFmtId="0" fontId="0" fillId="0" borderId="10"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5" xfId="0" applyFill="1" applyBorder="1" applyAlignment="1" applyProtection="1">
      <alignment horizontal="center" vertical="center" shrinkToFit="1"/>
      <protection/>
    </xf>
    <xf numFmtId="0" fontId="83" fillId="0" borderId="12" xfId="0" applyFont="1" applyFill="1" applyBorder="1" applyAlignment="1" applyProtection="1">
      <alignment vertical="center"/>
      <protection/>
    </xf>
    <xf numFmtId="0" fontId="83" fillId="0" borderId="0" xfId="0" applyFont="1" applyFill="1" applyBorder="1" applyAlignment="1" applyProtection="1">
      <alignment vertical="center"/>
      <protection/>
    </xf>
    <xf numFmtId="0" fontId="0" fillId="0" borderId="0" xfId="0" applyFill="1" applyAlignment="1" applyProtection="1">
      <alignment horizontal="right" vertical="center"/>
      <protection/>
    </xf>
    <xf numFmtId="0" fontId="0" fillId="0" borderId="0" xfId="0" applyAlignment="1" applyProtection="1">
      <alignment horizontal="center" vertical="center"/>
      <protection/>
    </xf>
    <xf numFmtId="0" fontId="105" fillId="0" borderId="0" xfId="0" applyFont="1" applyFill="1" applyAlignment="1" applyProtection="1">
      <alignment vertical="center"/>
      <protection/>
    </xf>
    <xf numFmtId="181" fontId="4" fillId="0" borderId="10" xfId="60" applyNumberFormat="1" applyBorder="1" applyAlignment="1">
      <alignment vertical="center"/>
      <protection/>
    </xf>
    <xf numFmtId="181" fontId="0" fillId="0" borderId="10" xfId="0" applyNumberFormat="1" applyBorder="1" applyAlignment="1">
      <alignment vertical="center"/>
    </xf>
    <xf numFmtId="0" fontId="5" fillId="0" borderId="0" xfId="64" applyFont="1" applyFill="1" applyBorder="1" applyAlignment="1">
      <alignment vertical="center"/>
      <protection/>
    </xf>
    <xf numFmtId="0" fontId="4" fillId="0" borderId="0" xfId="64" applyAlignment="1">
      <alignment vertical="center"/>
      <protection/>
    </xf>
    <xf numFmtId="0" fontId="4" fillId="33" borderId="10" xfId="64" applyFill="1" applyBorder="1" applyAlignment="1">
      <alignment horizontal="center" vertical="center"/>
      <protection/>
    </xf>
    <xf numFmtId="49" fontId="4" fillId="33" borderId="10" xfId="64" applyNumberFormat="1" applyFont="1" applyFill="1" applyBorder="1" applyAlignment="1">
      <alignment horizontal="center" vertical="center"/>
      <protection/>
    </xf>
    <xf numFmtId="0" fontId="4" fillId="0" borderId="10" xfId="64" applyFill="1" applyBorder="1" applyAlignment="1">
      <alignment vertical="center"/>
      <protection/>
    </xf>
    <xf numFmtId="0" fontId="4" fillId="0" borderId="10" xfId="64" applyBorder="1" applyAlignment="1">
      <alignment vertical="center"/>
      <protection/>
    </xf>
    <xf numFmtId="0" fontId="4" fillId="0" borderId="10" xfId="60" applyBorder="1">
      <alignment/>
      <protection/>
    </xf>
    <xf numFmtId="0" fontId="4" fillId="0" borderId="0" xfId="60">
      <alignment/>
      <protection/>
    </xf>
    <xf numFmtId="0" fontId="105" fillId="0" borderId="0" xfId="0" applyFont="1" applyAlignment="1" applyProtection="1">
      <alignment vertical="center"/>
      <protection/>
    </xf>
    <xf numFmtId="0" fontId="105" fillId="0" borderId="0" xfId="0" applyFont="1" applyFill="1" applyAlignment="1" applyProtection="1">
      <alignment vertical="center"/>
      <protection/>
    </xf>
    <xf numFmtId="0" fontId="106" fillId="0" borderId="0" xfId="0" applyFont="1" applyFill="1" applyAlignment="1" applyProtection="1">
      <alignment vertical="center"/>
      <protection/>
    </xf>
    <xf numFmtId="0" fontId="102" fillId="0" borderId="0" xfId="0" applyFont="1" applyAlignment="1" applyProtection="1">
      <alignment vertical="center"/>
      <protection/>
    </xf>
    <xf numFmtId="0" fontId="107" fillId="0" borderId="0" xfId="0" applyFont="1" applyFill="1" applyAlignment="1" applyProtection="1">
      <alignment vertical="center"/>
      <protection/>
    </xf>
    <xf numFmtId="0" fontId="106" fillId="0" borderId="24" xfId="0"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102" fillId="0" borderId="0" xfId="0" applyFont="1" applyAlignment="1" applyProtection="1">
      <alignment vertical="center" shrinkToFit="1"/>
      <protection/>
    </xf>
    <xf numFmtId="0" fontId="108" fillId="0" borderId="0" xfId="0" applyFont="1" applyAlignment="1" applyProtection="1">
      <alignment vertical="center" shrinkToFit="1"/>
      <protection/>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8" xfId="0"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shrinkToFit="1"/>
      <protection locked="0"/>
    </xf>
    <xf numFmtId="0" fontId="0" fillId="0" borderId="32"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0" fillId="0" borderId="34" xfId="0" applyFill="1" applyBorder="1" applyAlignment="1" applyProtection="1">
      <alignment horizontal="center" vertical="top" textRotation="255"/>
      <protection/>
    </xf>
    <xf numFmtId="0" fontId="0" fillId="0" borderId="35" xfId="0" applyFill="1" applyBorder="1" applyAlignment="1" applyProtection="1">
      <alignment horizontal="center" vertical="top" textRotation="255" wrapText="1"/>
      <protection/>
    </xf>
    <xf numFmtId="0" fontId="0" fillId="0" borderId="35" xfId="0" applyFill="1" applyBorder="1" applyAlignment="1" applyProtection="1">
      <alignment horizontal="center" vertical="top" textRotation="255"/>
      <protection/>
    </xf>
    <xf numFmtId="0" fontId="0" fillId="0" borderId="36" xfId="0" applyFill="1" applyBorder="1" applyAlignment="1" applyProtection="1">
      <alignment horizontal="center" vertical="top" textRotation="255"/>
      <protection/>
    </xf>
    <xf numFmtId="0" fontId="0" fillId="0" borderId="34" xfId="0" applyFill="1" applyBorder="1" applyAlignment="1" applyProtection="1">
      <alignment horizontal="center" vertical="top" textRotation="255" wrapText="1"/>
      <protection/>
    </xf>
    <xf numFmtId="0" fontId="109" fillId="0" borderId="35" xfId="0" applyFont="1" applyFill="1" applyBorder="1" applyAlignment="1" applyProtection="1">
      <alignment horizontal="center" vertical="top" textRotation="255" wrapText="1"/>
      <protection/>
    </xf>
    <xf numFmtId="0" fontId="0" fillId="0" borderId="36" xfId="0" applyFill="1" applyBorder="1" applyAlignment="1" applyProtection="1">
      <alignment horizontal="center" vertical="top" textRotation="255" wrapText="1"/>
      <protection/>
    </xf>
    <xf numFmtId="0" fontId="0" fillId="0" borderId="37" xfId="0" applyFill="1" applyBorder="1" applyAlignment="1" applyProtection="1">
      <alignment horizontal="center" vertical="top" textRotation="255" wrapText="1"/>
      <protection/>
    </xf>
    <xf numFmtId="0" fontId="0" fillId="0" borderId="38" xfId="0" applyFill="1" applyBorder="1" applyAlignment="1" applyProtection="1">
      <alignment horizontal="center" vertical="top" textRotation="255"/>
      <protection/>
    </xf>
    <xf numFmtId="183" fontId="0" fillId="0" borderId="20" xfId="0" applyNumberFormat="1" applyFill="1" applyBorder="1" applyAlignment="1" applyProtection="1">
      <alignment horizontal="center" vertical="center" shrinkToFit="1"/>
      <protection locked="0"/>
    </xf>
    <xf numFmtId="183" fontId="0" fillId="0" borderId="39" xfId="0" applyNumberFormat="1" applyFill="1" applyBorder="1" applyAlignment="1" applyProtection="1">
      <alignment horizontal="center" vertical="center" shrinkToFit="1"/>
      <protection locked="0"/>
    </xf>
    <xf numFmtId="49" fontId="0" fillId="0" borderId="10" xfId="60" applyNumberFormat="1" applyFont="1" applyBorder="1" applyAlignment="1">
      <alignment vertical="center"/>
      <protection/>
    </xf>
    <xf numFmtId="0" fontId="110" fillId="0" borderId="0" xfId="0" applyFont="1" applyAlignment="1">
      <alignment horizontal="right" vertical="center"/>
    </xf>
    <xf numFmtId="0" fontId="0" fillId="34" borderId="15" xfId="0" applyNumberFormat="1" applyFill="1" applyBorder="1" applyAlignment="1" applyProtection="1">
      <alignment horizontal="center" vertical="center" shrinkToFit="1"/>
      <protection/>
    </xf>
    <xf numFmtId="0" fontId="0" fillId="34" borderId="15" xfId="0" applyNumberFormat="1" applyFill="1" applyBorder="1" applyAlignment="1" applyProtection="1">
      <alignment vertical="center" shrinkToFit="1"/>
      <protection/>
    </xf>
    <xf numFmtId="0" fontId="0" fillId="34" borderId="10" xfId="0" applyNumberFormat="1" applyFill="1" applyBorder="1" applyAlignment="1" applyProtection="1">
      <alignment horizontal="center" vertical="center" shrinkToFit="1"/>
      <protection/>
    </xf>
    <xf numFmtId="0" fontId="0" fillId="34" borderId="10" xfId="0" applyNumberFormat="1" applyFill="1" applyBorder="1" applyAlignment="1" applyProtection="1">
      <alignment vertical="center" shrinkToFit="1"/>
      <protection/>
    </xf>
    <xf numFmtId="0" fontId="0" fillId="34" borderId="14" xfId="0" applyNumberFormat="1" applyFill="1" applyBorder="1" applyAlignment="1" applyProtection="1">
      <alignment horizontal="center" vertical="center" shrinkToFit="1"/>
      <protection/>
    </xf>
    <xf numFmtId="0" fontId="0" fillId="34" borderId="14" xfId="0" applyNumberFormat="1" applyFill="1" applyBorder="1" applyAlignment="1" applyProtection="1">
      <alignment vertical="center" shrinkToFit="1"/>
      <protection/>
    </xf>
    <xf numFmtId="0" fontId="100" fillId="34" borderId="15" xfId="0" applyFont="1" applyFill="1" applyBorder="1" applyAlignment="1" applyProtection="1">
      <alignment horizontal="center" vertical="center" shrinkToFit="1"/>
      <protection/>
    </xf>
    <xf numFmtId="0" fontId="100" fillId="34" borderId="10" xfId="0" applyFont="1" applyFill="1" applyBorder="1" applyAlignment="1" applyProtection="1">
      <alignment horizontal="center" vertical="center" shrinkToFit="1"/>
      <protection/>
    </xf>
    <xf numFmtId="0" fontId="100" fillId="34" borderId="14" xfId="0" applyFont="1" applyFill="1" applyBorder="1" applyAlignment="1" applyProtection="1">
      <alignment horizontal="center" vertical="center" shrinkToFit="1"/>
      <protection/>
    </xf>
    <xf numFmtId="182" fontId="0" fillId="0" borderId="39" xfId="0" applyNumberFormat="1" applyFill="1" applyBorder="1" applyAlignment="1" applyProtection="1">
      <alignment horizontal="center" vertical="center" shrinkToFit="1"/>
      <protection locked="0"/>
    </xf>
    <xf numFmtId="182" fontId="0" fillId="0" borderId="15" xfId="0" applyNumberFormat="1" applyFill="1" applyBorder="1" applyAlignment="1" applyProtection="1">
      <alignment horizontal="center" vertical="center" shrinkToFit="1"/>
      <protection/>
    </xf>
    <xf numFmtId="182" fontId="0" fillId="0" borderId="39" xfId="0" applyNumberFormat="1" applyFill="1" applyBorder="1" applyAlignment="1" applyProtection="1">
      <alignment horizontal="center" vertical="center" shrinkToFit="1"/>
      <protection/>
    </xf>
    <xf numFmtId="182" fontId="0" fillId="0" borderId="20" xfId="0" applyNumberFormat="1" applyFill="1" applyBorder="1" applyAlignment="1" applyProtection="1">
      <alignment horizontal="center" vertical="center" shrinkToFit="1"/>
      <protection/>
    </xf>
    <xf numFmtId="182" fontId="0" fillId="0" borderId="40" xfId="0" applyNumberFormat="1" applyFill="1" applyBorder="1" applyAlignment="1" applyProtection="1">
      <alignment horizontal="center" vertical="center" shrinkToFit="1"/>
      <protection/>
    </xf>
    <xf numFmtId="0" fontId="0" fillId="0" borderId="20" xfId="0" applyNumberFormat="1" applyFill="1" applyBorder="1" applyAlignment="1" applyProtection="1">
      <alignment vertical="center" shrinkToFit="1"/>
      <protection/>
    </xf>
    <xf numFmtId="0" fontId="0" fillId="0" borderId="0" xfId="0" applyBorder="1" applyAlignment="1" applyProtection="1">
      <alignment vertical="center" shrinkToFit="1"/>
      <protection/>
    </xf>
    <xf numFmtId="0" fontId="99" fillId="0" borderId="0" xfId="0" applyNumberFormat="1" applyFont="1" applyFill="1" applyBorder="1" applyAlignment="1" applyProtection="1">
      <alignment horizontal="center" vertical="center"/>
      <protection/>
    </xf>
    <xf numFmtId="0" fontId="111" fillId="0" borderId="0" xfId="0" applyFont="1" applyAlignment="1" applyProtection="1">
      <alignment vertical="center"/>
      <protection/>
    </xf>
    <xf numFmtId="0" fontId="0" fillId="0" borderId="16" xfId="0" applyFont="1" applyBorder="1" applyAlignment="1" applyProtection="1">
      <alignment vertical="center"/>
      <protection/>
    </xf>
    <xf numFmtId="49" fontId="0" fillId="0" borderId="10" xfId="60" applyNumberFormat="1" applyFont="1" applyBorder="1" applyAlignment="1">
      <alignment vertical="center"/>
      <protection/>
    </xf>
    <xf numFmtId="0" fontId="8" fillId="0" borderId="0" xfId="63" applyFont="1" applyFill="1" applyBorder="1" applyAlignment="1" applyProtection="1">
      <alignment vertical="center"/>
      <protection/>
    </xf>
    <xf numFmtId="0" fontId="8" fillId="0" borderId="0" xfId="0" applyFont="1" applyAlignment="1" applyProtection="1">
      <alignment vertical="center"/>
      <protection/>
    </xf>
    <xf numFmtId="0" fontId="8" fillId="0" borderId="0" xfId="0" applyFont="1" applyBorder="1" applyAlignment="1" applyProtection="1">
      <alignment vertical="center" shrinkToFit="1"/>
      <protection/>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Fill="1" applyAlignment="1" applyProtection="1">
      <alignment vertical="center"/>
      <protection/>
    </xf>
    <xf numFmtId="0" fontId="9" fillId="0" borderId="0" xfId="0" applyFont="1" applyAlignment="1" applyProtection="1">
      <alignment horizontal="center" vertical="center"/>
      <protection/>
    </xf>
    <xf numFmtId="0" fontId="0" fillId="0" borderId="0" xfId="0" applyFill="1" applyBorder="1" applyAlignment="1" applyProtection="1">
      <alignment horizontal="center" vertical="center"/>
      <protection/>
    </xf>
    <xf numFmtId="49" fontId="4" fillId="25" borderId="10" xfId="60" applyNumberFormat="1" applyFill="1" applyBorder="1" applyAlignment="1">
      <alignment vertical="center"/>
      <protection/>
    </xf>
    <xf numFmtId="49" fontId="4" fillId="35" borderId="10" xfId="60" applyNumberFormat="1" applyFill="1" applyBorder="1" applyAlignment="1">
      <alignment vertical="center" shrinkToFit="1"/>
      <protection/>
    </xf>
    <xf numFmtId="0" fontId="0" fillId="9" borderId="10" xfId="0" applyFill="1" applyBorder="1" applyAlignment="1">
      <alignment vertical="center"/>
    </xf>
    <xf numFmtId="49" fontId="4" fillId="24" borderId="10" xfId="60" applyNumberFormat="1" applyFill="1" applyBorder="1" applyAlignment="1">
      <alignment vertical="center" shrinkToFit="1"/>
      <protection/>
    </xf>
    <xf numFmtId="49" fontId="4" fillId="21" borderId="10" xfId="60" applyNumberFormat="1" applyFill="1" applyBorder="1" applyAlignment="1">
      <alignment vertical="center" shrinkToFit="1"/>
      <protection/>
    </xf>
    <xf numFmtId="49" fontId="4" fillId="23" borderId="10" xfId="60" applyNumberFormat="1" applyFill="1" applyBorder="1" applyAlignment="1">
      <alignment vertical="center" shrinkToFit="1"/>
      <protection/>
    </xf>
    <xf numFmtId="49" fontId="4" fillId="22" borderId="10" xfId="60" applyNumberFormat="1" applyFill="1" applyBorder="1" applyAlignment="1">
      <alignment vertical="center" shrinkToFit="1"/>
      <protection/>
    </xf>
    <xf numFmtId="49" fontId="4" fillId="20" borderId="10" xfId="60" applyNumberFormat="1" applyFill="1" applyBorder="1" applyAlignment="1">
      <alignment vertical="center" shrinkToFit="1"/>
      <protection/>
    </xf>
    <xf numFmtId="49" fontId="4" fillId="11" borderId="10" xfId="60" applyNumberFormat="1" applyFill="1" applyBorder="1" applyAlignment="1">
      <alignment vertical="center" shrinkToFit="1"/>
      <protection/>
    </xf>
    <xf numFmtId="49" fontId="4" fillId="12" borderId="10" xfId="60" applyNumberFormat="1" applyFill="1" applyBorder="1" applyAlignment="1">
      <alignment vertical="center" shrinkToFit="1"/>
      <protection/>
    </xf>
    <xf numFmtId="49" fontId="4" fillId="9" borderId="10" xfId="60" applyNumberFormat="1" applyFill="1" applyBorder="1" applyAlignment="1">
      <alignment vertical="center" shrinkToFit="1"/>
      <protection/>
    </xf>
    <xf numFmtId="49" fontId="4" fillId="10" borderId="10" xfId="60" applyNumberFormat="1" applyFill="1" applyBorder="1" applyAlignment="1">
      <alignment vertical="center" shrinkToFit="1"/>
      <protection/>
    </xf>
    <xf numFmtId="49" fontId="0" fillId="24" borderId="10" xfId="60" applyNumberFormat="1" applyFont="1" applyFill="1" applyBorder="1" applyAlignment="1">
      <alignment vertical="center"/>
      <protection/>
    </xf>
    <xf numFmtId="49" fontId="0" fillId="23" borderId="10" xfId="60" applyNumberFormat="1" applyFont="1" applyFill="1" applyBorder="1" applyAlignment="1">
      <alignment vertical="center"/>
      <protection/>
    </xf>
    <xf numFmtId="49" fontId="0" fillId="22" borderId="10" xfId="60" applyNumberFormat="1" applyFont="1" applyFill="1" applyBorder="1" applyAlignment="1">
      <alignment vertical="center"/>
      <protection/>
    </xf>
    <xf numFmtId="0" fontId="0" fillId="0" borderId="10" xfId="0" applyNumberFormat="1" applyBorder="1" applyAlignment="1">
      <alignment vertical="center" shrinkToFit="1"/>
    </xf>
    <xf numFmtId="0" fontId="0" fillId="0" borderId="10" xfId="60" applyNumberFormat="1" applyFont="1" applyBorder="1" applyAlignment="1">
      <alignment vertical="center" shrinkToFit="1"/>
      <protection/>
    </xf>
    <xf numFmtId="0" fontId="0" fillId="0" borderId="20" xfId="0" applyFill="1" applyBorder="1" applyAlignment="1" applyProtection="1">
      <alignment horizontal="center" vertical="center" shrinkToFit="1"/>
      <protection locked="0"/>
    </xf>
    <xf numFmtId="0" fontId="0" fillId="0" borderId="40" xfId="0" applyFill="1" applyBorder="1" applyAlignment="1" applyProtection="1">
      <alignment horizontal="center" vertical="center" shrinkToFit="1"/>
      <protection locked="0"/>
    </xf>
    <xf numFmtId="183" fontId="0" fillId="36" borderId="10" xfId="0" applyNumberFormat="1" applyFill="1" applyBorder="1" applyAlignment="1" applyProtection="1">
      <alignment horizontal="center" vertical="center" shrinkToFit="1"/>
      <protection locked="0"/>
    </xf>
    <xf numFmtId="183" fontId="0" fillId="36" borderId="14" xfId="0" applyNumberFormat="1" applyFill="1" applyBorder="1" applyAlignment="1" applyProtection="1">
      <alignment horizontal="center" vertical="center" shrinkToFit="1"/>
      <protection locked="0"/>
    </xf>
    <xf numFmtId="0" fontId="0" fillId="34" borderId="15" xfId="0" applyFill="1" applyBorder="1" applyAlignment="1" applyProtection="1">
      <alignment horizontal="center" vertical="center" shrinkToFit="1"/>
      <protection locked="0"/>
    </xf>
    <xf numFmtId="0" fontId="0" fillId="34" borderId="10" xfId="0" applyFill="1" applyBorder="1" applyAlignment="1" applyProtection="1">
      <alignment horizontal="center" vertical="center" shrinkToFit="1"/>
      <protection locked="0"/>
    </xf>
    <xf numFmtId="0" fontId="0" fillId="34" borderId="14" xfId="0" applyFill="1" applyBorder="1" applyAlignment="1" applyProtection="1">
      <alignment horizontal="center" vertical="center" shrinkToFit="1"/>
      <protection locked="0"/>
    </xf>
    <xf numFmtId="179" fontId="0" fillId="0" borderId="20" xfId="0" applyNumberFormat="1" applyFill="1" applyBorder="1" applyAlignment="1" applyProtection="1">
      <alignment horizontal="center" vertical="center" shrinkToFit="1"/>
      <protection locked="0"/>
    </xf>
    <xf numFmtId="179" fontId="0" fillId="0" borderId="15" xfId="0" applyNumberFormat="1" applyFill="1" applyBorder="1" applyAlignment="1" applyProtection="1">
      <alignment horizontal="center" vertical="center" shrinkToFit="1"/>
      <protection locked="0"/>
    </xf>
    <xf numFmtId="179" fontId="0" fillId="0" borderId="40" xfId="0" applyNumberFormat="1" applyFill="1" applyBorder="1" applyAlignment="1" applyProtection="1">
      <alignment horizontal="center" vertical="center" shrinkToFit="1"/>
      <protection locked="0"/>
    </xf>
    <xf numFmtId="0" fontId="112" fillId="34" borderId="15" xfId="0" applyNumberFormat="1" applyFont="1" applyFill="1" applyBorder="1" applyAlignment="1" applyProtection="1">
      <alignment horizontal="center" vertical="center" shrinkToFit="1"/>
      <protection/>
    </xf>
    <xf numFmtId="0" fontId="112" fillId="34" borderId="10" xfId="0" applyNumberFormat="1" applyFont="1" applyFill="1" applyBorder="1" applyAlignment="1" applyProtection="1">
      <alignment horizontal="center" vertical="center" shrinkToFit="1"/>
      <protection/>
    </xf>
    <xf numFmtId="0" fontId="112" fillId="34" borderId="14" xfId="0" applyNumberFormat="1" applyFont="1" applyFill="1" applyBorder="1" applyAlignment="1" applyProtection="1">
      <alignment horizontal="center" vertical="center" shrinkToFit="1"/>
      <protection/>
    </xf>
    <xf numFmtId="0" fontId="0" fillId="34" borderId="10"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185" fontId="0" fillId="0" borderId="10" xfId="60" applyNumberFormat="1" applyFont="1" applyBorder="1" applyAlignment="1">
      <alignment horizontal="right" vertical="center"/>
      <protection/>
    </xf>
    <xf numFmtId="0" fontId="4" fillId="0" borderId="0" xfId="62" applyNumberFormat="1" applyFont="1" applyFill="1" applyBorder="1" applyAlignment="1" applyProtection="1">
      <alignment horizontal="right" vertical="center" wrapText="1" shrinkToFit="1"/>
      <protection/>
    </xf>
    <xf numFmtId="0" fontId="10" fillId="0" borderId="41" xfId="0" applyFont="1" applyBorder="1" applyAlignment="1" applyProtection="1">
      <alignment horizontal="center" vertical="center" shrinkToFit="1"/>
      <protection/>
    </xf>
    <xf numFmtId="49" fontId="100" fillId="0" borderId="0" xfId="0" applyNumberFormat="1" applyFont="1" applyBorder="1" applyAlignment="1" applyProtection="1">
      <alignment vertical="center"/>
      <protection/>
    </xf>
    <xf numFmtId="0" fontId="0" fillId="0" borderId="0" xfId="0" applyFill="1" applyBorder="1" applyAlignment="1" applyProtection="1">
      <alignment horizontal="center" vertical="center"/>
      <protection/>
    </xf>
    <xf numFmtId="0" fontId="0" fillId="34" borderId="15" xfId="0" applyFont="1" applyFill="1" applyBorder="1" applyAlignment="1" applyProtection="1">
      <alignment horizontal="center" vertical="center"/>
      <protection/>
    </xf>
    <xf numFmtId="0" fontId="0" fillId="0" borderId="0" xfId="0" applyBorder="1" applyAlignment="1" applyProtection="1">
      <alignment horizontal="right" vertical="center"/>
      <protection/>
    </xf>
    <xf numFmtId="0" fontId="100" fillId="0" borderId="0" xfId="0" applyNumberFormat="1" applyFont="1" applyBorder="1" applyAlignment="1" applyProtection="1">
      <alignment vertical="center"/>
      <protection/>
    </xf>
    <xf numFmtId="0" fontId="100" fillId="0" borderId="0" xfId="0" applyNumberFormat="1" applyFont="1" applyAlignment="1" applyProtection="1">
      <alignment vertical="center"/>
      <protection/>
    </xf>
    <xf numFmtId="0" fontId="4" fillId="0" borderId="0" xfId="62" applyNumberFormat="1" applyFont="1" applyFill="1" applyBorder="1" applyAlignment="1" applyProtection="1">
      <alignment vertical="center"/>
      <protection/>
    </xf>
    <xf numFmtId="0" fontId="0" fillId="0" borderId="10" xfId="0" applyFill="1" applyBorder="1" applyAlignment="1" applyProtection="1">
      <alignment vertical="center" shrinkToFit="1"/>
      <protection locked="0"/>
    </xf>
    <xf numFmtId="183" fontId="0" fillId="34" borderId="15" xfId="0" applyNumberFormat="1" applyFill="1" applyBorder="1" applyAlignment="1" applyProtection="1">
      <alignment horizontal="center" vertical="center" shrinkToFit="1"/>
      <protection/>
    </xf>
    <xf numFmtId="183" fontId="0" fillId="34" borderId="10" xfId="0" applyNumberFormat="1" applyFill="1" applyBorder="1" applyAlignment="1" applyProtection="1">
      <alignment horizontal="center" vertical="center" shrinkToFit="1"/>
      <protection/>
    </xf>
    <xf numFmtId="183" fontId="0" fillId="34" borderId="18" xfId="0" applyNumberFormat="1" applyFill="1" applyBorder="1" applyAlignment="1" applyProtection="1">
      <alignment horizontal="center" vertical="center" shrinkToFit="1"/>
      <protection/>
    </xf>
    <xf numFmtId="183" fontId="0" fillId="34" borderId="14" xfId="0" applyNumberFormat="1" applyFill="1" applyBorder="1" applyAlignment="1" applyProtection="1">
      <alignment horizontal="center" vertical="center" shrinkToFit="1"/>
      <protection/>
    </xf>
    <xf numFmtId="0" fontId="0" fillId="0" borderId="40" xfId="0" applyFill="1" applyBorder="1" applyAlignment="1" applyProtection="1">
      <alignment vertical="center" textRotation="255"/>
      <protection/>
    </xf>
    <xf numFmtId="0" fontId="0" fillId="0" borderId="18" xfId="0" applyNumberFormat="1" applyFill="1" applyBorder="1" applyAlignment="1" applyProtection="1">
      <alignment vertical="center" shrinkToFit="1"/>
      <protection/>
    </xf>
    <xf numFmtId="49" fontId="0" fillId="0" borderId="10" xfId="0" applyNumberFormat="1" applyFill="1" applyBorder="1" applyAlignment="1" applyProtection="1">
      <alignment horizontal="center" vertical="center" shrinkToFit="1"/>
      <protection locked="0"/>
    </xf>
    <xf numFmtId="49" fontId="0" fillId="0" borderId="10" xfId="60" applyNumberFormat="1" applyFont="1" applyBorder="1" applyAlignment="1">
      <alignment vertical="center"/>
      <protection/>
    </xf>
    <xf numFmtId="186" fontId="10" fillId="0" borderId="42" xfId="0" applyNumberFormat="1" applyFont="1" applyFill="1" applyBorder="1" applyAlignment="1" applyProtection="1">
      <alignment horizontal="center" vertical="center" shrinkToFit="1"/>
      <protection/>
    </xf>
    <xf numFmtId="0" fontId="83" fillId="0" borderId="0" xfId="0" applyFont="1" applyBorder="1" applyAlignment="1" applyProtection="1">
      <alignment vertical="center"/>
      <protection locked="0"/>
    </xf>
    <xf numFmtId="0" fontId="0" fillId="0" borderId="0" xfId="0" applyAlignment="1" applyProtection="1">
      <alignment vertical="center"/>
      <protection locked="0"/>
    </xf>
    <xf numFmtId="0" fontId="83" fillId="0" borderId="0" xfId="0" applyFont="1" applyBorder="1" applyAlignment="1" applyProtection="1">
      <alignment vertical="center"/>
      <protection locked="0"/>
    </xf>
    <xf numFmtId="0" fontId="0" fillId="0" borderId="0" xfId="0" applyNumberFormat="1" applyBorder="1" applyAlignment="1" applyProtection="1">
      <alignment vertical="center"/>
      <protection locked="0"/>
    </xf>
    <xf numFmtId="0" fontId="83" fillId="0" borderId="0" xfId="0" applyFont="1" applyFill="1" applyBorder="1" applyAlignment="1" applyProtection="1">
      <alignment vertical="center" shrinkToFit="1"/>
      <protection locked="0"/>
    </xf>
    <xf numFmtId="0" fontId="101" fillId="0" borderId="0" xfId="62" applyNumberFormat="1" applyFont="1" applyFill="1" applyBorder="1" applyAlignment="1" applyProtection="1">
      <alignment vertical="center" shrinkToFit="1"/>
      <protection locked="0"/>
    </xf>
    <xf numFmtId="0" fontId="83" fillId="0" borderId="0" xfId="0" applyFont="1" applyAlignment="1" applyProtection="1">
      <alignment vertical="center"/>
      <protection locked="0"/>
    </xf>
    <xf numFmtId="183" fontId="0" fillId="34" borderId="20" xfId="0" applyNumberFormat="1" applyFill="1" applyBorder="1" applyAlignment="1" applyProtection="1">
      <alignment horizontal="center" vertical="center" shrinkToFit="1"/>
      <protection/>
    </xf>
    <xf numFmtId="180" fontId="0" fillId="34" borderId="15" xfId="0" applyNumberFormat="1" applyFill="1" applyBorder="1" applyAlignment="1" applyProtection="1">
      <alignment horizontal="center" vertical="center" shrinkToFit="1"/>
      <protection/>
    </xf>
    <xf numFmtId="180" fontId="0" fillId="34" borderId="10" xfId="0" applyNumberFormat="1" applyFill="1" applyBorder="1" applyAlignment="1" applyProtection="1">
      <alignment horizontal="center" vertical="center" shrinkToFit="1"/>
      <protection/>
    </xf>
    <xf numFmtId="180" fontId="0" fillId="34" borderId="14" xfId="0" applyNumberFormat="1" applyFill="1" applyBorder="1" applyAlignment="1" applyProtection="1">
      <alignment horizontal="center" vertical="center" shrinkToFit="1"/>
      <protection/>
    </xf>
    <xf numFmtId="49" fontId="0" fillId="0" borderId="10" xfId="60" applyNumberFormat="1" applyFont="1" applyBorder="1" applyAlignment="1">
      <alignment vertical="center"/>
      <protection/>
    </xf>
    <xf numFmtId="179" fontId="0" fillId="34" borderId="39" xfId="0" applyNumberFormat="1" applyFill="1" applyBorder="1" applyAlignment="1" applyProtection="1">
      <alignment vertical="center" shrinkToFit="1"/>
      <protection/>
    </xf>
    <xf numFmtId="179" fontId="0" fillId="34" borderId="20" xfId="0" applyNumberFormat="1" applyFill="1" applyBorder="1" applyAlignment="1" applyProtection="1">
      <alignment vertical="center" shrinkToFit="1"/>
      <protection/>
    </xf>
    <xf numFmtId="182" fontId="0" fillId="34" borderId="15" xfId="0" applyNumberFormat="1" applyFill="1" applyBorder="1" applyAlignment="1" applyProtection="1">
      <alignment horizontal="center" vertical="center" shrinkToFit="1"/>
      <protection/>
    </xf>
    <xf numFmtId="182" fontId="0" fillId="34" borderId="10" xfId="0" applyNumberFormat="1" applyFill="1" applyBorder="1" applyAlignment="1" applyProtection="1">
      <alignment horizontal="center" vertical="center" shrinkToFit="1"/>
      <protection/>
    </xf>
    <xf numFmtId="182" fontId="0" fillId="34" borderId="14" xfId="0" applyNumberFormat="1" applyFill="1" applyBorder="1" applyAlignment="1" applyProtection="1">
      <alignment horizontal="center" vertical="center" shrinkToFit="1"/>
      <protection/>
    </xf>
    <xf numFmtId="183" fontId="0" fillId="0" borderId="40" xfId="0" applyNumberFormat="1"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98" fillId="0" borderId="0" xfId="0" applyFont="1" applyFill="1" applyBorder="1" applyAlignment="1" applyProtection="1">
      <alignment horizontal="center" vertical="center"/>
      <protection/>
    </xf>
    <xf numFmtId="49" fontId="4" fillId="0" borderId="10" xfId="60" applyNumberFormat="1" applyBorder="1" applyAlignment="1">
      <alignment vertical="center" shrinkToFit="1"/>
      <protection/>
    </xf>
    <xf numFmtId="0" fontId="98" fillId="0" borderId="0" xfId="0" applyNumberFormat="1" applyFont="1" applyFill="1" applyBorder="1" applyAlignment="1" applyProtection="1">
      <alignment vertical="center"/>
      <protection/>
    </xf>
    <xf numFmtId="0" fontId="113" fillId="0" borderId="0" xfId="0" applyNumberFormat="1" applyFont="1" applyFill="1" applyBorder="1" applyAlignment="1" applyProtection="1">
      <alignment horizontal="center" vertical="center"/>
      <protection/>
    </xf>
    <xf numFmtId="0" fontId="98"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vertical="center"/>
      <protection/>
    </xf>
    <xf numFmtId="38" fontId="83" fillId="0" borderId="43" xfId="0" applyNumberFormat="1" applyFont="1" applyFill="1" applyBorder="1" applyAlignment="1" applyProtection="1">
      <alignment vertical="center"/>
      <protection/>
    </xf>
    <xf numFmtId="0" fontId="0" fillId="0" borderId="0" xfId="0" applyFill="1" applyBorder="1" applyAlignment="1" applyProtection="1">
      <alignment vertical="center" wrapText="1"/>
      <protection/>
    </xf>
    <xf numFmtId="0" fontId="0" fillId="0" borderId="17" xfId="0" applyBorder="1" applyAlignment="1" applyProtection="1">
      <alignment horizontal="center" vertical="center" shrinkToFit="1"/>
      <protection/>
    </xf>
    <xf numFmtId="0" fontId="0" fillId="0" borderId="0" xfId="0" applyFill="1" applyAlignment="1" applyProtection="1">
      <alignment horizontal="right" vertical="center"/>
      <protection/>
    </xf>
    <xf numFmtId="0" fontId="106" fillId="0" borderId="0" xfId="0" applyFont="1" applyFill="1" applyAlignment="1" applyProtection="1">
      <alignment vertical="top"/>
      <protection/>
    </xf>
    <xf numFmtId="0" fontId="0" fillId="0" borderId="0" xfId="0" applyBorder="1" applyAlignment="1" applyProtection="1">
      <alignment vertical="center" shrinkToFit="1"/>
      <protection/>
    </xf>
    <xf numFmtId="49" fontId="0" fillId="0" borderId="10" xfId="60" applyNumberFormat="1" applyFont="1" applyBorder="1" applyAlignment="1">
      <alignment vertical="center"/>
      <protection/>
    </xf>
    <xf numFmtId="49" fontId="0" fillId="0" borderId="10" xfId="60" applyNumberFormat="1" applyFont="1" applyFill="1" applyBorder="1" applyAlignment="1">
      <alignment vertical="center"/>
      <protection/>
    </xf>
    <xf numFmtId="185" fontId="0" fillId="0" borderId="10" xfId="60" applyNumberFormat="1" applyFont="1" applyFill="1" applyBorder="1" applyAlignment="1">
      <alignment vertical="center"/>
      <protection/>
    </xf>
    <xf numFmtId="0" fontId="0" fillId="0" borderId="17" xfId="0" applyBorder="1" applyAlignment="1" applyProtection="1">
      <alignment horizontal="center" vertical="center" shrinkToFit="1"/>
      <protection/>
    </xf>
    <xf numFmtId="0" fontId="105" fillId="0" borderId="0" xfId="0" applyFont="1" applyFill="1" applyAlignment="1" applyProtection="1">
      <alignment vertical="top"/>
      <protection/>
    </xf>
    <xf numFmtId="0" fontId="0" fillId="0" borderId="18"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wrapText="1"/>
      <protection/>
    </xf>
    <xf numFmtId="0" fontId="83" fillId="0" borderId="43" xfId="0" applyFont="1" applyFill="1" applyBorder="1" applyAlignment="1" applyProtection="1">
      <alignment vertical="center"/>
      <protection/>
    </xf>
    <xf numFmtId="0" fontId="100" fillId="0" borderId="0" xfId="0" applyFont="1" applyFill="1" applyBorder="1" applyAlignment="1" applyProtection="1">
      <alignment vertical="center"/>
      <protection/>
    </xf>
    <xf numFmtId="0" fontId="76" fillId="0" borderId="0" xfId="0" applyFont="1" applyFill="1" applyAlignment="1" applyProtection="1">
      <alignment horizontal="center" vertical="center"/>
      <protection/>
    </xf>
    <xf numFmtId="0" fontId="0" fillId="0" borderId="0" xfId="0" applyFill="1" applyAlignment="1" applyProtection="1">
      <alignment vertical="top"/>
      <protection/>
    </xf>
    <xf numFmtId="0" fontId="76" fillId="0" borderId="0" xfId="0" applyFont="1" applyFill="1" applyAlignment="1" applyProtection="1">
      <alignment vertical="center"/>
      <protection/>
    </xf>
    <xf numFmtId="0" fontId="102" fillId="0" borderId="16" xfId="0" applyFont="1" applyFill="1" applyBorder="1" applyAlignment="1" applyProtection="1">
      <alignment vertical="center"/>
      <protection/>
    </xf>
    <xf numFmtId="0" fontId="0" fillId="0" borderId="10" xfId="0" applyNumberFormat="1" applyBorder="1" applyAlignment="1" applyProtection="1">
      <alignment vertical="center"/>
      <protection/>
    </xf>
    <xf numFmtId="0" fontId="0" fillId="0" borderId="0" xfId="0" applyNumberFormat="1" applyAlignment="1" applyProtection="1">
      <alignment vertical="center"/>
      <protection/>
    </xf>
    <xf numFmtId="0" fontId="0" fillId="0" borderId="0" xfId="0" applyNumberFormat="1" applyBorder="1" applyAlignment="1" applyProtection="1">
      <alignment horizontal="center" vertical="center"/>
      <protection/>
    </xf>
    <xf numFmtId="0" fontId="0" fillId="0" borderId="0" xfId="0" applyNumberFormat="1" applyFill="1" applyBorder="1" applyAlignment="1" applyProtection="1">
      <alignment horizontal="center" vertical="center"/>
      <protection/>
    </xf>
    <xf numFmtId="0" fontId="87" fillId="0" borderId="10" xfId="0" applyNumberFormat="1" applyFont="1" applyBorder="1" applyAlignment="1" applyProtection="1">
      <alignment vertical="center"/>
      <protection/>
    </xf>
    <xf numFmtId="0" fontId="0" fillId="0" borderId="15" xfId="0" applyNumberFormat="1" applyBorder="1" applyAlignment="1" applyProtection="1">
      <alignment vertical="center"/>
      <protection/>
    </xf>
    <xf numFmtId="0" fontId="0" fillId="0" borderId="18" xfId="0" applyNumberFormat="1" applyBorder="1" applyAlignment="1" applyProtection="1">
      <alignment vertical="center"/>
      <protection/>
    </xf>
    <xf numFmtId="0" fontId="87" fillId="0" borderId="18" xfId="0" applyNumberFormat="1" applyFont="1" applyBorder="1" applyAlignment="1" applyProtection="1">
      <alignment vertical="center"/>
      <protection/>
    </xf>
    <xf numFmtId="0" fontId="0" fillId="0" borderId="20" xfId="0" applyNumberFormat="1" applyBorder="1" applyAlignment="1" applyProtection="1">
      <alignment vertical="center"/>
      <protection/>
    </xf>
    <xf numFmtId="0" fontId="87" fillId="0" borderId="20" xfId="0" applyNumberFormat="1" applyFont="1" applyBorder="1" applyAlignment="1" applyProtection="1">
      <alignment vertical="center"/>
      <protection/>
    </xf>
    <xf numFmtId="0" fontId="0" fillId="0" borderId="14" xfId="0" applyNumberFormat="1" applyBorder="1" applyAlignment="1" applyProtection="1">
      <alignment vertical="center"/>
      <protection/>
    </xf>
    <xf numFmtId="0" fontId="87" fillId="0" borderId="14" xfId="0" applyNumberFormat="1" applyFont="1" applyBorder="1" applyAlignment="1" applyProtection="1">
      <alignment vertical="center"/>
      <protection/>
    </xf>
    <xf numFmtId="0" fontId="0" fillId="0" borderId="44" xfId="0" applyNumberFormat="1" applyBorder="1" applyAlignment="1" applyProtection="1">
      <alignment vertical="center"/>
      <protection/>
    </xf>
    <xf numFmtId="0" fontId="0" fillId="0" borderId="18" xfId="0" applyNumberFormat="1" applyBorder="1" applyAlignment="1" applyProtection="1">
      <alignment horizontal="center" vertical="center" wrapText="1"/>
      <protection/>
    </xf>
    <xf numFmtId="0" fontId="87" fillId="0" borderId="18" xfId="0" applyNumberFormat="1" applyFont="1" applyBorder="1" applyAlignment="1" applyProtection="1">
      <alignment horizontal="center" vertical="center" wrapText="1"/>
      <protection/>
    </xf>
    <xf numFmtId="0" fontId="102" fillId="0" borderId="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Alignment="1" applyProtection="1">
      <alignment horizontal="right" vertical="center"/>
      <protection/>
    </xf>
    <xf numFmtId="0" fontId="0" fillId="0" borderId="19" xfId="0" applyBorder="1" applyAlignment="1" applyProtection="1">
      <alignment horizontal="center" vertical="center" shrinkToFit="1"/>
      <protection/>
    </xf>
    <xf numFmtId="0" fontId="0" fillId="0" borderId="17" xfId="0" applyNumberFormat="1" applyFill="1" applyBorder="1" applyAlignment="1" applyProtection="1">
      <alignment horizontal="center" vertical="center" shrinkToFit="1"/>
      <protection/>
    </xf>
    <xf numFmtId="0" fontId="94" fillId="0" borderId="0" xfId="0" applyFont="1" applyFill="1" applyBorder="1" applyAlignment="1" applyProtection="1">
      <alignment vertical="center"/>
      <protection/>
    </xf>
    <xf numFmtId="0" fontId="108" fillId="0" borderId="0" xfId="0" applyFont="1" applyFill="1" applyBorder="1" applyAlignment="1" applyProtection="1">
      <alignment vertical="center"/>
      <protection/>
    </xf>
    <xf numFmtId="0" fontId="108" fillId="0" borderId="0" xfId="0" applyFont="1" applyFill="1" applyBorder="1" applyAlignment="1" applyProtection="1">
      <alignment horizontal="right" vertical="center"/>
      <protection/>
    </xf>
    <xf numFmtId="0" fontId="105" fillId="0" borderId="0" xfId="0" applyFont="1" applyFill="1" applyBorder="1" applyAlignment="1" applyProtection="1">
      <alignment vertical="top"/>
      <protection/>
    </xf>
    <xf numFmtId="0" fontId="98" fillId="0" borderId="16" xfId="0" applyFont="1" applyFill="1" applyBorder="1" applyAlignment="1" applyProtection="1">
      <alignment vertical="center"/>
      <protection/>
    </xf>
    <xf numFmtId="0" fontId="0" fillId="0" borderId="33" xfId="0" applyFont="1" applyFill="1" applyBorder="1" applyAlignment="1" applyProtection="1">
      <alignment horizontal="center" vertical="center" wrapText="1"/>
      <protection/>
    </xf>
    <xf numFmtId="49" fontId="0" fillId="0" borderId="28" xfId="0" applyNumberFormat="1" applyFont="1" applyFill="1" applyBorder="1" applyAlignment="1" applyProtection="1">
      <alignment vertical="center" shrinkToFit="1"/>
      <protection locked="0"/>
    </xf>
    <xf numFmtId="49" fontId="0" fillId="0" borderId="30"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vertical="center" shrinkToFit="1"/>
      <protection locked="0"/>
    </xf>
    <xf numFmtId="49" fontId="0" fillId="0" borderId="33"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vertical="center" shrinkToFit="1"/>
      <protection locked="0"/>
    </xf>
    <xf numFmtId="49" fontId="0" fillId="0" borderId="27" xfId="0" applyNumberFormat="1" applyFont="1" applyFill="1" applyBorder="1" applyAlignment="1" applyProtection="1">
      <alignment horizontal="center" vertical="center" shrinkToFit="1"/>
      <protection locked="0"/>
    </xf>
    <xf numFmtId="0" fontId="0" fillId="0" borderId="17" xfId="0" applyNumberFormat="1" applyFont="1" applyFill="1" applyBorder="1" applyAlignment="1" applyProtection="1">
      <alignment horizontal="center" vertical="center" shrinkToFit="1"/>
      <protection/>
    </xf>
    <xf numFmtId="0" fontId="0" fillId="0" borderId="45" xfId="0" applyFont="1" applyFill="1" applyBorder="1" applyAlignment="1" applyProtection="1">
      <alignment horizontal="center" vertical="center" wrapText="1"/>
      <protection/>
    </xf>
    <xf numFmtId="49" fontId="0" fillId="0" borderId="46" xfId="0" applyNumberFormat="1" applyFont="1" applyFill="1" applyBorder="1" applyAlignment="1" applyProtection="1">
      <alignment vertical="center" shrinkToFit="1"/>
      <protection locked="0"/>
    </xf>
    <xf numFmtId="49" fontId="0" fillId="0" borderId="47" xfId="0" applyNumberFormat="1" applyFont="1" applyFill="1" applyBorder="1" applyAlignment="1" applyProtection="1">
      <alignment horizontal="center" vertical="center" shrinkToFit="1"/>
      <protection locked="0"/>
    </xf>
    <xf numFmtId="49" fontId="0" fillId="0" borderId="48" xfId="0" applyNumberFormat="1" applyFont="1" applyFill="1" applyBorder="1" applyAlignment="1" applyProtection="1">
      <alignment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0" fillId="0" borderId="17" xfId="0" applyBorder="1" applyAlignment="1" applyProtection="1">
      <alignment vertical="center"/>
      <protection/>
    </xf>
    <xf numFmtId="49" fontId="0" fillId="0" borderId="11" xfId="0" applyNumberFormat="1" applyBorder="1" applyAlignment="1" applyProtection="1">
      <alignment horizontal="center" vertical="center"/>
      <protection locked="0"/>
    </xf>
    <xf numFmtId="0" fontId="0" fillId="0" borderId="19" xfId="0" applyBorder="1" applyAlignment="1" applyProtection="1">
      <alignment horizontal="right" vertical="center"/>
      <protection/>
    </xf>
    <xf numFmtId="0" fontId="0" fillId="0" borderId="17" xfId="0" applyFont="1" applyBorder="1" applyAlignment="1" applyProtection="1">
      <alignment vertical="center" shrinkToFit="1"/>
      <protection/>
    </xf>
    <xf numFmtId="38" fontId="0" fillId="0" borderId="10" xfId="48" applyFont="1" applyFill="1" applyBorder="1" applyAlignment="1" applyProtection="1">
      <alignment horizontal="center" vertical="center" shrinkToFit="1"/>
      <protection/>
    </xf>
    <xf numFmtId="38" fontId="0" fillId="0" borderId="23" xfId="48" applyFont="1" applyFill="1" applyBorder="1" applyAlignment="1" applyProtection="1">
      <alignment horizontal="center" vertical="center" shrinkToFit="1"/>
      <protection/>
    </xf>
    <xf numFmtId="38" fontId="0" fillId="0" borderId="18" xfId="48" applyFont="1" applyFill="1" applyBorder="1" applyAlignment="1" applyProtection="1">
      <alignment horizontal="center" vertical="center" shrinkToFit="1"/>
      <protection/>
    </xf>
    <xf numFmtId="38" fontId="0" fillId="0" borderId="10" xfId="48" applyFont="1" applyFill="1" applyBorder="1" applyAlignment="1" applyProtection="1">
      <alignment horizontal="right" vertical="center" shrinkToFit="1"/>
      <protection/>
    </xf>
    <xf numFmtId="38" fontId="0" fillId="0" borderId="18" xfId="48" applyFont="1" applyFill="1" applyBorder="1" applyAlignment="1" applyProtection="1">
      <alignment horizontal="right" vertical="center" shrinkToFit="1"/>
      <protection/>
    </xf>
    <xf numFmtId="38" fontId="95" fillId="0" borderId="10" xfId="48" applyFont="1" applyFill="1" applyBorder="1" applyAlignment="1" applyProtection="1">
      <alignment horizontal="center" vertical="center" wrapText="1"/>
      <protection/>
    </xf>
    <xf numFmtId="0" fontId="0" fillId="0" borderId="0" xfId="0" applyFill="1" applyAlignment="1" applyProtection="1">
      <alignment horizontal="right" vertical="center"/>
      <protection/>
    </xf>
    <xf numFmtId="0" fontId="0" fillId="0" borderId="11" xfId="0" applyBorder="1" applyAlignment="1" applyProtection="1">
      <alignment horizontal="center" vertical="center"/>
      <protection locked="0"/>
    </xf>
    <xf numFmtId="0" fontId="0" fillId="34" borderId="39" xfId="0" applyNumberFormat="1" applyFill="1" applyBorder="1" applyAlignment="1" applyProtection="1">
      <alignment vertical="center" shrinkToFit="1"/>
      <protection/>
    </xf>
    <xf numFmtId="0" fontId="0" fillId="34" borderId="20" xfId="0" applyNumberFormat="1" applyFill="1" applyBorder="1" applyAlignment="1" applyProtection="1">
      <alignment vertical="center" shrinkToFit="1"/>
      <protection/>
    </xf>
    <xf numFmtId="0" fontId="0" fillId="34" borderId="40" xfId="0" applyNumberFormat="1" applyFill="1" applyBorder="1" applyAlignment="1" applyProtection="1">
      <alignment vertical="center" shrinkToFit="1"/>
      <protection/>
    </xf>
    <xf numFmtId="0" fontId="100" fillId="0" borderId="0" xfId="0" applyFont="1" applyFill="1" applyBorder="1" applyAlignment="1" applyProtection="1">
      <alignment vertical="center"/>
      <protection/>
    </xf>
    <xf numFmtId="0" fontId="100" fillId="0" borderId="0" xfId="0" applyFont="1" applyFill="1" applyBorder="1" applyAlignment="1" applyProtection="1">
      <alignment horizontal="center" vertical="center"/>
      <protection/>
    </xf>
    <xf numFmtId="0" fontId="99" fillId="0" borderId="0" xfId="0" applyFont="1" applyFill="1" applyBorder="1" applyAlignment="1" applyProtection="1">
      <alignment horizontal="center" vertical="center"/>
      <protection/>
    </xf>
    <xf numFmtId="0" fontId="99" fillId="0" borderId="0" xfId="0" applyFont="1" applyFill="1" applyBorder="1" applyAlignment="1" applyProtection="1">
      <alignment vertical="center"/>
      <protection/>
    </xf>
    <xf numFmtId="0" fontId="100" fillId="0" borderId="0" xfId="0" applyNumberFormat="1" applyFont="1" applyFill="1" applyBorder="1" applyAlignment="1" applyProtection="1">
      <alignment vertical="center"/>
      <protection/>
    </xf>
    <xf numFmtId="0" fontId="100" fillId="0" borderId="0" xfId="0" applyNumberFormat="1" applyFont="1" applyFill="1" applyBorder="1" applyAlignment="1" applyProtection="1">
      <alignment horizontal="center" vertical="center"/>
      <protection/>
    </xf>
    <xf numFmtId="0" fontId="99" fillId="0" borderId="0" xfId="0" applyNumberFormat="1" applyFont="1" applyFill="1" applyBorder="1" applyAlignment="1" applyProtection="1">
      <alignment vertical="center"/>
      <protection/>
    </xf>
    <xf numFmtId="0" fontId="102" fillId="0" borderId="16" xfId="0" applyFont="1" applyFill="1" applyBorder="1" applyAlignment="1" applyProtection="1">
      <alignment vertical="center" shrinkToFit="1"/>
      <protection/>
    </xf>
    <xf numFmtId="0" fontId="100" fillId="0" borderId="0" xfId="48" applyNumberFormat="1" applyFont="1" applyAlignment="1" applyProtection="1">
      <alignment vertical="center"/>
      <protection locked="0"/>
    </xf>
    <xf numFmtId="0" fontId="87" fillId="0" borderId="49" xfId="0" applyFont="1" applyBorder="1" applyAlignment="1" applyProtection="1">
      <alignment vertical="center" shrinkToFit="1"/>
      <protection locked="0"/>
    </xf>
    <xf numFmtId="0" fontId="87" fillId="0" borderId="17" xfId="0" applyFont="1" applyBorder="1" applyAlignment="1" applyProtection="1">
      <alignment vertical="center" shrinkToFit="1"/>
      <protection locked="0"/>
    </xf>
    <xf numFmtId="180" fontId="87" fillId="0" borderId="10" xfId="0" applyNumberFormat="1" applyFont="1" applyBorder="1" applyAlignment="1" applyProtection="1">
      <alignment vertical="center" shrinkToFit="1"/>
      <protection locked="0"/>
    </xf>
    <xf numFmtId="0" fontId="0" fillId="0" borderId="0" xfId="0" applyFont="1" applyAlignment="1" applyProtection="1">
      <alignment vertical="center"/>
      <protection locked="0"/>
    </xf>
    <xf numFmtId="0" fontId="0" fillId="0" borderId="0" xfId="0" applyNumberFormat="1" applyFont="1" applyAlignment="1" applyProtection="1">
      <alignment vertical="center"/>
      <protection locked="0"/>
    </xf>
    <xf numFmtId="0" fontId="0" fillId="0" borderId="0" xfId="48" applyNumberFormat="1" applyFont="1" applyAlignment="1" applyProtection="1">
      <alignment vertical="center"/>
      <protection locked="0"/>
    </xf>
    <xf numFmtId="0" fontId="114" fillId="0" borderId="18" xfId="0" applyFont="1" applyBorder="1" applyAlignment="1" applyProtection="1">
      <alignment horizontal="center" vertical="center" shrinkToFit="1"/>
      <protection locked="0"/>
    </xf>
    <xf numFmtId="0" fontId="114" fillId="0" borderId="0" xfId="0" applyFont="1" applyAlignment="1" applyProtection="1">
      <alignment vertical="center"/>
      <protection locked="0"/>
    </xf>
    <xf numFmtId="0" fontId="114" fillId="0" borderId="1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114" fillId="0" borderId="19" xfId="0" applyFont="1" applyBorder="1" applyAlignment="1" applyProtection="1">
      <alignment horizontal="center" vertical="center" shrinkToFit="1"/>
      <protection locked="0"/>
    </xf>
    <xf numFmtId="0" fontId="114" fillId="0" borderId="11" xfId="0" applyFont="1" applyBorder="1" applyAlignment="1" applyProtection="1">
      <alignment horizontal="center" vertical="center" shrinkToFit="1"/>
      <protection locked="0"/>
    </xf>
    <xf numFmtId="0" fontId="114" fillId="0" borderId="50" xfId="0" applyFont="1" applyBorder="1" applyAlignment="1" applyProtection="1">
      <alignment horizontal="center" vertical="center" shrinkToFit="1"/>
      <protection locked="0"/>
    </xf>
    <xf numFmtId="0" fontId="87" fillId="0" borderId="51" xfId="0" applyFont="1" applyBorder="1" applyAlignment="1" applyProtection="1">
      <alignment vertical="center"/>
      <protection locked="0"/>
    </xf>
    <xf numFmtId="0" fontId="87" fillId="0" borderId="52" xfId="0" applyFont="1" applyBorder="1" applyAlignment="1" applyProtection="1">
      <alignment vertical="center"/>
      <protection locked="0"/>
    </xf>
    <xf numFmtId="0" fontId="87" fillId="0" borderId="53" xfId="0" applyFont="1" applyBorder="1" applyAlignment="1" applyProtection="1">
      <alignment vertical="center"/>
      <protection locked="0"/>
    </xf>
    <xf numFmtId="0" fontId="87" fillId="0" borderId="54" xfId="0" applyFont="1" applyBorder="1" applyAlignment="1" applyProtection="1">
      <alignment vertical="center"/>
      <protection locked="0"/>
    </xf>
    <xf numFmtId="0" fontId="0" fillId="0" borderId="10" xfId="0" applyFont="1" applyBorder="1" applyAlignment="1" applyProtection="1">
      <alignment vertical="center" shrinkToFit="1"/>
      <protection locked="0"/>
    </xf>
    <xf numFmtId="0" fontId="0" fillId="0" borderId="10" xfId="48" applyNumberFormat="1" applyFont="1" applyBorder="1" applyAlignment="1" applyProtection="1">
      <alignment vertical="center" shrinkToFit="1"/>
      <protection locked="0"/>
    </xf>
    <xf numFmtId="180" fontId="0" fillId="0" borderId="10" xfId="0" applyNumberFormat="1" applyFont="1" applyBorder="1" applyAlignment="1" applyProtection="1">
      <alignment vertical="center" shrinkToFit="1"/>
      <protection locked="0"/>
    </xf>
    <xf numFmtId="0" fontId="0" fillId="0" borderId="19" xfId="0" applyFont="1" applyBorder="1" applyAlignment="1" applyProtection="1">
      <alignment vertical="center" shrinkToFit="1"/>
      <protection locked="0"/>
    </xf>
    <xf numFmtId="0" fontId="0" fillId="0" borderId="55"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1" xfId="0" applyFill="1" applyBorder="1" applyAlignment="1" applyProtection="1">
      <alignment horizontal="center" vertical="center"/>
      <protection locked="0"/>
    </xf>
    <xf numFmtId="0" fontId="76" fillId="0" borderId="0" xfId="0" applyFont="1" applyBorder="1" applyAlignment="1" applyProtection="1">
      <alignment vertical="center"/>
      <protection/>
    </xf>
    <xf numFmtId="0" fontId="100" fillId="0" borderId="0" xfId="0" applyFont="1" applyAlignment="1" applyProtection="1">
      <alignment vertical="center"/>
      <protection/>
    </xf>
    <xf numFmtId="0" fontId="114" fillId="0" borderId="56" xfId="0" applyFont="1" applyBorder="1" applyAlignment="1" applyProtection="1">
      <alignment vertical="center"/>
      <protection locked="0"/>
    </xf>
    <xf numFmtId="0" fontId="114" fillId="0" borderId="12" xfId="0" applyFont="1" applyBorder="1" applyAlignment="1" applyProtection="1">
      <alignment vertical="center"/>
      <protection locked="0"/>
    </xf>
    <xf numFmtId="49" fontId="0" fillId="0" borderId="10" xfId="0" applyNumberFormat="1" applyFill="1" applyBorder="1" applyAlignment="1" applyProtection="1">
      <alignment vertical="center" shrinkToFit="1"/>
      <protection locked="0"/>
    </xf>
    <xf numFmtId="49" fontId="0" fillId="0" borderId="10" xfId="0" applyNumberFormat="1" applyFont="1" applyFill="1" applyBorder="1" applyAlignment="1" applyProtection="1">
      <alignment vertical="center" shrinkToFit="1"/>
      <protection locked="0"/>
    </xf>
    <xf numFmtId="49" fontId="0" fillId="0" borderId="14" xfId="0" applyNumberFormat="1" applyFont="1" applyFill="1" applyBorder="1" applyAlignment="1" applyProtection="1">
      <alignment vertical="center" shrinkToFit="1"/>
      <protection locked="0"/>
    </xf>
    <xf numFmtId="49" fontId="0" fillId="0" borderId="15" xfId="0" applyNumberFormat="1" applyFont="1" applyFill="1" applyBorder="1" applyAlignment="1" applyProtection="1">
      <alignment vertical="center" shrinkToFit="1"/>
      <protection locked="0"/>
    </xf>
    <xf numFmtId="49" fontId="0" fillId="0" borderId="20" xfId="0" applyNumberFormat="1" applyFont="1" applyFill="1" applyBorder="1" applyAlignment="1" applyProtection="1">
      <alignment vertical="center" shrinkToFit="1"/>
      <protection locked="0"/>
    </xf>
    <xf numFmtId="49" fontId="0" fillId="0" borderId="18" xfId="0" applyNumberFormat="1" applyFont="1" applyFill="1" applyBorder="1" applyAlignment="1" applyProtection="1">
      <alignment vertical="center" shrinkToFit="1"/>
      <protection locked="0"/>
    </xf>
    <xf numFmtId="49" fontId="0" fillId="0" borderId="10" xfId="0" applyNumberFormat="1" applyBorder="1" applyAlignment="1" applyProtection="1">
      <alignment vertical="center" shrinkToFit="1"/>
      <protection locked="0"/>
    </xf>
    <xf numFmtId="0" fontId="83" fillId="0" borderId="0" xfId="0" applyFont="1" applyFill="1" applyAlignment="1" applyProtection="1">
      <alignment horizontal="center" vertical="center"/>
      <protection/>
    </xf>
    <xf numFmtId="14" fontId="0" fillId="0" borderId="20" xfId="0" applyNumberFormat="1" applyFill="1" applyBorder="1" applyAlignment="1" applyProtection="1">
      <alignment horizontal="center" vertical="center" shrinkToFit="1"/>
      <protection locked="0"/>
    </xf>
    <xf numFmtId="14" fontId="0" fillId="0" borderId="10" xfId="0" applyNumberFormat="1" applyFill="1" applyBorder="1" applyAlignment="1" applyProtection="1">
      <alignment horizontal="center" vertical="center" shrinkToFit="1"/>
      <protection locked="0"/>
    </xf>
    <xf numFmtId="14" fontId="0" fillId="0" borderId="15" xfId="0" applyNumberFormat="1" applyFill="1" applyBorder="1" applyAlignment="1" applyProtection="1">
      <alignment horizontal="center" vertical="center" shrinkToFit="1"/>
      <protection locked="0"/>
    </xf>
    <xf numFmtId="38" fontId="0" fillId="0" borderId="20" xfId="48" applyFont="1" applyFill="1" applyBorder="1" applyAlignment="1" applyProtection="1">
      <alignment vertical="center" shrinkToFit="1"/>
      <protection locked="0"/>
    </xf>
    <xf numFmtId="178" fontId="0" fillId="0" borderId="20" xfId="0" applyNumberFormat="1" applyFill="1" applyBorder="1" applyAlignment="1" applyProtection="1">
      <alignment vertical="center" shrinkToFit="1"/>
      <protection locked="0"/>
    </xf>
    <xf numFmtId="3" fontId="0" fillId="0" borderId="20" xfId="0" applyNumberFormat="1" applyFill="1" applyBorder="1" applyAlignment="1" applyProtection="1">
      <alignment vertical="center" shrinkToFit="1"/>
      <protection/>
    </xf>
    <xf numFmtId="38" fontId="0" fillId="0" borderId="10" xfId="48" applyFont="1" applyFill="1" applyBorder="1" applyAlignment="1" applyProtection="1">
      <alignment vertical="center" shrinkToFit="1"/>
      <protection locked="0"/>
    </xf>
    <xf numFmtId="178" fontId="0" fillId="0" borderId="10" xfId="0" applyNumberFormat="1" applyFill="1" applyBorder="1" applyAlignment="1" applyProtection="1">
      <alignment vertical="center" shrinkToFit="1"/>
      <protection locked="0"/>
    </xf>
    <xf numFmtId="3" fontId="0" fillId="0" borderId="10" xfId="0" applyNumberFormat="1" applyFill="1" applyBorder="1" applyAlignment="1" applyProtection="1">
      <alignment vertical="center" shrinkToFit="1"/>
      <protection/>
    </xf>
    <xf numFmtId="3" fontId="0" fillId="0" borderId="18" xfId="0" applyNumberFormat="1" applyFill="1" applyBorder="1" applyAlignment="1" applyProtection="1">
      <alignment vertical="center" shrinkToFit="1"/>
      <protection/>
    </xf>
    <xf numFmtId="3" fontId="0" fillId="0" borderId="57" xfId="0" applyNumberFormat="1" applyFill="1" applyBorder="1" applyAlignment="1" applyProtection="1">
      <alignment vertical="center" shrinkToFit="1"/>
      <protection/>
    </xf>
    <xf numFmtId="3" fontId="0" fillId="0" borderId="42" xfId="0" applyNumberFormat="1" applyFill="1" applyBorder="1" applyAlignment="1" applyProtection="1">
      <alignment vertical="center" shrinkToFit="1"/>
      <protection/>
    </xf>
    <xf numFmtId="3" fontId="0" fillId="0" borderId="58" xfId="0" applyNumberFormat="1" applyFill="1" applyBorder="1" applyAlignment="1" applyProtection="1">
      <alignment vertical="center" shrinkToFit="1"/>
      <protection/>
    </xf>
    <xf numFmtId="38" fontId="0" fillId="0" borderId="15" xfId="48" applyFont="1" applyFill="1" applyBorder="1" applyAlignment="1" applyProtection="1">
      <alignment vertical="center" shrinkToFit="1"/>
      <protection locked="0"/>
    </xf>
    <xf numFmtId="178" fontId="0" fillId="0" borderId="15" xfId="0" applyNumberFormat="1" applyFill="1" applyBorder="1" applyAlignment="1" applyProtection="1">
      <alignment vertical="center" shrinkToFit="1"/>
      <protection locked="0"/>
    </xf>
    <xf numFmtId="14" fontId="0" fillId="0" borderId="15" xfId="0" applyNumberFormat="1" applyFont="1" applyFill="1" applyBorder="1" applyAlignment="1" applyProtection="1">
      <alignment horizontal="center" vertical="center" shrinkToFit="1"/>
      <protection locked="0"/>
    </xf>
    <xf numFmtId="3" fontId="0" fillId="0" borderId="15" xfId="0" applyNumberFormat="1" applyFont="1" applyFill="1" applyBorder="1" applyAlignment="1" applyProtection="1">
      <alignment vertical="center" shrinkToFit="1"/>
      <protection locked="0"/>
    </xf>
    <xf numFmtId="3" fontId="0" fillId="0" borderId="15" xfId="0" applyNumberFormat="1" applyFont="1" applyFill="1" applyBorder="1" applyAlignment="1" applyProtection="1">
      <alignment vertical="center" shrinkToFit="1"/>
      <protection/>
    </xf>
    <xf numFmtId="14" fontId="0" fillId="0" borderId="10" xfId="0" applyNumberFormat="1" applyFont="1" applyFill="1" applyBorder="1" applyAlignment="1" applyProtection="1">
      <alignment horizontal="center" vertical="center" shrinkToFit="1"/>
      <protection locked="0"/>
    </xf>
    <xf numFmtId="3" fontId="0" fillId="0" borderId="10" xfId="0" applyNumberFormat="1" applyFont="1" applyFill="1" applyBorder="1" applyAlignment="1" applyProtection="1">
      <alignment vertical="center" shrinkToFit="1"/>
      <protection locked="0"/>
    </xf>
    <xf numFmtId="3" fontId="0" fillId="0" borderId="10" xfId="0" applyNumberFormat="1" applyFont="1" applyFill="1" applyBorder="1" applyAlignment="1" applyProtection="1">
      <alignment vertical="center" shrinkToFit="1"/>
      <protection/>
    </xf>
    <xf numFmtId="14" fontId="0" fillId="0" borderId="14" xfId="0" applyNumberFormat="1" applyFont="1" applyFill="1" applyBorder="1" applyAlignment="1" applyProtection="1">
      <alignment horizontal="center" vertical="center" shrinkToFit="1"/>
      <protection locked="0"/>
    </xf>
    <xf numFmtId="3" fontId="0" fillId="0" borderId="14" xfId="0" applyNumberFormat="1" applyFont="1" applyFill="1" applyBorder="1" applyAlignment="1" applyProtection="1">
      <alignment vertical="center" shrinkToFit="1"/>
      <protection locked="0"/>
    </xf>
    <xf numFmtId="3" fontId="0" fillId="0" borderId="59" xfId="0" applyNumberFormat="1" applyFont="1" applyFill="1" applyBorder="1" applyAlignment="1" applyProtection="1">
      <alignment vertical="center" shrinkToFit="1"/>
      <protection/>
    </xf>
    <xf numFmtId="3" fontId="0" fillId="0" borderId="41" xfId="0" applyNumberFormat="1" applyFont="1" applyFill="1" applyBorder="1" applyAlignment="1" applyProtection="1">
      <alignment vertical="center" shrinkToFit="1"/>
      <protection/>
    </xf>
    <xf numFmtId="3" fontId="0" fillId="0" borderId="20" xfId="0" applyNumberFormat="1" applyFont="1" applyFill="1" applyBorder="1" applyAlignment="1" applyProtection="1">
      <alignment vertical="center" shrinkToFit="1"/>
      <protection locked="0"/>
    </xf>
    <xf numFmtId="3" fontId="0" fillId="0" borderId="20" xfId="0" applyNumberFormat="1" applyFont="1" applyFill="1" applyBorder="1" applyAlignment="1" applyProtection="1">
      <alignment vertical="center" shrinkToFit="1"/>
      <protection/>
    </xf>
    <xf numFmtId="3" fontId="0" fillId="0" borderId="18" xfId="0" applyNumberFormat="1" applyFont="1" applyFill="1" applyBorder="1" applyAlignment="1" applyProtection="1">
      <alignment vertical="center" shrinkToFit="1"/>
      <protection locked="0"/>
    </xf>
    <xf numFmtId="14" fontId="0" fillId="0" borderId="20" xfId="0" applyNumberFormat="1" applyFont="1" applyFill="1" applyBorder="1" applyAlignment="1" applyProtection="1">
      <alignment horizontal="center" vertical="center" shrinkToFit="1"/>
      <protection locked="0"/>
    </xf>
    <xf numFmtId="14" fontId="0" fillId="0" borderId="18" xfId="0" applyNumberFormat="1" applyFont="1" applyFill="1" applyBorder="1" applyAlignment="1" applyProtection="1">
      <alignment horizontal="center" vertical="center" shrinkToFit="1"/>
      <protection locked="0"/>
    </xf>
    <xf numFmtId="183" fontId="0" fillId="0" borderId="28" xfId="0" applyNumberFormat="1" applyFill="1" applyBorder="1" applyAlignment="1" applyProtection="1">
      <alignment horizontal="center" vertical="center" shrinkToFit="1"/>
      <protection locked="0"/>
    </xf>
    <xf numFmtId="0" fontId="0" fillId="0" borderId="29" xfId="0" applyNumberFormat="1" applyFill="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183" fontId="0" fillId="0" borderId="28" xfId="0" applyNumberFormat="1" applyBorder="1" applyAlignment="1" applyProtection="1">
      <alignment horizontal="center" vertical="center" shrinkToFit="1"/>
      <protection locked="0"/>
    </xf>
    <xf numFmtId="0" fontId="0" fillId="0" borderId="29" xfId="0" applyNumberFormat="1"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8" fillId="0" borderId="10" xfId="0" applyFont="1" applyBorder="1" applyAlignment="1" applyProtection="1">
      <alignment horizontal="center" vertical="center"/>
      <protection/>
    </xf>
    <xf numFmtId="0" fontId="95" fillId="0" borderId="48" xfId="0" applyFont="1" applyFill="1" applyBorder="1" applyAlignment="1" applyProtection="1">
      <alignment horizontal="center" vertical="center" wrapText="1"/>
      <protection/>
    </xf>
    <xf numFmtId="0" fontId="95" fillId="0" borderId="31" xfId="0" applyFont="1" applyFill="1" applyBorder="1" applyAlignment="1" applyProtection="1">
      <alignment horizontal="center" vertical="center" wrapText="1"/>
      <protection/>
    </xf>
    <xf numFmtId="0" fontId="8" fillId="0" borderId="0" xfId="0" applyFont="1" applyAlignment="1" applyProtection="1">
      <alignment horizontal="center" vertical="center" shrinkToFit="1"/>
      <protection/>
    </xf>
    <xf numFmtId="14" fontId="0" fillId="0" borderId="14" xfId="0" applyNumberFormat="1" applyFill="1" applyBorder="1" applyAlignment="1" applyProtection="1">
      <alignment horizontal="center" vertical="center" shrinkToFit="1"/>
      <protection locked="0"/>
    </xf>
    <xf numFmtId="0" fontId="95" fillId="0" borderId="10" xfId="0" applyFont="1" applyBorder="1" applyAlignment="1" applyProtection="1">
      <alignment horizontal="center" vertical="center" shrinkToFit="1"/>
      <protection/>
    </xf>
    <xf numFmtId="0" fontId="0" fillId="0" borderId="17" xfId="0" applyFont="1" applyFill="1" applyBorder="1" applyAlignment="1" applyProtection="1">
      <alignment vertical="center"/>
      <protection/>
    </xf>
    <xf numFmtId="0" fontId="0" fillId="0" borderId="60" xfId="0" applyFont="1" applyFill="1" applyBorder="1" applyAlignment="1" applyProtection="1">
      <alignment vertical="center"/>
      <protection/>
    </xf>
    <xf numFmtId="38" fontId="0" fillId="0" borderId="61" xfId="0" applyNumberFormat="1" applyFont="1" applyFill="1" applyBorder="1" applyAlignment="1" applyProtection="1">
      <alignment vertical="center" shrinkToFit="1"/>
      <protection/>
    </xf>
    <xf numFmtId="184" fontId="102" fillId="0" borderId="62" xfId="0" applyNumberFormat="1" applyFont="1" applyFill="1" applyBorder="1" applyAlignment="1" applyProtection="1">
      <alignment vertical="center" shrinkToFit="1"/>
      <protection/>
    </xf>
    <xf numFmtId="184" fontId="102" fillId="0" borderId="10" xfId="0" applyNumberFormat="1" applyFont="1" applyFill="1" applyBorder="1" applyAlignment="1" applyProtection="1">
      <alignment vertical="center" shrinkToFit="1"/>
      <protection locked="0"/>
    </xf>
    <xf numFmtId="184" fontId="108" fillId="0" borderId="10" xfId="0" applyNumberFormat="1" applyFont="1" applyFill="1" applyBorder="1" applyAlignment="1" applyProtection="1">
      <alignment vertical="center" shrinkToFit="1"/>
      <protection locked="0"/>
    </xf>
    <xf numFmtId="184" fontId="102" fillId="0" borderId="10" xfId="0" applyNumberFormat="1" applyFont="1" applyFill="1" applyBorder="1" applyAlignment="1" applyProtection="1">
      <alignment vertical="center" shrinkToFit="1"/>
      <protection/>
    </xf>
    <xf numFmtId="0" fontId="0" fillId="0" borderId="10" xfId="60" applyNumberFormat="1" applyFont="1" applyBorder="1" applyAlignment="1">
      <alignment vertical="center" shrinkToFit="1"/>
      <protection/>
    </xf>
    <xf numFmtId="49" fontId="4" fillId="13" borderId="10" xfId="60" applyNumberFormat="1" applyFill="1" applyBorder="1" applyAlignment="1">
      <alignment vertical="center" shrinkToFit="1"/>
      <protection/>
    </xf>
    <xf numFmtId="49" fontId="0" fillId="21" borderId="10" xfId="60" applyNumberFormat="1" applyFont="1" applyFill="1" applyBorder="1" applyAlignment="1">
      <alignment vertical="center"/>
      <protection/>
    </xf>
    <xf numFmtId="0" fontId="0" fillId="37" borderId="10" xfId="0" applyFill="1" applyBorder="1" applyAlignment="1">
      <alignment vertical="center"/>
    </xf>
    <xf numFmtId="0" fontId="4" fillId="0" borderId="10" xfId="60" applyNumberFormat="1" applyFill="1" applyBorder="1" applyAlignment="1">
      <alignment horizontal="left" vertical="center"/>
      <protection/>
    </xf>
    <xf numFmtId="0" fontId="4" fillId="0" borderId="10" xfId="60" applyNumberFormat="1" applyBorder="1" applyAlignment="1">
      <alignment horizontal="left" vertical="center"/>
      <protection/>
    </xf>
    <xf numFmtId="0" fontId="0" fillId="0" borderId="10" xfId="60" applyNumberFormat="1" applyFont="1" applyFill="1" applyBorder="1" applyAlignment="1">
      <alignment vertical="center" shrinkToFit="1"/>
      <protection/>
    </xf>
    <xf numFmtId="49" fontId="4" fillId="0" borderId="13" xfId="60" applyNumberFormat="1" applyBorder="1" applyAlignment="1">
      <alignment vertical="center"/>
      <protection/>
    </xf>
    <xf numFmtId="0" fontId="0" fillId="0" borderId="13" xfId="0" applyBorder="1" applyAlignment="1">
      <alignment vertical="center"/>
    </xf>
    <xf numFmtId="0" fontId="0" fillId="0" borderId="0" xfId="0" applyBorder="1" applyAlignment="1">
      <alignment vertical="center"/>
    </xf>
    <xf numFmtId="0" fontId="94" fillId="0" borderId="1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15" fillId="0" borderId="0" xfId="0" applyFont="1" applyFill="1" applyBorder="1" applyAlignment="1" applyProtection="1">
      <alignment vertical="center"/>
      <protection/>
    </xf>
    <xf numFmtId="187" fontId="0" fillId="0" borderId="10" xfId="0" applyNumberForma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83" fillId="0" borderId="43" xfId="48" applyNumberFormat="1" applyFont="1" applyBorder="1" applyAlignment="1" applyProtection="1">
      <alignment vertical="center"/>
      <protection/>
    </xf>
    <xf numFmtId="49" fontId="0" fillId="0" borderId="15" xfId="0" applyNumberFormat="1" applyFill="1" applyBorder="1" applyAlignment="1" applyProtection="1">
      <alignment vertical="center" shrinkToFit="1"/>
      <protection locked="0"/>
    </xf>
    <xf numFmtId="0" fontId="0" fillId="0" borderId="1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wrapText="1"/>
      <protection/>
    </xf>
    <xf numFmtId="0" fontId="0" fillId="0" borderId="63"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65" xfId="0" applyBorder="1" applyAlignment="1" applyProtection="1">
      <alignment vertical="center"/>
      <protection/>
    </xf>
    <xf numFmtId="0" fontId="0" fillId="0" borderId="66" xfId="0" applyBorder="1" applyAlignment="1" applyProtection="1">
      <alignment vertical="center"/>
      <protection/>
    </xf>
    <xf numFmtId="0" fontId="98" fillId="0" borderId="10" xfId="0" applyFont="1" applyBorder="1" applyAlignment="1" applyProtection="1">
      <alignment horizontal="center" vertical="center" textRotation="255" wrapText="1"/>
      <protection locked="0"/>
    </xf>
    <xf numFmtId="49" fontId="0" fillId="0" borderId="11"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110" fillId="0" borderId="0" xfId="0" applyFont="1" applyAlignment="1" applyProtection="1">
      <alignment vertical="center"/>
      <protection/>
    </xf>
    <xf numFmtId="0" fontId="110" fillId="0" borderId="0" xfId="0" applyFont="1" applyAlignment="1" applyProtection="1">
      <alignment vertical="center"/>
      <protection/>
    </xf>
    <xf numFmtId="0" fontId="116" fillId="0" borderId="10" xfId="0" applyFont="1" applyBorder="1" applyAlignment="1" applyProtection="1">
      <alignment horizontal="center" vertical="center" shrinkToFit="1"/>
      <protection/>
    </xf>
    <xf numFmtId="0" fontId="110" fillId="0" borderId="10" xfId="0" applyFont="1" applyBorder="1" applyAlignment="1" applyProtection="1">
      <alignment horizontal="center" vertical="center" shrinkToFit="1"/>
      <protection/>
    </xf>
    <xf numFmtId="0" fontId="117" fillId="0" borderId="10" xfId="0" applyFont="1" applyBorder="1" applyAlignment="1" applyProtection="1">
      <alignment horizontal="center" vertical="center" wrapText="1"/>
      <protection/>
    </xf>
    <xf numFmtId="0" fontId="110" fillId="0" borderId="0" xfId="0" applyFont="1" applyAlignment="1" applyProtection="1">
      <alignment horizontal="right" vertical="center"/>
      <protection/>
    </xf>
    <xf numFmtId="0" fontId="110" fillId="0" borderId="0" xfId="0" applyFont="1" applyAlignment="1" applyProtection="1">
      <alignment horizontal="center" vertical="center"/>
      <protection/>
    </xf>
    <xf numFmtId="0" fontId="118" fillId="0" borderId="0" xfId="0" applyFont="1" applyAlignment="1" applyProtection="1">
      <alignment vertical="center"/>
      <protection/>
    </xf>
    <xf numFmtId="0" fontId="0" fillId="0" borderId="39" xfId="0" applyFill="1" applyBorder="1" applyAlignment="1" applyProtection="1">
      <alignment horizontal="center" vertical="center" shrinkToFit="1"/>
      <protection locked="0"/>
    </xf>
    <xf numFmtId="38" fontId="0" fillId="0" borderId="67" xfId="0" applyNumberFormat="1" applyFont="1" applyFill="1" applyBorder="1" applyAlignment="1" applyProtection="1">
      <alignment vertical="center" shrinkToFit="1"/>
      <protection/>
    </xf>
    <xf numFmtId="180" fontId="0" fillId="0" borderId="15" xfId="0" applyNumberFormat="1" applyFont="1" applyFill="1" applyBorder="1" applyAlignment="1" applyProtection="1">
      <alignment horizontal="center" vertical="center" shrinkToFit="1"/>
      <protection locked="0"/>
    </xf>
    <xf numFmtId="183" fontId="0" fillId="0" borderId="25" xfId="0" applyNumberFormat="1" applyFill="1" applyBorder="1" applyAlignment="1" applyProtection="1">
      <alignment horizontal="center" vertical="center" shrinkToFit="1"/>
      <protection locked="0"/>
    </xf>
    <xf numFmtId="0" fontId="0" fillId="0" borderId="26" xfId="0" applyNumberFormat="1" applyFill="1" applyBorder="1" applyAlignment="1" applyProtection="1">
      <alignment horizontal="center" vertical="center" shrinkToFit="1"/>
      <protection locked="0"/>
    </xf>
    <xf numFmtId="49" fontId="0" fillId="0" borderId="15" xfId="0" applyNumberFormat="1" applyFill="1" applyBorder="1" applyAlignment="1" applyProtection="1">
      <alignment horizontal="center" vertical="center" shrinkToFit="1"/>
      <protection locked="0"/>
    </xf>
    <xf numFmtId="0" fontId="95" fillId="0" borderId="14" xfId="0" applyFont="1" applyBorder="1" applyAlignment="1" applyProtection="1">
      <alignment horizontal="center" vertical="center" textRotation="255" wrapText="1"/>
      <protection/>
    </xf>
    <xf numFmtId="49" fontId="0" fillId="0" borderId="15" xfId="0" applyNumberFormat="1" applyBorder="1" applyAlignment="1" applyProtection="1">
      <alignment vertical="center" shrinkToFit="1"/>
      <protection locked="0"/>
    </xf>
    <xf numFmtId="0" fontId="0" fillId="0" borderId="15" xfId="0" applyBorder="1" applyAlignment="1" applyProtection="1">
      <alignment horizontal="center" vertical="center" shrinkToFit="1"/>
      <protection locked="0"/>
    </xf>
    <xf numFmtId="183" fontId="0" fillId="0" borderId="25" xfId="0" applyNumberFormat="1" applyBorder="1" applyAlignment="1" applyProtection="1">
      <alignment horizontal="center" vertical="center" shrinkToFit="1"/>
      <protection locked="0"/>
    </xf>
    <xf numFmtId="0" fontId="0" fillId="0" borderId="26" xfId="0" applyNumberFormat="1"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49" fontId="0" fillId="0" borderId="15" xfId="0" applyNumberFormat="1" applyBorder="1" applyAlignment="1" applyProtection="1">
      <alignment horizontal="center" vertical="center" shrinkToFit="1"/>
      <protection locked="0"/>
    </xf>
    <xf numFmtId="0" fontId="95" fillId="0" borderId="0" xfId="0" applyFont="1" applyFill="1" applyAlignment="1" applyProtection="1">
      <alignment horizontal="right" vertical="center"/>
      <protection/>
    </xf>
    <xf numFmtId="0" fontId="0" fillId="0" borderId="68" xfId="0" applyFont="1" applyBorder="1" applyAlignment="1" applyProtection="1">
      <alignment vertical="center"/>
      <protection/>
    </xf>
    <xf numFmtId="0" fontId="0" fillId="0" borderId="69" xfId="0" applyFont="1" applyBorder="1" applyAlignment="1" applyProtection="1">
      <alignment vertical="center"/>
      <protection/>
    </xf>
    <xf numFmtId="0" fontId="0" fillId="0" borderId="14" xfId="0" applyFont="1" applyBorder="1" applyAlignment="1" applyProtection="1">
      <alignment horizontal="center" vertical="center" shrinkToFit="1"/>
      <protection locked="0"/>
    </xf>
    <xf numFmtId="38" fontId="0" fillId="0" borderId="70" xfId="48" applyFont="1" applyFill="1" applyBorder="1" applyAlignment="1" applyProtection="1">
      <alignment horizontal="center" vertical="center"/>
      <protection/>
    </xf>
    <xf numFmtId="38" fontId="95" fillId="0" borderId="71" xfId="48" applyFont="1" applyFill="1" applyBorder="1" applyAlignment="1" applyProtection="1">
      <alignment horizontal="center" vertical="center" wrapText="1"/>
      <protection/>
    </xf>
    <xf numFmtId="38" fontId="0" fillId="0" borderId="71" xfId="48" applyFont="1" applyFill="1" applyBorder="1" applyAlignment="1" applyProtection="1">
      <alignment horizontal="right" vertical="center" shrinkToFit="1"/>
      <protection/>
    </xf>
    <xf numFmtId="0" fontId="102" fillId="0" borderId="0" xfId="0" applyFont="1" applyAlignment="1" applyProtection="1">
      <alignment vertical="center" shrinkToFit="1"/>
      <protection/>
    </xf>
    <xf numFmtId="0" fontId="0" fillId="0" borderId="0" xfId="0" applyAlignment="1" applyProtection="1">
      <alignment horizontal="right" vertical="center"/>
      <protection/>
    </xf>
    <xf numFmtId="0" fontId="100" fillId="0" borderId="0" xfId="0" applyFont="1" applyAlignment="1" applyProtection="1">
      <alignment horizontal="center" vertical="center"/>
      <protection/>
    </xf>
    <xf numFmtId="0" fontId="100" fillId="0" borderId="0" xfId="0" applyFont="1" applyAlignment="1" applyProtection="1">
      <alignment horizontal="right" vertical="center"/>
      <protection/>
    </xf>
    <xf numFmtId="0" fontId="102" fillId="0" borderId="0" xfId="0" applyFont="1" applyAlignment="1" applyProtection="1">
      <alignment vertical="center" shrinkToFit="1"/>
      <protection/>
    </xf>
    <xf numFmtId="0" fontId="0" fillId="0" borderId="0" xfId="0" applyAlignment="1" applyProtection="1">
      <alignment horizontal="right" vertical="center"/>
      <protection/>
    </xf>
    <xf numFmtId="0" fontId="100" fillId="0" borderId="0" xfId="0" applyFont="1" applyAlignment="1" applyProtection="1">
      <alignment horizontal="right" vertical="center"/>
      <protection/>
    </xf>
    <xf numFmtId="0" fontId="100" fillId="0" borderId="0" xfId="0" applyFont="1" applyAlignment="1" applyProtection="1">
      <alignment horizontal="center" vertical="center"/>
      <protection/>
    </xf>
    <xf numFmtId="0" fontId="96" fillId="0" borderId="0" xfId="0" applyFont="1" applyAlignment="1" applyProtection="1">
      <alignment vertical="center"/>
      <protection/>
    </xf>
    <xf numFmtId="0" fontId="87" fillId="0" borderId="19" xfId="0" applyFont="1" applyBorder="1" applyAlignment="1" applyProtection="1">
      <alignment vertical="center" shrinkToFit="1"/>
      <protection/>
    </xf>
    <xf numFmtId="49" fontId="87" fillId="0" borderId="11" xfId="0" applyNumberFormat="1" applyFont="1" applyBorder="1" applyAlignment="1" applyProtection="1">
      <alignment vertical="center" shrinkToFit="1"/>
      <protection/>
    </xf>
    <xf numFmtId="49" fontId="4" fillId="0" borderId="10" xfId="60" applyNumberFormat="1" applyFont="1" applyFill="1" applyBorder="1" applyAlignment="1">
      <alignment vertical="center" shrinkToFit="1"/>
      <protection/>
    </xf>
    <xf numFmtId="49" fontId="0" fillId="0" borderId="10" xfId="60" applyNumberFormat="1" applyFont="1" applyBorder="1" applyAlignment="1">
      <alignment vertical="center"/>
      <protection/>
    </xf>
    <xf numFmtId="49" fontId="0" fillId="0" borderId="10" xfId="60" applyNumberFormat="1" applyFont="1" applyBorder="1" applyAlignment="1">
      <alignment vertical="center"/>
      <protection/>
    </xf>
    <xf numFmtId="49" fontId="92" fillId="0" borderId="12" xfId="60" applyNumberFormat="1" applyFont="1" applyFill="1" applyBorder="1" applyAlignment="1">
      <alignment vertical="center"/>
      <protection/>
    </xf>
    <xf numFmtId="0" fontId="4" fillId="0" borderId="10" xfId="60" applyNumberFormat="1" applyBorder="1" applyAlignment="1">
      <alignment vertical="center"/>
      <protection/>
    </xf>
    <xf numFmtId="0" fontId="0" fillId="0" borderId="10" xfId="60" applyNumberFormat="1" applyFont="1" applyBorder="1" applyAlignment="1">
      <alignment vertical="center"/>
      <protection/>
    </xf>
    <xf numFmtId="0" fontId="0" fillId="0" borderId="10" xfId="60" applyNumberFormat="1" applyFont="1" applyBorder="1" applyAlignment="1">
      <alignment vertical="center"/>
      <protection/>
    </xf>
    <xf numFmtId="9" fontId="0" fillId="0" borderId="10" xfId="60" applyNumberFormat="1" applyFont="1" applyBorder="1" applyAlignment="1">
      <alignment vertical="center"/>
      <protection/>
    </xf>
    <xf numFmtId="49" fontId="0" fillId="0" borderId="10" xfId="60" applyNumberFormat="1" applyFont="1" applyFill="1" applyBorder="1" applyAlignment="1">
      <alignment vertical="center"/>
      <protection/>
    </xf>
    <xf numFmtId="0" fontId="0" fillId="0" borderId="10" xfId="0" applyFont="1" applyBorder="1" applyAlignment="1" applyProtection="1">
      <alignment horizontal="center" vertical="center" shrinkToFit="1"/>
      <protection/>
    </xf>
    <xf numFmtId="49" fontId="0" fillId="0" borderId="10" xfId="60" applyNumberFormat="1" applyFont="1" applyBorder="1" applyAlignment="1">
      <alignment vertical="center"/>
      <protection/>
    </xf>
    <xf numFmtId="0" fontId="0" fillId="0" borderId="1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0" xfId="0" applyFont="1" applyBorder="1" applyAlignment="1" applyProtection="1">
      <alignment vertical="center" shrinkToFit="1"/>
      <protection/>
    </xf>
    <xf numFmtId="0" fontId="100" fillId="0" borderId="10" xfId="0" applyFont="1" applyFill="1" applyBorder="1" applyAlignment="1" applyProtection="1">
      <alignment vertical="center" shrinkToFit="1"/>
      <protection/>
    </xf>
    <xf numFmtId="38" fontId="0" fillId="0" borderId="49" xfId="0" applyNumberFormat="1" applyFill="1" applyBorder="1" applyAlignment="1" applyProtection="1">
      <alignment vertical="center"/>
      <protection/>
    </xf>
    <xf numFmtId="38" fontId="0" fillId="0" borderId="72" xfId="0" applyNumberFormat="1" applyFill="1" applyBorder="1" applyAlignment="1" applyProtection="1">
      <alignment vertical="center"/>
      <protection/>
    </xf>
    <xf numFmtId="38" fontId="0" fillId="0" borderId="49" xfId="0" applyNumberFormat="1" applyFill="1" applyBorder="1" applyAlignment="1" applyProtection="1">
      <alignment vertical="center" shrinkToFit="1"/>
      <protection/>
    </xf>
    <xf numFmtId="38" fontId="0" fillId="0" borderId="72" xfId="0" applyNumberFormat="1" applyFill="1" applyBorder="1" applyAlignment="1" applyProtection="1">
      <alignment vertical="center" shrinkToFit="1"/>
      <protection/>
    </xf>
    <xf numFmtId="0" fontId="0" fillId="0" borderId="56" xfId="0" applyFill="1" applyBorder="1" applyAlignment="1" applyProtection="1">
      <alignment horizontal="center" vertical="center" shrinkToFit="1"/>
      <protection/>
    </xf>
    <xf numFmtId="38" fontId="0" fillId="0" borderId="56" xfId="0" applyNumberFormat="1" applyFill="1" applyBorder="1" applyAlignment="1" applyProtection="1">
      <alignment vertical="center"/>
      <protection/>
    </xf>
    <xf numFmtId="0" fontId="0" fillId="0" borderId="44" xfId="0" applyFill="1" applyBorder="1" applyAlignment="1" applyProtection="1">
      <alignment horizontal="center" vertical="center"/>
      <protection/>
    </xf>
    <xf numFmtId="38" fontId="0" fillId="0" borderId="55" xfId="0" applyNumberFormat="1" applyFont="1" applyFill="1" applyBorder="1" applyAlignment="1" applyProtection="1">
      <alignment vertical="center" shrinkToFit="1"/>
      <protection/>
    </xf>
    <xf numFmtId="38" fontId="0" fillId="0" borderId="40" xfId="0" applyNumberFormat="1" applyFont="1" applyFill="1" applyBorder="1" applyAlignment="1" applyProtection="1">
      <alignment vertical="center" shrinkToFit="1"/>
      <protection locked="0"/>
    </xf>
    <xf numFmtId="0" fontId="0" fillId="0" borderId="0" xfId="0" applyAlignment="1" applyProtection="1">
      <alignment horizontal="center" vertical="center"/>
      <protection/>
    </xf>
    <xf numFmtId="0" fontId="0" fillId="0" borderId="17" xfId="0" applyBorder="1" applyAlignment="1" applyProtection="1">
      <alignment horizontal="center" vertical="center" shrinkToFit="1"/>
      <protection/>
    </xf>
    <xf numFmtId="0" fontId="0" fillId="0" borderId="0"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Fill="1" applyAlignment="1" applyProtection="1">
      <alignment horizontal="right" vertical="center"/>
      <protection/>
    </xf>
    <xf numFmtId="0" fontId="83" fillId="0" borderId="12" xfId="0" applyFont="1" applyFill="1" applyBorder="1" applyAlignment="1" applyProtection="1">
      <alignment vertical="center"/>
      <protection/>
    </xf>
    <xf numFmtId="0" fontId="0" fillId="0" borderId="13" xfId="0" applyFill="1" applyBorder="1" applyAlignment="1" applyProtection="1">
      <alignment horizontal="center" vertical="center"/>
      <protection/>
    </xf>
    <xf numFmtId="0" fontId="98" fillId="0" borderId="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Fill="1" applyAlignment="1" applyProtection="1">
      <alignment horizontal="right" vertical="center"/>
      <protection/>
    </xf>
    <xf numFmtId="0" fontId="0" fillId="0" borderId="18" xfId="0" applyFont="1" applyFill="1" applyBorder="1" applyAlignment="1" applyProtection="1">
      <alignment horizontal="center" vertical="center"/>
      <protection/>
    </xf>
    <xf numFmtId="0" fontId="83" fillId="0" borderId="12" xfId="0" applyFont="1" applyFill="1" applyBorder="1" applyAlignment="1" applyProtection="1">
      <alignment vertical="center"/>
      <protection/>
    </xf>
    <xf numFmtId="0" fontId="0" fillId="0" borderId="39"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wrapText="1"/>
      <protection/>
    </xf>
    <xf numFmtId="0" fontId="0" fillId="0" borderId="20"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0" fillId="0" borderId="13" xfId="0" applyFill="1" applyBorder="1" applyAlignment="1" applyProtection="1">
      <alignment horizontal="center" vertical="center"/>
      <protection/>
    </xf>
    <xf numFmtId="0" fontId="0" fillId="0" borderId="10" xfId="0" applyFont="1" applyFill="1" applyBorder="1" applyAlignment="1" applyProtection="1">
      <alignment horizontal="center" vertical="center" shrinkToFit="1"/>
      <protection/>
    </xf>
    <xf numFmtId="0" fontId="0" fillId="0" borderId="0" xfId="0" applyFont="1" applyFill="1" applyAlignment="1" applyProtection="1">
      <alignment horizontal="right" vertical="center"/>
      <protection/>
    </xf>
    <xf numFmtId="0" fontId="0" fillId="0" borderId="10" xfId="0" applyFont="1" applyBorder="1" applyAlignment="1" applyProtection="1">
      <alignment horizontal="center" vertical="center" shrinkToFit="1"/>
      <protection/>
    </xf>
    <xf numFmtId="0" fontId="0" fillId="34" borderId="10" xfId="0" applyFill="1" applyBorder="1" applyAlignment="1" applyProtection="1">
      <alignment vertical="center"/>
      <protection/>
    </xf>
    <xf numFmtId="0" fontId="0" fillId="34" borderId="10" xfId="0" applyFill="1" applyBorder="1" applyAlignment="1" applyProtection="1">
      <alignment horizontal="center" vertical="center"/>
      <protection/>
    </xf>
    <xf numFmtId="0" fontId="0" fillId="34" borderId="10" xfId="0" applyFill="1" applyBorder="1" applyAlignment="1" applyProtection="1">
      <alignment vertical="center" shrinkToFit="1"/>
      <protection locked="0"/>
    </xf>
    <xf numFmtId="183" fontId="0" fillId="34" borderId="10" xfId="0" applyNumberFormat="1" applyFill="1" applyBorder="1" applyAlignment="1" applyProtection="1">
      <alignment horizontal="center" vertical="center" shrinkToFit="1"/>
      <protection locked="0"/>
    </xf>
    <xf numFmtId="179" fontId="0" fillId="34" borderId="10" xfId="0" applyNumberFormat="1" applyFill="1" applyBorder="1" applyAlignment="1" applyProtection="1">
      <alignment vertical="center" shrinkToFit="1"/>
      <protection locked="0"/>
    </xf>
    <xf numFmtId="14" fontId="0" fillId="34" borderId="10" xfId="0" applyNumberFormat="1" applyFill="1" applyBorder="1" applyAlignment="1" applyProtection="1">
      <alignment horizontal="center" vertical="center" shrinkToFit="1"/>
      <protection locked="0"/>
    </xf>
    <xf numFmtId="0" fontId="0" fillId="34" borderId="10" xfId="0" applyNumberFormat="1" applyFill="1" applyBorder="1" applyAlignment="1" applyProtection="1">
      <alignment horizontal="center" vertical="center"/>
      <protection/>
    </xf>
    <xf numFmtId="182" fontId="0" fillId="34" borderId="20" xfId="0" applyNumberFormat="1" applyFill="1" applyBorder="1" applyAlignment="1" applyProtection="1">
      <alignment horizontal="center" vertical="center" shrinkToFit="1"/>
      <protection/>
    </xf>
    <xf numFmtId="182" fontId="0" fillId="34" borderId="10" xfId="0" applyNumberFormat="1" applyFill="1" applyBorder="1" applyAlignment="1" applyProtection="1">
      <alignment horizontal="center" vertical="center" shrinkToFit="1"/>
      <protection locked="0"/>
    </xf>
    <xf numFmtId="0" fontId="0" fillId="34" borderId="28" xfId="0" applyFill="1" applyBorder="1" applyAlignment="1" applyProtection="1">
      <alignment horizontal="center" vertical="center" shrinkToFit="1"/>
      <protection locked="0"/>
    </xf>
    <xf numFmtId="0" fontId="0" fillId="34" borderId="29" xfId="0" applyFill="1" applyBorder="1" applyAlignment="1" applyProtection="1">
      <alignment horizontal="center" vertical="center" shrinkToFit="1"/>
      <protection locked="0"/>
    </xf>
    <xf numFmtId="0" fontId="0" fillId="34" borderId="30" xfId="0" applyFill="1" applyBorder="1" applyAlignment="1" applyProtection="1">
      <alignment horizontal="center" vertical="center" shrinkToFit="1"/>
      <protection locked="0"/>
    </xf>
    <xf numFmtId="38" fontId="0" fillId="34" borderId="17" xfId="0" applyNumberFormat="1" applyFont="1" applyFill="1" applyBorder="1" applyAlignment="1" applyProtection="1">
      <alignment vertical="center" shrinkToFit="1"/>
      <protection/>
    </xf>
    <xf numFmtId="38" fontId="0" fillId="34" borderId="55" xfId="0" applyNumberFormat="1" applyFont="1" applyFill="1" applyBorder="1" applyAlignment="1" applyProtection="1">
      <alignment vertical="center" shrinkToFit="1"/>
      <protection/>
    </xf>
    <xf numFmtId="38" fontId="0" fillId="34" borderId="15" xfId="0" applyNumberFormat="1" applyFont="1" applyFill="1" applyBorder="1" applyAlignment="1" applyProtection="1">
      <alignment vertical="center" shrinkToFit="1"/>
      <protection/>
    </xf>
    <xf numFmtId="0" fontId="0" fillId="34" borderId="10" xfId="0" applyFont="1" applyFill="1" applyBorder="1" applyAlignment="1" applyProtection="1">
      <alignment vertical="center"/>
      <protection/>
    </xf>
    <xf numFmtId="0" fontId="0" fillId="34" borderId="10" xfId="0" applyFont="1" applyFill="1" applyBorder="1" applyAlignment="1" applyProtection="1">
      <alignment vertical="center" shrinkToFit="1"/>
      <protection/>
    </xf>
    <xf numFmtId="38" fontId="0" fillId="34" borderId="10" xfId="0" applyNumberFormat="1" applyFont="1" applyFill="1" applyBorder="1" applyAlignment="1" applyProtection="1">
      <alignment vertical="center" shrinkToFit="1"/>
      <protection/>
    </xf>
    <xf numFmtId="3" fontId="0" fillId="34" borderId="10" xfId="0" applyNumberFormat="1" applyFont="1" applyFill="1" applyBorder="1" applyAlignment="1" applyProtection="1">
      <alignment vertical="center"/>
      <protection/>
    </xf>
    <xf numFmtId="38" fontId="0" fillId="34" borderId="10" xfId="0" applyNumberFormat="1" applyFont="1" applyFill="1" applyBorder="1" applyAlignment="1" applyProtection="1">
      <alignment vertical="center" shrinkToFit="1"/>
      <protection locked="0"/>
    </xf>
    <xf numFmtId="0" fontId="102" fillId="0" borderId="13" xfId="0" applyFont="1" applyFill="1" applyBorder="1" applyAlignment="1" applyProtection="1">
      <alignment vertical="center"/>
      <protection/>
    </xf>
    <xf numFmtId="0" fontId="0" fillId="0" borderId="13" xfId="0" applyBorder="1" applyAlignment="1" applyProtection="1">
      <alignment vertical="center"/>
      <protection/>
    </xf>
    <xf numFmtId="0" fontId="0" fillId="0" borderId="13" xfId="0" applyBorder="1" applyAlignment="1" applyProtection="1">
      <alignment horizontal="center" vertical="center"/>
      <protection/>
    </xf>
    <xf numFmtId="0" fontId="0" fillId="0" borderId="39" xfId="0" applyFill="1" applyBorder="1" applyAlignment="1" applyProtection="1">
      <alignment vertical="center" textRotation="255"/>
      <protection/>
    </xf>
    <xf numFmtId="0" fontId="0" fillId="0" borderId="73" xfId="0" applyFill="1" applyBorder="1" applyAlignment="1" applyProtection="1">
      <alignment horizontal="center" vertical="top" textRotation="255"/>
      <protection/>
    </xf>
    <xf numFmtId="0" fontId="0" fillId="0" borderId="74" xfId="0" applyFill="1" applyBorder="1" applyAlignment="1" applyProtection="1">
      <alignment horizontal="center" vertical="top" textRotation="255" wrapText="1"/>
      <protection/>
    </xf>
    <xf numFmtId="0" fontId="0" fillId="0" borderId="74" xfId="0" applyFill="1" applyBorder="1" applyAlignment="1" applyProtection="1">
      <alignment horizontal="center" vertical="top" textRotation="255"/>
      <protection/>
    </xf>
    <xf numFmtId="0" fontId="0" fillId="0" borderId="75" xfId="0" applyFill="1" applyBorder="1" applyAlignment="1" applyProtection="1">
      <alignment horizontal="center" vertical="top" textRotation="255"/>
      <protection/>
    </xf>
    <xf numFmtId="0" fontId="0" fillId="0" borderId="73" xfId="0" applyFill="1" applyBorder="1" applyAlignment="1" applyProtection="1">
      <alignment horizontal="center" vertical="top" textRotation="255" wrapText="1"/>
      <protection/>
    </xf>
    <xf numFmtId="0" fontId="109" fillId="0" borderId="74" xfId="0" applyFont="1" applyFill="1" applyBorder="1" applyAlignment="1" applyProtection="1">
      <alignment horizontal="center" vertical="top" textRotation="255" wrapText="1"/>
      <protection/>
    </xf>
    <xf numFmtId="0" fontId="0" fillId="0" borderId="75" xfId="0" applyFill="1" applyBorder="1" applyAlignment="1" applyProtection="1">
      <alignment horizontal="center" vertical="top" textRotation="255" wrapText="1"/>
      <protection/>
    </xf>
    <xf numFmtId="0" fontId="0" fillId="0" borderId="76" xfId="0" applyFill="1" applyBorder="1" applyAlignment="1" applyProtection="1">
      <alignment horizontal="center" vertical="top" textRotation="255" wrapText="1"/>
      <protection/>
    </xf>
    <xf numFmtId="0" fontId="0" fillId="0" borderId="77" xfId="0" applyFill="1" applyBorder="1" applyAlignment="1" applyProtection="1">
      <alignment horizontal="center" vertical="top" textRotation="255"/>
      <protection/>
    </xf>
    <xf numFmtId="182" fontId="0" fillId="0" borderId="10" xfId="0" applyNumberFormat="1" applyFill="1" applyBorder="1" applyAlignment="1" applyProtection="1">
      <alignment horizontal="center" vertical="center" shrinkToFit="1"/>
      <protection/>
    </xf>
    <xf numFmtId="0" fontId="0" fillId="0" borderId="10" xfId="0" applyBorder="1" applyAlignment="1" applyProtection="1">
      <alignment horizontal="center" vertical="center"/>
      <protection/>
    </xf>
    <xf numFmtId="0" fontId="0" fillId="0" borderId="0" xfId="0" applyAlignment="1" applyProtection="1">
      <alignment horizontal="right" vertical="center"/>
      <protection/>
    </xf>
    <xf numFmtId="0" fontId="0" fillId="0" borderId="0" xfId="0" applyAlignment="1" applyProtection="1">
      <alignment vertical="center" shrinkToFit="1"/>
      <protection/>
    </xf>
    <xf numFmtId="0" fontId="0" fillId="0" borderId="10" xfId="0" applyFont="1" applyBorder="1" applyAlignment="1" applyProtection="1">
      <alignment horizontal="center" vertical="center" shrinkToFit="1"/>
      <protection/>
    </xf>
    <xf numFmtId="0" fontId="0" fillId="0" borderId="63"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24" xfId="0" applyBorder="1" applyAlignment="1" applyProtection="1">
      <alignment vertical="center"/>
      <protection/>
    </xf>
    <xf numFmtId="0" fontId="0" fillId="0" borderId="13" xfId="0" applyNumberFormat="1" applyBorder="1" applyAlignment="1" applyProtection="1">
      <alignment vertical="center"/>
      <protection/>
    </xf>
    <xf numFmtId="49" fontId="0" fillId="0" borderId="13" xfId="0" applyNumberFormat="1" applyBorder="1" applyAlignment="1" applyProtection="1">
      <alignment vertical="center"/>
      <protection/>
    </xf>
    <xf numFmtId="180" fontId="0" fillId="0" borderId="13" xfId="0" applyNumberFormat="1" applyFill="1" applyBorder="1" applyAlignment="1" applyProtection="1">
      <alignment horizontal="center" vertical="center"/>
      <protection/>
    </xf>
    <xf numFmtId="183" fontId="0" fillId="0" borderId="13" xfId="0" applyNumberFormat="1" applyFill="1" applyBorder="1" applyAlignment="1" applyProtection="1">
      <alignment horizontal="center" vertical="center"/>
      <protection/>
    </xf>
    <xf numFmtId="179" fontId="0" fillId="0" borderId="13" xfId="0" applyNumberFormat="1" applyFill="1" applyBorder="1" applyAlignment="1" applyProtection="1">
      <alignment vertical="center"/>
      <protection/>
    </xf>
    <xf numFmtId="49" fontId="0" fillId="0" borderId="13" xfId="0" applyNumberFormat="1" applyFill="1" applyBorder="1" applyAlignment="1" applyProtection="1">
      <alignment horizontal="center" vertical="center"/>
      <protection/>
    </xf>
    <xf numFmtId="0" fontId="83" fillId="0" borderId="13" xfId="0" applyNumberFormat="1" applyFont="1" applyBorder="1" applyAlignment="1" applyProtection="1">
      <alignment vertical="center"/>
      <protection/>
    </xf>
    <xf numFmtId="0" fontId="0" fillId="34" borderId="20" xfId="0" applyFill="1" applyBorder="1" applyAlignment="1" applyProtection="1">
      <alignment vertical="center"/>
      <protection/>
    </xf>
    <xf numFmtId="0" fontId="0" fillId="0" borderId="20" xfId="0" applyFill="1" applyBorder="1" applyAlignment="1" applyProtection="1">
      <alignment horizontal="center" vertical="center"/>
      <protection/>
    </xf>
    <xf numFmtId="0" fontId="0" fillId="34" borderId="20" xfId="0" applyFill="1" applyBorder="1" applyAlignment="1" applyProtection="1">
      <alignment horizontal="center" vertical="center" shrinkToFit="1"/>
      <protection/>
    </xf>
    <xf numFmtId="0" fontId="0" fillId="0" borderId="20" xfId="0" applyFill="1" applyBorder="1" applyAlignment="1" applyProtection="1">
      <alignment horizontal="center" vertical="center" shrinkToFit="1"/>
      <protection/>
    </xf>
    <xf numFmtId="179" fontId="0" fillId="34" borderId="10" xfId="0" applyNumberFormat="1" applyFill="1" applyBorder="1" applyAlignment="1" applyProtection="1">
      <alignment horizontal="center" vertical="center" shrinkToFit="1"/>
      <protection locked="0"/>
    </xf>
    <xf numFmtId="0" fontId="0" fillId="0" borderId="20" xfId="0" applyNumberFormat="1" applyFill="1" applyBorder="1" applyAlignment="1" applyProtection="1">
      <alignment horizontal="center" vertical="center"/>
      <protection/>
    </xf>
    <xf numFmtId="0" fontId="0" fillId="34" borderId="20" xfId="0" applyNumberFormat="1" applyFill="1" applyBorder="1" applyAlignment="1" applyProtection="1">
      <alignment horizontal="center" vertical="center" shrinkToFit="1"/>
      <protection/>
    </xf>
    <xf numFmtId="182" fontId="0" fillId="0" borderId="20" xfId="0" applyNumberFormat="1" applyFill="1" applyBorder="1" applyAlignment="1" applyProtection="1">
      <alignment horizontal="center" vertical="center" shrinkToFit="1"/>
      <protection locked="0"/>
    </xf>
    <xf numFmtId="0" fontId="100" fillId="34" borderId="20" xfId="0" applyFont="1" applyFill="1" applyBorder="1" applyAlignment="1" applyProtection="1">
      <alignment horizontal="center" vertical="center" shrinkToFit="1"/>
      <protection/>
    </xf>
    <xf numFmtId="0" fontId="0" fillId="0" borderId="46" xfId="0" applyFill="1" applyBorder="1" applyAlignment="1" applyProtection="1">
      <alignment horizontal="center" vertical="center" shrinkToFit="1"/>
      <protection locked="0"/>
    </xf>
    <xf numFmtId="0" fontId="0" fillId="0" borderId="78" xfId="0" applyFill="1" applyBorder="1" applyAlignment="1" applyProtection="1">
      <alignment horizontal="center" vertical="center" shrinkToFit="1"/>
      <protection locked="0"/>
    </xf>
    <xf numFmtId="0" fontId="0" fillId="0" borderId="47" xfId="0"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xf>
    <xf numFmtId="0" fontId="102" fillId="0" borderId="13" xfId="0" applyFont="1" applyBorder="1" applyAlignment="1" applyProtection="1">
      <alignment vertical="center"/>
      <protection/>
    </xf>
    <xf numFmtId="0" fontId="0" fillId="0" borderId="20" xfId="0" applyNumberFormat="1" applyFont="1" applyFill="1" applyBorder="1" applyAlignment="1" applyProtection="1">
      <alignment vertical="center" shrinkToFit="1"/>
      <protection/>
    </xf>
    <xf numFmtId="0" fontId="0" fillId="34" borderId="18" xfId="0" applyFont="1" applyFill="1" applyBorder="1" applyAlignment="1" applyProtection="1">
      <alignment vertical="center"/>
      <protection/>
    </xf>
    <xf numFmtId="0" fontId="0" fillId="0" borderId="24" xfId="0" applyFill="1" applyBorder="1" applyAlignment="1" applyProtection="1">
      <alignment vertical="center"/>
      <protection/>
    </xf>
    <xf numFmtId="0" fontId="0" fillId="34" borderId="10" xfId="0" applyFont="1" applyFill="1" applyBorder="1" applyAlignment="1" applyProtection="1">
      <alignment horizontal="center" vertical="center" shrinkToFit="1"/>
      <protection/>
    </xf>
    <xf numFmtId="3" fontId="0" fillId="34" borderId="10" xfId="0" applyNumberFormat="1" applyFont="1" applyFill="1" applyBorder="1" applyAlignment="1" applyProtection="1">
      <alignment vertical="center"/>
      <protection locked="0"/>
    </xf>
    <xf numFmtId="0" fontId="0" fillId="34" borderId="63" xfId="0" applyFont="1" applyFill="1" applyBorder="1" applyAlignment="1" applyProtection="1">
      <alignment horizontal="center" vertical="center"/>
      <protection/>
    </xf>
    <xf numFmtId="38" fontId="0" fillId="34" borderId="22" xfId="48" applyFont="1" applyFill="1" applyBorder="1" applyAlignment="1" applyProtection="1">
      <alignment vertical="center"/>
      <protection/>
    </xf>
    <xf numFmtId="177" fontId="0" fillId="34" borderId="22" xfId="0" applyNumberFormat="1" applyFont="1" applyFill="1" applyBorder="1" applyAlignment="1" applyProtection="1">
      <alignment vertical="center"/>
      <protection/>
    </xf>
    <xf numFmtId="38" fontId="0" fillId="34" borderId="23" xfId="48" applyFont="1" applyFill="1" applyBorder="1" applyAlignment="1" applyProtection="1">
      <alignment vertical="center"/>
      <protection locked="0"/>
    </xf>
    <xf numFmtId="177" fontId="0" fillId="34" borderId="23" xfId="0" applyNumberFormat="1" applyFont="1" applyFill="1" applyBorder="1" applyAlignment="1" applyProtection="1">
      <alignment vertical="center"/>
      <protection/>
    </xf>
    <xf numFmtId="38" fontId="0" fillId="34" borderId="21" xfId="48" applyFont="1" applyFill="1" applyBorder="1" applyAlignment="1" applyProtection="1">
      <alignment vertical="center"/>
      <protection/>
    </xf>
    <xf numFmtId="177" fontId="0" fillId="34" borderId="21" xfId="0" applyNumberFormat="1" applyFont="1" applyFill="1" applyBorder="1" applyAlignment="1" applyProtection="1">
      <alignment vertical="center"/>
      <protection/>
    </xf>
    <xf numFmtId="38" fontId="0" fillId="34" borderId="19" xfId="48" applyFont="1" applyFill="1" applyBorder="1" applyAlignment="1" applyProtection="1">
      <alignment vertical="center"/>
      <protection locked="0"/>
    </xf>
    <xf numFmtId="177" fontId="0" fillId="34" borderId="19" xfId="0" applyNumberFormat="1"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87" fillId="0" borderId="15" xfId="0" applyNumberFormat="1" applyFont="1" applyBorder="1" applyAlignment="1" applyProtection="1">
      <alignment vertical="center"/>
      <protection/>
    </xf>
    <xf numFmtId="0" fontId="0" fillId="0" borderId="10" xfId="0" applyNumberFormat="1" applyBorder="1" applyAlignment="1" applyProtection="1">
      <alignment horizontal="center" vertical="center" wrapText="1"/>
      <protection/>
    </xf>
    <xf numFmtId="38" fontId="0" fillId="34" borderId="70" xfId="48" applyFont="1" applyFill="1" applyBorder="1" applyAlignment="1" applyProtection="1">
      <alignment horizontal="center" vertical="center"/>
      <protection/>
    </xf>
    <xf numFmtId="38" fontId="0" fillId="34" borderId="18" xfId="48" applyFont="1" applyFill="1" applyBorder="1" applyAlignment="1" applyProtection="1">
      <alignment horizontal="center" vertical="center"/>
      <protection/>
    </xf>
    <xf numFmtId="38" fontId="0" fillId="34" borderId="10" xfId="48" applyFont="1" applyFill="1" applyBorder="1" applyAlignment="1" applyProtection="1">
      <alignment vertical="center"/>
      <protection/>
    </xf>
    <xf numFmtId="38" fontId="95" fillId="34" borderId="71" xfId="48" applyFont="1" applyFill="1" applyBorder="1" applyAlignment="1" applyProtection="1">
      <alignment horizontal="center" vertical="center" wrapText="1"/>
      <protection/>
    </xf>
    <xf numFmtId="38" fontId="95" fillId="34" borderId="10" xfId="48" applyFont="1" applyFill="1" applyBorder="1" applyAlignment="1" applyProtection="1">
      <alignment horizontal="center" vertical="center" wrapText="1"/>
      <protection/>
    </xf>
    <xf numFmtId="38" fontId="0" fillId="34" borderId="71" xfId="48" applyFont="1" applyFill="1" applyBorder="1" applyAlignment="1" applyProtection="1">
      <alignment horizontal="right" vertical="center" shrinkToFit="1"/>
      <protection/>
    </xf>
    <xf numFmtId="38" fontId="0" fillId="34" borderId="10" xfId="48" applyFont="1" applyFill="1" applyBorder="1" applyAlignment="1" applyProtection="1">
      <alignment horizontal="right" vertical="center" shrinkToFit="1"/>
      <protection/>
    </xf>
    <xf numFmtId="38" fontId="0" fillId="34" borderId="18" xfId="48" applyFont="1" applyFill="1" applyBorder="1" applyAlignment="1" applyProtection="1">
      <alignment horizontal="right" vertical="center" shrinkToFit="1"/>
      <protection/>
    </xf>
    <xf numFmtId="0" fontId="0" fillId="34" borderId="19" xfId="0" applyFont="1" applyFill="1" applyBorder="1" applyAlignment="1" applyProtection="1">
      <alignment horizontal="center" vertical="center" shrinkToFit="1"/>
      <protection/>
    </xf>
    <xf numFmtId="0" fontId="0" fillId="34" borderId="19" xfId="0" applyNumberFormat="1" applyFont="1" applyFill="1" applyBorder="1" applyAlignment="1" applyProtection="1">
      <alignment vertical="center"/>
      <protection/>
    </xf>
    <xf numFmtId="0" fontId="0" fillId="34" borderId="10" xfId="0" applyNumberFormat="1" applyFont="1" applyFill="1" applyBorder="1" applyAlignment="1" applyProtection="1">
      <alignment vertical="center"/>
      <protection/>
    </xf>
    <xf numFmtId="0" fontId="0" fillId="34" borderId="17" xfId="0" applyNumberFormat="1" applyFill="1" applyBorder="1" applyAlignment="1" applyProtection="1">
      <alignment vertical="center"/>
      <protection/>
    </xf>
    <xf numFmtId="0" fontId="0" fillId="0" borderId="19" xfId="0" applyBorder="1" applyAlignment="1" applyProtection="1">
      <alignment horizontal="center" vertical="center" shrinkToFit="1"/>
      <protection/>
    </xf>
    <xf numFmtId="0" fontId="0" fillId="34" borderId="10"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110" fillId="0" borderId="0" xfId="0" applyFont="1" applyAlignment="1" applyProtection="1">
      <alignment vertical="center"/>
      <protection/>
    </xf>
    <xf numFmtId="0" fontId="110" fillId="0" borderId="0" xfId="0" applyFont="1" applyAlignment="1" applyProtection="1">
      <alignment horizontal="center" vertical="center"/>
      <protection/>
    </xf>
    <xf numFmtId="183" fontId="0" fillId="34" borderId="15" xfId="0" applyNumberFormat="1" applyFill="1" applyBorder="1" applyAlignment="1" applyProtection="1">
      <alignment horizontal="center" vertical="center" shrinkToFit="1"/>
      <protection locked="0"/>
    </xf>
    <xf numFmtId="183" fontId="0" fillId="34" borderId="14" xfId="0" applyNumberFormat="1" applyFill="1" applyBorder="1" applyAlignment="1" applyProtection="1">
      <alignment horizontal="center" vertical="center" shrinkToFit="1"/>
      <protection locked="0"/>
    </xf>
    <xf numFmtId="179" fontId="0" fillId="34" borderId="15" xfId="0" applyNumberFormat="1" applyFill="1" applyBorder="1" applyAlignment="1" applyProtection="1">
      <alignment vertical="center" shrinkToFit="1"/>
      <protection locked="0"/>
    </xf>
    <xf numFmtId="179" fontId="0" fillId="34" borderId="14" xfId="0" applyNumberFormat="1" applyFill="1" applyBorder="1" applyAlignment="1" applyProtection="1">
      <alignment vertical="center" shrinkToFit="1"/>
      <protection locked="0"/>
    </xf>
    <xf numFmtId="0" fontId="0" fillId="34" borderId="15" xfId="0" applyFont="1" applyFill="1" applyBorder="1" applyAlignment="1" applyProtection="1">
      <alignment horizontal="center" vertical="center" shrinkToFit="1"/>
      <protection/>
    </xf>
    <xf numFmtId="0" fontId="0" fillId="34" borderId="14" xfId="0" applyFont="1" applyFill="1" applyBorder="1" applyAlignment="1" applyProtection="1">
      <alignment horizontal="center" vertical="center" shrinkToFit="1"/>
      <protection/>
    </xf>
    <xf numFmtId="183" fontId="87" fillId="0" borderId="10" xfId="0" applyNumberFormat="1" applyFont="1" applyFill="1" applyBorder="1" applyAlignment="1" applyProtection="1">
      <alignment horizontal="center" vertical="center"/>
      <protection/>
    </xf>
    <xf numFmtId="0" fontId="87" fillId="0" borderId="10" xfId="0" applyNumberFormat="1" applyFont="1" applyFill="1" applyBorder="1" applyAlignment="1" applyProtection="1">
      <alignment vertical="center"/>
      <protection/>
    </xf>
    <xf numFmtId="0" fontId="87" fillId="0" borderId="10" xfId="0" applyFont="1" applyFill="1" applyBorder="1" applyAlignment="1" applyProtection="1">
      <alignment vertical="center"/>
      <protection/>
    </xf>
    <xf numFmtId="38" fontId="87" fillId="0" borderId="10" xfId="48"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7" xfId="0" applyFont="1" applyBorder="1" applyAlignment="1" applyProtection="1">
      <alignment vertical="center"/>
      <protection/>
    </xf>
    <xf numFmtId="38" fontId="0" fillId="0" borderId="56" xfId="0" applyNumberFormat="1" applyFill="1" applyBorder="1" applyAlignment="1" applyProtection="1">
      <alignment vertical="center" shrinkToFit="1"/>
      <protection/>
    </xf>
    <xf numFmtId="0" fontId="0" fillId="0" borderId="56" xfId="0" applyFont="1" applyFill="1" applyBorder="1" applyAlignment="1" applyProtection="1">
      <alignment horizontal="center" vertical="center"/>
      <protection/>
    </xf>
    <xf numFmtId="3" fontId="0" fillId="0" borderId="72" xfId="0" applyNumberFormat="1" applyFont="1" applyFill="1" applyBorder="1" applyAlignment="1" applyProtection="1">
      <alignment vertical="center"/>
      <protection/>
    </xf>
    <xf numFmtId="3" fontId="0" fillId="0" borderId="79" xfId="0" applyNumberFormat="1" applyFont="1" applyFill="1" applyBorder="1" applyAlignment="1" applyProtection="1">
      <alignment vertical="center"/>
      <protection/>
    </xf>
    <xf numFmtId="38" fontId="100" fillId="0" borderId="10" xfId="48" applyFont="1" applyFill="1" applyBorder="1" applyAlignment="1" applyProtection="1">
      <alignment horizontal="center" vertical="center" shrinkToFit="1"/>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11" borderId="10" xfId="0" applyNumberFormat="1" applyFill="1" applyBorder="1" applyAlignment="1">
      <alignment vertical="center"/>
    </xf>
    <xf numFmtId="49" fontId="0" fillId="13" borderId="10" xfId="0" applyNumberFormat="1" applyFill="1" applyBorder="1" applyAlignment="1">
      <alignment vertical="center"/>
    </xf>
    <xf numFmtId="49" fontId="0" fillId="12" borderId="10" xfId="0" applyNumberFormat="1" applyFill="1" applyBorder="1" applyAlignment="1">
      <alignment vertical="center"/>
    </xf>
    <xf numFmtId="49" fontId="0" fillId="10" borderId="10" xfId="0" applyNumberFormat="1" applyFill="1" applyBorder="1" applyAlignment="1">
      <alignment vertical="center"/>
    </xf>
    <xf numFmtId="49" fontId="0" fillId="20" borderId="10" xfId="0" applyNumberFormat="1" applyFill="1" applyBorder="1" applyAlignment="1">
      <alignment vertical="center"/>
    </xf>
    <xf numFmtId="0" fontId="4" fillId="0" borderId="10" xfId="60" applyBorder="1" applyAlignment="1">
      <alignment vertical="center" shrinkToFit="1"/>
      <protection/>
    </xf>
    <xf numFmtId="0" fontId="4" fillId="25" borderId="10" xfId="60" applyFill="1" applyBorder="1" applyAlignment="1">
      <alignment vertical="center" shrinkToFit="1"/>
      <protection/>
    </xf>
    <xf numFmtId="0" fontId="4" fillId="24" borderId="10" xfId="60" applyFill="1" applyBorder="1" applyAlignment="1">
      <alignment vertical="center" shrinkToFit="1"/>
      <protection/>
    </xf>
    <xf numFmtId="0" fontId="4" fillId="23" borderId="10" xfId="60" applyFill="1" applyBorder="1" applyAlignment="1">
      <alignment vertical="center" shrinkToFit="1"/>
      <protection/>
    </xf>
    <xf numFmtId="0" fontId="4" fillId="22" borderId="10" xfId="60" applyFill="1" applyBorder="1" applyAlignment="1">
      <alignment vertical="center" shrinkToFit="1"/>
      <protection/>
    </xf>
    <xf numFmtId="0" fontId="4" fillId="21" borderId="10" xfId="60" applyFill="1" applyBorder="1" applyAlignment="1">
      <alignment vertical="center" shrinkToFit="1"/>
      <protection/>
    </xf>
    <xf numFmtId="0" fontId="4" fillId="20" borderId="10" xfId="60" applyFill="1" applyBorder="1" applyAlignment="1">
      <alignment vertical="center" shrinkToFit="1"/>
      <protection/>
    </xf>
    <xf numFmtId="0" fontId="4" fillId="35" borderId="10" xfId="60" applyFill="1" applyBorder="1" applyAlignment="1">
      <alignment vertical="center" shrinkToFit="1"/>
      <protection/>
    </xf>
    <xf numFmtId="0" fontId="4" fillId="13" borderId="10" xfId="60" applyFill="1" applyBorder="1" applyAlignment="1">
      <alignment vertical="center" shrinkToFit="1"/>
      <protection/>
    </xf>
    <xf numFmtId="0" fontId="4" fillId="12" borderId="10" xfId="60" applyFill="1" applyBorder="1" applyAlignment="1">
      <alignment vertical="center" shrinkToFit="1"/>
      <protection/>
    </xf>
    <xf numFmtId="0" fontId="4" fillId="10" borderId="10" xfId="60" applyFill="1" applyBorder="1" applyAlignment="1">
      <alignment vertical="center" shrinkToFit="1"/>
      <protection/>
    </xf>
    <xf numFmtId="3" fontId="0" fillId="0" borderId="80" xfId="0" applyNumberFormat="1" applyFont="1" applyFill="1" applyBorder="1" applyAlignment="1" applyProtection="1">
      <alignment vertical="center" shrinkToFit="1"/>
      <protection/>
    </xf>
    <xf numFmtId="3" fontId="0" fillId="0" borderId="81" xfId="0" applyNumberFormat="1" applyFont="1" applyFill="1" applyBorder="1" applyAlignment="1" applyProtection="1">
      <alignment vertical="center" shrinkToFit="1"/>
      <protection/>
    </xf>
    <xf numFmtId="49" fontId="4" fillId="0" borderId="10" xfId="60" applyNumberFormat="1" applyFill="1" applyBorder="1" applyAlignment="1" quotePrefix="1">
      <alignment vertical="center"/>
      <protection/>
    </xf>
    <xf numFmtId="49" fontId="0" fillId="0" borderId="10" xfId="60" applyNumberFormat="1" applyFont="1" applyBorder="1" applyAlignment="1">
      <alignment vertical="center"/>
      <protection/>
    </xf>
    <xf numFmtId="14" fontId="98" fillId="0" borderId="15" xfId="0" applyNumberFormat="1" applyFont="1" applyFill="1" applyBorder="1" applyAlignment="1" applyProtection="1">
      <alignment horizontal="center" vertical="center" shrinkToFit="1"/>
      <protection locked="0"/>
    </xf>
    <xf numFmtId="14" fontId="98" fillId="0" borderId="10" xfId="0" applyNumberFormat="1" applyFont="1" applyFill="1" applyBorder="1" applyAlignment="1" applyProtection="1">
      <alignment horizontal="center" vertical="center" shrinkToFit="1"/>
      <protection locked="0"/>
    </xf>
    <xf numFmtId="0" fontId="119" fillId="0" borderId="0" xfId="0" applyFont="1" applyFill="1" applyBorder="1" applyAlignment="1" applyProtection="1">
      <alignment shrinkToFit="1"/>
      <protection/>
    </xf>
    <xf numFmtId="0" fontId="96" fillId="0" borderId="0" xfId="0" applyFont="1" applyFill="1" applyAlignment="1" applyProtection="1">
      <alignment vertical="center" shrinkToFit="1"/>
      <protection/>
    </xf>
    <xf numFmtId="0" fontId="96" fillId="0" borderId="43" xfId="0" applyFont="1" applyFill="1" applyBorder="1" applyAlignment="1" applyProtection="1">
      <alignment vertical="center" shrinkToFit="1"/>
      <protection/>
    </xf>
    <xf numFmtId="0" fontId="120" fillId="0" borderId="0" xfId="0" applyFont="1" applyFill="1" applyBorder="1" applyAlignment="1" applyProtection="1">
      <alignment vertical="center" shrinkToFit="1"/>
      <protection/>
    </xf>
    <xf numFmtId="0" fontId="96" fillId="0" borderId="0" xfId="0" applyFont="1" applyFill="1" applyBorder="1" applyAlignment="1" applyProtection="1">
      <alignment vertical="center" shrinkToFit="1"/>
      <protection/>
    </xf>
    <xf numFmtId="0" fontId="119" fillId="0" borderId="0" xfId="0" applyFont="1" applyFill="1" applyAlignment="1" applyProtection="1">
      <alignment shrinkToFit="1"/>
      <protection/>
    </xf>
    <xf numFmtId="38" fontId="96" fillId="0" borderId="43" xfId="0" applyNumberFormat="1" applyFont="1" applyFill="1" applyBorder="1" applyAlignment="1" applyProtection="1">
      <alignment vertical="center" shrinkToFit="1"/>
      <protection/>
    </xf>
    <xf numFmtId="38" fontId="96" fillId="0" borderId="0" xfId="0" applyNumberFormat="1" applyFont="1" applyFill="1" applyAlignment="1" applyProtection="1">
      <alignment vertical="center" shrinkToFit="1"/>
      <protection/>
    </xf>
    <xf numFmtId="0" fontId="83" fillId="0" borderId="0" xfId="0" applyFont="1" applyFill="1" applyAlignment="1" applyProtection="1">
      <alignment vertical="center" shrinkToFit="1"/>
      <protection/>
    </xf>
    <xf numFmtId="0" fontId="119" fillId="0" borderId="0" xfId="0" applyFont="1" applyAlignment="1" applyProtection="1">
      <alignment shrinkToFit="1"/>
      <protection locked="0"/>
    </xf>
    <xf numFmtId="0" fontId="83" fillId="0" borderId="43" xfId="48" applyNumberFormat="1" applyFont="1" applyBorder="1" applyAlignment="1" applyProtection="1">
      <alignment vertical="center" shrinkToFit="1"/>
      <protection/>
    </xf>
    <xf numFmtId="0" fontId="83" fillId="0" borderId="0" xfId="0" applyFont="1" applyAlignment="1" applyProtection="1">
      <alignment vertical="center" shrinkToFit="1"/>
      <protection locked="0"/>
    </xf>
    <xf numFmtId="0" fontId="83" fillId="0" borderId="0" xfId="0" applyFont="1" applyBorder="1" applyAlignment="1" applyProtection="1">
      <alignment vertical="center" shrinkToFit="1"/>
      <protection locked="0"/>
    </xf>
    <xf numFmtId="0" fontId="0" fillId="0" borderId="19"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0" fillId="0" borderId="0" xfId="0" applyFill="1" applyBorder="1" applyAlignment="1" applyProtection="1">
      <alignment horizontal="center" vertical="center"/>
      <protection/>
    </xf>
    <xf numFmtId="0" fontId="0" fillId="0" borderId="0" xfId="0" applyFill="1" applyAlignment="1" applyProtection="1">
      <alignment horizontal="right" vertical="center"/>
      <protection/>
    </xf>
    <xf numFmtId="0" fontId="0" fillId="0" borderId="17" xfId="0" applyFont="1" applyFill="1" applyBorder="1" applyAlignment="1" applyProtection="1">
      <alignment horizontal="center" vertical="center" shrinkToFit="1"/>
      <protection/>
    </xf>
    <xf numFmtId="0" fontId="98" fillId="0" borderId="0" xfId="0" applyFont="1" applyFill="1" applyBorder="1" applyAlignment="1" applyProtection="1">
      <alignment horizontal="center" vertical="center"/>
      <protection/>
    </xf>
    <xf numFmtId="38" fontId="0" fillId="0" borderId="18" xfId="48" applyFont="1" applyFill="1" applyBorder="1" applyAlignment="1" applyProtection="1">
      <alignment horizontal="center" vertical="center"/>
      <protection/>
    </xf>
    <xf numFmtId="38" fontId="0" fillId="0" borderId="20" xfId="48" applyFont="1" applyFill="1" applyBorder="1" applyAlignment="1" applyProtection="1">
      <alignment horizontal="right" vertical="center" shrinkToFit="1"/>
      <protection/>
    </xf>
    <xf numFmtId="38" fontId="0" fillId="34" borderId="20" xfId="48" applyFont="1" applyFill="1" applyBorder="1" applyAlignment="1" applyProtection="1">
      <alignment horizontal="right" vertical="center" shrinkToFit="1"/>
      <protection/>
    </xf>
    <xf numFmtId="0" fontId="83" fillId="0" borderId="12" xfId="0" applyFont="1" applyFill="1" applyBorder="1" applyAlignment="1" applyProtection="1">
      <alignment vertical="center"/>
      <protection/>
    </xf>
    <xf numFmtId="49" fontId="0" fillId="0" borderId="10" xfId="60" applyNumberFormat="1" applyFont="1" applyBorder="1" applyAlignment="1">
      <alignment vertical="center"/>
      <protection/>
    </xf>
    <xf numFmtId="186" fontId="121" fillId="0" borderId="0" xfId="0" applyNumberFormat="1" applyFont="1" applyFill="1" applyBorder="1" applyAlignment="1" applyProtection="1">
      <alignment vertical="center" shrinkToFit="1"/>
      <protection/>
    </xf>
    <xf numFmtId="0" fontId="0" fillId="0" borderId="19" xfId="0" applyBorder="1" applyAlignment="1" applyProtection="1">
      <alignment vertical="center"/>
      <protection/>
    </xf>
    <xf numFmtId="0" fontId="0" fillId="0" borderId="19"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83" fillId="0" borderId="0" xfId="0" applyFont="1" applyFill="1" applyAlignment="1" applyProtection="1">
      <alignment horizontal="center" vertical="top"/>
      <protection/>
    </xf>
    <xf numFmtId="0" fontId="0" fillId="0" borderId="0" xfId="0" applyBorder="1" applyAlignment="1" applyProtection="1">
      <alignment vertical="center" wrapText="1"/>
      <protection/>
    </xf>
    <xf numFmtId="0" fontId="0" fillId="0" borderId="19" xfId="0" applyFont="1" applyFill="1" applyBorder="1" applyAlignment="1" applyProtection="1">
      <alignment horizontal="center" vertical="center" shrinkToFit="1"/>
      <protection/>
    </xf>
    <xf numFmtId="0" fontId="87" fillId="0" borderId="10" xfId="0" applyFont="1" applyFill="1" applyBorder="1" applyAlignment="1" applyProtection="1">
      <alignment horizontal="center" vertical="center"/>
      <protection/>
    </xf>
    <xf numFmtId="49" fontId="122" fillId="0" borderId="12" xfId="0" applyNumberFormat="1" applyFont="1" applyBorder="1" applyAlignment="1">
      <alignment horizontal="left" vertical="center"/>
    </xf>
    <xf numFmtId="49" fontId="5" fillId="0" borderId="12" xfId="60" applyNumberFormat="1" applyFont="1" applyFill="1" applyBorder="1" applyAlignment="1">
      <alignment horizontal="left" vertical="center"/>
      <protection/>
    </xf>
    <xf numFmtId="49" fontId="94" fillId="0" borderId="12" xfId="0" applyNumberFormat="1" applyFont="1" applyBorder="1" applyAlignment="1">
      <alignment horizontal="left" vertical="center"/>
    </xf>
    <xf numFmtId="49" fontId="92" fillId="0" borderId="0" xfId="60" applyNumberFormat="1" applyFont="1" applyFill="1" applyBorder="1" applyAlignment="1">
      <alignment vertical="center"/>
      <protection/>
    </xf>
    <xf numFmtId="49" fontId="5" fillId="0" borderId="12" xfId="64" applyNumberFormat="1" applyFont="1" applyFill="1" applyBorder="1" applyAlignment="1">
      <alignment horizontal="left" vertical="center"/>
      <protection/>
    </xf>
    <xf numFmtId="49" fontId="5" fillId="0" borderId="12" xfId="64" applyNumberFormat="1" applyFont="1" applyFill="1" applyBorder="1" applyAlignment="1">
      <alignment vertical="center"/>
      <protection/>
    </xf>
    <xf numFmtId="49" fontId="5" fillId="0" borderId="12" xfId="60" applyNumberFormat="1" applyFont="1" applyFill="1" applyBorder="1" applyAlignment="1">
      <alignment vertical="center"/>
      <protection/>
    </xf>
    <xf numFmtId="0" fontId="0" fillId="0" borderId="19"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NumberFormat="1" applyAlignment="1" applyProtection="1">
      <alignment horizontal="right" vertical="center" shrinkToFit="1"/>
      <protection locked="0"/>
    </xf>
    <xf numFmtId="49" fontId="0" fillId="0" borderId="0" xfId="0" applyNumberFormat="1" applyAlignment="1" applyProtection="1">
      <alignment horizontal="right" vertical="center" shrinkToFit="1"/>
      <protection locked="0"/>
    </xf>
    <xf numFmtId="176" fontId="0" fillId="0" borderId="0" xfId="0" applyNumberFormat="1" applyAlignment="1" applyProtection="1">
      <alignment horizontal="right" vertical="center" shrinkToFit="1"/>
      <protection locked="0"/>
    </xf>
    <xf numFmtId="0" fontId="0" fillId="0" borderId="0" xfId="0" applyBorder="1" applyAlignment="1" applyProtection="1">
      <alignment horizontal="left" vertical="center" shrinkToFit="1"/>
      <protection locked="0"/>
    </xf>
    <xf numFmtId="0" fontId="87" fillId="0" borderId="11" xfId="0" applyFont="1" applyBorder="1" applyAlignment="1" applyProtection="1">
      <alignment horizontal="left" vertical="center" shrinkToFit="1"/>
      <protection/>
    </xf>
    <xf numFmtId="0" fontId="87" fillId="0" borderId="17" xfId="0" applyFont="1" applyBorder="1" applyAlignment="1" applyProtection="1">
      <alignment horizontal="left" vertical="center" shrinkToFit="1"/>
      <protection/>
    </xf>
    <xf numFmtId="177" fontId="0" fillId="0" borderId="0" xfId="0" applyNumberFormat="1" applyAlignment="1" applyProtection="1">
      <alignment horizontal="right" vertical="center"/>
      <protection/>
    </xf>
    <xf numFmtId="0" fontId="0" fillId="0" borderId="0" xfId="0" applyAlignment="1" applyProtection="1">
      <alignment vertical="center" shrinkToFit="1"/>
      <protection/>
    </xf>
    <xf numFmtId="0" fontId="0" fillId="34" borderId="10" xfId="0" applyFill="1" applyBorder="1" applyAlignment="1" applyProtection="1">
      <alignment horizontal="center" vertical="center"/>
      <protection/>
    </xf>
    <xf numFmtId="0" fontId="87" fillId="0" borderId="11" xfId="0" applyFont="1" applyBorder="1" applyAlignment="1" applyProtection="1">
      <alignment horizontal="left" vertical="center" wrapText="1" shrinkToFit="1"/>
      <protection/>
    </xf>
    <xf numFmtId="0" fontId="103" fillId="0" borderId="0" xfId="0" applyFont="1" applyAlignment="1" applyProtection="1">
      <alignment horizontal="center" vertical="center"/>
      <protection/>
    </xf>
    <xf numFmtId="0" fontId="0" fillId="0" borderId="0" xfId="0"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0" xfId="0" applyBorder="1" applyAlignment="1" applyProtection="1">
      <alignment horizontal="center" vertical="center"/>
      <protection/>
    </xf>
    <xf numFmtId="0" fontId="0" fillId="0" borderId="0" xfId="0" applyBorder="1" applyAlignment="1" applyProtection="1">
      <alignment vertical="center" shrinkToFit="1"/>
      <protection locked="0"/>
    </xf>
    <xf numFmtId="0" fontId="0" fillId="0" borderId="19" xfId="0"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0" fillId="0" borderId="10" xfId="0" applyBorder="1" applyAlignment="1" applyProtection="1">
      <alignment horizontal="center" vertical="center" textRotation="255"/>
      <protection/>
    </xf>
    <xf numFmtId="0" fontId="0" fillId="0" borderId="14" xfId="0" applyBorder="1" applyAlignment="1" applyProtection="1">
      <alignment horizontal="center" vertical="center" textRotation="255"/>
      <protection/>
    </xf>
    <xf numFmtId="49" fontId="0" fillId="0" borderId="10" xfId="0" applyNumberFormat="1" applyFill="1" applyBorder="1" applyAlignment="1" applyProtection="1">
      <alignment vertical="center" shrinkToFit="1"/>
      <protection locked="0"/>
    </xf>
    <xf numFmtId="0" fontId="0" fillId="0" borderId="14" xfId="0" applyBorder="1" applyAlignment="1" applyProtection="1">
      <alignment horizontal="center" vertical="center"/>
      <protection/>
    </xf>
    <xf numFmtId="49" fontId="0" fillId="0" borderId="15" xfId="0" applyNumberFormat="1" applyFill="1" applyBorder="1" applyAlignment="1" applyProtection="1">
      <alignment vertical="center" shrinkToFit="1"/>
      <protection locked="0"/>
    </xf>
    <xf numFmtId="49" fontId="0" fillId="0" borderId="14" xfId="0" applyNumberFormat="1" applyFill="1" applyBorder="1" applyAlignment="1" applyProtection="1">
      <alignment vertical="center" shrinkToFit="1"/>
      <protection locked="0"/>
    </xf>
    <xf numFmtId="0" fontId="105" fillId="0" borderId="0" xfId="0" applyFont="1" applyAlignment="1" applyProtection="1">
      <alignment vertical="top"/>
      <protection/>
    </xf>
    <xf numFmtId="0" fontId="98" fillId="0" borderId="39" xfId="0" applyFont="1" applyBorder="1" applyAlignment="1" applyProtection="1">
      <alignment horizontal="center" vertical="center" textRotation="255" wrapText="1"/>
      <protection/>
    </xf>
    <xf numFmtId="0" fontId="98" fillId="0" borderId="40" xfId="0" applyFont="1" applyBorder="1" applyAlignment="1" applyProtection="1">
      <alignment horizontal="center" vertical="center" textRotation="255" wrapText="1"/>
      <protection/>
    </xf>
    <xf numFmtId="0" fontId="95" fillId="0" borderId="18" xfId="0" applyFont="1" applyFill="1" applyBorder="1" applyAlignment="1" applyProtection="1">
      <alignment horizontal="center" vertical="center" textRotation="255" wrapText="1" shrinkToFit="1"/>
      <protection/>
    </xf>
    <xf numFmtId="0" fontId="95" fillId="0" borderId="39" xfId="0" applyFont="1" applyFill="1" applyBorder="1" applyAlignment="1" applyProtection="1">
      <alignment horizontal="center" vertical="center" textRotation="255" shrinkToFit="1"/>
      <protection/>
    </xf>
    <xf numFmtId="0" fontId="95" fillId="0" borderId="40" xfId="0" applyFont="1" applyFill="1" applyBorder="1" applyAlignment="1" applyProtection="1">
      <alignment horizontal="center" vertical="center" textRotation="255" shrinkToFit="1"/>
      <protection/>
    </xf>
    <xf numFmtId="0" fontId="0" fillId="0" borderId="18" xfId="0" applyFont="1" applyBorder="1" applyAlignment="1" applyProtection="1">
      <alignment horizontal="center" vertical="center" textRotation="255"/>
      <protection/>
    </xf>
    <xf numFmtId="0" fontId="0" fillId="0" borderId="40" xfId="0" applyFont="1"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0" fillId="0" borderId="40" xfId="0" applyBorder="1" applyAlignment="1" applyProtection="1">
      <alignment horizontal="center" vertical="center" textRotation="255"/>
      <protection/>
    </xf>
    <xf numFmtId="0" fontId="0" fillId="0" borderId="10" xfId="0" applyFill="1" applyBorder="1" applyAlignment="1" applyProtection="1">
      <alignment horizontal="center" vertical="center"/>
      <protection/>
    </xf>
    <xf numFmtId="0" fontId="0" fillId="0" borderId="39" xfId="0" applyBorder="1" applyAlignment="1" applyProtection="1">
      <alignment horizontal="center" vertical="center" textRotation="255"/>
      <protection/>
    </xf>
    <xf numFmtId="0" fontId="100" fillId="34" borderId="18" xfId="0" applyFont="1" applyFill="1" applyBorder="1" applyAlignment="1" applyProtection="1">
      <alignment horizontal="center" vertical="center" textRotation="255"/>
      <protection/>
    </xf>
    <xf numFmtId="0" fontId="100" fillId="34" borderId="39" xfId="0" applyFont="1" applyFill="1" applyBorder="1" applyAlignment="1" applyProtection="1">
      <alignment horizontal="center" vertical="center" textRotation="255"/>
      <protection/>
    </xf>
    <xf numFmtId="0" fontId="100" fillId="34" borderId="40" xfId="0" applyFont="1" applyFill="1" applyBorder="1" applyAlignment="1" applyProtection="1">
      <alignment horizontal="center" vertical="center" textRotation="255"/>
      <protection/>
    </xf>
    <xf numFmtId="0" fontId="95" fillId="0" borderId="18" xfId="0" applyFont="1" applyBorder="1" applyAlignment="1" applyProtection="1">
      <alignment horizontal="center" vertical="center" textRotation="255" wrapText="1" shrinkToFit="1"/>
      <protection/>
    </xf>
    <xf numFmtId="0" fontId="95" fillId="0" borderId="39" xfId="0" applyFont="1" applyBorder="1" applyAlignment="1" applyProtection="1">
      <alignment horizontal="center" vertical="center" textRotation="255" shrinkToFit="1"/>
      <protection/>
    </xf>
    <xf numFmtId="0" fontId="95" fillId="0" borderId="40" xfId="0" applyFont="1" applyBorder="1" applyAlignment="1" applyProtection="1">
      <alignment horizontal="center" vertical="center" textRotation="255" shrinkToFit="1"/>
      <protection/>
    </xf>
    <xf numFmtId="0" fontId="0" fillId="0" borderId="18" xfId="0" applyBorder="1" applyAlignment="1" applyProtection="1">
      <alignment horizontal="center" vertical="center" textRotation="255" shrinkToFit="1"/>
      <protection/>
    </xf>
    <xf numFmtId="0" fontId="0" fillId="0" borderId="39" xfId="0" applyBorder="1" applyAlignment="1" applyProtection="1">
      <alignment horizontal="center" vertical="center" textRotation="255" shrinkToFit="1"/>
      <protection/>
    </xf>
    <xf numFmtId="0" fontId="0" fillId="0" borderId="40" xfId="0" applyBorder="1" applyAlignment="1" applyProtection="1">
      <alignment horizontal="center" vertical="center" textRotation="255" shrinkToFit="1"/>
      <protection/>
    </xf>
    <xf numFmtId="0" fontId="0" fillId="34" borderId="64" xfId="0" applyFill="1" applyBorder="1" applyAlignment="1" applyProtection="1">
      <alignment horizontal="center" vertical="center" textRotation="255"/>
      <protection/>
    </xf>
    <xf numFmtId="0" fontId="0" fillId="34" borderId="24" xfId="0" applyFill="1" applyBorder="1" applyAlignment="1" applyProtection="1">
      <alignment horizontal="center" vertical="center" textRotation="255"/>
      <protection/>
    </xf>
    <xf numFmtId="0" fontId="0" fillId="34" borderId="69" xfId="0" applyFill="1" applyBorder="1" applyAlignment="1" applyProtection="1">
      <alignment horizontal="center" vertical="center" textRotation="255"/>
      <protection/>
    </xf>
    <xf numFmtId="0" fontId="0" fillId="0" borderId="15" xfId="0" applyBorder="1" applyAlignment="1" applyProtection="1">
      <alignment horizontal="center" vertical="center" textRotation="255"/>
      <protection/>
    </xf>
    <xf numFmtId="0" fontId="0" fillId="0" borderId="10" xfId="0" applyBorder="1" applyAlignment="1" applyProtection="1">
      <alignment horizontal="center" vertical="center" wrapText="1"/>
      <protection/>
    </xf>
    <xf numFmtId="0" fontId="0" fillId="0" borderId="10" xfId="0" applyFont="1" applyBorder="1" applyAlignment="1" applyProtection="1">
      <alignment horizontal="center" vertical="center" textRotation="255"/>
      <protection/>
    </xf>
    <xf numFmtId="0" fontId="0" fillId="0" borderId="14" xfId="0" applyFont="1" applyBorder="1" applyAlignment="1" applyProtection="1">
      <alignment horizontal="center" vertical="center" textRotation="255"/>
      <protection/>
    </xf>
    <xf numFmtId="0" fontId="0" fillId="34" borderId="18" xfId="0" applyFill="1" applyBorder="1" applyAlignment="1" applyProtection="1">
      <alignment horizontal="center" vertical="center" textRotation="255" shrinkToFit="1"/>
      <protection/>
    </xf>
    <xf numFmtId="0" fontId="0" fillId="34" borderId="39" xfId="0" applyFill="1" applyBorder="1" applyAlignment="1" applyProtection="1">
      <alignment horizontal="center" vertical="center" textRotation="255" shrinkToFit="1"/>
      <protection/>
    </xf>
    <xf numFmtId="0" fontId="0" fillId="34" borderId="40" xfId="0" applyFill="1" applyBorder="1" applyAlignment="1" applyProtection="1">
      <alignment horizontal="center" vertical="center" textRotation="255" shrinkToFit="1"/>
      <protection/>
    </xf>
    <xf numFmtId="0" fontId="0" fillId="34" borderId="10" xfId="0" applyFill="1" applyBorder="1" applyAlignment="1" applyProtection="1">
      <alignment horizontal="center" vertical="center" textRotation="255"/>
      <protection/>
    </xf>
    <xf numFmtId="49" fontId="0" fillId="34" borderId="10" xfId="0" applyNumberFormat="1" applyFill="1" applyBorder="1" applyAlignment="1" applyProtection="1">
      <alignment vertical="center" shrinkToFit="1"/>
      <protection locked="0"/>
    </xf>
    <xf numFmtId="0" fontId="98" fillId="34" borderId="10" xfId="0" applyFont="1" applyFill="1" applyBorder="1" applyAlignment="1" applyProtection="1">
      <alignment horizontal="center" vertical="center" textRotation="255" wrapText="1"/>
      <protection/>
    </xf>
    <xf numFmtId="0" fontId="0" fillId="0" borderId="18" xfId="0" applyBorder="1" applyAlignment="1" applyProtection="1">
      <alignment horizontal="center" vertical="center"/>
      <protection/>
    </xf>
    <xf numFmtId="0" fontId="95" fillId="0" borderId="10" xfId="0" applyFont="1" applyBorder="1" applyAlignment="1" applyProtection="1">
      <alignment horizontal="center" vertical="center" textRotation="255" wrapText="1"/>
      <protection/>
    </xf>
    <xf numFmtId="0" fontId="95" fillId="0" borderId="18" xfId="0" applyFont="1" applyBorder="1" applyAlignment="1" applyProtection="1">
      <alignment horizontal="center" vertical="center" textRotation="255" wrapText="1"/>
      <protection/>
    </xf>
    <xf numFmtId="0" fontId="0" fillId="34" borderId="18" xfId="0" applyFill="1" applyBorder="1" applyAlignment="1" applyProtection="1">
      <alignment horizontal="center" vertical="center" textRotation="255"/>
      <protection/>
    </xf>
    <xf numFmtId="0" fontId="0" fillId="34" borderId="39" xfId="0" applyFill="1" applyBorder="1" applyAlignment="1" applyProtection="1">
      <alignment horizontal="center" vertical="center" textRotation="255"/>
      <protection/>
    </xf>
    <xf numFmtId="0" fontId="98" fillId="34" borderId="20" xfId="0" applyFont="1" applyFill="1" applyBorder="1" applyAlignment="1" applyProtection="1">
      <alignment horizontal="center" vertical="center" textRotation="255" wrapText="1"/>
      <protection/>
    </xf>
    <xf numFmtId="49" fontId="0" fillId="0" borderId="20" xfId="0" applyNumberFormat="1" applyFill="1" applyBorder="1" applyAlignment="1" applyProtection="1">
      <alignment vertical="center" shrinkToFit="1"/>
      <protection locked="0"/>
    </xf>
    <xf numFmtId="0" fontId="105" fillId="0" borderId="0" xfId="0" applyFont="1" applyAlignment="1" applyProtection="1">
      <alignment vertical="top" shrinkToFit="1"/>
      <protection/>
    </xf>
    <xf numFmtId="0" fontId="0" fillId="34" borderId="40" xfId="0" applyFill="1" applyBorder="1" applyAlignment="1" applyProtection="1">
      <alignment horizontal="center" vertical="center" textRotation="255"/>
      <protection/>
    </xf>
    <xf numFmtId="0" fontId="105" fillId="0" borderId="24" xfId="0" applyFont="1" applyBorder="1" applyAlignment="1" applyProtection="1">
      <alignment vertical="top" shrinkToFit="1"/>
      <protection/>
    </xf>
    <xf numFmtId="0" fontId="0" fillId="0" borderId="63"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6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82" xfId="0" applyFill="1" applyBorder="1" applyAlignment="1" applyProtection="1">
      <alignment horizontal="center" vertical="center"/>
      <protection/>
    </xf>
    <xf numFmtId="0" fontId="0" fillId="0" borderId="83" xfId="0" applyFill="1" applyBorder="1" applyAlignment="1" applyProtection="1">
      <alignment horizontal="center" vertical="center"/>
      <protection/>
    </xf>
    <xf numFmtId="0" fontId="100" fillId="0" borderId="18" xfId="0" applyFont="1" applyFill="1" applyBorder="1" applyAlignment="1" applyProtection="1">
      <alignment horizontal="center" vertical="center" textRotation="255" wrapText="1"/>
      <protection/>
    </xf>
    <xf numFmtId="0" fontId="100" fillId="0" borderId="40" xfId="0" applyFont="1" applyFill="1" applyBorder="1" applyAlignment="1" applyProtection="1">
      <alignment horizontal="center" vertical="center" textRotation="255"/>
      <protection/>
    </xf>
    <xf numFmtId="0" fontId="0" fillId="0" borderId="18" xfId="0" applyFill="1" applyBorder="1" applyAlignment="1" applyProtection="1">
      <alignment horizontal="center" vertical="center" textRotation="255" wrapText="1" shrinkToFit="1"/>
      <protection/>
    </xf>
    <xf numFmtId="0" fontId="0" fillId="0" borderId="40" xfId="0" applyFill="1" applyBorder="1" applyAlignment="1" applyProtection="1">
      <alignment horizontal="center" vertical="center" textRotation="255" shrinkToFit="1"/>
      <protection/>
    </xf>
    <xf numFmtId="0" fontId="114" fillId="0" borderId="19" xfId="0" applyFont="1" applyBorder="1" applyAlignment="1" applyProtection="1">
      <alignment horizontal="center" vertical="center"/>
      <protection locked="0"/>
    </xf>
    <xf numFmtId="0" fontId="114" fillId="0" borderId="11" xfId="0" applyFont="1" applyBorder="1" applyAlignment="1" applyProtection="1">
      <alignment horizontal="center" vertical="center"/>
      <protection locked="0"/>
    </xf>
    <xf numFmtId="0" fontId="114" fillId="0" borderId="17" xfId="0" applyFont="1" applyBorder="1" applyAlignment="1" applyProtection="1">
      <alignment horizontal="center" vertical="center"/>
      <protection locked="0"/>
    </xf>
    <xf numFmtId="0" fontId="100" fillId="0" borderId="18" xfId="48" applyNumberFormat="1" applyFont="1" applyBorder="1" applyAlignment="1" applyProtection="1">
      <alignment horizontal="center" vertical="center" textRotation="255"/>
      <protection locked="0"/>
    </xf>
    <xf numFmtId="0" fontId="100" fillId="0" borderId="39" xfId="48" applyNumberFormat="1" applyFont="1" applyBorder="1" applyAlignment="1" applyProtection="1">
      <alignment horizontal="center" vertical="center" textRotation="255"/>
      <protection locked="0"/>
    </xf>
    <xf numFmtId="0" fontId="100" fillId="0" borderId="15" xfId="48" applyNumberFormat="1" applyFont="1" applyBorder="1" applyAlignment="1" applyProtection="1">
      <alignment horizontal="center" vertical="center" textRotation="255"/>
      <protection locked="0"/>
    </xf>
    <xf numFmtId="0" fontId="0" fillId="0" borderId="19" xfId="0" applyFill="1" applyBorder="1" applyAlignment="1" applyProtection="1">
      <alignment horizontal="center" vertical="center" shrinkToFit="1"/>
      <protection/>
    </xf>
    <xf numFmtId="0" fontId="0" fillId="0" borderId="11" xfId="0" applyFill="1" applyBorder="1" applyAlignment="1" applyProtection="1">
      <alignment horizontal="center" vertical="center" shrinkToFit="1"/>
      <protection/>
    </xf>
    <xf numFmtId="0" fontId="0" fillId="0" borderId="17" xfId="0" applyFill="1" applyBorder="1" applyAlignment="1" applyProtection="1">
      <alignment horizontal="center" vertical="center" shrinkToFit="1"/>
      <protection/>
    </xf>
    <xf numFmtId="0" fontId="0" fillId="0" borderId="84" xfId="0"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39" xfId="0" applyFill="1" applyBorder="1" applyAlignment="1" applyProtection="1">
      <alignment horizontal="center" vertical="center" textRotation="255" shrinkToFit="1"/>
      <protection/>
    </xf>
    <xf numFmtId="0" fontId="0" fillId="0" borderId="0"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8" xfId="0" applyFont="1" applyFill="1" applyBorder="1" applyAlignment="1" applyProtection="1">
      <alignment horizontal="center" vertical="center" textRotation="255" wrapText="1"/>
      <protection/>
    </xf>
    <xf numFmtId="0" fontId="0" fillId="0" borderId="39" xfId="0" applyFont="1" applyFill="1" applyBorder="1" applyAlignment="1" applyProtection="1">
      <alignment horizontal="center" vertical="center" textRotation="255"/>
      <protection/>
    </xf>
    <xf numFmtId="0" fontId="0" fillId="0" borderId="40" xfId="0" applyFont="1" applyFill="1" applyBorder="1" applyAlignment="1" applyProtection="1">
      <alignment horizontal="center" vertical="center" textRotation="255"/>
      <protection/>
    </xf>
    <xf numFmtId="0" fontId="105" fillId="0" borderId="0" xfId="0" applyFont="1" applyFill="1" applyAlignment="1" applyProtection="1">
      <alignment vertical="top"/>
      <protection/>
    </xf>
    <xf numFmtId="0" fontId="0" fillId="0" borderId="15" xfId="0" applyFill="1" applyBorder="1" applyAlignment="1" applyProtection="1">
      <alignment horizontal="center" vertical="center" textRotation="255" shrinkToFit="1"/>
      <protection/>
    </xf>
    <xf numFmtId="0" fontId="0" fillId="0" borderId="18" xfId="0" applyFill="1" applyBorder="1" applyAlignment="1" applyProtection="1">
      <alignment horizontal="center" vertical="center" textRotation="255"/>
      <protection/>
    </xf>
    <xf numFmtId="0" fontId="0" fillId="0" borderId="39" xfId="0" applyFill="1" applyBorder="1" applyAlignment="1" applyProtection="1">
      <alignment horizontal="center" vertical="center" textRotation="255"/>
      <protection/>
    </xf>
    <xf numFmtId="0" fontId="0" fillId="0" borderId="40" xfId="0" applyFill="1" applyBorder="1" applyAlignment="1" applyProtection="1">
      <alignment horizontal="center" vertical="center" textRotation="255"/>
      <protection/>
    </xf>
    <xf numFmtId="0" fontId="0" fillId="0" borderId="10" xfId="0" applyFill="1" applyBorder="1" applyAlignment="1" applyProtection="1">
      <alignment horizontal="center" vertical="center" textRotation="255"/>
      <protection/>
    </xf>
    <xf numFmtId="0" fontId="0" fillId="0" borderId="14" xfId="0" applyFill="1" applyBorder="1" applyAlignment="1" applyProtection="1">
      <alignment horizontal="center" vertical="center" textRotation="255"/>
      <protection/>
    </xf>
    <xf numFmtId="0" fontId="100" fillId="0" borderId="40" xfId="0" applyFont="1" applyFill="1" applyBorder="1" applyAlignment="1" applyProtection="1">
      <alignment horizontal="center" vertical="center" textRotation="255" wrapText="1"/>
      <protection/>
    </xf>
    <xf numFmtId="0" fontId="98" fillId="0" borderId="39" xfId="0" applyFont="1" applyFill="1" applyBorder="1" applyAlignment="1" applyProtection="1">
      <alignment horizontal="center" vertical="center" textRotation="255" wrapText="1"/>
      <protection/>
    </xf>
    <xf numFmtId="0" fontId="98" fillId="0" borderId="40" xfId="0" applyFont="1" applyFill="1" applyBorder="1" applyAlignment="1" applyProtection="1">
      <alignment horizontal="center" vertical="center" textRotation="255" wrapText="1"/>
      <protection/>
    </xf>
    <xf numFmtId="0" fontId="0" fillId="0" borderId="85" xfId="0" applyFill="1" applyBorder="1" applyAlignment="1" applyProtection="1">
      <alignment horizontal="center" vertical="center"/>
      <protection/>
    </xf>
    <xf numFmtId="0" fontId="0" fillId="0" borderId="86" xfId="0" applyFill="1" applyBorder="1" applyAlignment="1" applyProtection="1">
      <alignment horizontal="center" vertical="center"/>
      <protection/>
    </xf>
    <xf numFmtId="0" fontId="0" fillId="0" borderId="87" xfId="0"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textRotation="255" wrapText="1"/>
      <protection/>
    </xf>
    <xf numFmtId="0" fontId="0" fillId="0" borderId="18" xfId="0" applyFill="1" applyBorder="1" applyAlignment="1" applyProtection="1">
      <alignment horizontal="center" vertical="center" textRotation="255" wrapText="1"/>
      <protection/>
    </xf>
    <xf numFmtId="0" fontId="0" fillId="0" borderId="40" xfId="0" applyFill="1" applyBorder="1" applyAlignment="1" applyProtection="1">
      <alignment horizontal="center" vertical="center" textRotation="255" wrapText="1"/>
      <protection/>
    </xf>
    <xf numFmtId="0" fontId="0" fillId="0" borderId="39" xfId="0" applyFill="1" applyBorder="1" applyAlignment="1" applyProtection="1">
      <alignment horizontal="center" vertical="center" textRotation="255" wrapText="1"/>
      <protection/>
    </xf>
    <xf numFmtId="0" fontId="102" fillId="0" borderId="0" xfId="0" applyFont="1" applyFill="1" applyBorder="1" applyAlignment="1" applyProtection="1">
      <alignment vertical="center" shrinkToFit="1"/>
      <protection/>
    </xf>
    <xf numFmtId="0" fontId="102" fillId="0" borderId="0" xfId="0" applyFont="1" applyAlignment="1" applyProtection="1">
      <alignment vertical="center" shrinkToFit="1"/>
      <protection/>
    </xf>
    <xf numFmtId="0" fontId="0" fillId="34" borderId="10" xfId="0" applyFill="1" applyBorder="1" applyAlignment="1" applyProtection="1">
      <alignment horizontal="center" vertical="center" textRotation="255" shrinkToFit="1"/>
      <protection/>
    </xf>
    <xf numFmtId="0" fontId="95" fillId="0" borderId="10" xfId="0" applyFont="1" applyFill="1" applyBorder="1" applyAlignment="1" applyProtection="1">
      <alignment horizontal="center" vertical="center" wrapText="1"/>
      <protection/>
    </xf>
    <xf numFmtId="0" fontId="95" fillId="0" borderId="18" xfId="0" applyFont="1" applyFill="1" applyBorder="1" applyAlignment="1" applyProtection="1">
      <alignment horizontal="center" vertical="center" wrapText="1"/>
      <protection/>
    </xf>
    <xf numFmtId="0" fontId="100" fillId="0" borderId="18" xfId="0" applyFont="1" applyFill="1" applyBorder="1" applyAlignment="1" applyProtection="1">
      <alignment horizontal="center" vertical="center" textRotation="255"/>
      <protection/>
    </xf>
    <xf numFmtId="0" fontId="100" fillId="0" borderId="39" xfId="0" applyFont="1" applyFill="1" applyBorder="1" applyAlignment="1" applyProtection="1">
      <alignment horizontal="center" vertical="center" textRotation="255"/>
      <protection/>
    </xf>
    <xf numFmtId="0" fontId="105" fillId="0" borderId="0" xfId="0" applyFont="1" applyFill="1" applyAlignment="1" applyProtection="1">
      <alignment vertical="top" shrinkToFit="1"/>
      <protection/>
    </xf>
    <xf numFmtId="0" fontId="0" fillId="0" borderId="21" xfId="0" applyFill="1" applyBorder="1" applyAlignment="1" applyProtection="1">
      <alignment horizontal="center" vertical="center"/>
      <protection/>
    </xf>
    <xf numFmtId="0" fontId="0" fillId="0" borderId="10" xfId="0" applyFont="1" applyFill="1" applyBorder="1" applyAlignment="1" applyProtection="1">
      <alignment horizontal="center" vertical="center" textRotation="255"/>
      <protection/>
    </xf>
    <xf numFmtId="0" fontId="0" fillId="0" borderId="14" xfId="0" applyFont="1" applyFill="1" applyBorder="1" applyAlignment="1" applyProtection="1">
      <alignment horizontal="center" vertical="center" textRotation="255"/>
      <protection/>
    </xf>
    <xf numFmtId="0" fontId="105" fillId="0" borderId="24" xfId="0" applyFont="1" applyFill="1" applyBorder="1" applyAlignment="1" applyProtection="1">
      <alignment vertical="top"/>
      <protection/>
    </xf>
    <xf numFmtId="49" fontId="0" fillId="0" borderId="10" xfId="0" applyNumberFormat="1" applyFont="1" applyFill="1" applyBorder="1" applyAlignment="1" applyProtection="1">
      <alignment vertical="center" shrinkToFit="1"/>
      <protection locked="0"/>
    </xf>
    <xf numFmtId="0" fontId="83" fillId="0" borderId="13" xfId="0" applyFont="1" applyFill="1" applyBorder="1" applyAlignment="1" applyProtection="1">
      <alignment vertical="top" wrapText="1" shrinkToFit="1"/>
      <protection/>
    </xf>
    <xf numFmtId="0" fontId="0" fillId="0" borderId="22" xfId="0" applyFont="1" applyFill="1" applyBorder="1" applyAlignment="1" applyProtection="1">
      <alignment horizontal="center" vertical="center"/>
      <protection/>
    </xf>
    <xf numFmtId="0" fontId="0" fillId="0" borderId="88" xfId="0" applyFont="1" applyFill="1" applyBorder="1" applyAlignment="1" applyProtection="1">
      <alignment horizontal="center" vertical="center"/>
      <protection/>
    </xf>
    <xf numFmtId="0" fontId="0" fillId="0" borderId="67" xfId="0" applyFont="1" applyFill="1" applyBorder="1" applyAlignment="1" applyProtection="1">
      <alignment horizontal="center" vertical="center"/>
      <protection/>
    </xf>
    <xf numFmtId="0" fontId="104" fillId="0" borderId="61" xfId="0" applyFont="1" applyFill="1" applyBorder="1" applyAlignment="1" applyProtection="1">
      <alignment horizontal="center" vertical="center" textRotation="255" wrapText="1"/>
      <protection/>
    </xf>
    <xf numFmtId="0" fontId="104" fillId="0" borderId="39" xfId="0" applyFont="1" applyFill="1" applyBorder="1" applyAlignment="1" applyProtection="1">
      <alignment horizontal="center" vertical="center" textRotation="255" wrapText="1"/>
      <protection/>
    </xf>
    <xf numFmtId="0" fontId="104" fillId="0" borderId="40" xfId="0" applyFont="1" applyFill="1" applyBorder="1" applyAlignment="1" applyProtection="1">
      <alignment horizontal="center" vertical="center" textRotation="255" wrapText="1"/>
      <protection/>
    </xf>
    <xf numFmtId="0" fontId="0" fillId="0" borderId="2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textRotation="255" shrinkToFit="1"/>
      <protection/>
    </xf>
    <xf numFmtId="0" fontId="0" fillId="0" borderId="39" xfId="0" applyFont="1" applyFill="1" applyBorder="1" applyAlignment="1" applyProtection="1">
      <alignment horizontal="center" vertical="center" textRotation="255" shrinkToFit="1"/>
      <protection/>
    </xf>
    <xf numFmtId="0" fontId="0" fillId="0" borderId="40" xfId="0" applyFont="1" applyFill="1" applyBorder="1" applyAlignment="1" applyProtection="1">
      <alignment horizontal="center" vertical="center" textRotation="255" shrinkToFit="1"/>
      <protection/>
    </xf>
    <xf numFmtId="0" fontId="0" fillId="0" borderId="1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textRotation="255"/>
      <protection/>
    </xf>
    <xf numFmtId="0" fontId="100" fillId="34" borderId="10" xfId="0" applyFont="1" applyFill="1" applyBorder="1" applyAlignment="1" applyProtection="1">
      <alignment horizontal="center" vertical="center" textRotation="255"/>
      <protection/>
    </xf>
    <xf numFmtId="0" fontId="100" fillId="34" borderId="14" xfId="0" applyFont="1" applyFill="1" applyBorder="1" applyAlignment="1" applyProtection="1">
      <alignment horizontal="center" vertical="center" textRotation="255"/>
      <protection/>
    </xf>
    <xf numFmtId="0" fontId="87" fillId="0" borderId="22" xfId="0" applyFont="1" applyFill="1" applyBorder="1" applyAlignment="1" applyProtection="1">
      <alignment horizontal="center" vertical="center" shrinkToFit="1"/>
      <protection/>
    </xf>
    <xf numFmtId="0" fontId="87" fillId="0" borderId="88" xfId="0" applyFont="1" applyFill="1" applyBorder="1" applyAlignment="1" applyProtection="1">
      <alignment horizontal="center" vertical="center" shrinkToFit="1"/>
      <protection/>
    </xf>
    <xf numFmtId="0" fontId="87" fillId="0" borderId="67" xfId="0" applyFont="1" applyFill="1" applyBorder="1" applyAlignment="1" applyProtection="1">
      <alignment horizontal="center" vertical="center" shrinkToFit="1"/>
      <protection/>
    </xf>
    <xf numFmtId="49" fontId="0" fillId="0" borderId="14" xfId="0" applyNumberFormat="1" applyFont="1" applyFill="1" applyBorder="1" applyAlignment="1" applyProtection="1">
      <alignment vertical="center" shrinkToFit="1"/>
      <protection locked="0"/>
    </xf>
    <xf numFmtId="0" fontId="0" fillId="0" borderId="89" xfId="0" applyFont="1" applyFill="1" applyBorder="1" applyAlignment="1" applyProtection="1">
      <alignment horizontal="center" vertical="center" textRotation="255" shrinkToFit="1"/>
      <protection/>
    </xf>
    <xf numFmtId="0" fontId="0" fillId="0" borderId="16" xfId="0" applyFont="1" applyFill="1" applyBorder="1" applyAlignment="1" applyProtection="1">
      <alignment horizontal="center" vertical="center" textRotation="255" shrinkToFit="1"/>
      <protection/>
    </xf>
    <xf numFmtId="0" fontId="0" fillId="0" borderId="68" xfId="0" applyFont="1" applyFill="1" applyBorder="1" applyAlignment="1" applyProtection="1">
      <alignment horizontal="center" vertical="center" textRotation="255" shrinkToFit="1"/>
      <protection/>
    </xf>
    <xf numFmtId="0" fontId="0" fillId="34" borderId="10" xfId="0" applyFont="1" applyFill="1" applyBorder="1" applyAlignment="1" applyProtection="1">
      <alignment horizontal="center" vertical="center" textRotation="255"/>
      <protection/>
    </xf>
    <xf numFmtId="0" fontId="0" fillId="34" borderId="14" xfId="0" applyFont="1" applyFill="1" applyBorder="1" applyAlignment="1" applyProtection="1">
      <alignment horizontal="center" vertical="center" textRotation="255"/>
      <protection/>
    </xf>
    <xf numFmtId="186" fontId="121" fillId="0" borderId="10" xfId="0" applyNumberFormat="1" applyFont="1" applyFill="1" applyBorder="1" applyAlignment="1" applyProtection="1">
      <alignment horizontal="center" vertical="center" shrinkToFit="1"/>
      <protection locked="0"/>
    </xf>
    <xf numFmtId="49" fontId="0" fillId="0" borderId="15" xfId="0" applyNumberFormat="1" applyFont="1" applyFill="1" applyBorder="1" applyAlignment="1" applyProtection="1">
      <alignment vertical="center" shrinkToFit="1"/>
      <protection locked="0"/>
    </xf>
    <xf numFmtId="0" fontId="100" fillId="0" borderId="12" xfId="0" applyFont="1" applyFill="1" applyBorder="1" applyAlignment="1" applyProtection="1">
      <alignment vertical="center"/>
      <protection/>
    </xf>
    <xf numFmtId="0" fontId="0" fillId="0" borderId="63" xfId="0" applyFont="1" applyFill="1" applyBorder="1" applyAlignment="1" applyProtection="1">
      <alignment horizontal="center" vertical="center" wrapText="1"/>
      <protection/>
    </xf>
    <xf numFmtId="0" fontId="0" fillId="0" borderId="64" xfId="0" applyFont="1" applyFill="1" applyBorder="1" applyAlignment="1" applyProtection="1">
      <alignment horizontal="center" vertical="center" wrapText="1"/>
      <protection/>
    </xf>
    <xf numFmtId="0" fontId="0" fillId="0" borderId="68"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vertical="center" wrapText="1"/>
      <protection/>
    </xf>
    <xf numFmtId="0" fontId="83" fillId="0" borderId="0" xfId="0" applyFont="1" applyFill="1" applyBorder="1" applyAlignment="1" applyProtection="1">
      <alignment vertical="top" wrapText="1" shrinkToFit="1"/>
      <protection/>
    </xf>
    <xf numFmtId="49" fontId="0" fillId="0" borderId="20" xfId="0" applyNumberFormat="1" applyFont="1" applyFill="1" applyBorder="1" applyAlignment="1" applyProtection="1">
      <alignment vertical="center" shrinkToFit="1"/>
      <protection locked="0"/>
    </xf>
    <xf numFmtId="0" fontId="0" fillId="0" borderId="15" xfId="0" applyFont="1" applyFill="1" applyBorder="1" applyAlignment="1" applyProtection="1">
      <alignment horizontal="center" vertical="center" textRotation="255" shrinkToFit="1"/>
      <protection/>
    </xf>
    <xf numFmtId="0" fontId="83" fillId="0" borderId="13" xfId="0" applyFont="1" applyFill="1" applyBorder="1" applyAlignment="1" applyProtection="1">
      <alignment vertical="center" wrapText="1" shrinkToFit="1"/>
      <protection/>
    </xf>
    <xf numFmtId="0" fontId="0" fillId="34" borderId="10" xfId="0" applyFont="1" applyFill="1" applyBorder="1" applyAlignment="1" applyProtection="1">
      <alignment horizontal="center" vertical="center" textRotation="255" shrinkToFit="1"/>
      <protection/>
    </xf>
    <xf numFmtId="0" fontId="0" fillId="34" borderId="19"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49" fontId="0" fillId="34" borderId="10" xfId="0" applyNumberFormat="1" applyFont="1" applyFill="1" applyBorder="1" applyAlignment="1" applyProtection="1">
      <alignment vertical="center" shrinkToFit="1"/>
      <protection locked="0"/>
    </xf>
    <xf numFmtId="0" fontId="0" fillId="34" borderId="15" xfId="0" applyFont="1" applyFill="1" applyBorder="1" applyAlignment="1" applyProtection="1">
      <alignment horizontal="center" vertical="center" textRotation="255" shrinkToFit="1"/>
      <protection/>
    </xf>
    <xf numFmtId="0" fontId="87" fillId="34" borderId="21" xfId="0" applyFont="1" applyFill="1" applyBorder="1" applyAlignment="1" applyProtection="1">
      <alignment horizontal="center" vertical="center"/>
      <protection/>
    </xf>
    <xf numFmtId="0" fontId="87" fillId="34" borderId="12" xfId="0" applyFont="1" applyFill="1" applyBorder="1" applyAlignment="1" applyProtection="1">
      <alignment horizontal="center" vertical="center"/>
      <protection/>
    </xf>
    <xf numFmtId="0" fontId="87" fillId="34" borderId="55" xfId="0" applyFont="1" applyFill="1" applyBorder="1" applyAlignment="1" applyProtection="1">
      <alignment horizontal="center" vertical="center"/>
      <protection/>
    </xf>
    <xf numFmtId="49" fontId="0" fillId="34" borderId="15" xfId="0" applyNumberFormat="1" applyFont="1" applyFill="1" applyBorder="1" applyAlignment="1" applyProtection="1">
      <alignment vertical="center" shrinkToFit="1"/>
      <protection locked="0"/>
    </xf>
    <xf numFmtId="0" fontId="0" fillId="0" borderId="16"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104" fillId="34" borderId="18" xfId="0" applyFont="1" applyFill="1" applyBorder="1" applyAlignment="1" applyProtection="1">
      <alignment horizontal="center" vertical="center" textRotation="255" wrapText="1"/>
      <protection/>
    </xf>
    <xf numFmtId="0" fontId="104" fillId="34" borderId="39" xfId="0" applyFont="1" applyFill="1" applyBorder="1" applyAlignment="1" applyProtection="1">
      <alignment horizontal="center" vertical="center" textRotation="255" wrapText="1"/>
      <protection/>
    </xf>
    <xf numFmtId="0" fontId="104" fillId="34" borderId="15" xfId="0" applyFont="1" applyFill="1" applyBorder="1" applyAlignment="1" applyProtection="1">
      <alignment horizontal="center" vertical="center" textRotation="255" wrapText="1"/>
      <protection/>
    </xf>
    <xf numFmtId="0" fontId="0" fillId="0" borderId="19"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textRotation="255"/>
      <protection/>
    </xf>
    <xf numFmtId="0" fontId="0" fillId="34" borderId="39" xfId="0" applyFont="1" applyFill="1" applyBorder="1" applyAlignment="1" applyProtection="1">
      <alignment horizontal="center" vertical="center" textRotation="255"/>
      <protection/>
    </xf>
    <xf numFmtId="0" fontId="0" fillId="0" borderId="18" xfId="0" applyFont="1" applyFill="1" applyBorder="1" applyAlignment="1" applyProtection="1">
      <alignment horizontal="center" vertical="center"/>
      <protection/>
    </xf>
    <xf numFmtId="0" fontId="83" fillId="0" borderId="0" xfId="0" applyFont="1" applyFill="1" applyBorder="1" applyAlignment="1" applyProtection="1">
      <alignment vertical="center" wrapText="1" shrinkToFit="1"/>
      <protection/>
    </xf>
    <xf numFmtId="49" fontId="0" fillId="34" borderId="10" xfId="0" applyNumberFormat="1" applyFont="1" applyFill="1" applyBorder="1" applyAlignment="1" applyProtection="1">
      <alignment vertical="center" shrinkToFit="1"/>
      <protection/>
    </xf>
    <xf numFmtId="0" fontId="0" fillId="34" borderId="19" xfId="0" applyFont="1" applyFill="1" applyBorder="1" applyAlignment="1" applyProtection="1">
      <alignment horizontal="center" vertical="center" textRotation="255" shrinkToFit="1"/>
      <protection/>
    </xf>
    <xf numFmtId="0" fontId="87" fillId="34" borderId="19" xfId="0" applyFont="1" applyFill="1" applyBorder="1" applyAlignment="1" applyProtection="1">
      <alignment horizontal="center" vertical="center"/>
      <protection/>
    </xf>
    <xf numFmtId="0" fontId="87" fillId="34" borderId="11" xfId="0" applyFont="1" applyFill="1" applyBorder="1" applyAlignment="1" applyProtection="1">
      <alignment horizontal="center" vertical="center"/>
      <protection/>
    </xf>
    <xf numFmtId="0" fontId="87" fillId="34" borderId="17" xfId="0" applyFont="1" applyFill="1" applyBorder="1" applyAlignment="1" applyProtection="1">
      <alignment horizontal="center" vertical="center"/>
      <protection/>
    </xf>
    <xf numFmtId="0" fontId="104" fillId="34" borderId="20" xfId="0" applyFont="1" applyFill="1" applyBorder="1" applyAlignment="1" applyProtection="1">
      <alignment horizontal="center" vertical="center" textRotation="255" wrapText="1"/>
      <protection/>
    </xf>
    <xf numFmtId="0" fontId="104" fillId="34" borderId="10" xfId="0" applyFont="1" applyFill="1" applyBorder="1" applyAlignment="1" applyProtection="1">
      <alignment horizontal="center" vertical="center" textRotation="255" wrapText="1"/>
      <protection/>
    </xf>
    <xf numFmtId="0" fontId="87" fillId="0" borderId="22" xfId="0" applyFont="1" applyFill="1" applyBorder="1" applyAlignment="1" applyProtection="1">
      <alignment horizontal="center" vertical="center"/>
      <protection/>
    </xf>
    <xf numFmtId="0" fontId="87" fillId="0" borderId="88" xfId="0" applyFont="1" applyFill="1" applyBorder="1" applyAlignment="1" applyProtection="1">
      <alignment horizontal="center" vertical="center"/>
      <protection/>
    </xf>
    <xf numFmtId="0" fontId="87" fillId="0" borderId="67" xfId="0" applyFont="1" applyFill="1" applyBorder="1" applyAlignment="1" applyProtection="1">
      <alignment horizontal="center" vertical="center"/>
      <protection/>
    </xf>
    <xf numFmtId="0" fontId="0" fillId="34" borderId="40" xfId="0" applyFont="1" applyFill="1" applyBorder="1" applyAlignment="1" applyProtection="1">
      <alignment horizontal="center" vertical="center" textRotation="255"/>
      <protection/>
    </xf>
    <xf numFmtId="0" fontId="83" fillId="0" borderId="0" xfId="0" applyFont="1" applyFill="1" applyAlignment="1" applyProtection="1">
      <alignment vertical="center" shrinkToFit="1"/>
      <protection/>
    </xf>
    <xf numFmtId="0" fontId="105" fillId="0" borderId="0" xfId="0" applyFont="1" applyFill="1" applyAlignment="1" applyProtection="1">
      <alignment vertical="top" wrapText="1" shrinkToFit="1"/>
      <protection/>
    </xf>
    <xf numFmtId="0" fontId="0" fillId="0" borderId="39" xfId="0" applyFont="1" applyFill="1" applyBorder="1" applyAlignment="1" applyProtection="1">
      <alignment horizontal="center" vertical="center" textRotation="255" wrapText="1"/>
      <protection/>
    </xf>
    <xf numFmtId="0" fontId="0" fillId="0" borderId="40" xfId="0" applyFont="1" applyFill="1" applyBorder="1" applyAlignment="1" applyProtection="1">
      <alignment horizontal="center" vertical="center" textRotation="255" wrapText="1"/>
      <protection/>
    </xf>
    <xf numFmtId="0" fontId="0" fillId="0" borderId="0" xfId="0" applyFill="1" applyAlignment="1" applyProtection="1">
      <alignment horizontal="right" vertical="center"/>
      <protection/>
    </xf>
    <xf numFmtId="0" fontId="0" fillId="0" borderId="63"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49" fontId="0" fillId="0" borderId="21" xfId="0" applyNumberFormat="1" applyFont="1" applyFill="1" applyBorder="1" applyAlignment="1" applyProtection="1">
      <alignment vertical="center" shrinkToFit="1"/>
      <protection locked="0"/>
    </xf>
    <xf numFmtId="49" fontId="0" fillId="0" borderId="55" xfId="0" applyNumberFormat="1" applyFont="1" applyFill="1" applyBorder="1" applyAlignment="1" applyProtection="1">
      <alignment vertical="center" shrinkToFit="1"/>
      <protection locked="0"/>
    </xf>
    <xf numFmtId="49" fontId="0" fillId="0" borderId="19" xfId="0" applyNumberFormat="1" applyFont="1" applyFill="1" applyBorder="1" applyAlignment="1" applyProtection="1">
      <alignment vertical="center" shrinkToFit="1"/>
      <protection locked="0"/>
    </xf>
    <xf numFmtId="49" fontId="0" fillId="0" borderId="17" xfId="0" applyNumberFormat="1" applyFont="1" applyFill="1" applyBorder="1" applyAlignment="1" applyProtection="1">
      <alignment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67" xfId="0" applyNumberFormat="1"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protection/>
    </xf>
    <xf numFmtId="49" fontId="0" fillId="0" borderId="23" xfId="0" applyNumberFormat="1" applyFont="1" applyFill="1" applyBorder="1" applyAlignment="1" applyProtection="1">
      <alignment vertical="center" shrinkToFit="1"/>
      <protection locked="0"/>
    </xf>
    <xf numFmtId="49" fontId="0" fillId="0" borderId="60" xfId="0" applyNumberFormat="1" applyFont="1" applyFill="1" applyBorder="1" applyAlignment="1" applyProtection="1">
      <alignment vertical="center" shrinkToFit="1"/>
      <protection locked="0"/>
    </xf>
    <xf numFmtId="0" fontId="0" fillId="0" borderId="39" xfId="0" applyFont="1" applyFill="1" applyBorder="1" applyAlignment="1" applyProtection="1">
      <alignment horizontal="center" vertical="center"/>
      <protection/>
    </xf>
    <xf numFmtId="49" fontId="0" fillId="0" borderId="18" xfId="0" applyNumberFormat="1" applyFont="1" applyFill="1" applyBorder="1" applyAlignment="1" applyProtection="1">
      <alignment vertical="center" shrinkToFit="1"/>
      <protection locked="0"/>
    </xf>
    <xf numFmtId="0" fontId="0" fillId="0" borderId="18"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wrapText="1"/>
      <protection/>
    </xf>
    <xf numFmtId="0" fontId="83" fillId="0" borderId="12" xfId="0" applyFont="1" applyFill="1" applyBorder="1" applyAlignment="1" applyProtection="1">
      <alignment vertical="center"/>
      <protection/>
    </xf>
    <xf numFmtId="38" fontId="0" fillId="0" borderId="39" xfId="48" applyFont="1" applyFill="1" applyBorder="1" applyAlignment="1" applyProtection="1">
      <alignment vertical="center"/>
      <protection/>
    </xf>
    <xf numFmtId="38" fontId="0" fillId="0" borderId="15" xfId="48" applyFont="1" applyFill="1" applyBorder="1" applyAlignment="1" applyProtection="1">
      <alignment vertical="center"/>
      <protection/>
    </xf>
    <xf numFmtId="0" fontId="0" fillId="0" borderId="23" xfId="0" applyFont="1" applyFill="1" applyBorder="1" applyAlignment="1" applyProtection="1">
      <alignment horizontal="center" vertical="center"/>
      <protection/>
    </xf>
    <xf numFmtId="0" fontId="0" fillId="0" borderId="90"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shrinkToFit="1"/>
      <protection/>
    </xf>
    <xf numFmtId="38" fontId="0" fillId="0" borderId="61" xfId="48" applyFont="1" applyFill="1" applyBorder="1" applyAlignment="1" applyProtection="1">
      <alignment vertical="center"/>
      <protection/>
    </xf>
    <xf numFmtId="38" fontId="0" fillId="0" borderId="40" xfId="48" applyFont="1" applyFill="1" applyBorder="1" applyAlignment="1" applyProtection="1">
      <alignment vertical="center"/>
      <protection/>
    </xf>
    <xf numFmtId="0" fontId="0" fillId="0" borderId="61" xfId="0" applyFont="1" applyFill="1" applyBorder="1" applyAlignment="1" applyProtection="1">
      <alignment horizontal="center" vertical="center" textRotation="255"/>
      <protection/>
    </xf>
    <xf numFmtId="0" fontId="0" fillId="0" borderId="15" xfId="0" applyFont="1" applyFill="1" applyBorder="1" applyAlignment="1" applyProtection="1">
      <alignment horizontal="center" vertical="center" textRotation="255"/>
      <protection/>
    </xf>
    <xf numFmtId="0" fontId="0" fillId="0" borderId="20" xfId="0" applyFont="1" applyFill="1" applyBorder="1" applyAlignment="1" applyProtection="1">
      <alignment horizontal="center" vertical="center"/>
      <protection/>
    </xf>
    <xf numFmtId="0" fontId="98" fillId="0" borderId="61" xfId="0" applyFont="1" applyFill="1" applyBorder="1" applyAlignment="1" applyProtection="1">
      <alignment horizontal="center" vertical="center" textRotation="255" wrapText="1"/>
      <protection/>
    </xf>
    <xf numFmtId="0" fontId="0" fillId="0" borderId="22" xfId="0" applyFont="1" applyFill="1" applyBorder="1" applyAlignment="1" applyProtection="1">
      <alignment vertical="center" shrinkToFit="1"/>
      <protection locked="0"/>
    </xf>
    <xf numFmtId="0" fontId="0" fillId="0" borderId="67" xfId="0" applyFont="1" applyFill="1" applyBorder="1" applyAlignment="1" applyProtection="1">
      <alignment vertical="center" shrinkToFit="1"/>
      <protection locked="0"/>
    </xf>
    <xf numFmtId="49" fontId="0" fillId="0" borderId="22" xfId="0" applyNumberFormat="1" applyFont="1" applyFill="1" applyBorder="1" applyAlignment="1" applyProtection="1">
      <alignment vertical="center" shrinkToFit="1"/>
      <protection locked="0"/>
    </xf>
    <xf numFmtId="49" fontId="0" fillId="0" borderId="67" xfId="0" applyNumberFormat="1" applyFont="1" applyFill="1" applyBorder="1" applyAlignment="1" applyProtection="1">
      <alignment vertical="center" shrinkToFit="1"/>
      <protection locked="0"/>
    </xf>
    <xf numFmtId="0" fontId="0" fillId="0" borderId="17" xfId="0" applyFont="1" applyFill="1" applyBorder="1" applyAlignment="1" applyProtection="1">
      <alignment horizontal="center" vertical="center" shrinkToFit="1"/>
      <protection/>
    </xf>
    <xf numFmtId="0" fontId="105" fillId="0" borderId="0" xfId="0" applyFont="1" applyFill="1" applyAlignment="1" applyProtection="1">
      <alignment vertical="top" wrapText="1"/>
      <protection/>
    </xf>
    <xf numFmtId="0" fontId="98" fillId="34" borderId="39" xfId="0" applyFont="1" applyFill="1" applyBorder="1" applyAlignment="1" applyProtection="1">
      <alignment horizontal="center" vertical="center" textRotation="255" wrapText="1"/>
      <protection/>
    </xf>
    <xf numFmtId="0" fontId="0" fillId="34" borderId="10"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wrapText="1"/>
      <protection/>
    </xf>
    <xf numFmtId="0" fontId="0" fillId="34" borderId="18" xfId="0" applyFont="1" applyFill="1" applyBorder="1" applyAlignment="1" applyProtection="1">
      <alignment horizontal="center" vertical="center"/>
      <protection/>
    </xf>
    <xf numFmtId="0" fontId="0" fillId="34" borderId="63" xfId="0" applyFont="1" applyFill="1" applyBorder="1" applyAlignment="1" applyProtection="1">
      <alignment horizontal="center" vertical="center"/>
      <protection/>
    </xf>
    <xf numFmtId="0" fontId="0" fillId="34" borderId="39"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wrapText="1"/>
      <protection/>
    </xf>
    <xf numFmtId="0" fontId="0" fillId="34" borderId="39" xfId="0" applyFont="1" applyFill="1" applyBorder="1" applyAlignment="1" applyProtection="1">
      <alignment horizontal="center" vertical="center" wrapText="1"/>
      <protection/>
    </xf>
    <xf numFmtId="0" fontId="0" fillId="34" borderId="61" xfId="0" applyFont="1" applyFill="1" applyBorder="1" applyAlignment="1" applyProtection="1">
      <alignment horizontal="center" vertical="center" textRotation="255" shrinkToFit="1"/>
      <protection/>
    </xf>
    <xf numFmtId="0" fontId="0" fillId="34" borderId="40" xfId="0" applyFont="1" applyFill="1" applyBorder="1" applyAlignment="1" applyProtection="1">
      <alignment horizontal="center" vertical="center" textRotation="255" shrinkToFit="1"/>
      <protection/>
    </xf>
    <xf numFmtId="0" fontId="0" fillId="34" borderId="22" xfId="0" applyFont="1" applyFill="1" applyBorder="1" applyAlignment="1" applyProtection="1">
      <alignment horizontal="center" vertical="center"/>
      <protection/>
    </xf>
    <xf numFmtId="0" fontId="0" fillId="34" borderId="88" xfId="0" applyFont="1" applyFill="1" applyBorder="1" applyAlignment="1" applyProtection="1">
      <alignment horizontal="center" vertical="center"/>
      <protection/>
    </xf>
    <xf numFmtId="0" fontId="0" fillId="34" borderId="67" xfId="0" applyFont="1" applyFill="1" applyBorder="1" applyAlignment="1" applyProtection="1">
      <alignment horizontal="center" vertical="center"/>
      <protection/>
    </xf>
    <xf numFmtId="38" fontId="0" fillId="34" borderId="61" xfId="48" applyFont="1" applyFill="1" applyBorder="1" applyAlignment="1" applyProtection="1">
      <alignment vertical="center"/>
      <protection/>
    </xf>
    <xf numFmtId="38" fontId="0" fillId="34" borderId="40" xfId="48" applyFont="1" applyFill="1" applyBorder="1" applyAlignment="1" applyProtection="1">
      <alignment vertical="center"/>
      <protection/>
    </xf>
    <xf numFmtId="0" fontId="0" fillId="34" borderId="22" xfId="0" applyFont="1" applyFill="1" applyBorder="1" applyAlignment="1" applyProtection="1">
      <alignment vertical="center" shrinkToFit="1"/>
      <protection locked="0"/>
    </xf>
    <xf numFmtId="0" fontId="0" fillId="34" borderId="67" xfId="0" applyFont="1" applyFill="1" applyBorder="1" applyAlignment="1" applyProtection="1">
      <alignment vertical="center" shrinkToFit="1"/>
      <protection locked="0"/>
    </xf>
    <xf numFmtId="0" fontId="0" fillId="34" borderId="23" xfId="0" applyFont="1" applyFill="1" applyBorder="1" applyAlignment="1" applyProtection="1">
      <alignment horizontal="center" vertical="center"/>
      <protection/>
    </xf>
    <xf numFmtId="0" fontId="0" fillId="34" borderId="60" xfId="0" applyFont="1" applyFill="1" applyBorder="1" applyAlignment="1" applyProtection="1">
      <alignment horizontal="center" vertical="center"/>
      <protection/>
    </xf>
    <xf numFmtId="0" fontId="0" fillId="34" borderId="90" xfId="0" applyFont="1" applyFill="1" applyBorder="1" applyAlignment="1" applyProtection="1">
      <alignment horizontal="center" vertical="center"/>
      <protection/>
    </xf>
    <xf numFmtId="49" fontId="0" fillId="34" borderId="14" xfId="0" applyNumberFormat="1" applyFont="1" applyFill="1" applyBorder="1" applyAlignment="1" applyProtection="1">
      <alignment vertical="center" shrinkToFit="1"/>
      <protection locked="0"/>
    </xf>
    <xf numFmtId="49" fontId="0" fillId="34" borderId="20" xfId="0" applyNumberFormat="1" applyFont="1" applyFill="1" applyBorder="1" applyAlignment="1" applyProtection="1">
      <alignment vertical="center" shrinkToFit="1"/>
      <protection locked="0"/>
    </xf>
    <xf numFmtId="0" fontId="0" fillId="34" borderId="39" xfId="0" applyFont="1" applyFill="1" applyBorder="1" applyAlignment="1" applyProtection="1">
      <alignment horizontal="center" vertical="center" textRotation="255" shrinkToFit="1"/>
      <protection/>
    </xf>
    <xf numFmtId="0" fontId="0" fillId="34" borderId="21"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38" fontId="0" fillId="34" borderId="39" xfId="48" applyFont="1" applyFill="1" applyBorder="1" applyAlignment="1" applyProtection="1">
      <alignment vertical="center"/>
      <protection/>
    </xf>
    <xf numFmtId="38" fontId="0" fillId="34" borderId="15" xfId="48" applyFont="1" applyFill="1" applyBorder="1" applyAlignment="1" applyProtection="1">
      <alignment vertical="center"/>
      <protection/>
    </xf>
    <xf numFmtId="49" fontId="0" fillId="34" borderId="19" xfId="0" applyNumberFormat="1" applyFont="1" applyFill="1" applyBorder="1" applyAlignment="1" applyProtection="1">
      <alignment vertical="center" shrinkToFit="1"/>
      <protection locked="0"/>
    </xf>
    <xf numFmtId="49" fontId="0" fillId="34" borderId="17" xfId="0" applyNumberFormat="1" applyFont="1" applyFill="1" applyBorder="1" applyAlignment="1" applyProtection="1">
      <alignment vertical="center" shrinkToFit="1"/>
      <protection locked="0"/>
    </xf>
    <xf numFmtId="49" fontId="0" fillId="0" borderId="19" xfId="0" applyNumberFormat="1" applyFill="1" applyBorder="1" applyAlignment="1" applyProtection="1">
      <alignment vertical="center" shrinkToFit="1"/>
      <protection locked="0"/>
    </xf>
    <xf numFmtId="49" fontId="0" fillId="0" borderId="17" xfId="0" applyNumberFormat="1" applyFill="1" applyBorder="1" applyAlignment="1" applyProtection="1">
      <alignment vertical="center" shrinkToFit="1"/>
      <protection locked="0"/>
    </xf>
    <xf numFmtId="0" fontId="0" fillId="0" borderId="91" xfId="0" applyFill="1" applyBorder="1" applyAlignment="1" applyProtection="1">
      <alignment horizontal="center" vertical="center"/>
      <protection/>
    </xf>
    <xf numFmtId="0" fontId="0" fillId="0" borderId="92" xfId="0" applyFill="1" applyBorder="1" applyAlignment="1" applyProtection="1">
      <alignment horizontal="center" vertical="center"/>
      <protection/>
    </xf>
    <xf numFmtId="49" fontId="0" fillId="0" borderId="21" xfId="0" applyNumberFormat="1" applyFill="1" applyBorder="1" applyAlignment="1" applyProtection="1">
      <alignment vertical="center" shrinkToFit="1"/>
      <protection locked="0"/>
    </xf>
    <xf numFmtId="49" fontId="0" fillId="0" borderId="55" xfId="0" applyNumberFormat="1" applyFill="1" applyBorder="1" applyAlignment="1" applyProtection="1">
      <alignment vertical="center" shrinkToFit="1"/>
      <protection locked="0"/>
    </xf>
    <xf numFmtId="49" fontId="0" fillId="0" borderId="22" xfId="0" applyNumberFormat="1" applyFill="1" applyBorder="1" applyAlignment="1" applyProtection="1">
      <alignment vertical="center" shrinkToFit="1"/>
      <protection locked="0"/>
    </xf>
    <xf numFmtId="49" fontId="0" fillId="0" borderId="67" xfId="0" applyNumberFormat="1" applyFill="1" applyBorder="1" applyAlignment="1" applyProtection="1">
      <alignment vertical="center" shrinkToFit="1"/>
      <protection locked="0"/>
    </xf>
    <xf numFmtId="0" fontId="0" fillId="0" borderId="57" xfId="0" applyFill="1" applyBorder="1" applyAlignment="1" applyProtection="1">
      <alignment vertical="center" shrinkToFit="1"/>
      <protection/>
    </xf>
    <xf numFmtId="0" fontId="0" fillId="0" borderId="10" xfId="0"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13"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0" fillId="0" borderId="18" xfId="0" applyFill="1" applyBorder="1" applyAlignment="1" applyProtection="1">
      <alignment vertical="center" shrinkToFit="1"/>
      <protection/>
    </xf>
    <xf numFmtId="0" fontId="0" fillId="0" borderId="93" xfId="0" applyFill="1" applyBorder="1" applyAlignment="1" applyProtection="1">
      <alignment horizontal="center" vertical="center"/>
      <protection/>
    </xf>
    <xf numFmtId="0" fontId="0" fillId="0" borderId="94" xfId="0" applyFill="1" applyBorder="1" applyAlignment="1" applyProtection="1">
      <alignment horizontal="center" vertical="center"/>
      <protection/>
    </xf>
    <xf numFmtId="0" fontId="0" fillId="0" borderId="95" xfId="0" applyFont="1" applyFill="1" applyBorder="1" applyAlignment="1" applyProtection="1">
      <alignment horizontal="center" vertical="center" wrapText="1" shrinkToFit="1"/>
      <protection/>
    </xf>
    <xf numFmtId="0" fontId="0" fillId="0" borderId="44" xfId="0" applyFont="1" applyFill="1" applyBorder="1" applyAlignment="1" applyProtection="1">
      <alignment horizontal="center" vertical="center" shrinkToFit="1"/>
      <protection/>
    </xf>
    <xf numFmtId="0" fontId="0" fillId="0" borderId="96" xfId="0" applyFont="1" applyFill="1" applyBorder="1" applyAlignment="1" applyProtection="1">
      <alignment horizontal="center" vertical="center" shrinkToFit="1"/>
      <protection/>
    </xf>
    <xf numFmtId="0" fontId="0" fillId="0" borderId="97" xfId="0" applyFont="1" applyFill="1" applyBorder="1" applyAlignment="1" applyProtection="1">
      <alignment horizontal="center" vertical="center" shrinkToFit="1"/>
      <protection/>
    </xf>
    <xf numFmtId="0" fontId="103" fillId="0" borderId="98" xfId="0" applyFont="1" applyFill="1" applyBorder="1" applyAlignment="1" applyProtection="1">
      <alignment horizontal="center" vertical="center" shrinkToFit="1"/>
      <protection/>
    </xf>
    <xf numFmtId="0" fontId="103" fillId="0" borderId="99" xfId="0" applyFont="1" applyFill="1" applyBorder="1" applyAlignment="1" applyProtection="1">
      <alignment horizontal="center" vertical="center" shrinkToFit="1"/>
      <protection/>
    </xf>
    <xf numFmtId="0" fontId="0" fillId="0" borderId="0" xfId="0" applyFont="1" applyFill="1" applyAlignment="1" applyProtection="1">
      <alignment horizontal="right" vertical="center"/>
      <protection/>
    </xf>
    <xf numFmtId="0" fontId="0" fillId="0" borderId="100" xfId="0" applyFont="1" applyFill="1" applyBorder="1" applyAlignment="1" applyProtection="1">
      <alignment horizontal="center" vertical="center"/>
      <protection/>
    </xf>
    <xf numFmtId="0" fontId="98" fillId="0" borderId="0" xfId="0" applyFont="1" applyFill="1" applyBorder="1" applyAlignment="1" applyProtection="1">
      <alignment horizontal="center" vertical="center"/>
      <protection/>
    </xf>
    <xf numFmtId="0" fontId="76" fillId="0" borderId="95" xfId="0" applyFont="1" applyFill="1" applyBorder="1" applyAlignment="1" applyProtection="1">
      <alignment vertical="center" wrapText="1"/>
      <protection locked="0"/>
    </xf>
    <xf numFmtId="0" fontId="76" fillId="0" borderId="98" xfId="0" applyFont="1" applyFill="1" applyBorder="1" applyAlignment="1" applyProtection="1">
      <alignment vertical="center" wrapText="1"/>
      <protection locked="0"/>
    </xf>
    <xf numFmtId="0" fontId="76" fillId="0" borderId="96" xfId="0" applyFont="1" applyFill="1" applyBorder="1" applyAlignment="1" applyProtection="1">
      <alignment vertical="center" wrapText="1"/>
      <protection locked="0"/>
    </xf>
    <xf numFmtId="0" fontId="76" fillId="0" borderId="99" xfId="0" applyFont="1" applyFill="1" applyBorder="1" applyAlignment="1" applyProtection="1">
      <alignment vertical="center" wrapText="1"/>
      <protection locked="0"/>
    </xf>
    <xf numFmtId="0" fontId="0" fillId="0" borderId="101" xfId="0" applyFont="1" applyFill="1" applyBorder="1" applyAlignment="1" applyProtection="1">
      <alignment horizontal="center" vertical="center"/>
      <protection/>
    </xf>
    <xf numFmtId="0" fontId="105" fillId="0" borderId="0" xfId="0" applyFont="1" applyFill="1" applyBorder="1" applyAlignment="1" applyProtection="1">
      <alignment vertical="top"/>
      <protection/>
    </xf>
    <xf numFmtId="0" fontId="0" fillId="0" borderId="89" xfId="0" applyFont="1" applyFill="1" applyBorder="1" applyAlignment="1" applyProtection="1">
      <alignment horizontal="center" vertical="center" textRotation="255"/>
      <protection/>
    </xf>
    <xf numFmtId="0" fontId="0" fillId="0" borderId="16" xfId="0" applyFont="1" applyFill="1" applyBorder="1" applyAlignment="1" applyProtection="1">
      <alignment horizontal="center" vertical="center" textRotation="255"/>
      <protection/>
    </xf>
    <xf numFmtId="49" fontId="0" fillId="0" borderId="63" xfId="0" applyNumberFormat="1" applyFont="1" applyFill="1" applyBorder="1" applyAlignment="1" applyProtection="1">
      <alignment vertical="center" shrinkToFit="1"/>
      <protection locked="0"/>
    </xf>
    <xf numFmtId="49" fontId="0" fillId="0" borderId="64" xfId="0" applyNumberFormat="1" applyFont="1" applyFill="1" applyBorder="1" applyAlignment="1" applyProtection="1">
      <alignment vertical="center" shrinkToFit="1"/>
      <protection locked="0"/>
    </xf>
    <xf numFmtId="0" fontId="0" fillId="0" borderId="64" xfId="0" applyFont="1" applyFill="1" applyBorder="1" applyAlignment="1" applyProtection="1">
      <alignment horizontal="center" vertical="center"/>
      <protection/>
    </xf>
    <xf numFmtId="49" fontId="0" fillId="0" borderId="10" xfId="0" applyNumberFormat="1" applyBorder="1" applyAlignment="1" applyProtection="1">
      <alignment vertical="center" shrinkToFit="1"/>
      <protection locked="0"/>
    </xf>
    <xf numFmtId="0" fontId="0" fillId="0" borderId="13" xfId="0" applyFill="1" applyBorder="1" applyAlignment="1" applyProtection="1">
      <alignment vertical="center" shrinkToFit="1"/>
      <protection/>
    </xf>
    <xf numFmtId="0" fontId="95" fillId="0" borderId="10" xfId="0" applyFont="1" applyBorder="1" applyAlignment="1" applyProtection="1">
      <alignment horizontal="center" vertical="center" wrapText="1"/>
      <protection/>
    </xf>
    <xf numFmtId="0" fontId="95" fillId="0" borderId="14" xfId="0" applyFont="1" applyBorder="1" applyAlignment="1" applyProtection="1">
      <alignment horizontal="center" vertical="center" wrapText="1"/>
      <protection/>
    </xf>
    <xf numFmtId="0" fontId="4" fillId="0" borderId="0" xfId="62" applyNumberFormat="1" applyFont="1" applyFill="1" applyBorder="1" applyAlignment="1" applyProtection="1">
      <alignment horizontal="right" vertical="center" shrinkToFit="1"/>
      <protection/>
    </xf>
    <xf numFmtId="0" fontId="0" fillId="0" borderId="13" xfId="0" applyFont="1" applyBorder="1" applyAlignment="1" applyProtection="1">
      <alignment vertical="center" shrinkToFit="1"/>
      <protection/>
    </xf>
    <xf numFmtId="0" fontId="102" fillId="0" borderId="19" xfId="0" applyFont="1" applyBorder="1" applyAlignment="1" applyProtection="1">
      <alignment horizontal="center" vertical="center"/>
      <protection/>
    </xf>
    <xf numFmtId="0" fontId="102" fillId="0" borderId="11" xfId="0" applyFont="1" applyBorder="1" applyAlignment="1" applyProtection="1">
      <alignment horizontal="center" vertical="center"/>
      <protection/>
    </xf>
    <xf numFmtId="0" fontId="102" fillId="0" borderId="17" xfId="0" applyFont="1" applyBorder="1" applyAlignment="1" applyProtection="1">
      <alignment horizontal="center" vertical="center"/>
      <protection/>
    </xf>
    <xf numFmtId="0" fontId="95" fillId="0" borderId="10" xfId="0" applyFont="1" applyFill="1" applyBorder="1" applyAlignment="1" applyProtection="1">
      <alignment horizontal="center" vertical="center" textRotation="255" wrapText="1"/>
      <protection/>
    </xf>
    <xf numFmtId="0" fontId="95" fillId="0" borderId="14" xfId="0" applyFont="1" applyFill="1" applyBorder="1" applyAlignment="1" applyProtection="1">
      <alignment horizontal="center" vertical="center" textRotation="255" wrapText="1"/>
      <protection/>
    </xf>
    <xf numFmtId="0" fontId="95" fillId="0" borderId="48" xfId="0" applyFont="1" applyFill="1" applyBorder="1" applyAlignment="1" applyProtection="1">
      <alignment horizontal="center" vertical="center" textRotation="255"/>
      <protection/>
    </xf>
    <xf numFmtId="0" fontId="95" fillId="0" borderId="73" xfId="0" applyFont="1" applyFill="1" applyBorder="1" applyAlignment="1" applyProtection="1">
      <alignment horizontal="center" vertical="center" textRotation="255"/>
      <protection/>
    </xf>
    <xf numFmtId="0" fontId="95" fillId="0" borderId="34" xfId="0" applyFont="1" applyFill="1" applyBorder="1" applyAlignment="1" applyProtection="1">
      <alignment horizontal="center" vertical="center" textRotation="255"/>
      <protection/>
    </xf>
    <xf numFmtId="0" fontId="95" fillId="0" borderId="102" xfId="0" applyFont="1" applyFill="1" applyBorder="1" applyAlignment="1" applyProtection="1">
      <alignment horizontal="center" vertical="center" textRotation="255"/>
      <protection/>
    </xf>
    <xf numFmtId="0" fontId="95" fillId="0" borderId="74" xfId="0" applyFont="1" applyFill="1" applyBorder="1" applyAlignment="1" applyProtection="1">
      <alignment horizontal="center" vertical="center" textRotation="255"/>
      <protection/>
    </xf>
    <xf numFmtId="0" fontId="95" fillId="0" borderId="35" xfId="0" applyFont="1" applyFill="1" applyBorder="1" applyAlignment="1" applyProtection="1">
      <alignment horizontal="center" vertical="center" textRotation="255"/>
      <protection/>
    </xf>
    <xf numFmtId="0" fontId="95" fillId="0" borderId="10" xfId="0" applyFont="1" applyBorder="1" applyAlignment="1" applyProtection="1">
      <alignment horizontal="center" vertical="center" textRotation="255"/>
      <protection/>
    </xf>
    <xf numFmtId="0" fontId="95" fillId="0" borderId="14" xfId="0" applyFont="1" applyBorder="1" applyAlignment="1" applyProtection="1">
      <alignment horizontal="center" vertical="center" textRotation="255"/>
      <protection/>
    </xf>
    <xf numFmtId="0" fontId="95" fillId="0" borderId="1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5" fillId="0" borderId="14" xfId="0" applyFont="1" applyBorder="1" applyAlignment="1" applyProtection="1">
      <alignment horizontal="center" vertical="center" textRotation="255" wrapText="1"/>
      <protection/>
    </xf>
    <xf numFmtId="49" fontId="0" fillId="0" borderId="15" xfId="0" applyNumberFormat="1" applyBorder="1" applyAlignment="1" applyProtection="1">
      <alignment vertical="center" shrinkToFit="1"/>
      <protection locked="0"/>
    </xf>
    <xf numFmtId="0" fontId="104" fillId="0" borderId="30" xfId="0" applyFont="1" applyFill="1" applyBorder="1" applyAlignment="1" applyProtection="1">
      <alignment horizontal="center" vertical="center" textRotation="255" shrinkToFit="1"/>
      <protection/>
    </xf>
    <xf numFmtId="0" fontId="104" fillId="0" borderId="33" xfId="0" applyFont="1" applyFill="1" applyBorder="1" applyAlignment="1" applyProtection="1">
      <alignment horizontal="center" vertical="center" textRotation="255" shrinkToFit="1"/>
      <protection/>
    </xf>
    <xf numFmtId="0" fontId="123" fillId="0" borderId="18" xfId="0" applyFont="1" applyFill="1" applyBorder="1" applyAlignment="1" applyProtection="1">
      <alignment horizontal="center" vertical="center" textRotation="255" wrapText="1"/>
      <protection/>
    </xf>
    <xf numFmtId="0" fontId="123" fillId="0" borderId="39" xfId="0" applyFont="1" applyFill="1" applyBorder="1" applyAlignment="1" applyProtection="1">
      <alignment horizontal="center" vertical="center" textRotation="255" wrapText="1"/>
      <protection/>
    </xf>
    <xf numFmtId="0" fontId="123" fillId="0" borderId="40" xfId="0" applyFont="1" applyFill="1" applyBorder="1" applyAlignment="1" applyProtection="1">
      <alignment horizontal="center" vertical="center" textRotation="255" wrapText="1"/>
      <protection/>
    </xf>
    <xf numFmtId="0" fontId="95" fillId="0" borderId="10" xfId="0" applyFont="1" applyFill="1" applyBorder="1" applyAlignment="1" applyProtection="1">
      <alignment horizontal="center" vertical="center" textRotation="255" wrapText="1" shrinkToFit="1"/>
      <protection/>
    </xf>
    <xf numFmtId="0" fontId="95" fillId="0" borderId="10" xfId="0" applyFont="1" applyFill="1" applyBorder="1" applyAlignment="1" applyProtection="1">
      <alignment horizontal="center" vertical="center" textRotation="255" shrinkToFit="1"/>
      <protection/>
    </xf>
    <xf numFmtId="0" fontId="95" fillId="0" borderId="14" xfId="0" applyFont="1" applyFill="1" applyBorder="1" applyAlignment="1" applyProtection="1">
      <alignment horizontal="center" vertical="center" textRotation="255" shrinkToFit="1"/>
      <protection/>
    </xf>
    <xf numFmtId="0" fontId="104" fillId="0" borderId="45" xfId="0" applyFont="1" applyFill="1" applyBorder="1" applyAlignment="1" applyProtection="1">
      <alignment horizontal="center" vertical="center" textRotation="255" shrinkToFit="1"/>
      <protection/>
    </xf>
    <xf numFmtId="0" fontId="104" fillId="0" borderId="75" xfId="0" applyFont="1" applyFill="1" applyBorder="1" applyAlignment="1" applyProtection="1">
      <alignment horizontal="center" vertical="center" textRotation="255" shrinkToFit="1"/>
      <protection/>
    </xf>
    <xf numFmtId="0" fontId="104" fillId="0" borderId="36" xfId="0" applyFont="1" applyFill="1" applyBorder="1" applyAlignment="1" applyProtection="1">
      <alignment horizontal="center" vertical="center" textRotation="255" shrinkToFit="1"/>
      <protection/>
    </xf>
    <xf numFmtId="0" fontId="95" fillId="0" borderId="18" xfId="0" applyFont="1" applyFill="1" applyBorder="1" applyAlignment="1" applyProtection="1">
      <alignment horizontal="center" vertical="center" textRotation="255" wrapText="1"/>
      <protection/>
    </xf>
    <xf numFmtId="0" fontId="95" fillId="0" borderId="39" xfId="0" applyFont="1" applyFill="1" applyBorder="1" applyAlignment="1" applyProtection="1">
      <alignment horizontal="center" vertical="center" textRotation="255" wrapText="1"/>
      <protection/>
    </xf>
    <xf numFmtId="0" fontId="95" fillId="0" borderId="40" xfId="0" applyFont="1" applyFill="1" applyBorder="1" applyAlignment="1" applyProtection="1">
      <alignment horizontal="center" vertical="center" textRotation="255" wrapText="1"/>
      <protection/>
    </xf>
    <xf numFmtId="0" fontId="0" fillId="0" borderId="0" xfId="0" applyFont="1" applyBorder="1" applyAlignment="1" applyProtection="1">
      <alignment horizontal="left" vertical="center" shrinkToFit="1"/>
      <protection/>
    </xf>
    <xf numFmtId="0" fontId="0" fillId="0" borderId="0" xfId="0" applyFill="1" applyBorder="1" applyAlignment="1" applyProtection="1">
      <alignment horizontal="left" vertical="center" shrinkToFit="1"/>
      <protection/>
    </xf>
    <xf numFmtId="0" fontId="0" fillId="0" borderId="10" xfId="0" applyFont="1" applyBorder="1" applyAlignment="1" applyProtection="1">
      <alignment horizontal="center" vertical="center" wrapText="1"/>
      <protection/>
    </xf>
    <xf numFmtId="0" fontId="4" fillId="0" borderId="0" xfId="0" applyFont="1" applyAlignment="1" applyProtection="1">
      <alignment vertical="center" shrinkToFit="1"/>
      <protection/>
    </xf>
    <xf numFmtId="0" fontId="100" fillId="0" borderId="0" xfId="0" applyFont="1" applyAlignment="1" applyProtection="1">
      <alignment vertical="center" shrinkToFit="1"/>
      <protection/>
    </xf>
    <xf numFmtId="0" fontId="0" fillId="0" borderId="10" xfId="0" applyFont="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03" xfId="0" applyBorder="1" applyAlignment="1" applyProtection="1">
      <alignment horizontal="center" vertical="center"/>
      <protection/>
    </xf>
    <xf numFmtId="0" fontId="0" fillId="0" borderId="104" xfId="0" applyBorder="1" applyAlignment="1" applyProtection="1">
      <alignment horizontal="center" vertical="center"/>
      <protection/>
    </xf>
    <xf numFmtId="0" fontId="0" fillId="0" borderId="10"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63"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105" fillId="0" borderId="0" xfId="0" applyFont="1" applyBorder="1" applyAlignment="1" applyProtection="1">
      <alignment vertical="top"/>
      <protection/>
    </xf>
    <xf numFmtId="0" fontId="0" fillId="0" borderId="0" xfId="0" applyAlignment="1" applyProtection="1">
      <alignment horizontal="right" vertical="center"/>
      <protection/>
    </xf>
    <xf numFmtId="38" fontId="0" fillId="0" borderId="19" xfId="48" applyFont="1" applyFill="1" applyBorder="1" applyAlignment="1" applyProtection="1">
      <alignment horizontal="center" vertical="center" shrinkToFit="1"/>
      <protection/>
    </xf>
    <xf numFmtId="38" fontId="0" fillId="0" borderId="17" xfId="48" applyFont="1" applyFill="1" applyBorder="1" applyAlignment="1" applyProtection="1">
      <alignment horizontal="center" vertical="center" shrinkToFit="1"/>
      <protection/>
    </xf>
    <xf numFmtId="38" fontId="87" fillId="0" borderId="19" xfId="48" applyFont="1" applyFill="1" applyBorder="1" applyAlignment="1" applyProtection="1">
      <alignment horizontal="right" vertical="center"/>
      <protection/>
    </xf>
    <xf numFmtId="38" fontId="87" fillId="0" borderId="11" xfId="48" applyFont="1" applyFill="1" applyBorder="1" applyAlignment="1" applyProtection="1">
      <alignment horizontal="right" vertical="center"/>
      <protection/>
    </xf>
    <xf numFmtId="38" fontId="0" fillId="0" borderId="19" xfId="48" applyFont="1" applyFill="1" applyBorder="1" applyAlignment="1" applyProtection="1">
      <alignment horizontal="center" vertical="center"/>
      <protection/>
    </xf>
    <xf numFmtId="38" fontId="0" fillId="0" borderId="11" xfId="48" applyFont="1" applyFill="1" applyBorder="1" applyAlignment="1" applyProtection="1">
      <alignment horizontal="center" vertical="center"/>
      <protection/>
    </xf>
    <xf numFmtId="38" fontId="0" fillId="0" borderId="17" xfId="48" applyFont="1" applyFill="1" applyBorder="1" applyAlignment="1" applyProtection="1">
      <alignment horizontal="center" vertical="center"/>
      <protection/>
    </xf>
    <xf numFmtId="38" fontId="0" fillId="0" borderId="19" xfId="48" applyFont="1" applyFill="1" applyBorder="1" applyAlignment="1" applyProtection="1">
      <alignment horizontal="center" vertical="center" wrapText="1"/>
      <protection/>
    </xf>
    <xf numFmtId="38" fontId="87" fillId="0" borderId="17" xfId="48" applyFont="1" applyFill="1" applyBorder="1" applyAlignment="1" applyProtection="1">
      <alignment horizontal="right" vertical="center"/>
      <protection/>
    </xf>
    <xf numFmtId="0" fontId="102" fillId="0" borderId="19" xfId="0" applyFont="1" applyFill="1" applyBorder="1" applyAlignment="1" applyProtection="1">
      <alignment horizontal="center" vertical="center" shrinkToFit="1"/>
      <protection/>
    </xf>
    <xf numFmtId="0" fontId="102" fillId="0" borderId="11" xfId="0" applyFont="1" applyFill="1" applyBorder="1" applyAlignment="1" applyProtection="1">
      <alignment horizontal="center" vertical="center" shrinkToFit="1"/>
      <protection/>
    </xf>
    <xf numFmtId="38" fontId="0" fillId="0" borderId="19" xfId="48" applyFont="1" applyFill="1" applyBorder="1" applyAlignment="1" applyProtection="1">
      <alignment horizontal="right" vertical="center" shrinkToFit="1"/>
      <protection/>
    </xf>
    <xf numFmtId="38" fontId="0" fillId="0" borderId="17" xfId="48" applyFont="1" applyFill="1" applyBorder="1" applyAlignment="1" applyProtection="1">
      <alignment horizontal="right" vertical="center" shrinkToFit="1"/>
      <protection/>
    </xf>
    <xf numFmtId="0" fontId="98" fillId="0" borderId="12" xfId="0" applyFont="1" applyFill="1" applyBorder="1" applyAlignment="1" applyProtection="1">
      <alignment horizontal="right" vertical="center"/>
      <protection/>
    </xf>
    <xf numFmtId="38" fontId="0" fillId="0" borderId="105" xfId="48" applyFont="1" applyFill="1" applyBorder="1" applyAlignment="1" applyProtection="1">
      <alignment horizontal="right" vertical="center" shrinkToFit="1"/>
      <protection/>
    </xf>
    <xf numFmtId="38" fontId="0" fillId="0" borderId="11" xfId="48" applyFont="1" applyFill="1" applyBorder="1" applyAlignment="1" applyProtection="1">
      <alignment horizontal="right" vertical="center" shrinkToFit="1"/>
      <protection/>
    </xf>
    <xf numFmtId="38" fontId="0" fillId="0" borderId="11" xfId="48" applyFont="1" applyFill="1" applyBorder="1" applyAlignment="1" applyProtection="1">
      <alignment horizontal="center" vertical="center" wrapText="1"/>
      <protection/>
    </xf>
    <xf numFmtId="38" fontId="0" fillId="0" borderId="18" xfId="48" applyFont="1" applyFill="1" applyBorder="1" applyAlignment="1" applyProtection="1">
      <alignment horizontal="center" vertical="center" textRotation="255"/>
      <protection/>
    </xf>
    <xf numFmtId="38" fontId="0" fillId="0" borderId="39" xfId="48" applyFont="1" applyFill="1" applyBorder="1" applyAlignment="1" applyProtection="1">
      <alignment horizontal="center" vertical="center" textRotation="255"/>
      <protection/>
    </xf>
    <xf numFmtId="38" fontId="0" fillId="0" borderId="15" xfId="48" applyFont="1" applyFill="1" applyBorder="1" applyAlignment="1" applyProtection="1">
      <alignment horizontal="center" vertical="center" textRotation="255"/>
      <protection/>
    </xf>
    <xf numFmtId="38" fontId="0" fillId="0" borderId="18" xfId="48" applyFont="1" applyFill="1" applyBorder="1" applyAlignment="1" applyProtection="1">
      <alignment horizontal="center" vertical="center"/>
      <protection/>
    </xf>
    <xf numFmtId="38" fontId="0" fillId="0" borderId="15" xfId="48" applyFont="1" applyFill="1" applyBorder="1" applyAlignment="1" applyProtection="1">
      <alignment horizontal="center" vertical="center"/>
      <protection/>
    </xf>
    <xf numFmtId="38" fontId="0" fillId="0" borderId="105" xfId="48" applyFont="1" applyFill="1" applyBorder="1" applyAlignment="1" applyProtection="1">
      <alignment horizontal="center" vertical="center" wrapText="1"/>
      <protection/>
    </xf>
    <xf numFmtId="38" fontId="0" fillId="34" borderId="19" xfId="48" applyFont="1" applyFill="1" applyBorder="1" applyAlignment="1" applyProtection="1">
      <alignment horizontal="right" vertical="center" shrinkToFit="1"/>
      <protection/>
    </xf>
    <xf numFmtId="38" fontId="0" fillId="34" borderId="11" xfId="48" applyFont="1" applyFill="1" applyBorder="1" applyAlignment="1" applyProtection="1">
      <alignment horizontal="right" vertical="center" shrinkToFit="1"/>
      <protection/>
    </xf>
    <xf numFmtId="38" fontId="0" fillId="34" borderId="17" xfId="48" applyFont="1" applyFill="1" applyBorder="1" applyAlignment="1" applyProtection="1">
      <alignment horizontal="right" vertical="center" shrinkToFit="1"/>
      <protection/>
    </xf>
    <xf numFmtId="38" fontId="0" fillId="0" borderId="20" xfId="48" applyFont="1" applyFill="1" applyBorder="1" applyAlignment="1" applyProtection="1">
      <alignment horizontal="right" vertical="center" shrinkToFit="1"/>
      <protection/>
    </xf>
    <xf numFmtId="38" fontId="0" fillId="0" borderId="19" xfId="48" applyFont="1" applyFill="1" applyBorder="1" applyAlignment="1" applyProtection="1">
      <alignment vertical="center" shrinkToFit="1"/>
      <protection/>
    </xf>
    <xf numFmtId="38" fontId="0" fillId="0" borderId="11" xfId="48" applyFont="1" applyFill="1" applyBorder="1" applyAlignment="1" applyProtection="1">
      <alignment vertical="center" shrinkToFit="1"/>
      <protection/>
    </xf>
    <xf numFmtId="38" fontId="0" fillId="0" borderId="17" xfId="48" applyFont="1" applyFill="1" applyBorder="1" applyAlignment="1" applyProtection="1">
      <alignment vertical="center" shrinkToFit="1"/>
      <protection/>
    </xf>
    <xf numFmtId="38" fontId="0" fillId="0" borderId="106" xfId="48" applyFont="1" applyFill="1" applyBorder="1" applyAlignment="1" applyProtection="1">
      <alignment horizontal="right" vertical="center" shrinkToFit="1"/>
      <protection/>
    </xf>
    <xf numFmtId="0" fontId="0" fillId="0" borderId="19" xfId="48" applyNumberFormat="1" applyFont="1" applyFill="1" applyBorder="1" applyAlignment="1" applyProtection="1">
      <alignment horizontal="center" vertical="center"/>
      <protection/>
    </xf>
    <xf numFmtId="0" fontId="0" fillId="0" borderId="11" xfId="48" applyNumberFormat="1" applyFont="1" applyFill="1" applyBorder="1" applyAlignment="1" applyProtection="1">
      <alignment horizontal="center" vertical="center"/>
      <protection/>
    </xf>
    <xf numFmtId="0" fontId="0" fillId="0" borderId="17" xfId="48" applyNumberFormat="1" applyFont="1" applyFill="1" applyBorder="1" applyAlignment="1" applyProtection="1">
      <alignment horizontal="center" vertical="center"/>
      <protection/>
    </xf>
    <xf numFmtId="38" fontId="0" fillId="0" borderId="22" xfId="48" applyFont="1" applyFill="1" applyBorder="1" applyAlignment="1" applyProtection="1">
      <alignment horizontal="right" vertical="center" shrinkToFit="1"/>
      <protection/>
    </xf>
    <xf numFmtId="38" fontId="124" fillId="0" borderId="102" xfId="48" applyFont="1" applyFill="1" applyBorder="1" applyAlignment="1" applyProtection="1">
      <alignment vertical="center" shrinkToFit="1"/>
      <protection/>
    </xf>
    <xf numFmtId="38" fontId="124" fillId="0" borderId="45" xfId="48" applyFont="1" applyFill="1" applyBorder="1" applyAlignment="1" applyProtection="1">
      <alignment vertical="center" shrinkToFit="1"/>
      <protection/>
    </xf>
    <xf numFmtId="38" fontId="124" fillId="0" borderId="74" xfId="48" applyFont="1" applyFill="1" applyBorder="1" applyAlignment="1" applyProtection="1">
      <alignment vertical="center" shrinkToFit="1"/>
      <protection/>
    </xf>
    <xf numFmtId="38" fontId="124" fillId="0" borderId="75" xfId="48" applyFont="1" applyFill="1" applyBorder="1" applyAlignment="1" applyProtection="1">
      <alignment vertical="center" shrinkToFit="1"/>
      <protection/>
    </xf>
    <xf numFmtId="0" fontId="0" fillId="0" borderId="48" xfId="48" applyNumberFormat="1" applyFont="1" applyFill="1" applyBorder="1" applyAlignment="1" applyProtection="1">
      <alignment horizontal="center" vertical="center" wrapText="1"/>
      <protection/>
    </xf>
    <xf numFmtId="0" fontId="0" fillId="0" borderId="73" xfId="48" applyNumberFormat="1" applyFont="1" applyFill="1" applyBorder="1" applyAlignment="1" applyProtection="1">
      <alignment horizontal="center" vertical="center" wrapText="1"/>
      <protection/>
    </xf>
    <xf numFmtId="38" fontId="0" fillId="0" borderId="23" xfId="48" applyFont="1" applyFill="1" applyBorder="1" applyAlignment="1" applyProtection="1">
      <alignment horizontal="right" vertical="center" shrinkToFit="1"/>
      <protection/>
    </xf>
    <xf numFmtId="38" fontId="0" fillId="0" borderId="90" xfId="48" applyFont="1" applyFill="1" applyBorder="1" applyAlignment="1" applyProtection="1">
      <alignment horizontal="right" vertical="center" shrinkToFit="1"/>
      <protection/>
    </xf>
    <xf numFmtId="38" fontId="0" fillId="0" borderId="60" xfId="48" applyFont="1" applyFill="1" applyBorder="1" applyAlignment="1" applyProtection="1">
      <alignment horizontal="right" vertical="center" shrinkToFit="1"/>
      <protection/>
    </xf>
    <xf numFmtId="38" fontId="0" fillId="0" borderId="16" xfId="48" applyFont="1" applyFill="1" applyBorder="1" applyAlignment="1" applyProtection="1">
      <alignment vertical="center" shrinkToFit="1"/>
      <protection/>
    </xf>
    <xf numFmtId="38" fontId="0" fillId="0" borderId="0" xfId="48" applyFont="1" applyFill="1" applyBorder="1" applyAlignment="1" applyProtection="1">
      <alignment vertical="center" shrinkToFit="1"/>
      <protection/>
    </xf>
    <xf numFmtId="38" fontId="0" fillId="0" borderId="24" xfId="48" applyFont="1" applyFill="1" applyBorder="1" applyAlignment="1" applyProtection="1">
      <alignment vertical="center" shrinkToFit="1"/>
      <protection/>
    </xf>
    <xf numFmtId="38" fontId="0" fillId="34" borderId="23" xfId="48" applyFont="1" applyFill="1" applyBorder="1" applyAlignment="1" applyProtection="1">
      <alignment horizontal="right" vertical="center" shrinkToFit="1"/>
      <protection/>
    </xf>
    <xf numFmtId="38" fontId="0" fillId="34" borderId="90" xfId="48" applyFont="1" applyFill="1" applyBorder="1" applyAlignment="1" applyProtection="1">
      <alignment horizontal="right" vertical="center" shrinkToFit="1"/>
      <protection/>
    </xf>
    <xf numFmtId="38" fontId="0" fillId="0" borderId="107" xfId="48" applyFont="1" applyFill="1" applyBorder="1" applyAlignment="1" applyProtection="1">
      <alignment horizontal="right" vertical="center" shrinkToFit="1"/>
      <protection/>
    </xf>
    <xf numFmtId="38" fontId="95" fillId="0" borderId="19" xfId="48" applyFont="1" applyFill="1" applyBorder="1" applyAlignment="1" applyProtection="1">
      <alignment horizontal="center" vertical="center" wrapText="1"/>
      <protection/>
    </xf>
    <xf numFmtId="38" fontId="95" fillId="0" borderId="17" xfId="48" applyFont="1" applyFill="1" applyBorder="1" applyAlignment="1" applyProtection="1">
      <alignment horizontal="center" vertical="center" wrapText="1"/>
      <protection/>
    </xf>
    <xf numFmtId="38" fontId="0" fillId="0" borderId="16" xfId="48" applyFont="1" applyFill="1" applyBorder="1" applyAlignment="1" applyProtection="1">
      <alignment horizontal="right" vertical="center" shrinkToFit="1"/>
      <protection/>
    </xf>
    <xf numFmtId="38" fontId="0" fillId="0" borderId="24" xfId="48" applyFont="1" applyFill="1" applyBorder="1" applyAlignment="1" applyProtection="1">
      <alignment horizontal="right" vertical="center" shrinkToFit="1"/>
      <protection/>
    </xf>
    <xf numFmtId="38" fontId="0" fillId="0" borderId="23" xfId="48" applyFont="1" applyFill="1" applyBorder="1" applyAlignment="1" applyProtection="1">
      <alignment vertical="center" shrinkToFit="1"/>
      <protection/>
    </xf>
    <xf numFmtId="38" fontId="0" fillId="0" borderId="90" xfId="48" applyFont="1" applyFill="1" applyBorder="1" applyAlignment="1" applyProtection="1">
      <alignment vertical="center" shrinkToFit="1"/>
      <protection/>
    </xf>
    <xf numFmtId="38" fontId="0" fillId="0" borderId="60" xfId="48" applyFont="1" applyFill="1" applyBorder="1" applyAlignment="1" applyProtection="1">
      <alignment vertical="center" shrinkToFit="1"/>
      <protection/>
    </xf>
    <xf numFmtId="38" fontId="124" fillId="0" borderId="26" xfId="48" applyFont="1" applyFill="1" applyBorder="1" applyAlignment="1" applyProtection="1">
      <alignment vertical="center" shrinkToFit="1"/>
      <protection/>
    </xf>
    <xf numFmtId="38" fontId="124" fillId="0" borderId="27" xfId="48" applyFont="1" applyFill="1" applyBorder="1" applyAlignment="1" applyProtection="1">
      <alignment vertical="center" shrinkToFit="1"/>
      <protection/>
    </xf>
    <xf numFmtId="0" fontId="0" fillId="0" borderId="25" xfId="48" applyNumberFormat="1" applyFont="1" applyFill="1" applyBorder="1" applyAlignment="1" applyProtection="1">
      <alignment horizontal="center" vertical="center" wrapText="1"/>
      <protection/>
    </xf>
    <xf numFmtId="0" fontId="96" fillId="0" borderId="0" xfId="48" applyNumberFormat="1" applyFont="1" applyFill="1" applyBorder="1" applyAlignment="1" applyProtection="1">
      <alignment vertical="center" shrinkToFit="1"/>
      <protection/>
    </xf>
    <xf numFmtId="38" fontId="0" fillId="0" borderId="21" xfId="48" applyFont="1" applyFill="1" applyBorder="1" applyAlignment="1" applyProtection="1">
      <alignment vertical="center" shrinkToFit="1"/>
      <protection/>
    </xf>
    <xf numFmtId="38" fontId="0" fillId="0" borderId="12" xfId="48" applyFont="1" applyFill="1" applyBorder="1" applyAlignment="1" applyProtection="1">
      <alignment vertical="center" shrinkToFit="1"/>
      <protection/>
    </xf>
    <xf numFmtId="38" fontId="0" fillId="0" borderId="55" xfId="48" applyFont="1" applyFill="1" applyBorder="1" applyAlignment="1" applyProtection="1">
      <alignment vertical="center" shrinkToFit="1"/>
      <protection/>
    </xf>
    <xf numFmtId="38" fontId="0" fillId="0" borderId="108" xfId="48" applyFont="1" applyFill="1" applyBorder="1" applyAlignment="1" applyProtection="1">
      <alignment horizontal="right" vertical="center" shrinkToFit="1"/>
      <protection locked="0"/>
    </xf>
    <xf numFmtId="38" fontId="0" fillId="0" borderId="109" xfId="48" applyFont="1" applyFill="1" applyBorder="1" applyAlignment="1" applyProtection="1">
      <alignment horizontal="right" vertical="center" shrinkToFit="1"/>
      <protection locked="0"/>
    </xf>
    <xf numFmtId="38" fontId="0" fillId="0" borderId="21" xfId="48" applyFont="1" applyFill="1" applyBorder="1" applyAlignment="1" applyProtection="1">
      <alignment horizontal="center" vertical="center"/>
      <protection/>
    </xf>
    <xf numFmtId="38" fontId="0" fillId="0" borderId="12" xfId="48" applyFont="1" applyFill="1" applyBorder="1" applyAlignment="1" applyProtection="1">
      <alignment horizontal="center" vertical="center"/>
      <protection/>
    </xf>
    <xf numFmtId="38" fontId="0" fillId="0" borderId="55" xfId="48" applyFont="1" applyFill="1" applyBorder="1" applyAlignment="1" applyProtection="1">
      <alignment horizontal="center" vertical="center"/>
      <protection/>
    </xf>
    <xf numFmtId="0" fontId="100" fillId="0" borderId="0" xfId="48" applyNumberFormat="1" applyFont="1" applyFill="1" applyBorder="1" applyAlignment="1" applyProtection="1">
      <alignment vertical="center" shrinkToFit="1"/>
      <protection/>
    </xf>
    <xf numFmtId="0" fontId="0" fillId="0" borderId="13" xfId="48" applyNumberFormat="1" applyFont="1" applyFill="1" applyBorder="1" applyAlignment="1" applyProtection="1">
      <alignment horizontal="center" vertical="center" wrapText="1"/>
      <protection/>
    </xf>
    <xf numFmtId="0" fontId="0" fillId="0" borderId="0" xfId="48" applyNumberFormat="1" applyFont="1" applyFill="1" applyBorder="1" applyAlignment="1" applyProtection="1">
      <alignment horizontal="center" vertical="center" wrapText="1"/>
      <protection/>
    </xf>
    <xf numFmtId="38" fontId="124" fillId="0" borderId="13" xfId="48" applyFont="1" applyFill="1" applyBorder="1" applyAlignment="1" applyProtection="1">
      <alignment vertical="center" shrinkToFit="1"/>
      <protection/>
    </xf>
    <xf numFmtId="38" fontId="124" fillId="0" borderId="0" xfId="48" applyFont="1" applyFill="1" applyBorder="1" applyAlignment="1" applyProtection="1">
      <alignment vertical="center" shrinkToFit="1"/>
      <protection/>
    </xf>
    <xf numFmtId="38" fontId="0" fillId="34" borderId="106" xfId="48" applyFont="1" applyFill="1" applyBorder="1" applyAlignment="1" applyProtection="1">
      <alignment horizontal="right" vertical="center" shrinkToFit="1"/>
      <protection/>
    </xf>
    <xf numFmtId="38" fontId="0" fillId="34" borderId="20" xfId="48" applyFont="1" applyFill="1" applyBorder="1" applyAlignment="1" applyProtection="1">
      <alignment horizontal="right" vertical="center" shrinkToFit="1"/>
      <protection/>
    </xf>
    <xf numFmtId="38" fontId="0" fillId="34" borderId="105" xfId="48" applyFont="1" applyFill="1" applyBorder="1" applyAlignment="1" applyProtection="1">
      <alignment horizontal="center" vertical="center" wrapText="1"/>
      <protection/>
    </xf>
    <xf numFmtId="38" fontId="0" fillId="34" borderId="11" xfId="48" applyFont="1" applyFill="1" applyBorder="1" applyAlignment="1" applyProtection="1">
      <alignment horizontal="center" vertical="center" wrapText="1"/>
      <protection/>
    </xf>
    <xf numFmtId="38" fontId="0" fillId="34" borderId="17" xfId="48" applyFont="1" applyFill="1" applyBorder="1" applyAlignment="1" applyProtection="1">
      <alignment horizontal="center" vertical="center"/>
      <protection/>
    </xf>
    <xf numFmtId="38" fontId="0" fillId="34" borderId="105" xfId="48" applyFont="1" applyFill="1" applyBorder="1" applyAlignment="1" applyProtection="1">
      <alignment horizontal="right" vertical="center" shrinkToFit="1"/>
      <protection/>
    </xf>
    <xf numFmtId="38" fontId="0" fillId="34" borderId="107" xfId="48" applyFont="1" applyFill="1" applyBorder="1" applyAlignment="1" applyProtection="1">
      <alignment horizontal="right" vertical="center" shrinkToFit="1"/>
      <protection/>
    </xf>
    <xf numFmtId="38" fontId="0" fillId="34" borderId="60" xfId="48" applyFont="1" applyFill="1" applyBorder="1" applyAlignment="1" applyProtection="1">
      <alignment horizontal="right" vertical="center" shrinkToFit="1"/>
      <protection/>
    </xf>
    <xf numFmtId="38" fontId="0" fillId="34" borderId="19" xfId="48" applyFont="1" applyFill="1" applyBorder="1" applyAlignment="1" applyProtection="1">
      <alignment horizontal="center" vertical="center" wrapText="1"/>
      <protection/>
    </xf>
    <xf numFmtId="38" fontId="0" fillId="34" borderId="19" xfId="48" applyFont="1" applyFill="1" applyBorder="1" applyAlignment="1" applyProtection="1">
      <alignment horizontal="center" vertical="center"/>
      <protection/>
    </xf>
    <xf numFmtId="38" fontId="0" fillId="34" borderId="19" xfId="48" applyFont="1" applyFill="1" applyBorder="1" applyAlignment="1" applyProtection="1">
      <alignment horizontal="right" vertical="center"/>
      <protection/>
    </xf>
    <xf numFmtId="38" fontId="0" fillId="34" borderId="17" xfId="48" applyFont="1" applyFill="1" applyBorder="1" applyAlignment="1" applyProtection="1">
      <alignment horizontal="right" vertical="center"/>
      <protection/>
    </xf>
    <xf numFmtId="0" fontId="0" fillId="0" borderId="13" xfId="0" applyBorder="1" applyAlignment="1" applyProtection="1">
      <alignment vertical="center" wrapText="1"/>
      <protection/>
    </xf>
    <xf numFmtId="49" fontId="0" fillId="0" borderId="19" xfId="0" applyNumberFormat="1" applyBorder="1" applyAlignment="1" applyProtection="1">
      <alignment vertical="center" wrapText="1"/>
      <protection locked="0"/>
    </xf>
    <xf numFmtId="49" fontId="0" fillId="0" borderId="11" xfId="0" applyNumberFormat="1" applyBorder="1" applyAlignment="1" applyProtection="1">
      <alignment vertical="center" wrapText="1"/>
      <protection locked="0"/>
    </xf>
    <xf numFmtId="49" fontId="0" fillId="0" borderId="17" xfId="0" applyNumberFormat="1" applyBorder="1" applyAlignment="1" applyProtection="1">
      <alignment vertical="center" wrapText="1"/>
      <protection locked="0"/>
    </xf>
    <xf numFmtId="0" fontId="0" fillId="0" borderId="19" xfId="0" applyNumberFormat="1" applyBorder="1" applyAlignment="1" applyProtection="1">
      <alignment horizontal="center" vertical="center" shrinkToFit="1"/>
      <protection locked="0"/>
    </xf>
    <xf numFmtId="0" fontId="0" fillId="0" borderId="11" xfId="0" applyNumberFormat="1" applyBorder="1" applyAlignment="1" applyProtection="1">
      <alignment horizontal="center" vertical="center" shrinkToFit="1"/>
      <protection locked="0"/>
    </xf>
    <xf numFmtId="0" fontId="0" fillId="0" borderId="17" xfId="0" applyNumberFormat="1" applyBorder="1" applyAlignment="1" applyProtection="1">
      <alignment horizontal="center" vertical="center" shrinkToFit="1"/>
      <protection locked="0"/>
    </xf>
    <xf numFmtId="49" fontId="0" fillId="0" borderId="19"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7" xfId="0" applyNumberFormat="1" applyBorder="1" applyAlignment="1" applyProtection="1">
      <alignment horizontal="center" vertical="center" shrinkToFit="1"/>
      <protection locked="0"/>
    </xf>
    <xf numFmtId="38" fontId="87" fillId="0" borderId="19" xfId="0" applyNumberFormat="1" applyFont="1" applyBorder="1" applyAlignment="1" applyProtection="1">
      <alignment vertical="center" shrinkToFit="1"/>
      <protection/>
    </xf>
    <xf numFmtId="38" fontId="87" fillId="0" borderId="11" xfId="0" applyNumberFormat="1" applyFont="1" applyBorder="1" applyAlignment="1" applyProtection="1">
      <alignment vertical="center" shrinkToFit="1"/>
      <protection/>
    </xf>
    <xf numFmtId="0" fontId="0" fillId="34" borderId="19" xfId="0" applyFill="1" applyBorder="1" applyAlignment="1" applyProtection="1">
      <alignment horizontal="center" vertical="center"/>
      <protection/>
    </xf>
    <xf numFmtId="0" fontId="0" fillId="34" borderId="17" xfId="0" applyFill="1" applyBorder="1" applyAlignment="1" applyProtection="1">
      <alignment horizontal="center" vertical="center"/>
      <protection/>
    </xf>
    <xf numFmtId="38" fontId="0" fillId="34" borderId="19" xfId="0" applyNumberFormat="1" applyFill="1" applyBorder="1" applyAlignment="1" applyProtection="1">
      <alignment vertical="center" shrinkToFit="1"/>
      <protection/>
    </xf>
    <xf numFmtId="38" fontId="0" fillId="34" borderId="11" xfId="0" applyNumberFormat="1" applyFill="1" applyBorder="1" applyAlignment="1" applyProtection="1">
      <alignment vertical="center" shrinkToFit="1"/>
      <protection/>
    </xf>
    <xf numFmtId="38" fontId="0" fillId="0" borderId="19" xfId="0" applyNumberFormat="1" applyBorder="1" applyAlignment="1" applyProtection="1">
      <alignment vertical="center" shrinkToFit="1"/>
      <protection/>
    </xf>
    <xf numFmtId="38" fontId="0" fillId="0" borderId="11" xfId="0" applyNumberFormat="1" applyBorder="1" applyAlignment="1" applyProtection="1">
      <alignment vertical="center" shrinkToFit="1"/>
      <protection/>
    </xf>
    <xf numFmtId="0" fontId="0" fillId="0" borderId="11" xfId="0" applyBorder="1" applyAlignment="1" applyProtection="1">
      <alignment vertical="center"/>
      <protection/>
    </xf>
    <xf numFmtId="0" fontId="0" fillId="0" borderId="0" xfId="0" applyBorder="1" applyAlignment="1" applyProtection="1">
      <alignment vertical="center" shrinkToFit="1"/>
      <protection/>
    </xf>
    <xf numFmtId="0" fontId="102" fillId="0" borderId="19" xfId="0" applyFont="1" applyBorder="1" applyAlignment="1" applyProtection="1">
      <alignment horizontal="center" vertical="center" shrinkToFit="1"/>
      <protection/>
    </xf>
    <xf numFmtId="0" fontId="102" fillId="0" borderId="17" xfId="0" applyFont="1" applyBorder="1" applyAlignment="1" applyProtection="1">
      <alignment horizontal="center" vertical="center" shrinkToFit="1"/>
      <protection/>
    </xf>
    <xf numFmtId="0" fontId="7" fillId="0" borderId="0" xfId="63" applyFont="1" applyFill="1" applyBorder="1" applyAlignment="1" applyProtection="1">
      <alignment horizontal="center" vertical="center"/>
      <protection/>
    </xf>
    <xf numFmtId="0" fontId="0" fillId="0" borderId="0" xfId="0" applyNumberFormat="1" applyAlignment="1" applyProtection="1">
      <alignment horizontal="right" vertical="center"/>
      <protection/>
    </xf>
    <xf numFmtId="176" fontId="0" fillId="0" borderId="0" xfId="0" applyNumberFormat="1" applyAlignment="1" applyProtection="1">
      <alignment horizontal="right" vertical="center"/>
      <protection/>
    </xf>
    <xf numFmtId="0" fontId="100" fillId="0" borderId="19" xfId="0" applyFont="1" applyBorder="1" applyAlignment="1" applyProtection="1">
      <alignment horizontal="center" vertical="center"/>
      <protection/>
    </xf>
    <xf numFmtId="0" fontId="100" fillId="0" borderId="17" xfId="0" applyFont="1" applyBorder="1" applyAlignment="1" applyProtection="1">
      <alignment horizontal="center" vertical="center"/>
      <protection/>
    </xf>
    <xf numFmtId="177" fontId="0" fillId="0" borderId="19"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17" xfId="0" applyNumberFormat="1" applyBorder="1" applyAlignment="1" applyProtection="1">
      <alignment horizontal="center" vertical="center" shrinkToFit="1"/>
      <protection locked="0"/>
    </xf>
    <xf numFmtId="0" fontId="100" fillId="0" borderId="19" xfId="0" applyNumberFormat="1" applyFont="1" applyBorder="1" applyAlignment="1" applyProtection="1">
      <alignment vertical="center" wrapText="1"/>
      <protection locked="0"/>
    </xf>
    <xf numFmtId="0" fontId="100" fillId="0" borderId="11" xfId="0" applyNumberFormat="1" applyFont="1" applyBorder="1" applyAlignment="1" applyProtection="1">
      <alignment vertical="center" wrapText="1"/>
      <protection locked="0"/>
    </xf>
    <xf numFmtId="0" fontId="100" fillId="0" borderId="17" xfId="0" applyNumberFormat="1" applyFont="1" applyBorder="1" applyAlignment="1" applyProtection="1">
      <alignment vertical="center" wrapText="1"/>
      <protection locked="0"/>
    </xf>
    <xf numFmtId="0" fontId="100" fillId="0" borderId="19" xfId="0" applyNumberFormat="1" applyFont="1" applyBorder="1" applyAlignment="1" applyProtection="1">
      <alignment horizontal="center" vertical="center" shrinkToFit="1"/>
      <protection locked="0"/>
    </xf>
    <xf numFmtId="0" fontId="100" fillId="0" borderId="11" xfId="0" applyNumberFormat="1" applyFont="1" applyBorder="1" applyAlignment="1" applyProtection="1">
      <alignment horizontal="center" vertical="center" shrinkToFit="1"/>
      <protection locked="0"/>
    </xf>
    <xf numFmtId="0" fontId="100" fillId="0" borderId="17" xfId="0" applyNumberFormat="1" applyFont="1" applyBorder="1" applyAlignment="1" applyProtection="1">
      <alignment horizontal="center" vertical="center" shrinkToFit="1"/>
      <protection locked="0"/>
    </xf>
    <xf numFmtId="0" fontId="100" fillId="0" borderId="19" xfId="0" applyFont="1" applyFill="1" applyBorder="1" applyAlignment="1" applyProtection="1">
      <alignment horizontal="center" vertical="center"/>
      <protection/>
    </xf>
    <xf numFmtId="0" fontId="100" fillId="0" borderId="17" xfId="0" applyFont="1" applyFill="1" applyBorder="1" applyAlignment="1" applyProtection="1">
      <alignment horizontal="center" vertical="center"/>
      <protection/>
    </xf>
    <xf numFmtId="38" fontId="100" fillId="0" borderId="19" xfId="0" applyNumberFormat="1" applyFont="1" applyFill="1" applyBorder="1" applyAlignment="1" applyProtection="1">
      <alignment vertical="center" shrinkToFit="1"/>
      <protection locked="0"/>
    </xf>
    <xf numFmtId="38" fontId="100" fillId="0" borderId="17" xfId="0" applyNumberFormat="1" applyFont="1" applyFill="1" applyBorder="1" applyAlignment="1" applyProtection="1">
      <alignment vertical="center" shrinkToFit="1"/>
      <protection locked="0"/>
    </xf>
    <xf numFmtId="38" fontId="100" fillId="0" borderId="10" xfId="0" applyNumberFormat="1" applyFont="1" applyFill="1" applyBorder="1" applyAlignment="1" applyProtection="1">
      <alignment vertical="center" shrinkToFit="1"/>
      <protection/>
    </xf>
    <xf numFmtId="38" fontId="120" fillId="0" borderId="10" xfId="0" applyNumberFormat="1" applyFont="1" applyBorder="1" applyAlignment="1" applyProtection="1">
      <alignment vertical="center" shrinkToFit="1"/>
      <protection/>
    </xf>
    <xf numFmtId="0" fontId="100" fillId="34" borderId="19" xfId="0" applyFont="1" applyFill="1" applyBorder="1" applyAlignment="1" applyProtection="1">
      <alignment horizontal="center" vertical="center"/>
      <protection/>
    </xf>
    <xf numFmtId="0" fontId="100" fillId="34" borderId="17" xfId="0" applyFont="1" applyFill="1" applyBorder="1" applyAlignment="1" applyProtection="1">
      <alignment horizontal="center" vertical="center"/>
      <protection/>
    </xf>
    <xf numFmtId="38" fontId="100" fillId="34" borderId="10" xfId="0" applyNumberFormat="1" applyFont="1" applyFill="1" applyBorder="1" applyAlignment="1" applyProtection="1">
      <alignment vertical="center" shrinkToFit="1"/>
      <protection locked="0"/>
    </xf>
    <xf numFmtId="38" fontId="100" fillId="34" borderId="10" xfId="0" applyNumberFormat="1" applyFont="1" applyFill="1" applyBorder="1" applyAlignment="1" applyProtection="1">
      <alignment vertical="center" shrinkToFit="1"/>
      <protection/>
    </xf>
    <xf numFmtId="38" fontId="100" fillId="0" borderId="10" xfId="0" applyNumberFormat="1" applyFont="1" applyBorder="1" applyAlignment="1" applyProtection="1">
      <alignment vertical="center" shrinkToFit="1"/>
      <protection locked="0"/>
    </xf>
    <xf numFmtId="38" fontId="100" fillId="0" borderId="10" xfId="0" applyNumberFormat="1" applyFont="1" applyBorder="1" applyAlignment="1" applyProtection="1">
      <alignment vertical="center" shrinkToFit="1"/>
      <protection/>
    </xf>
    <xf numFmtId="0" fontId="125" fillId="0" borderId="0" xfId="0" applyFont="1" applyAlignment="1" applyProtection="1">
      <alignment horizontal="center" vertical="center"/>
      <protection/>
    </xf>
    <xf numFmtId="0" fontId="100" fillId="0" borderId="0" xfId="0" applyFont="1" applyAlignment="1" applyProtection="1">
      <alignment horizontal="center" vertical="center"/>
      <protection/>
    </xf>
    <xf numFmtId="0" fontId="100" fillId="0" borderId="10" xfId="0" applyFont="1" applyBorder="1" applyAlignment="1" applyProtection="1">
      <alignment horizontal="center" vertical="center"/>
      <protection/>
    </xf>
    <xf numFmtId="0" fontId="108" fillId="0" borderId="19" xfId="0" applyFont="1" applyBorder="1" applyAlignment="1" applyProtection="1">
      <alignment horizontal="center" vertical="center" shrinkToFit="1"/>
      <protection/>
    </xf>
    <xf numFmtId="0" fontId="108" fillId="0" borderId="17" xfId="0" applyFont="1" applyBorder="1" applyAlignment="1" applyProtection="1">
      <alignment horizontal="center" vertical="center" shrinkToFit="1"/>
      <protection/>
    </xf>
    <xf numFmtId="0" fontId="92" fillId="0" borderId="0" xfId="63" applyFont="1" applyFill="1" applyBorder="1" applyAlignment="1" applyProtection="1">
      <alignment horizontal="center" vertical="center"/>
      <protection/>
    </xf>
    <xf numFmtId="0" fontId="100" fillId="0" borderId="0" xfId="0" applyFont="1" applyAlignment="1" applyProtection="1">
      <alignment horizontal="right" vertical="center"/>
      <protection/>
    </xf>
    <xf numFmtId="0" fontId="100" fillId="0" borderId="0" xfId="0" applyNumberFormat="1" applyFont="1" applyAlignment="1" applyProtection="1">
      <alignment horizontal="right" vertical="center"/>
      <protection/>
    </xf>
    <xf numFmtId="176" fontId="100" fillId="0" borderId="0" xfId="0" applyNumberFormat="1" applyFont="1" applyAlignment="1" applyProtection="1">
      <alignment horizontal="right" vertical="center"/>
      <protection/>
    </xf>
    <xf numFmtId="0" fontId="100" fillId="0" borderId="0" xfId="0" applyFont="1" applyBorder="1" applyAlignment="1" applyProtection="1">
      <alignment vertical="center" shrinkToFit="1"/>
      <protection/>
    </xf>
    <xf numFmtId="38" fontId="100" fillId="0" borderId="10" xfId="0" applyNumberFormat="1" applyFont="1" applyFill="1" applyBorder="1" applyAlignment="1" applyProtection="1">
      <alignment vertical="center" shrinkToFit="1"/>
      <protection locked="0"/>
    </xf>
    <xf numFmtId="0" fontId="7" fillId="0" borderId="0" xfId="63" applyFont="1" applyFill="1" applyBorder="1" applyAlignment="1" applyProtection="1">
      <alignment vertical="center"/>
      <protection/>
    </xf>
    <xf numFmtId="0" fontId="110" fillId="0" borderId="0" xfId="0" applyFont="1" applyFill="1" applyAlignment="1" applyProtection="1">
      <alignment vertical="top" wrapText="1"/>
      <protection locked="0"/>
    </xf>
    <xf numFmtId="176" fontId="110" fillId="0" borderId="0" xfId="0" applyNumberFormat="1" applyFont="1" applyFill="1" applyAlignment="1" applyProtection="1">
      <alignment horizontal="center" vertical="center" shrinkToFit="1"/>
      <protection locked="0"/>
    </xf>
    <xf numFmtId="0" fontId="110" fillId="0" borderId="0" xfId="0" applyFont="1" applyAlignment="1" applyProtection="1">
      <alignment vertical="center" wrapText="1"/>
      <protection/>
    </xf>
    <xf numFmtId="0" fontId="110" fillId="0" borderId="0" xfId="0" applyFont="1" applyAlignment="1" applyProtection="1">
      <alignment vertical="center"/>
      <protection/>
    </xf>
    <xf numFmtId="0" fontId="118" fillId="0" borderId="0" xfId="0" applyFont="1" applyAlignment="1" applyProtection="1">
      <alignment horizontal="center" vertical="center"/>
      <protection/>
    </xf>
    <xf numFmtId="0" fontId="110" fillId="0" borderId="0" xfId="0" applyFont="1" applyAlignment="1" applyProtection="1">
      <alignment vertical="top" wrapText="1"/>
      <protection/>
    </xf>
    <xf numFmtId="0" fontId="110" fillId="0" borderId="0" xfId="0" applyFont="1" applyAlignment="1" applyProtection="1">
      <alignment horizontal="center" vertical="center"/>
      <protection/>
    </xf>
    <xf numFmtId="0" fontId="8" fillId="0" borderId="0" xfId="0" applyFont="1" applyAlignment="1" applyProtection="1">
      <alignment vertical="center" shrinkToFit="1"/>
      <protection/>
    </xf>
    <xf numFmtId="0" fontId="10" fillId="0" borderId="42" xfId="0" applyFont="1" applyFill="1" applyBorder="1" applyAlignment="1" applyProtection="1">
      <alignment horizontal="center" vertical="center" shrinkToFit="1"/>
      <protection/>
    </xf>
    <xf numFmtId="0" fontId="10" fillId="0" borderId="85" xfId="0" applyFont="1" applyFill="1" applyBorder="1" applyAlignment="1" applyProtection="1">
      <alignment horizontal="center" vertical="center" shrinkToFit="1"/>
      <protection locked="0"/>
    </xf>
    <xf numFmtId="0" fontId="10" fillId="0" borderId="86" xfId="0" applyFont="1" applyFill="1" applyBorder="1" applyAlignment="1" applyProtection="1">
      <alignment horizontal="center" vertical="center" shrinkToFit="1"/>
      <protection locked="0"/>
    </xf>
    <xf numFmtId="0" fontId="10" fillId="0" borderId="81" xfId="0" applyFont="1" applyBorder="1" applyAlignment="1" applyProtection="1">
      <alignment horizontal="center" vertical="center" shrinkToFit="1"/>
      <protection/>
    </xf>
    <xf numFmtId="0" fontId="10" fillId="0" borderId="110" xfId="0" applyFont="1" applyBorder="1" applyAlignment="1" applyProtection="1">
      <alignment horizontal="center" vertical="center" shrinkToFit="1"/>
      <protection/>
    </xf>
    <xf numFmtId="0" fontId="10" fillId="0" borderId="41" xfId="0" applyFont="1" applyFill="1" applyBorder="1" applyAlignment="1" applyProtection="1">
      <alignment horizontal="center" vertical="center" shrinkToFit="1"/>
      <protection/>
    </xf>
    <xf numFmtId="0" fontId="8" fillId="0" borderId="0" xfId="0" applyFont="1" applyAlignment="1" applyProtection="1">
      <alignment vertical="center" wrapText="1"/>
      <protection/>
    </xf>
    <xf numFmtId="0" fontId="8" fillId="0" borderId="0" xfId="0" applyFont="1" applyBorder="1" applyAlignment="1" applyProtection="1">
      <alignment vertical="center" shrinkToFit="1"/>
      <protection/>
    </xf>
    <xf numFmtId="0" fontId="10" fillId="0" borderId="41" xfId="0" applyFont="1" applyBorder="1" applyAlignment="1" applyProtection="1">
      <alignment horizontal="center" vertical="center" shrinkToFit="1"/>
      <protection/>
    </xf>
    <xf numFmtId="0" fontId="8"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8" fillId="0" borderId="0" xfId="0" applyFont="1" applyAlignment="1" applyProtection="1">
      <alignment vertical="top" wrapText="1"/>
      <protection/>
    </xf>
    <xf numFmtId="0" fontId="10" fillId="0" borderId="42" xfId="0" applyFont="1" applyBorder="1" applyAlignment="1" applyProtection="1">
      <alignment horizontal="center" vertical="center" shrinkToFit="1"/>
      <protection/>
    </xf>
    <xf numFmtId="0" fontId="10" fillId="0" borderId="81" xfId="0" applyFont="1" applyFill="1" applyBorder="1" applyAlignment="1" applyProtection="1">
      <alignment horizontal="left" vertical="center" indent="2" shrinkToFit="1"/>
      <protection locked="0"/>
    </xf>
    <xf numFmtId="0" fontId="10" fillId="0" borderId="101" xfId="0" applyFont="1" applyFill="1" applyBorder="1" applyAlignment="1" applyProtection="1">
      <alignment horizontal="left" vertical="center" indent="2" shrinkToFit="1"/>
      <protection locked="0"/>
    </xf>
    <xf numFmtId="0" fontId="10" fillId="0" borderId="110" xfId="0" applyFont="1" applyFill="1" applyBorder="1" applyAlignment="1" applyProtection="1">
      <alignment horizontal="left" vertical="center" indent="2" shrinkToFit="1"/>
      <protection locked="0"/>
    </xf>
    <xf numFmtId="0" fontId="10" fillId="0" borderId="85" xfId="0" applyFont="1" applyBorder="1" applyAlignment="1" applyProtection="1">
      <alignment horizontal="center" vertical="center" shrinkToFit="1"/>
      <protection/>
    </xf>
    <xf numFmtId="0" fontId="10" fillId="0" borderId="87" xfId="0" applyFont="1" applyBorder="1" applyAlignment="1" applyProtection="1">
      <alignment horizontal="center" vertical="center" shrinkToFit="1"/>
      <protection/>
    </xf>
    <xf numFmtId="0" fontId="10" fillId="0" borderId="86" xfId="0" applyFont="1" applyBorder="1" applyAlignment="1" applyProtection="1">
      <alignment horizontal="center" vertical="center" shrinkToFit="1"/>
      <protection/>
    </xf>
    <xf numFmtId="0" fontId="10" fillId="0" borderId="101" xfId="0" applyFont="1" applyBorder="1" applyAlignment="1" applyProtection="1">
      <alignment horizontal="center" vertical="center" shrinkToFit="1"/>
      <protection/>
    </xf>
    <xf numFmtId="0" fontId="10" fillId="0" borderId="87" xfId="0"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名簿_様式訂正案" xfId="62"/>
    <cellStyle name="標準_様式１_帳票" xfId="63"/>
    <cellStyle name="標準_様式２_帳票" xfId="64"/>
    <cellStyle name="良い" xfId="65"/>
  </cellStyles>
  <dxfs count="123">
    <dxf/>
    <dxf/>
    <dxf>
      <fill>
        <patternFill>
          <bgColor rgb="FFFFFF99"/>
        </patternFill>
      </fill>
    </dxf>
    <dxf>
      <fill>
        <patternFill>
          <bgColor rgb="FFCCFFFF"/>
        </patternFill>
      </fill>
    </dxf>
    <dxf>
      <font>
        <color theme="0"/>
      </font>
    </dxf>
    <dxf/>
    <dxf/>
    <dxf>
      <fill>
        <patternFill>
          <bgColor rgb="FFCCFFFF"/>
        </patternFill>
      </fill>
    </dxf>
    <dxf>
      <fill>
        <patternFill>
          <bgColor rgb="FFFFFF99"/>
        </patternFill>
      </fill>
    </dxf>
    <dxf>
      <font>
        <color theme="0"/>
      </font>
    </dxf>
    <dxf/>
    <dxf/>
    <dxf>
      <fill>
        <patternFill>
          <bgColor rgb="FFCCFFFF"/>
        </patternFill>
      </fill>
    </dxf>
    <dxf>
      <fill>
        <patternFill>
          <bgColor rgb="FFFFFF99"/>
        </patternFill>
      </fill>
    </dxf>
    <dxf>
      <font>
        <color theme="0"/>
      </font>
    </dxf>
    <dxf/>
    <dxf/>
    <dxf>
      <fill>
        <patternFill>
          <bgColor rgb="FFCCFFFF"/>
        </patternFill>
      </fill>
    </dxf>
    <dxf>
      <fill>
        <patternFill>
          <bgColor rgb="FFFFFF99"/>
        </patternFill>
      </fill>
    </dxf>
    <dxf>
      <font>
        <color theme="0"/>
      </font>
    </dxf>
    <dxf>
      <fill>
        <patternFill>
          <bgColor rgb="FFFFFF99"/>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FFFF99"/>
        </patternFill>
      </fill>
    </dxf>
    <dxf>
      <fill>
        <patternFill>
          <bgColor rgb="FFCCFFFF"/>
        </patternFill>
      </fill>
    </dxf>
    <dxf>
      <font>
        <name val="ＭＳ Ｐゴシック"/>
        <color theme="0"/>
      </font>
      <fill>
        <patternFill>
          <bgColor theme="0" tint="-0.4999699890613556"/>
        </patternFill>
      </fill>
    </dxf>
    <dxf>
      <fill>
        <patternFill>
          <bgColor rgb="FFCCFFFF"/>
        </patternFill>
      </fill>
    </dxf>
    <dxf>
      <fill>
        <patternFill>
          <bgColor rgb="FFFFFF99"/>
        </patternFill>
      </fill>
    </dxf>
    <dxf>
      <font>
        <name val="ＭＳ Ｐゴシック"/>
        <color theme="0"/>
      </font>
      <fill>
        <patternFill>
          <bgColor theme="0" tint="-0.4999699890613556"/>
        </patternFill>
      </fill>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bgColor rgb="FFFFFF99"/>
        </patternFill>
      </fill>
    </dxf>
    <dxf>
      <font>
        <color theme="0"/>
      </font>
    </dxf>
    <dxf>
      <font>
        <b/>
        <i val="0"/>
        <name val="ＭＳ Ｐゴシック"/>
        <color rgb="FFFF0000"/>
      </font>
    </dxf>
    <dxf>
      <font>
        <color auto="1"/>
      </font>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FF"/>
        </patternFill>
      </fill>
    </dxf>
    <dxf>
      <font>
        <color theme="0"/>
      </font>
      <fill>
        <patternFill>
          <bgColor rgb="FFFF0000"/>
        </patternFill>
      </fill>
    </dxf>
    <dxf>
      <font>
        <color theme="0"/>
      </font>
      <fill>
        <patternFill>
          <bgColor rgb="FFFF0000"/>
        </patternFill>
      </fill>
    </dxf>
    <dxf>
      <fill>
        <patternFill>
          <bgColor rgb="FFFFFF99"/>
        </patternFill>
      </fill>
    </dxf>
    <dxf>
      <fill>
        <patternFill>
          <bgColor rgb="FFCCFFFF"/>
        </patternFill>
      </fill>
    </dxf>
    <dxf>
      <font>
        <color theme="0"/>
      </font>
      <fill>
        <patternFill>
          <bgColor rgb="FFFF0000"/>
        </patternFill>
      </fill>
    </dxf>
    <dxf>
      <fill>
        <patternFill>
          <bgColor rgb="FFFFFF99"/>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99"/>
        </patternFill>
      </fill>
    </dxf>
    <dxf>
      <fill>
        <patternFill>
          <bgColor rgb="FFCCFFFF"/>
        </patternFill>
      </fill>
    </dxf>
    <dxf>
      <font>
        <color theme="0"/>
      </font>
      <fill>
        <patternFill>
          <bgColor rgb="FFFF0000"/>
        </patternFill>
      </fill>
    </dxf>
    <dxf>
      <fill>
        <patternFill>
          <bgColor rgb="FFFFFF99"/>
        </patternFill>
      </fill>
    </dxf>
    <dxf>
      <fill>
        <patternFill>
          <bgColor rgb="FFCCFFFF"/>
        </patternFill>
      </fill>
    </dxf>
    <dxf>
      <font>
        <color theme="0"/>
      </font>
      <fill>
        <patternFill>
          <bgColor rgb="FFFF0000"/>
        </patternFill>
      </fill>
    </dxf>
    <dxf>
      <fill>
        <patternFill>
          <bgColor rgb="FFFFFF99"/>
        </patternFill>
      </fill>
    </dxf>
    <dxf>
      <fill>
        <patternFill>
          <bgColor rgb="FFCCFFFF"/>
        </patternFill>
      </fill>
    </dxf>
    <dxf>
      <font>
        <color theme="0"/>
      </font>
    </dxf>
    <dxf>
      <font>
        <color theme="0"/>
      </font>
      <fill>
        <patternFill>
          <bgColor rgb="FFFF0000"/>
        </patternFill>
      </fill>
    </dxf>
    <dxf>
      <font>
        <color theme="0"/>
      </font>
      <fill>
        <patternFill>
          <bgColor rgb="FFFF0000"/>
        </patternFill>
      </fill>
    </dxf>
    <dxf>
      <fill>
        <patternFill>
          <bgColor rgb="FFFFFF99"/>
        </patternFill>
      </fill>
    </dxf>
    <dxf>
      <fill>
        <patternFill>
          <bgColor rgb="FFFFFF99"/>
        </patternFill>
      </fill>
    </dxf>
    <dxf>
      <font>
        <color theme="0"/>
      </font>
      <fill>
        <patternFill>
          <bgColor rgb="FFFF0000"/>
        </patternFill>
      </fill>
    </dxf>
    <dxf>
      <fill>
        <patternFill>
          <bgColor rgb="FFCCFFFF"/>
        </patternFill>
      </fill>
    </dxf>
    <dxf>
      <font>
        <color theme="0"/>
      </font>
    </dxf>
    <dxf>
      <font>
        <color theme="0"/>
      </font>
      <fill>
        <patternFill>
          <bgColor rgb="FFFF0000"/>
        </patternFill>
      </fill>
    </dxf>
    <dxf>
      <font>
        <color theme="0"/>
      </font>
      <fill>
        <patternFill>
          <bgColor rgb="FFFF0000"/>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FFFF99"/>
        </patternFill>
      </fill>
    </dxf>
    <dxf>
      <fill>
        <patternFill>
          <bgColor rgb="FFCCFFFF"/>
        </patternFill>
      </fill>
    </dxf>
    <dxf>
      <font>
        <color theme="0"/>
      </font>
      <border>
        <left/>
        <right/>
        <top/>
        <bottom/>
      </border>
    </dxf>
    <dxf>
      <font>
        <color theme="0"/>
      </font>
      <border>
        <left/>
        <right/>
        <top/>
        <bottom/>
      </border>
    </dxf>
    <dxf>
      <font>
        <color theme="0"/>
      </font>
      <border>
        <left/>
        <right/>
        <top/>
        <bottom/>
      </border>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fill>
        <patternFill>
          <bgColor rgb="FFFFFF99"/>
        </patternFill>
      </fill>
    </dxf>
    <dxf>
      <fill>
        <patternFill>
          <bgColor rgb="FFCCFFFF"/>
        </patternFill>
      </fill>
    </dxf>
    <dxf/>
    <dxf/>
    <dxf>
      <numFmt numFmtId="193" formatCode="&quot;令和2年&quot;m&quot;月&quot;d&quot;日&quot;"/>
      <border/>
    </dxf>
    <dxf>
      <numFmt numFmtId="194" formatCode="&quot;令和3年&quot;m&quot;月&quot;d&quot;日&quot;"/>
      <border/>
    </dxf>
    <dxf>
      <fill>
        <patternFill>
          <bgColor rgb="FFCCFFFF"/>
        </patternFill>
      </fill>
      <border>
        <left style="thin">
          <color rgb="FF000000"/>
        </left>
        <right style="thin">
          <color rgb="FF000000"/>
        </right>
        <top style="thin"/>
        <bottom style="thin">
          <color rgb="FF000000"/>
        </bottom>
      </border>
    </dxf>
    <dxf>
      <font>
        <color theme="0"/>
      </font>
      <border>
        <left>
          <color rgb="FF000000"/>
        </left>
        <right>
          <color rgb="FF000000"/>
        </right>
        <top>
          <color rgb="FF000000"/>
        </top>
        <bottom>
          <color rgb="FF000000"/>
        </bottom>
      </border>
    </dxf>
    <dxf>
      <font>
        <color theme="0"/>
      </font>
      <fill>
        <patternFill>
          <bgColor rgb="FFFF0000"/>
        </patternFill>
      </fill>
      <border/>
    </dxf>
    <dxf>
      <font>
        <color theme="0"/>
      </font>
      <border/>
    </dxf>
    <dxf>
      <font>
        <color auto="1"/>
      </font>
      <border/>
    </dxf>
    <dxf>
      <font>
        <b/>
        <i val="0"/>
        <color rgb="FFFF0000"/>
      </font>
      <border/>
    </dxf>
    <dxf>
      <font>
        <color theme="0"/>
      </font>
      <fill>
        <patternFill>
          <bgColor theme="0" tint="-0.4999699890613556"/>
        </patternFill>
      </fill>
      <border/>
    </dxf>
    <dxf>
      <numFmt numFmtId="195" formatCode="\ &quot;令和2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xdr:row>
      <xdr:rowOff>238125</xdr:rowOff>
    </xdr:from>
    <xdr:to>
      <xdr:col>13</xdr:col>
      <xdr:colOff>523875</xdr:colOff>
      <xdr:row>6</xdr:row>
      <xdr:rowOff>76200</xdr:rowOff>
    </xdr:to>
    <xdr:sp>
      <xdr:nvSpPr>
        <xdr:cNvPr id="1" name="テキスト ボックス 3"/>
        <xdr:cNvSpPr txBox="1">
          <a:spLocks noChangeArrowheads="1"/>
        </xdr:cNvSpPr>
      </xdr:nvSpPr>
      <xdr:spPr>
        <a:xfrm>
          <a:off x="5667375" y="485775"/>
          <a:ext cx="1076325" cy="1114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94,500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90,000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85,500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10</xdr:col>
      <xdr:colOff>38100</xdr:colOff>
      <xdr:row>1</xdr:row>
      <xdr:rowOff>123825</xdr:rowOff>
    </xdr:from>
    <xdr:to>
      <xdr:col>13</xdr:col>
      <xdr:colOff>361950</xdr:colOff>
      <xdr:row>5</xdr:row>
      <xdr:rowOff>85725</xdr:rowOff>
    </xdr:to>
    <xdr:sp fLocksText="0">
      <xdr:nvSpPr>
        <xdr:cNvPr id="2" name="テキスト ボックス 4"/>
        <xdr:cNvSpPr txBox="1">
          <a:spLocks noChangeArrowheads="1"/>
        </xdr:cNvSpPr>
      </xdr:nvSpPr>
      <xdr:spPr>
        <a:xfrm>
          <a:off x="4143375" y="371475"/>
          <a:ext cx="2438400"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676275</xdr:colOff>
      <xdr:row>5</xdr:row>
      <xdr:rowOff>38100</xdr:rowOff>
    </xdr:from>
    <xdr:to>
      <xdr:col>17</xdr:col>
      <xdr:colOff>2781300</xdr:colOff>
      <xdr:row>6</xdr:row>
      <xdr:rowOff>85725</xdr:rowOff>
    </xdr:to>
    <xdr:sp>
      <xdr:nvSpPr>
        <xdr:cNvPr id="3" name="テキスト ボックス 1"/>
        <xdr:cNvSpPr txBox="1">
          <a:spLocks noChangeArrowheads="1"/>
        </xdr:cNvSpPr>
      </xdr:nvSpPr>
      <xdr:spPr>
        <a:xfrm>
          <a:off x="2667000" y="1276350"/>
          <a:ext cx="8743950" cy="333375"/>
        </a:xfrm>
        <a:prstGeom prst="rect">
          <a:avLst/>
        </a:prstGeom>
        <a:noFill/>
        <a:ln w="9525" cmpd="sng">
          <a:noFill/>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様式</a:t>
          </a:r>
          <a:r>
            <a:rPr lang="en-US" cap="none" sz="1200" b="0" i="0" u="none" baseline="0">
              <a:solidFill>
                <a:srgbClr val="FF0000"/>
              </a:solidFill>
              <a:latin typeface="ＭＳ Ｐゴシック"/>
              <a:ea typeface="ＭＳ Ｐゴシック"/>
              <a:cs typeface="ＭＳ Ｐゴシック"/>
            </a:rPr>
            <a:t>1-2</a:t>
          </a:r>
          <a:r>
            <a:rPr lang="en-US" cap="none" sz="1200" b="0" i="0" u="none" baseline="0">
              <a:solidFill>
                <a:srgbClr val="FF0000"/>
              </a:solidFill>
              <a:latin typeface="ＭＳ Ｐゴシック"/>
              <a:ea typeface="ＭＳ Ｐゴシック"/>
              <a:cs typeface="ＭＳ Ｐゴシック"/>
            </a:rPr>
            <a:t>（申請時の定着率）が空欄（過去</a:t>
          </a:r>
          <a:r>
            <a:rPr lang="en-US" cap="none" sz="1200" b="0" i="0" u="none" baseline="0">
              <a:solidFill>
                <a:srgbClr val="FF0000"/>
              </a:solidFill>
              <a:latin typeface="ＭＳ Ｐゴシック"/>
              <a:ea typeface="ＭＳ Ｐゴシック"/>
              <a:cs typeface="ＭＳ Ｐゴシック"/>
            </a:rPr>
            <a:t>5</a:t>
          </a:r>
          <a:r>
            <a:rPr lang="en-US" cap="none" sz="1200" b="0" i="0" u="none" baseline="0">
              <a:solidFill>
                <a:srgbClr val="FF0000"/>
              </a:solidFill>
              <a:latin typeface="ＭＳ Ｐゴシック"/>
              <a:ea typeface="ＭＳ Ｐゴシック"/>
              <a:cs typeface="ＭＳ Ｐゴシック"/>
            </a:rPr>
            <a:t>年間（</a:t>
          </a:r>
          <a:r>
            <a:rPr lang="en-US" cap="none" sz="1200" b="0" i="0" u="none" baseline="0">
              <a:solidFill>
                <a:srgbClr val="FF0000"/>
              </a:solidFill>
              <a:latin typeface="ＭＳ Ｐゴシック"/>
              <a:ea typeface="ＭＳ Ｐゴシック"/>
              <a:cs typeface="ＭＳ Ｐゴシック"/>
            </a:rPr>
            <a:t>H27</a:t>
          </a:r>
          <a:r>
            <a:rPr lang="en-US" cap="none" sz="1200" b="0" i="0" u="none" baseline="0">
              <a:solidFill>
                <a:srgbClr val="FF0000"/>
              </a:solidFill>
              <a:latin typeface="ＭＳ Ｐゴシック"/>
              <a:ea typeface="ＭＳ Ｐゴシック"/>
              <a:cs typeface="ＭＳ Ｐゴシック"/>
            </a:rPr>
            <a:t>年度以降）に「緑の雇用」を実施していない）場合は「新規」と入力して下さい</a:t>
          </a:r>
        </a:p>
      </xdr:txBody>
    </xdr:sp>
    <xdr:clientData/>
  </xdr:twoCellAnchor>
  <xdr:twoCellAnchor>
    <xdr:from>
      <xdr:col>10</xdr:col>
      <xdr:colOff>9525</xdr:colOff>
      <xdr:row>1</xdr:row>
      <xdr:rowOff>95250</xdr:rowOff>
    </xdr:from>
    <xdr:to>
      <xdr:col>12</xdr:col>
      <xdr:colOff>438150</xdr:colOff>
      <xdr:row>6</xdr:row>
      <xdr:rowOff>85725</xdr:rowOff>
    </xdr:to>
    <xdr:sp>
      <xdr:nvSpPr>
        <xdr:cNvPr id="4" name="テキスト ボックス 2"/>
        <xdr:cNvSpPr txBox="1">
          <a:spLocks noChangeArrowheads="1"/>
        </xdr:cNvSpPr>
      </xdr:nvSpPr>
      <xdr:spPr>
        <a:xfrm>
          <a:off x="4114800" y="342900"/>
          <a:ext cx="1838325" cy="1266825"/>
        </a:xfrm>
        <a:prstGeom prst="rect">
          <a:avLst/>
        </a:prstGeom>
        <a:no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定着率（</a:t>
          </a:r>
          <a:r>
            <a:rPr lang="en-US" cap="none" sz="1100" b="1" i="0" u="sng" baseline="0">
              <a:solidFill>
                <a:srgbClr val="FF0000"/>
              </a:solidFill>
              <a:latin typeface="ＭＳ Ｐゴシック"/>
              <a:ea typeface="ＭＳ Ｐゴシック"/>
              <a:cs typeface="ＭＳ Ｐゴシック"/>
            </a:rPr>
            <a:t>ＦＷ１</a:t>
          </a:r>
          <a:r>
            <a:rPr lang="en-US" cap="none" sz="1100" b="0" i="0" u="sng" baseline="0">
              <a:solidFill>
                <a:srgbClr val="000000"/>
              </a:solidFill>
              <a:latin typeface="ＭＳ Ｐゴシック"/>
              <a:ea typeface="ＭＳ Ｐゴシック"/>
              <a:cs typeface="ＭＳ Ｐゴシック"/>
            </a:rPr>
            <a:t>月額上限）</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80</a:t>
          </a:r>
          <a:r>
            <a:rPr lang="en-US" cap="none" sz="1100" b="0" i="0" u="none" baseline="0">
              <a:solidFill>
                <a:srgbClr val="000000"/>
              </a:solidFill>
              <a:latin typeface="ＭＳ Ｐゴシック"/>
              <a:ea typeface="ＭＳ Ｐゴシック"/>
              <a:cs typeface="ＭＳ Ｐゴシック"/>
            </a:rPr>
            <a:t>％以上～</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％未満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60</a:t>
          </a:r>
          <a:r>
            <a:rPr lang="en-US" cap="none" sz="1100" b="0" i="0" u="none" baseline="0">
              <a:solidFill>
                <a:srgbClr val="000000"/>
              </a:solidFill>
              <a:latin typeface="ＭＳ Ｐゴシック"/>
              <a:ea typeface="ＭＳ Ｐゴシック"/>
              <a:cs typeface="ＭＳ Ｐゴシック"/>
            </a:rPr>
            <a:t>％以上～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80</a:t>
          </a:r>
          <a:r>
            <a:rPr lang="en-US" cap="none" sz="1100" b="0" i="0" u="none" baseline="0">
              <a:solidFill>
                <a:srgbClr val="000000"/>
              </a:solidFill>
              <a:latin typeface="ＭＳ Ｐゴシック"/>
              <a:ea typeface="ＭＳ Ｐゴシック"/>
              <a:cs typeface="ＭＳ Ｐゴシック"/>
            </a:rPr>
            <a:t>％未満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60</a:t>
          </a:r>
          <a:r>
            <a:rPr lang="en-US" cap="none" sz="1100" b="0" i="0" u="none" baseline="0">
              <a:solidFill>
                <a:srgbClr val="000000"/>
              </a:solidFill>
              <a:latin typeface="ＭＳ Ｐゴシック"/>
              <a:ea typeface="ＭＳ Ｐゴシック"/>
              <a:cs typeface="ＭＳ Ｐゴシック"/>
            </a:rPr>
            <a:t>％未満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5</xdr:col>
      <xdr:colOff>1009650</xdr:colOff>
      <xdr:row>5</xdr:row>
      <xdr:rowOff>219075</xdr:rowOff>
    </xdr:to>
    <xdr:sp>
      <xdr:nvSpPr>
        <xdr:cNvPr id="1" name="テキスト ボックス 1"/>
        <xdr:cNvSpPr txBox="1">
          <a:spLocks noChangeArrowheads="1"/>
        </xdr:cNvSpPr>
      </xdr:nvSpPr>
      <xdr:spPr>
        <a:xfrm>
          <a:off x="2524125" y="0"/>
          <a:ext cx="1609725" cy="14573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防護ﾚﾍﾞﾙ</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（ﾁｪﾝｽﾋﾟｰﾄﾞ）</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class</a:t>
          </a:r>
          <a:r>
            <a:rPr lang="en-US" cap="none" sz="1050" b="0" i="0" u="none" baseline="0">
              <a:solidFill>
                <a:srgbClr val="000000"/>
              </a:solidFill>
              <a:latin typeface="ＭＳ Ｐゴシック"/>
              <a:ea typeface="ＭＳ Ｐゴシック"/>
              <a:cs typeface="ＭＳ Ｐゴシック"/>
            </a:rPr>
            <a:t>１相当</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16</a:t>
          </a:r>
          <a:r>
            <a:rPr lang="en-US" cap="none" sz="1050" b="0" i="0" u="none" baseline="0">
              <a:solidFill>
                <a:srgbClr val="000000"/>
              </a:solidFill>
              <a:latin typeface="ＭＳ Ｐゴシック"/>
              <a:ea typeface="ＭＳ Ｐゴシック"/>
              <a:cs typeface="ＭＳ Ｐゴシック"/>
            </a:rPr>
            <a:t>＜回転数</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20m/s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class</a:t>
          </a:r>
          <a:r>
            <a:rPr lang="en-US" cap="none" sz="1050" b="0" i="0" u="none" baseline="0">
              <a:solidFill>
                <a:srgbClr val="000000"/>
              </a:solidFill>
              <a:latin typeface="ＭＳ Ｐゴシック"/>
              <a:ea typeface="ＭＳ Ｐゴシック"/>
              <a:cs typeface="ＭＳ Ｐゴシック"/>
            </a:rPr>
            <a:t>２相当</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20</a:t>
          </a:r>
          <a:r>
            <a:rPr lang="en-US" cap="none" sz="1050" b="0" i="0" u="none" baseline="0">
              <a:solidFill>
                <a:srgbClr val="000000"/>
              </a:solidFill>
              <a:latin typeface="ＭＳ Ｐゴシック"/>
              <a:ea typeface="ＭＳ Ｐゴシック"/>
              <a:cs typeface="ＭＳ Ｐゴシック"/>
            </a:rPr>
            <a:t>＜回転数</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24m/s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class</a:t>
          </a:r>
          <a:r>
            <a:rPr lang="en-US" cap="none" sz="1050" b="0" i="0" u="none" baseline="0">
              <a:solidFill>
                <a:srgbClr val="000000"/>
              </a:solidFill>
              <a:latin typeface="ＭＳ Ｐゴシック"/>
              <a:ea typeface="ＭＳ Ｐゴシック"/>
              <a:cs typeface="ＭＳ Ｐゴシック"/>
            </a:rPr>
            <a:t>３相当</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24</a:t>
          </a:r>
          <a:r>
            <a:rPr lang="en-US" cap="none" sz="1050" b="0" i="0" u="none" baseline="0">
              <a:solidFill>
                <a:srgbClr val="000000"/>
              </a:solidFill>
              <a:latin typeface="ＭＳ Ｐゴシック"/>
              <a:ea typeface="ＭＳ Ｐゴシック"/>
              <a:cs typeface="ＭＳ Ｐゴシック"/>
            </a:rPr>
            <a:t>＜回転数</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28m/s</a:t>
          </a:r>
        </a:p>
      </xdr:txBody>
    </xdr:sp>
    <xdr:clientData/>
  </xdr:twoCellAnchor>
  <xdr:twoCellAnchor>
    <xdr:from>
      <xdr:col>5</xdr:col>
      <xdr:colOff>676275</xdr:colOff>
      <xdr:row>0</xdr:row>
      <xdr:rowOff>9525</xdr:rowOff>
    </xdr:from>
    <xdr:to>
      <xdr:col>6</xdr:col>
      <xdr:colOff>171450</xdr:colOff>
      <xdr:row>4</xdr:row>
      <xdr:rowOff>66675</xdr:rowOff>
    </xdr:to>
    <xdr:sp>
      <xdr:nvSpPr>
        <xdr:cNvPr id="2" name="テキスト ボックス 2"/>
        <xdr:cNvSpPr txBox="1">
          <a:spLocks noChangeArrowheads="1"/>
        </xdr:cNvSpPr>
      </xdr:nvSpPr>
      <xdr:spPr>
        <a:xfrm>
          <a:off x="3800475" y="9525"/>
          <a:ext cx="1533525" cy="10477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安全向上対策費の</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対象は　防護ﾚﾍﾞﾙが</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class</a:t>
          </a:r>
          <a:r>
            <a:rPr lang="en-US" cap="none" sz="1050" b="0" i="0" u="none" baseline="0">
              <a:solidFill>
                <a:srgbClr val="000000"/>
              </a:solidFill>
              <a:latin typeface="ＭＳ Ｐゴシック"/>
              <a:ea typeface="ＭＳ Ｐゴシック"/>
              <a:cs typeface="ＭＳ Ｐゴシック"/>
            </a:rPr>
            <a:t>１」相当以上の</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ｽﾞﾎﾞﾝ・ﾌﾞｰﾂに限る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（ﾁｬｯﾌﾟｽ・手袋は不可）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drawing" Target="../drawings/drawing2.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7.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8.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9.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0.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1.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2.vml" /><Relationship Id="rId3"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BX84"/>
  <sheetViews>
    <sheetView zoomScale="85" zoomScaleNormal="85" zoomScaleSheetLayoutView="85" zoomScalePageLayoutView="0" workbookViewId="0" topLeftCell="A1">
      <selection activeCell="BW3" sqref="BW3"/>
    </sheetView>
  </sheetViews>
  <sheetFormatPr defaultColWidth="9.00390625" defaultRowHeight="15"/>
  <cols>
    <col min="1" max="1" width="3.57421875" style="5" customWidth="1"/>
    <col min="2" max="2" width="3.7109375" style="5" bestFit="1" customWidth="1"/>
    <col min="3" max="3" width="14.57421875" style="5" customWidth="1"/>
    <col min="4" max="4" width="9.00390625" style="5" customWidth="1"/>
    <col min="5" max="5" width="3.57421875" style="5" customWidth="1"/>
    <col min="6" max="6" width="3.7109375" style="5" bestFit="1" customWidth="1"/>
    <col min="7" max="7" width="20.57421875" style="5" customWidth="1"/>
    <col min="8" max="8" width="30.57421875" style="5" customWidth="1"/>
    <col min="9" max="9" width="3.57421875" style="5" customWidth="1"/>
    <col min="10" max="10" width="3.7109375" style="5" bestFit="1" customWidth="1"/>
    <col min="11" max="12" width="9.00390625" style="5" customWidth="1"/>
    <col min="13" max="13" width="3.57421875" style="5" customWidth="1"/>
    <col min="14" max="14" width="3.7109375" style="5" bestFit="1" customWidth="1"/>
    <col min="15" max="15" width="21.421875" style="5" bestFit="1" customWidth="1"/>
    <col min="16" max="16" width="9.00390625" style="5" customWidth="1"/>
    <col min="17" max="17" width="3.57421875" style="5" customWidth="1"/>
    <col min="18" max="18" width="3.7109375" style="5" bestFit="1" customWidth="1"/>
    <col min="19" max="19" width="19.140625" style="5" customWidth="1"/>
    <col min="20" max="20" width="9.00390625" style="5" customWidth="1"/>
    <col min="21" max="21" width="3.57421875" style="5" customWidth="1"/>
    <col min="22" max="22" width="3.7109375" style="5" bestFit="1" customWidth="1"/>
    <col min="23" max="23" width="19.140625" style="5" customWidth="1"/>
    <col min="24" max="24" width="9.00390625" style="5" customWidth="1"/>
    <col min="25" max="25" width="3.57421875" style="5" customWidth="1"/>
    <col min="26" max="26" width="3.7109375" style="5" bestFit="1" customWidth="1"/>
    <col min="27" max="27" width="17.421875" style="5" bestFit="1" customWidth="1"/>
    <col min="28" max="28" width="9.00390625" style="5" customWidth="1"/>
    <col min="29" max="29" width="3.57421875" style="5" customWidth="1"/>
    <col min="30" max="30" width="3.7109375" style="5" bestFit="1" customWidth="1"/>
    <col min="31" max="31" width="27.28125" style="5" bestFit="1" customWidth="1"/>
    <col min="32" max="32" width="16.57421875" style="5" customWidth="1"/>
    <col min="33" max="33" width="3.57421875" style="5" customWidth="1"/>
    <col min="34" max="34" width="3.7109375" style="5" bestFit="1" customWidth="1"/>
    <col min="35" max="35" width="39.140625" style="5" customWidth="1"/>
    <col min="36" max="36" width="27.28125" style="5" bestFit="1" customWidth="1"/>
    <col min="37" max="37" width="10.421875" style="5" bestFit="1" customWidth="1"/>
    <col min="38" max="38" width="3.7109375" style="5" bestFit="1" customWidth="1"/>
    <col min="39" max="39" width="17.421875" style="5" bestFit="1" customWidth="1"/>
    <col min="40" max="40" width="9.00390625" style="5" customWidth="1"/>
    <col min="41" max="41" width="3.57421875" style="5" customWidth="1"/>
    <col min="42" max="42" width="3.7109375" style="5" bestFit="1" customWidth="1"/>
    <col min="43" max="43" width="23.421875" style="5" bestFit="1" customWidth="1"/>
    <col min="44" max="44" width="9.00390625" style="5" customWidth="1"/>
    <col min="45" max="46" width="3.57421875" style="5" customWidth="1"/>
    <col min="47" max="47" width="17.57421875" style="5" customWidth="1"/>
    <col min="48" max="48" width="12.57421875" style="5" customWidth="1"/>
    <col min="49" max="50" width="3.57421875" style="5" customWidth="1"/>
    <col min="51" max="51" width="17.57421875" style="5" customWidth="1"/>
    <col min="52" max="52" width="12.57421875" style="5" customWidth="1"/>
    <col min="53" max="54" width="3.57421875" style="5" customWidth="1"/>
    <col min="55" max="56" width="9.00390625" style="291" customWidth="1"/>
    <col min="57" max="58" width="3.57421875" style="5" customWidth="1"/>
    <col min="59" max="59" width="17.57421875" style="5" customWidth="1"/>
    <col min="60" max="60" width="9.00390625" style="5" customWidth="1"/>
    <col min="61" max="62" width="3.57421875" style="5" customWidth="1"/>
    <col min="63" max="63" width="70.57421875" style="5" bestFit="1" customWidth="1"/>
    <col min="64" max="64" width="9.00390625" style="5" customWidth="1"/>
    <col min="65" max="66" width="3.57421875" style="5" customWidth="1"/>
    <col min="67" max="68" width="9.00390625" style="5" customWidth="1"/>
    <col min="69" max="70" width="3.57421875" style="5" customWidth="1"/>
    <col min="71" max="71" width="9.00390625" style="5" customWidth="1"/>
    <col min="72" max="72" width="11.421875" style="5" bestFit="1" customWidth="1"/>
    <col min="73" max="73" width="16.28125" style="5" customWidth="1"/>
    <col min="74" max="74" width="3.57421875" style="5" customWidth="1"/>
    <col min="75" max="75" width="49.28125" style="5" customWidth="1"/>
    <col min="76" max="76" width="11.421875" style="5" bestFit="1" customWidth="1"/>
    <col min="77" max="16384" width="9.00390625" style="5" customWidth="1"/>
  </cols>
  <sheetData>
    <row r="1" spans="1:76" ht="14.25">
      <c r="A1" s="3"/>
      <c r="B1" s="894" t="s">
        <v>417</v>
      </c>
      <c r="C1" s="894"/>
      <c r="D1" s="894"/>
      <c r="E1" s="3"/>
      <c r="F1" s="897" t="s">
        <v>468</v>
      </c>
      <c r="G1" s="897"/>
      <c r="H1" s="897"/>
      <c r="I1" s="3"/>
      <c r="J1" s="895" t="s">
        <v>175</v>
      </c>
      <c r="K1" s="895"/>
      <c r="L1" s="895"/>
      <c r="M1" s="3"/>
      <c r="N1" s="896" t="s">
        <v>176</v>
      </c>
      <c r="O1" s="896"/>
      <c r="P1" s="896"/>
      <c r="Q1" s="3"/>
      <c r="R1" s="891" t="s">
        <v>245</v>
      </c>
      <c r="S1" s="891"/>
      <c r="T1" s="891"/>
      <c r="U1" s="3"/>
      <c r="V1" s="891" t="s">
        <v>183</v>
      </c>
      <c r="W1" s="891"/>
      <c r="X1" s="891"/>
      <c r="Z1" s="891" t="s">
        <v>184</v>
      </c>
      <c r="AA1" s="891"/>
      <c r="AB1" s="891"/>
      <c r="AD1" s="891" t="s">
        <v>185</v>
      </c>
      <c r="AE1" s="891"/>
      <c r="AF1" s="891"/>
      <c r="AH1" s="893" t="s">
        <v>187</v>
      </c>
      <c r="AI1" s="893"/>
      <c r="AJ1" s="893"/>
      <c r="AL1" s="891" t="s">
        <v>186</v>
      </c>
      <c r="AM1" s="891"/>
      <c r="AN1" s="891"/>
      <c r="AP1" s="891" t="s">
        <v>201</v>
      </c>
      <c r="AQ1" s="891"/>
      <c r="AR1" s="891"/>
      <c r="AT1" s="891" t="s">
        <v>284</v>
      </c>
      <c r="AU1" s="891"/>
      <c r="AV1" s="891"/>
      <c r="AX1" s="891" t="s">
        <v>285</v>
      </c>
      <c r="AY1" s="891"/>
      <c r="AZ1" s="891"/>
      <c r="BB1" s="284" t="s">
        <v>471</v>
      </c>
      <c r="BC1" s="285"/>
      <c r="BD1" s="5"/>
      <c r="BF1" s="891" t="s">
        <v>480</v>
      </c>
      <c r="BG1" s="891"/>
      <c r="BH1" s="891"/>
      <c r="BJ1" s="891" t="s">
        <v>559</v>
      </c>
      <c r="BK1" s="891"/>
      <c r="BL1" s="891"/>
      <c r="BN1" s="893" t="s">
        <v>707</v>
      </c>
      <c r="BO1" s="893"/>
      <c r="BP1" s="893"/>
      <c r="BR1" s="676" t="s">
        <v>477</v>
      </c>
      <c r="BS1" s="29"/>
      <c r="BT1" s="29"/>
      <c r="BV1" s="676" t="s">
        <v>836</v>
      </c>
      <c r="BW1" s="29"/>
      <c r="BX1" s="29"/>
    </row>
    <row r="2" spans="1:76" ht="12.75">
      <c r="A2" s="3"/>
      <c r="B2" s="6" t="s">
        <v>23</v>
      </c>
      <c r="C2" s="6" t="s">
        <v>24</v>
      </c>
      <c r="D2" s="6" t="s">
        <v>6</v>
      </c>
      <c r="E2" s="3"/>
      <c r="F2" s="6" t="s">
        <v>23</v>
      </c>
      <c r="G2" s="6" t="s">
        <v>24</v>
      </c>
      <c r="H2" s="6" t="s">
        <v>6</v>
      </c>
      <c r="I2" s="3"/>
      <c r="J2" s="7" t="s">
        <v>23</v>
      </c>
      <c r="K2" s="7" t="s">
        <v>24</v>
      </c>
      <c r="L2" s="7" t="s">
        <v>6</v>
      </c>
      <c r="M2" s="3"/>
      <c r="N2" s="7" t="s">
        <v>25</v>
      </c>
      <c r="O2" s="7" t="s">
        <v>24</v>
      </c>
      <c r="P2" s="7" t="s">
        <v>6</v>
      </c>
      <c r="Q2" s="3"/>
      <c r="R2" s="6" t="s">
        <v>23</v>
      </c>
      <c r="S2" s="6" t="s">
        <v>24</v>
      </c>
      <c r="T2" s="6" t="s">
        <v>6</v>
      </c>
      <c r="U2" s="3"/>
      <c r="V2" s="6" t="s">
        <v>23</v>
      </c>
      <c r="W2" s="6" t="s">
        <v>24</v>
      </c>
      <c r="X2" s="6" t="s">
        <v>6</v>
      </c>
      <c r="Z2" s="6" t="s">
        <v>23</v>
      </c>
      <c r="AA2" s="6" t="s">
        <v>24</v>
      </c>
      <c r="AB2" s="6" t="s">
        <v>6</v>
      </c>
      <c r="AD2" s="6" t="s">
        <v>23</v>
      </c>
      <c r="AE2" s="6" t="s">
        <v>24</v>
      </c>
      <c r="AF2" s="6" t="s">
        <v>6</v>
      </c>
      <c r="AH2" s="6" t="s">
        <v>23</v>
      </c>
      <c r="AI2" s="6" t="s">
        <v>24</v>
      </c>
      <c r="AJ2" s="6" t="s">
        <v>6</v>
      </c>
      <c r="AL2" s="6" t="s">
        <v>23</v>
      </c>
      <c r="AM2" s="6" t="s">
        <v>24</v>
      </c>
      <c r="AN2" s="6" t="s">
        <v>6</v>
      </c>
      <c r="AP2" s="6" t="s">
        <v>23</v>
      </c>
      <c r="AQ2" s="6" t="s">
        <v>24</v>
      </c>
      <c r="AR2" s="6" t="s">
        <v>6</v>
      </c>
      <c r="AT2" s="6" t="s">
        <v>286</v>
      </c>
      <c r="AU2" s="6" t="s">
        <v>287</v>
      </c>
      <c r="AV2" s="6" t="s">
        <v>6</v>
      </c>
      <c r="AX2" s="6" t="s">
        <v>23</v>
      </c>
      <c r="AY2" s="6" t="s">
        <v>24</v>
      </c>
      <c r="AZ2" s="6" t="s">
        <v>6</v>
      </c>
      <c r="BB2" s="6" t="s">
        <v>23</v>
      </c>
      <c r="BC2" s="286" t="s">
        <v>469</v>
      </c>
      <c r="BD2" s="287" t="s">
        <v>470</v>
      </c>
      <c r="BF2" s="6" t="s">
        <v>23</v>
      </c>
      <c r="BG2" s="6" t="s">
        <v>24</v>
      </c>
      <c r="BH2" s="6" t="s">
        <v>6</v>
      </c>
      <c r="BJ2" s="6" t="s">
        <v>23</v>
      </c>
      <c r="BK2" s="6" t="s">
        <v>24</v>
      </c>
      <c r="BL2" s="6" t="s">
        <v>6</v>
      </c>
      <c r="BN2" s="6" t="s">
        <v>23</v>
      </c>
      <c r="BO2" s="6" t="s">
        <v>24</v>
      </c>
      <c r="BP2" s="6" t="s">
        <v>6</v>
      </c>
      <c r="BR2" s="6" t="s">
        <v>23</v>
      </c>
      <c r="BS2" s="6" t="s">
        <v>24</v>
      </c>
      <c r="BT2" s="6" t="s">
        <v>6</v>
      </c>
      <c r="BV2" s="6" t="s">
        <v>23</v>
      </c>
      <c r="BW2" s="6" t="s">
        <v>24</v>
      </c>
      <c r="BX2" s="6" t="s">
        <v>6</v>
      </c>
    </row>
    <row r="3" spans="1:76" ht="12.75">
      <c r="A3" s="3"/>
      <c r="B3" s="8">
        <v>1</v>
      </c>
      <c r="C3" s="8"/>
      <c r="D3" s="9"/>
      <c r="E3" s="3"/>
      <c r="F3" s="8">
        <v>1</v>
      </c>
      <c r="G3" s="8"/>
      <c r="H3" s="9"/>
      <c r="I3" s="3"/>
      <c r="J3" s="10">
        <v>1</v>
      </c>
      <c r="K3" s="11"/>
      <c r="L3" s="11"/>
      <c r="M3" s="3"/>
      <c r="N3" s="10">
        <v>1</v>
      </c>
      <c r="O3" s="11"/>
      <c r="P3" s="11"/>
      <c r="Q3" s="3"/>
      <c r="R3" s="8">
        <v>1</v>
      </c>
      <c r="S3" s="8"/>
      <c r="T3" s="9"/>
      <c r="U3" s="3"/>
      <c r="V3" s="8">
        <v>1</v>
      </c>
      <c r="W3" s="8"/>
      <c r="X3" s="9"/>
      <c r="Z3" s="8">
        <v>1</v>
      </c>
      <c r="AA3" s="8"/>
      <c r="AB3" s="9"/>
      <c r="AD3" s="8">
        <v>1</v>
      </c>
      <c r="AE3" s="8"/>
      <c r="AF3" s="9"/>
      <c r="AH3" s="8">
        <v>1</v>
      </c>
      <c r="AI3" s="8"/>
      <c r="AJ3" s="9"/>
      <c r="AL3" s="8">
        <v>1</v>
      </c>
      <c r="AM3" s="8"/>
      <c r="AN3" s="9"/>
      <c r="AP3" s="8">
        <v>1</v>
      </c>
      <c r="AQ3" s="8"/>
      <c r="AR3" s="9"/>
      <c r="AT3" s="8">
        <v>1</v>
      </c>
      <c r="AU3" s="8"/>
      <c r="AV3" s="9"/>
      <c r="AX3" s="8">
        <v>1</v>
      </c>
      <c r="AY3" s="8"/>
      <c r="AZ3" s="9"/>
      <c r="BB3" s="8">
        <v>1</v>
      </c>
      <c r="BC3" s="288">
        <v>6</v>
      </c>
      <c r="BD3" s="289">
        <v>11</v>
      </c>
      <c r="BF3" s="8">
        <v>1</v>
      </c>
      <c r="BG3" s="8"/>
      <c r="BH3" s="9"/>
      <c r="BJ3" s="8">
        <v>1</v>
      </c>
      <c r="BK3" s="8"/>
      <c r="BL3" s="9"/>
      <c r="BN3" s="8">
        <v>1</v>
      </c>
      <c r="BO3" s="48"/>
      <c r="BP3" s="677"/>
      <c r="BR3" s="8">
        <v>1</v>
      </c>
      <c r="BS3" s="8"/>
      <c r="BT3" s="9"/>
      <c r="BV3" s="8">
        <v>1</v>
      </c>
      <c r="BW3" s="8" t="s">
        <v>842</v>
      </c>
      <c r="BX3" s="9"/>
    </row>
    <row r="4" spans="1:76" ht="12.75">
      <c r="A4" s="3"/>
      <c r="B4" s="9">
        <v>2</v>
      </c>
      <c r="C4" s="675" t="s">
        <v>319</v>
      </c>
      <c r="D4" s="9"/>
      <c r="E4" s="3"/>
      <c r="F4" s="9">
        <v>2</v>
      </c>
      <c r="G4" s="28" t="s">
        <v>30</v>
      </c>
      <c r="H4" s="431" t="str">
        <f>G4</f>
        <v>実施計画書</v>
      </c>
      <c r="I4" s="3"/>
      <c r="J4" s="11">
        <v>2</v>
      </c>
      <c r="K4" s="11" t="s">
        <v>27</v>
      </c>
      <c r="L4" s="12" t="s">
        <v>26</v>
      </c>
      <c r="M4" s="3"/>
      <c r="N4" s="11">
        <v>2</v>
      </c>
      <c r="O4" s="1" t="s">
        <v>28</v>
      </c>
      <c r="P4" s="2" t="s">
        <v>26</v>
      </c>
      <c r="Q4" s="3"/>
      <c r="R4" s="9">
        <v>2</v>
      </c>
      <c r="S4" s="28" t="s">
        <v>227</v>
      </c>
      <c r="T4" s="9"/>
      <c r="U4" s="3"/>
      <c r="V4" s="9">
        <v>2</v>
      </c>
      <c r="W4" s="28" t="s">
        <v>225</v>
      </c>
      <c r="X4" s="9"/>
      <c r="Z4" s="9">
        <v>2</v>
      </c>
      <c r="AA4" s="28" t="s">
        <v>210</v>
      </c>
      <c r="AB4" s="9"/>
      <c r="AD4" s="9">
        <v>2</v>
      </c>
      <c r="AE4" s="28" t="s">
        <v>217</v>
      </c>
      <c r="AF4" s="9"/>
      <c r="AH4" s="9">
        <v>2</v>
      </c>
      <c r="AI4" s="28" t="s">
        <v>278</v>
      </c>
      <c r="AJ4" s="9"/>
      <c r="AL4" s="9">
        <v>2</v>
      </c>
      <c r="AM4" s="8" t="s">
        <v>188</v>
      </c>
      <c r="AN4" s="282">
        <v>13800</v>
      </c>
      <c r="AP4" s="9">
        <v>2</v>
      </c>
      <c r="AQ4" s="28" t="s">
        <v>202</v>
      </c>
      <c r="AR4" s="9"/>
      <c r="AT4" s="9">
        <v>2</v>
      </c>
      <c r="AU4" s="28" t="s">
        <v>208</v>
      </c>
      <c r="AV4" s="9"/>
      <c r="AX4" s="9">
        <v>2</v>
      </c>
      <c r="AY4" s="32" t="s">
        <v>288</v>
      </c>
      <c r="AZ4" s="9"/>
      <c r="BB4" s="9">
        <v>2</v>
      </c>
      <c r="BC4" s="290">
        <v>7</v>
      </c>
      <c r="BD4" s="290">
        <v>12</v>
      </c>
      <c r="BF4" s="9">
        <v>2</v>
      </c>
      <c r="BG4" s="882" t="s">
        <v>850</v>
      </c>
      <c r="BH4" s="9"/>
      <c r="BJ4" s="9">
        <v>2</v>
      </c>
      <c r="BK4" s="417" t="s">
        <v>566</v>
      </c>
      <c r="BL4" s="9"/>
      <c r="BN4" s="9">
        <v>2</v>
      </c>
      <c r="BO4" s="678" t="s">
        <v>708</v>
      </c>
      <c r="BP4" s="678">
        <v>1</v>
      </c>
      <c r="BR4" s="8">
        <v>2</v>
      </c>
      <c r="BS4" s="8" t="s">
        <v>460</v>
      </c>
      <c r="BT4" s="9" t="s">
        <v>478</v>
      </c>
      <c r="BV4" s="8">
        <v>2</v>
      </c>
      <c r="BW4" s="855" t="s">
        <v>837</v>
      </c>
      <c r="BX4" s="9"/>
    </row>
    <row r="5" spans="1:76" ht="12.75">
      <c r="A5" s="3"/>
      <c r="B5" s="9">
        <v>3</v>
      </c>
      <c r="C5" s="675" t="s">
        <v>465</v>
      </c>
      <c r="D5" s="9"/>
      <c r="E5" s="3"/>
      <c r="F5" s="9">
        <v>3</v>
      </c>
      <c r="G5" s="342" t="s">
        <v>529</v>
      </c>
      <c r="H5" s="431" t="str">
        <f>G5</f>
        <v>変更実施計画書</v>
      </c>
      <c r="I5" s="3"/>
      <c r="J5" s="11">
        <v>3</v>
      </c>
      <c r="K5" s="13" t="s">
        <v>32</v>
      </c>
      <c r="L5" s="14" t="s">
        <v>31</v>
      </c>
      <c r="M5" s="3"/>
      <c r="N5" s="11">
        <v>3</v>
      </c>
      <c r="O5" s="1" t="s">
        <v>33</v>
      </c>
      <c r="P5" s="2" t="s">
        <v>31</v>
      </c>
      <c r="Q5" s="3"/>
      <c r="R5" s="9">
        <v>3</v>
      </c>
      <c r="S5" s="28" t="s">
        <v>228</v>
      </c>
      <c r="T5" s="9"/>
      <c r="U5" s="3"/>
      <c r="V5" s="9">
        <v>3</v>
      </c>
      <c r="W5" s="28" t="s">
        <v>226</v>
      </c>
      <c r="X5" s="9"/>
      <c r="Z5" s="9">
        <v>3</v>
      </c>
      <c r="AA5" s="28" t="s">
        <v>211</v>
      </c>
      <c r="AB5" s="9"/>
      <c r="AD5" s="9">
        <v>3</v>
      </c>
      <c r="AE5" s="28" t="s">
        <v>218</v>
      </c>
      <c r="AF5" s="9"/>
      <c r="AH5" s="9">
        <v>3</v>
      </c>
      <c r="AI5" s="28" t="s">
        <v>279</v>
      </c>
      <c r="AJ5" s="9"/>
      <c r="AL5" s="9">
        <v>3</v>
      </c>
      <c r="AM5" s="28" t="s">
        <v>189</v>
      </c>
      <c r="AN5" s="282">
        <v>18100</v>
      </c>
      <c r="AP5" s="9">
        <v>3</v>
      </c>
      <c r="AQ5" s="28" t="s">
        <v>203</v>
      </c>
      <c r="AR5" s="9"/>
      <c r="AT5" s="9">
        <v>3</v>
      </c>
      <c r="AU5" s="28" t="s">
        <v>209</v>
      </c>
      <c r="AV5" s="9"/>
      <c r="AX5" s="9">
        <v>3</v>
      </c>
      <c r="AY5" s="32" t="s">
        <v>289</v>
      </c>
      <c r="AZ5" s="9"/>
      <c r="BB5" s="9">
        <v>3</v>
      </c>
      <c r="BC5" s="288">
        <v>8</v>
      </c>
      <c r="BD5" s="289">
        <v>13</v>
      </c>
      <c r="BF5" s="8">
        <v>3</v>
      </c>
      <c r="BG5" s="882" t="s">
        <v>851</v>
      </c>
      <c r="BH5" s="9"/>
      <c r="BJ5" s="8">
        <v>3</v>
      </c>
      <c r="BK5" s="417" t="s">
        <v>567</v>
      </c>
      <c r="BL5" s="9"/>
      <c r="BN5" s="8">
        <v>3</v>
      </c>
      <c r="BO5" s="680" t="s">
        <v>709</v>
      </c>
      <c r="BP5" s="678">
        <v>1.1</v>
      </c>
      <c r="BR5" s="8">
        <v>3</v>
      </c>
      <c r="BS5" s="675" t="s">
        <v>294</v>
      </c>
      <c r="BT5" s="9" t="s">
        <v>479</v>
      </c>
      <c r="BV5" s="8">
        <v>3</v>
      </c>
      <c r="BW5" s="856" t="s">
        <v>839</v>
      </c>
      <c r="BX5" s="9"/>
    </row>
    <row r="6" spans="1:76" ht="12.75">
      <c r="A6" s="3"/>
      <c r="B6" s="9">
        <v>4</v>
      </c>
      <c r="C6" s="675" t="s">
        <v>674</v>
      </c>
      <c r="D6" s="9"/>
      <c r="E6" s="3"/>
      <c r="F6" s="9">
        <v>4</v>
      </c>
      <c r="G6" s="9" t="s">
        <v>268</v>
      </c>
      <c r="H6" s="431" t="s">
        <v>690</v>
      </c>
      <c r="I6" s="3"/>
      <c r="J6" s="11">
        <v>4</v>
      </c>
      <c r="K6" s="13" t="s">
        <v>35</v>
      </c>
      <c r="L6" s="12" t="s">
        <v>34</v>
      </c>
      <c r="M6" s="3"/>
      <c r="N6" s="11">
        <v>4</v>
      </c>
      <c r="O6" s="1" t="s">
        <v>37</v>
      </c>
      <c r="P6" s="2" t="s">
        <v>36</v>
      </c>
      <c r="Q6" s="3"/>
      <c r="R6" s="9">
        <v>4</v>
      </c>
      <c r="S6" s="9" t="s">
        <v>229</v>
      </c>
      <c r="T6" s="9"/>
      <c r="U6" s="3"/>
      <c r="V6" s="9">
        <v>4</v>
      </c>
      <c r="W6" s="9" t="s">
        <v>223</v>
      </c>
      <c r="X6" s="9"/>
      <c r="Z6" s="9">
        <v>4</v>
      </c>
      <c r="AA6" s="9" t="s">
        <v>212</v>
      </c>
      <c r="AB6" s="9"/>
      <c r="AD6" s="9">
        <v>4</v>
      </c>
      <c r="AE6" s="9" t="s">
        <v>219</v>
      </c>
      <c r="AF6" s="9"/>
      <c r="AH6" s="9">
        <v>4</v>
      </c>
      <c r="AI6" s="35" t="s">
        <v>306</v>
      </c>
      <c r="AJ6" s="9"/>
      <c r="AL6" s="9">
        <v>4</v>
      </c>
      <c r="AM6" s="28" t="s">
        <v>190</v>
      </c>
      <c r="AN6" s="282">
        <v>43700</v>
      </c>
      <c r="AP6" s="9">
        <v>4</v>
      </c>
      <c r="AQ6" s="9" t="s">
        <v>204</v>
      </c>
      <c r="AR6" s="9"/>
      <c r="BB6" s="9">
        <v>4</v>
      </c>
      <c r="BC6" s="288">
        <v>9</v>
      </c>
      <c r="BD6" s="289">
        <v>14</v>
      </c>
      <c r="BF6" s="9">
        <v>4</v>
      </c>
      <c r="BG6" s="321"/>
      <c r="BH6" s="9"/>
      <c r="BJ6" s="9">
        <v>4</v>
      </c>
      <c r="BK6" s="683" t="s">
        <v>717</v>
      </c>
      <c r="BL6" s="9"/>
      <c r="BN6" s="9">
        <v>4</v>
      </c>
      <c r="BO6" s="680"/>
      <c r="BP6" s="678"/>
      <c r="BR6" s="8">
        <v>4</v>
      </c>
      <c r="BS6" s="675" t="s">
        <v>174</v>
      </c>
      <c r="BT6" s="9" t="s">
        <v>479</v>
      </c>
      <c r="BV6" s="8">
        <v>4</v>
      </c>
      <c r="BW6" s="856" t="s">
        <v>840</v>
      </c>
      <c r="BX6" s="9"/>
    </row>
    <row r="7" spans="1:76" ht="12.75">
      <c r="A7" s="3"/>
      <c r="B7" s="9">
        <v>5</v>
      </c>
      <c r="C7" s="674" t="s">
        <v>696</v>
      </c>
      <c r="D7" s="9"/>
      <c r="E7" s="3"/>
      <c r="F7" s="9">
        <v>5</v>
      </c>
      <c r="G7" s="9" t="s">
        <v>269</v>
      </c>
      <c r="H7" s="431" t="s">
        <v>691</v>
      </c>
      <c r="I7" s="3"/>
      <c r="J7" s="10">
        <v>5</v>
      </c>
      <c r="K7" s="13" t="s">
        <v>39</v>
      </c>
      <c r="L7" s="14" t="s">
        <v>38</v>
      </c>
      <c r="M7" s="3"/>
      <c r="N7" s="10">
        <v>5</v>
      </c>
      <c r="O7" s="1" t="s">
        <v>41</v>
      </c>
      <c r="P7" s="2" t="s">
        <v>40</v>
      </c>
      <c r="Q7" s="3"/>
      <c r="R7" s="9">
        <v>5</v>
      </c>
      <c r="S7" s="9" t="s">
        <v>230</v>
      </c>
      <c r="T7" s="9"/>
      <c r="U7" s="3"/>
      <c r="V7" s="9">
        <v>5</v>
      </c>
      <c r="W7" s="9" t="s">
        <v>224</v>
      </c>
      <c r="X7" s="9"/>
      <c r="Z7" s="9">
        <v>5</v>
      </c>
      <c r="AA7" s="9" t="s">
        <v>213</v>
      </c>
      <c r="AB7" s="9"/>
      <c r="AD7" s="9">
        <v>5</v>
      </c>
      <c r="AE7" s="9" t="s">
        <v>220</v>
      </c>
      <c r="AF7" s="9"/>
      <c r="AH7" s="9">
        <v>5</v>
      </c>
      <c r="AI7" s="35" t="s">
        <v>307</v>
      </c>
      <c r="AJ7" s="9"/>
      <c r="AL7" s="9">
        <v>5</v>
      </c>
      <c r="AM7" s="9" t="s">
        <v>191</v>
      </c>
      <c r="AN7" s="282">
        <v>30600</v>
      </c>
      <c r="AP7" s="9">
        <v>5</v>
      </c>
      <c r="AQ7" s="9" t="s">
        <v>205</v>
      </c>
      <c r="AR7" s="9"/>
      <c r="BB7" s="9">
        <v>5</v>
      </c>
      <c r="BC7" s="290">
        <v>10</v>
      </c>
      <c r="BD7" s="290">
        <v>15</v>
      </c>
      <c r="BJ7" s="8">
        <v>5</v>
      </c>
      <c r="BK7" s="675" t="s">
        <v>568</v>
      </c>
      <c r="BL7" s="9"/>
      <c r="BN7" s="9" t="s">
        <v>726</v>
      </c>
      <c r="BO7" s="679"/>
      <c r="BP7" s="677"/>
      <c r="BR7" s="8">
        <v>5</v>
      </c>
      <c r="BS7" s="675" t="s">
        <v>298</v>
      </c>
      <c r="BT7" s="9" t="s">
        <v>479</v>
      </c>
      <c r="BV7" s="8">
        <v>5</v>
      </c>
      <c r="BW7" s="856" t="s">
        <v>838</v>
      </c>
      <c r="BX7" s="9"/>
    </row>
    <row r="8" spans="2:76" ht="12.75">
      <c r="B8" s="9">
        <v>6</v>
      </c>
      <c r="C8" s="50"/>
      <c r="D8" s="9"/>
      <c r="E8" s="15"/>
      <c r="F8" s="9">
        <v>6</v>
      </c>
      <c r="G8" s="9"/>
      <c r="H8" s="9"/>
      <c r="I8" s="15"/>
      <c r="J8" s="11">
        <v>6</v>
      </c>
      <c r="K8" s="13" t="s">
        <v>43</v>
      </c>
      <c r="L8" s="12" t="s">
        <v>42</v>
      </c>
      <c r="M8" s="3"/>
      <c r="N8" s="11">
        <v>6</v>
      </c>
      <c r="O8" s="1" t="s">
        <v>44</v>
      </c>
      <c r="P8" s="2" t="s">
        <v>45</v>
      </c>
      <c r="Q8" s="3"/>
      <c r="R8" s="9">
        <v>6</v>
      </c>
      <c r="S8" s="9" t="s">
        <v>231</v>
      </c>
      <c r="T8" s="9"/>
      <c r="U8" s="3"/>
      <c r="Z8" s="9">
        <v>6</v>
      </c>
      <c r="AA8" s="16" t="s">
        <v>214</v>
      </c>
      <c r="AB8" s="16"/>
      <c r="AD8" s="9">
        <v>6</v>
      </c>
      <c r="AE8" s="16" t="s">
        <v>221</v>
      </c>
      <c r="AF8" s="16"/>
      <c r="AH8" s="9" t="s">
        <v>432</v>
      </c>
      <c r="AI8" s="201" t="s">
        <v>433</v>
      </c>
      <c r="AJ8" s="9"/>
      <c r="AL8" s="9">
        <v>6</v>
      </c>
      <c r="AM8" s="9" t="s">
        <v>192</v>
      </c>
      <c r="AN8" s="282">
        <v>11100</v>
      </c>
      <c r="AP8" s="9">
        <v>6</v>
      </c>
      <c r="AQ8" s="16" t="s">
        <v>206</v>
      </c>
      <c r="AR8" s="16"/>
      <c r="BB8" s="9">
        <v>6</v>
      </c>
      <c r="BC8" s="288">
        <v>11</v>
      </c>
      <c r="BD8" s="289">
        <v>16</v>
      </c>
      <c r="BJ8" s="9">
        <v>6</v>
      </c>
      <c r="BK8" s="675" t="s">
        <v>569</v>
      </c>
      <c r="BL8" s="9"/>
      <c r="BR8" s="8">
        <v>6</v>
      </c>
      <c r="BS8" s="675" t="s">
        <v>295</v>
      </c>
      <c r="BT8" s="9" t="s">
        <v>479</v>
      </c>
      <c r="BV8" s="8">
        <v>6</v>
      </c>
      <c r="BW8" s="683"/>
      <c r="BX8" s="9"/>
    </row>
    <row r="9" spans="2:76" ht="12.75">
      <c r="B9" s="9">
        <v>7</v>
      </c>
      <c r="C9" s="51"/>
      <c r="D9" s="9"/>
      <c r="E9" s="15"/>
      <c r="F9" s="15"/>
      <c r="G9" s="15"/>
      <c r="H9" s="15"/>
      <c r="I9" s="15"/>
      <c r="J9" s="11">
        <v>7</v>
      </c>
      <c r="K9" s="13" t="s">
        <v>47</v>
      </c>
      <c r="L9" s="14" t="s">
        <v>46</v>
      </c>
      <c r="M9" s="3"/>
      <c r="N9" s="10">
        <v>7</v>
      </c>
      <c r="O9" s="1" t="s">
        <v>48</v>
      </c>
      <c r="P9" s="2" t="s">
        <v>49</v>
      </c>
      <c r="Q9" s="3"/>
      <c r="R9" s="9">
        <v>7</v>
      </c>
      <c r="S9" s="9" t="s">
        <v>232</v>
      </c>
      <c r="T9" s="9"/>
      <c r="U9" s="3"/>
      <c r="Z9" s="9">
        <v>7</v>
      </c>
      <c r="AA9" s="16" t="s">
        <v>215</v>
      </c>
      <c r="AB9" s="16"/>
      <c r="AD9" s="9">
        <v>7</v>
      </c>
      <c r="AE9" s="16" t="s">
        <v>222</v>
      </c>
      <c r="AF9" s="16"/>
      <c r="AL9" s="9">
        <v>7</v>
      </c>
      <c r="AM9" s="16" t="s">
        <v>193</v>
      </c>
      <c r="AN9" s="283">
        <v>38000</v>
      </c>
      <c r="AP9" s="9">
        <v>7</v>
      </c>
      <c r="AQ9" s="16" t="s">
        <v>207</v>
      </c>
      <c r="AR9" s="16"/>
      <c r="BB9" s="9">
        <v>7</v>
      </c>
      <c r="BC9" s="288">
        <v>12</v>
      </c>
      <c r="BD9" s="289">
        <v>17</v>
      </c>
      <c r="BJ9" s="8">
        <v>7</v>
      </c>
      <c r="BK9" s="675" t="s">
        <v>656</v>
      </c>
      <c r="BL9" s="9"/>
      <c r="BR9" s="8">
        <v>7</v>
      </c>
      <c r="BS9" s="675" t="s">
        <v>310</v>
      </c>
      <c r="BT9" s="9" t="s">
        <v>479</v>
      </c>
      <c r="BV9" s="8">
        <v>7</v>
      </c>
      <c r="BW9" s="683"/>
      <c r="BX9" s="9"/>
    </row>
    <row r="10" spans="2:76" ht="14.25">
      <c r="B10" s="9">
        <v>8</v>
      </c>
      <c r="C10" s="122"/>
      <c r="D10" s="9"/>
      <c r="E10" s="15"/>
      <c r="F10" s="892" t="s">
        <v>177</v>
      </c>
      <c r="G10" s="892"/>
      <c r="H10" s="892"/>
      <c r="I10" s="15"/>
      <c r="J10" s="11">
        <v>8</v>
      </c>
      <c r="K10" s="13" t="s">
        <v>51</v>
      </c>
      <c r="L10" s="12" t="s">
        <v>50</v>
      </c>
      <c r="M10" s="3"/>
      <c r="N10" s="11">
        <v>8</v>
      </c>
      <c r="O10" s="1" t="s">
        <v>52</v>
      </c>
      <c r="P10" s="2" t="s">
        <v>53</v>
      </c>
      <c r="Q10" s="3"/>
      <c r="R10" s="9">
        <v>8</v>
      </c>
      <c r="S10" s="9" t="s">
        <v>233</v>
      </c>
      <c r="T10" s="9"/>
      <c r="U10" s="3"/>
      <c r="Z10" s="9">
        <v>8</v>
      </c>
      <c r="AA10" s="16" t="s">
        <v>216</v>
      </c>
      <c r="AB10" s="16"/>
      <c r="AD10" s="9">
        <v>8</v>
      </c>
      <c r="AE10" s="16" t="s">
        <v>216</v>
      </c>
      <c r="AF10" s="16"/>
      <c r="AL10" s="9">
        <v>8</v>
      </c>
      <c r="AM10" s="16" t="s">
        <v>194</v>
      </c>
      <c r="AN10" s="283">
        <v>10100</v>
      </c>
      <c r="AP10" s="9">
        <v>8</v>
      </c>
      <c r="AQ10" s="16" t="s">
        <v>291</v>
      </c>
      <c r="AR10" s="16"/>
      <c r="BB10" s="9">
        <v>8</v>
      </c>
      <c r="BC10" s="290">
        <v>13</v>
      </c>
      <c r="BD10" s="290">
        <v>18</v>
      </c>
      <c r="BJ10" s="9">
        <v>8</v>
      </c>
      <c r="BK10" s="675" t="s">
        <v>676</v>
      </c>
      <c r="BL10" s="9"/>
      <c r="BR10" s="8">
        <v>8</v>
      </c>
      <c r="BS10" s="675" t="s">
        <v>319</v>
      </c>
      <c r="BT10" s="9" t="s">
        <v>479</v>
      </c>
      <c r="BV10" s="8">
        <v>8</v>
      </c>
      <c r="BW10" s="683"/>
      <c r="BX10" s="9"/>
    </row>
    <row r="11" spans="2:76" ht="12.75">
      <c r="B11" s="9">
        <v>9</v>
      </c>
      <c r="C11" s="201"/>
      <c r="D11" s="9"/>
      <c r="E11" s="15"/>
      <c r="F11" s="6" t="s">
        <v>23</v>
      </c>
      <c r="G11" s="6" t="s">
        <v>24</v>
      </c>
      <c r="H11" s="6" t="s">
        <v>6</v>
      </c>
      <c r="I11" s="15"/>
      <c r="J11" s="10">
        <v>9</v>
      </c>
      <c r="K11" s="13" t="s">
        <v>55</v>
      </c>
      <c r="L11" s="14" t="s">
        <v>54</v>
      </c>
      <c r="M11" s="3"/>
      <c r="N11" s="10">
        <v>9</v>
      </c>
      <c r="O11" s="1" t="s">
        <v>56</v>
      </c>
      <c r="P11" s="2" t="s">
        <v>57</v>
      </c>
      <c r="Q11" s="3"/>
      <c r="R11" s="9">
        <v>9</v>
      </c>
      <c r="S11" s="9" t="s">
        <v>234</v>
      </c>
      <c r="T11" s="9"/>
      <c r="U11" s="3"/>
      <c r="AD11" s="9">
        <v>9</v>
      </c>
      <c r="AE11" s="16"/>
      <c r="AF11" s="16"/>
      <c r="AL11" s="9">
        <v>9</v>
      </c>
      <c r="AM11" s="16" t="s">
        <v>195</v>
      </c>
      <c r="AN11" s="283">
        <v>10200</v>
      </c>
      <c r="AP11" s="9">
        <v>9</v>
      </c>
      <c r="AQ11" s="16" t="s">
        <v>292</v>
      </c>
      <c r="AR11" s="16"/>
      <c r="BB11" s="9">
        <v>9</v>
      </c>
      <c r="BC11" s="288">
        <v>14</v>
      </c>
      <c r="BD11" s="289">
        <v>19</v>
      </c>
      <c r="BJ11" s="8">
        <v>9</v>
      </c>
      <c r="BK11" s="675" t="s">
        <v>677</v>
      </c>
      <c r="BL11" s="9"/>
      <c r="BR11" s="8">
        <v>9</v>
      </c>
      <c r="BS11" s="675" t="s">
        <v>378</v>
      </c>
      <c r="BT11" s="9" t="s">
        <v>479</v>
      </c>
      <c r="BV11" s="8">
        <v>9</v>
      </c>
      <c r="BW11" s="683"/>
      <c r="BX11" s="9"/>
    </row>
    <row r="12" spans="2:76" ht="12.75">
      <c r="B12" s="9">
        <v>10</v>
      </c>
      <c r="C12" s="417"/>
      <c r="D12" s="9"/>
      <c r="E12" s="15"/>
      <c r="F12" s="9">
        <v>1</v>
      </c>
      <c r="G12" s="17"/>
      <c r="H12" s="9"/>
      <c r="I12" s="15"/>
      <c r="J12" s="11">
        <v>10</v>
      </c>
      <c r="K12" s="13" t="s">
        <v>59</v>
      </c>
      <c r="L12" s="12" t="s">
        <v>58</v>
      </c>
      <c r="M12" s="3"/>
      <c r="N12" s="11">
        <v>10</v>
      </c>
      <c r="O12" s="1"/>
      <c r="P12" s="2"/>
      <c r="Q12" s="3"/>
      <c r="R12" s="9">
        <v>10</v>
      </c>
      <c r="S12" s="9" t="s">
        <v>235</v>
      </c>
      <c r="T12" s="9"/>
      <c r="U12" s="3"/>
      <c r="AD12" s="9">
        <v>10</v>
      </c>
      <c r="AE12" s="16"/>
      <c r="AF12" s="16"/>
      <c r="AL12" s="9">
        <v>10</v>
      </c>
      <c r="AM12" s="16" t="s">
        <v>196</v>
      </c>
      <c r="AN12" s="283">
        <v>11100</v>
      </c>
      <c r="BB12" s="9">
        <v>10</v>
      </c>
      <c r="BC12" s="288">
        <v>15</v>
      </c>
      <c r="BD12" s="289">
        <v>20</v>
      </c>
      <c r="BJ12" s="9">
        <v>10</v>
      </c>
      <c r="BK12" s="675" t="s">
        <v>678</v>
      </c>
      <c r="BL12" s="9"/>
      <c r="BR12" s="8">
        <v>10</v>
      </c>
      <c r="BS12" s="675" t="s">
        <v>467</v>
      </c>
      <c r="BT12" s="9" t="s">
        <v>479</v>
      </c>
      <c r="BV12" s="8">
        <v>10</v>
      </c>
      <c r="BW12" s="683"/>
      <c r="BX12" s="9"/>
    </row>
    <row r="13" spans="2:72" ht="12.75">
      <c r="B13" s="9" t="s">
        <v>579</v>
      </c>
      <c r="C13" s="442"/>
      <c r="D13" s="9"/>
      <c r="F13" s="9">
        <v>2</v>
      </c>
      <c r="G13" s="9" t="s">
        <v>29</v>
      </c>
      <c r="H13" s="9"/>
      <c r="J13" s="11">
        <v>11</v>
      </c>
      <c r="K13" s="13" t="s">
        <v>61</v>
      </c>
      <c r="L13" s="14" t="s">
        <v>60</v>
      </c>
      <c r="M13" s="3"/>
      <c r="N13" s="3"/>
      <c r="O13" s="3"/>
      <c r="P13" s="3"/>
      <c r="Q13" s="3"/>
      <c r="R13" s="9">
        <v>11</v>
      </c>
      <c r="S13" s="9" t="s">
        <v>236</v>
      </c>
      <c r="T13" s="9"/>
      <c r="U13" s="3"/>
      <c r="AL13" s="9">
        <v>11</v>
      </c>
      <c r="AM13" s="16" t="s">
        <v>197</v>
      </c>
      <c r="AN13" s="283">
        <v>8600</v>
      </c>
      <c r="BB13" s="9">
        <v>11</v>
      </c>
      <c r="BC13" s="290">
        <v>16</v>
      </c>
      <c r="BD13" s="290">
        <v>21</v>
      </c>
      <c r="BJ13" s="8">
        <v>11</v>
      </c>
      <c r="BK13" s="675" t="s">
        <v>679</v>
      </c>
      <c r="BL13" s="9"/>
      <c r="BR13" s="8">
        <v>11</v>
      </c>
      <c r="BS13" s="681" t="s">
        <v>695</v>
      </c>
      <c r="BT13" s="9" t="s">
        <v>479</v>
      </c>
    </row>
    <row r="14" spans="2:72" ht="12.75">
      <c r="B14" s="15"/>
      <c r="C14" s="33"/>
      <c r="D14" s="15"/>
      <c r="F14" s="9">
        <v>3</v>
      </c>
      <c r="G14" s="9" t="s">
        <v>179</v>
      </c>
      <c r="H14" s="9"/>
      <c r="J14" s="11">
        <v>12</v>
      </c>
      <c r="K14" s="13" t="s">
        <v>63</v>
      </c>
      <c r="L14" s="12" t="s">
        <v>62</v>
      </c>
      <c r="M14" s="3"/>
      <c r="N14" s="18"/>
      <c r="O14" s="18"/>
      <c r="P14" s="3"/>
      <c r="Q14" s="3"/>
      <c r="R14" s="9">
        <v>12</v>
      </c>
      <c r="S14" s="9" t="s">
        <v>237</v>
      </c>
      <c r="T14" s="9"/>
      <c r="U14" s="3"/>
      <c r="AL14" s="9">
        <v>12</v>
      </c>
      <c r="AM14" s="16" t="s">
        <v>198</v>
      </c>
      <c r="AN14" s="283">
        <v>9800</v>
      </c>
      <c r="BB14" s="9">
        <v>12</v>
      </c>
      <c r="BC14" s="288">
        <v>17</v>
      </c>
      <c r="BD14" s="289">
        <v>22</v>
      </c>
      <c r="BJ14" s="9">
        <v>12</v>
      </c>
      <c r="BK14" s="683" t="s">
        <v>718</v>
      </c>
      <c r="BL14" s="9"/>
      <c r="BR14" s="8" t="s">
        <v>710</v>
      </c>
      <c r="BS14" s="681" t="s">
        <v>711</v>
      </c>
      <c r="BT14" s="9" t="s">
        <v>479</v>
      </c>
    </row>
    <row r="15" spans="2:72" ht="14.25">
      <c r="B15" s="894" t="s">
        <v>418</v>
      </c>
      <c r="C15" s="894"/>
      <c r="D15" s="894"/>
      <c r="E15" s="4"/>
      <c r="F15" s="4"/>
      <c r="G15" s="4"/>
      <c r="H15" s="4"/>
      <c r="I15" s="4"/>
      <c r="J15" s="10">
        <v>13</v>
      </c>
      <c r="K15" s="13" t="s">
        <v>65</v>
      </c>
      <c r="L15" s="14" t="s">
        <v>64</v>
      </c>
      <c r="M15" s="19"/>
      <c r="N15" s="20"/>
      <c r="O15" s="20"/>
      <c r="P15" s="3"/>
      <c r="Q15" s="3"/>
      <c r="R15" s="9">
        <v>13</v>
      </c>
      <c r="S15" s="9" t="s">
        <v>238</v>
      </c>
      <c r="T15" s="9"/>
      <c r="U15" s="3"/>
      <c r="AL15" s="9">
        <v>13</v>
      </c>
      <c r="AM15" s="16" t="s">
        <v>199</v>
      </c>
      <c r="AN15" s="283">
        <v>9700</v>
      </c>
      <c r="BB15" s="9">
        <v>13</v>
      </c>
      <c r="BC15" s="288">
        <v>18</v>
      </c>
      <c r="BD15" s="289">
        <v>23</v>
      </c>
      <c r="BJ15" s="8">
        <v>13</v>
      </c>
      <c r="BL15" s="9"/>
      <c r="BR15" s="8" t="s">
        <v>712</v>
      </c>
      <c r="BS15" s="8"/>
      <c r="BT15" s="9"/>
    </row>
    <row r="16" spans="2:72" ht="14.25">
      <c r="B16" s="6" t="s">
        <v>23</v>
      </c>
      <c r="C16" s="6" t="s">
        <v>24</v>
      </c>
      <c r="D16" s="6" t="s">
        <v>6</v>
      </c>
      <c r="E16" s="21"/>
      <c r="F16" s="4"/>
      <c r="G16" s="4"/>
      <c r="H16" s="4"/>
      <c r="I16" s="21"/>
      <c r="J16" s="11">
        <v>14</v>
      </c>
      <c r="K16" s="13" t="s">
        <v>67</v>
      </c>
      <c r="L16" s="12" t="s">
        <v>66</v>
      </c>
      <c r="M16" s="3"/>
      <c r="N16" s="3"/>
      <c r="O16" s="3"/>
      <c r="P16" s="3"/>
      <c r="Q16" s="3"/>
      <c r="R16" s="9">
        <v>14</v>
      </c>
      <c r="S16" s="9" t="s">
        <v>239</v>
      </c>
      <c r="T16" s="9"/>
      <c r="U16" s="3"/>
      <c r="AL16" s="9">
        <v>14</v>
      </c>
      <c r="AM16" s="16" t="s">
        <v>200</v>
      </c>
      <c r="AN16" s="283">
        <v>1300</v>
      </c>
      <c r="BB16" s="9">
        <v>14</v>
      </c>
      <c r="BC16" s="290">
        <v>19</v>
      </c>
      <c r="BD16" s="290">
        <v>24</v>
      </c>
      <c r="BJ16" s="9">
        <v>14</v>
      </c>
      <c r="BK16" s="417"/>
      <c r="BL16" s="9"/>
      <c r="BR16" s="8" t="s">
        <v>713</v>
      </c>
      <c r="BS16" s="8"/>
      <c r="BT16" s="9"/>
    </row>
    <row r="17" spans="2:64" ht="14.25">
      <c r="B17" s="8">
        <v>1</v>
      </c>
      <c r="C17" s="8"/>
      <c r="D17" s="9"/>
      <c r="E17" s="22"/>
      <c r="F17" s="891" t="s">
        <v>180</v>
      </c>
      <c r="G17" s="891"/>
      <c r="H17" s="891"/>
      <c r="I17" s="22"/>
      <c r="J17" s="11">
        <v>15</v>
      </c>
      <c r="K17" s="13" t="s">
        <v>69</v>
      </c>
      <c r="L17" s="14" t="s">
        <v>68</v>
      </c>
      <c r="M17" s="3"/>
      <c r="N17" s="3"/>
      <c r="O17" s="3"/>
      <c r="P17" s="3"/>
      <c r="Q17" s="3"/>
      <c r="R17" s="9">
        <v>15</v>
      </c>
      <c r="S17" s="9" t="s">
        <v>240</v>
      </c>
      <c r="T17" s="9"/>
      <c r="U17" s="3"/>
      <c r="BB17" s="9">
        <v>15</v>
      </c>
      <c r="BC17" s="288">
        <v>20</v>
      </c>
      <c r="BD17" s="289">
        <v>25</v>
      </c>
      <c r="BJ17" s="8">
        <v>15</v>
      </c>
      <c r="BK17" s="417"/>
      <c r="BL17" s="9"/>
    </row>
    <row r="18" spans="2:64" ht="12.75">
      <c r="B18" s="9">
        <v>2</v>
      </c>
      <c r="C18" s="65" t="s">
        <v>465</v>
      </c>
      <c r="D18" s="9"/>
      <c r="E18" s="23"/>
      <c r="F18" s="6" t="s">
        <v>23</v>
      </c>
      <c r="G18" s="6" t="s">
        <v>24</v>
      </c>
      <c r="H18" s="6" t="s">
        <v>6</v>
      </c>
      <c r="I18" s="23"/>
      <c r="J18" s="11">
        <v>16</v>
      </c>
      <c r="K18" s="13" t="s">
        <v>71</v>
      </c>
      <c r="L18" s="12" t="s">
        <v>70</v>
      </c>
      <c r="M18" s="3"/>
      <c r="N18" s="3"/>
      <c r="O18" s="3"/>
      <c r="P18" s="3"/>
      <c r="Q18" s="3"/>
      <c r="R18" s="9">
        <v>16</v>
      </c>
      <c r="S18" s="9" t="s">
        <v>241</v>
      </c>
      <c r="T18" s="9"/>
      <c r="U18" s="3"/>
      <c r="BB18" s="9">
        <v>16</v>
      </c>
      <c r="BC18" s="288">
        <v>21</v>
      </c>
      <c r="BD18" s="289">
        <v>26</v>
      </c>
      <c r="BJ18" s="9">
        <v>16</v>
      </c>
      <c r="BK18" s="417"/>
      <c r="BL18" s="9"/>
    </row>
    <row r="19" spans="2:64" ht="12.75">
      <c r="B19" s="9">
        <v>3</v>
      </c>
      <c r="C19" s="65" t="s">
        <v>674</v>
      </c>
      <c r="D19" s="9"/>
      <c r="E19" s="24"/>
      <c r="F19" s="8">
        <v>1</v>
      </c>
      <c r="G19" s="8"/>
      <c r="H19" s="9"/>
      <c r="I19" s="24"/>
      <c r="J19" s="10">
        <v>17</v>
      </c>
      <c r="K19" s="13" t="s">
        <v>73</v>
      </c>
      <c r="L19" s="14" t="s">
        <v>72</v>
      </c>
      <c r="M19" s="3"/>
      <c r="N19" s="3"/>
      <c r="R19" s="9">
        <v>17</v>
      </c>
      <c r="S19" s="9" t="s">
        <v>242</v>
      </c>
      <c r="T19" s="9"/>
      <c r="U19" s="3"/>
      <c r="BB19" s="9">
        <v>17</v>
      </c>
      <c r="BC19" s="290">
        <v>22</v>
      </c>
      <c r="BD19" s="290">
        <v>27</v>
      </c>
      <c r="BJ19" s="8">
        <v>17</v>
      </c>
      <c r="BK19" s="417"/>
      <c r="BL19" s="9"/>
    </row>
    <row r="20" spans="2:64" ht="14.25">
      <c r="B20" s="9">
        <v>4</v>
      </c>
      <c r="C20" s="65" t="s">
        <v>696</v>
      </c>
      <c r="D20" s="9"/>
      <c r="E20" s="25"/>
      <c r="F20" s="9">
        <v>2</v>
      </c>
      <c r="G20" s="28" t="s">
        <v>181</v>
      </c>
      <c r="H20" s="9"/>
      <c r="I20" s="25"/>
      <c r="J20" s="11">
        <v>18</v>
      </c>
      <c r="K20" s="13" t="s">
        <v>75</v>
      </c>
      <c r="L20" s="12" t="s">
        <v>74</v>
      </c>
      <c r="M20" s="3"/>
      <c r="N20" s="3"/>
      <c r="R20" s="9">
        <v>18</v>
      </c>
      <c r="S20" s="9" t="s">
        <v>243</v>
      </c>
      <c r="T20" s="9"/>
      <c r="U20" s="3"/>
      <c r="Z20" s="893" t="s">
        <v>301</v>
      </c>
      <c r="AA20" s="893"/>
      <c r="AB20" s="893"/>
      <c r="AD20" s="893" t="s">
        <v>300</v>
      </c>
      <c r="AE20" s="893"/>
      <c r="AF20" s="893"/>
      <c r="AH20" s="893" t="s">
        <v>304</v>
      </c>
      <c r="AI20" s="893"/>
      <c r="AJ20" s="893"/>
      <c r="BB20" s="9">
        <v>18</v>
      </c>
      <c r="BC20" s="288">
        <v>23</v>
      </c>
      <c r="BD20" s="289">
        <v>28</v>
      </c>
      <c r="BJ20" s="9">
        <v>18</v>
      </c>
      <c r="BK20" s="417"/>
      <c r="BL20" s="9"/>
    </row>
    <row r="21" spans="2:64" ht="12.75">
      <c r="B21" s="9">
        <v>5</v>
      </c>
      <c r="C21" s="65"/>
      <c r="D21" s="9"/>
      <c r="E21" s="21"/>
      <c r="F21" s="9">
        <v>3</v>
      </c>
      <c r="G21" s="28" t="s">
        <v>182</v>
      </c>
      <c r="H21" s="9"/>
      <c r="I21" s="21"/>
      <c r="J21" s="11">
        <v>19</v>
      </c>
      <c r="K21" s="13" t="s">
        <v>77</v>
      </c>
      <c r="L21" s="14" t="s">
        <v>76</v>
      </c>
      <c r="M21" s="3"/>
      <c r="N21" s="3"/>
      <c r="R21" s="9">
        <v>19</v>
      </c>
      <c r="S21" s="9" t="s">
        <v>244</v>
      </c>
      <c r="T21" s="9"/>
      <c r="U21" s="3"/>
      <c r="Z21" s="6" t="s">
        <v>23</v>
      </c>
      <c r="AA21" s="6" t="s">
        <v>24</v>
      </c>
      <c r="AB21" s="6" t="s">
        <v>6</v>
      </c>
      <c r="AD21" s="6" t="s">
        <v>23</v>
      </c>
      <c r="AE21" s="6" t="s">
        <v>24</v>
      </c>
      <c r="AF21" s="6" t="s">
        <v>6</v>
      </c>
      <c r="AH21" s="6" t="s">
        <v>23</v>
      </c>
      <c r="AI21" s="6" t="s">
        <v>24</v>
      </c>
      <c r="AJ21" s="6" t="s">
        <v>434</v>
      </c>
      <c r="AK21" s="6" t="s">
        <v>435</v>
      </c>
      <c r="BB21" s="9">
        <v>19</v>
      </c>
      <c r="BC21" s="288">
        <v>24</v>
      </c>
      <c r="BD21" s="289">
        <v>29</v>
      </c>
      <c r="BJ21" s="8">
        <v>19</v>
      </c>
      <c r="BK21" s="404"/>
      <c r="BL21" s="9"/>
    </row>
    <row r="22" spans="2:64" ht="12.75">
      <c r="B22" s="9">
        <v>6</v>
      </c>
      <c r="C22" s="65"/>
      <c r="D22" s="9"/>
      <c r="E22" s="22"/>
      <c r="F22" s="21"/>
      <c r="G22" s="21"/>
      <c r="H22" s="21"/>
      <c r="I22" s="22"/>
      <c r="J22" s="11">
        <v>20</v>
      </c>
      <c r="K22" s="13" t="s">
        <v>79</v>
      </c>
      <c r="L22" s="12" t="s">
        <v>78</v>
      </c>
      <c r="M22" s="3"/>
      <c r="N22" s="3"/>
      <c r="R22" s="3"/>
      <c r="S22" s="3"/>
      <c r="T22" s="3"/>
      <c r="U22" s="3"/>
      <c r="Z22" s="8">
        <v>1</v>
      </c>
      <c r="AA22" s="8" t="s">
        <v>303</v>
      </c>
      <c r="AB22" s="9"/>
      <c r="AD22" s="8">
        <v>1</v>
      </c>
      <c r="AE22" s="837" t="s">
        <v>760</v>
      </c>
      <c r="AF22" s="9"/>
      <c r="AH22" s="609">
        <v>1</v>
      </c>
      <c r="AI22" s="842" t="s">
        <v>774</v>
      </c>
      <c r="AJ22" s="843" t="str">
        <f>AE27</f>
        <v>[H]八戸市森林組合</v>
      </c>
      <c r="AK22" s="368" t="s">
        <v>539</v>
      </c>
      <c r="BB22" s="9">
        <v>20</v>
      </c>
      <c r="BC22" s="290">
        <v>25</v>
      </c>
      <c r="BD22" s="290">
        <v>30</v>
      </c>
      <c r="BJ22" s="9">
        <v>20</v>
      </c>
      <c r="BK22" s="404"/>
      <c r="BL22" s="9"/>
    </row>
    <row r="23" spans="2:56" ht="12.75">
      <c r="B23" s="9">
        <v>7</v>
      </c>
      <c r="C23" s="65"/>
      <c r="D23" s="9"/>
      <c r="E23" s="15"/>
      <c r="F23" s="21"/>
      <c r="G23" s="21"/>
      <c r="H23" s="21"/>
      <c r="I23" s="15"/>
      <c r="J23" s="10">
        <v>21</v>
      </c>
      <c r="K23" s="13" t="s">
        <v>81</v>
      </c>
      <c r="L23" s="14" t="s">
        <v>80</v>
      </c>
      <c r="M23" s="3"/>
      <c r="N23" s="3"/>
      <c r="R23" s="3"/>
      <c r="S23" s="3"/>
      <c r="T23" s="3"/>
      <c r="U23" s="3"/>
      <c r="Z23" s="9">
        <v>2</v>
      </c>
      <c r="AA23" s="34" t="s">
        <v>302</v>
      </c>
      <c r="AB23" s="9"/>
      <c r="AD23" s="9">
        <v>2</v>
      </c>
      <c r="AE23" s="365" t="s">
        <v>761</v>
      </c>
      <c r="AF23" s="9"/>
      <c r="AH23" s="610">
        <v>2</v>
      </c>
      <c r="AI23" s="611" t="s">
        <v>775</v>
      </c>
      <c r="AJ23" s="356" t="str">
        <f>AE23</f>
        <v>[S]スチール</v>
      </c>
      <c r="AK23" s="368" t="s">
        <v>539</v>
      </c>
      <c r="BB23" s="9">
        <v>21</v>
      </c>
      <c r="BC23" s="288">
        <v>26</v>
      </c>
      <c r="BD23" s="289">
        <v>31</v>
      </c>
    </row>
    <row r="24" spans="2:56" ht="14.25">
      <c r="B24" s="9">
        <v>8</v>
      </c>
      <c r="C24" s="122"/>
      <c r="D24" s="9"/>
      <c r="E24" s="15"/>
      <c r="F24" s="894" t="s">
        <v>178</v>
      </c>
      <c r="G24" s="894"/>
      <c r="H24" s="894"/>
      <c r="I24" s="15"/>
      <c r="J24" s="11">
        <v>22</v>
      </c>
      <c r="K24" s="13" t="s">
        <v>83</v>
      </c>
      <c r="L24" s="12" t="s">
        <v>82</v>
      </c>
      <c r="M24" s="3"/>
      <c r="N24" s="3"/>
      <c r="R24" s="3"/>
      <c r="S24" s="3"/>
      <c r="T24" s="3"/>
      <c r="U24" s="3"/>
      <c r="Z24" s="9">
        <v>3</v>
      </c>
      <c r="AA24" s="32"/>
      <c r="AB24" s="9"/>
      <c r="AD24" s="9">
        <v>3</v>
      </c>
      <c r="AE24" s="838" t="s">
        <v>762</v>
      </c>
      <c r="AF24" s="9"/>
      <c r="AH24" s="609">
        <v>3</v>
      </c>
      <c r="AI24" s="611" t="s">
        <v>776</v>
      </c>
      <c r="AJ24" s="844" t="str">
        <f>AE23</f>
        <v>[S]スチール</v>
      </c>
      <c r="AK24" s="368" t="s">
        <v>539</v>
      </c>
      <c r="BB24" s="9">
        <v>22</v>
      </c>
      <c r="BC24" s="288">
        <v>27</v>
      </c>
      <c r="BD24" s="289">
        <v>32</v>
      </c>
    </row>
    <row r="25" spans="2:56" ht="12.75">
      <c r="B25" s="9">
        <v>9</v>
      </c>
      <c r="C25" s="417"/>
      <c r="D25" s="9"/>
      <c r="F25" s="6" t="s">
        <v>23</v>
      </c>
      <c r="G25" s="6" t="s">
        <v>24</v>
      </c>
      <c r="H25" s="6" t="s">
        <v>6</v>
      </c>
      <c r="J25" s="11">
        <v>23</v>
      </c>
      <c r="K25" s="13" t="s">
        <v>85</v>
      </c>
      <c r="L25" s="14" t="s">
        <v>84</v>
      </c>
      <c r="M25" s="3"/>
      <c r="N25" s="3"/>
      <c r="R25" s="3"/>
      <c r="S25" s="3"/>
      <c r="T25" s="3"/>
      <c r="U25" s="3"/>
      <c r="Z25" s="9">
        <v>4</v>
      </c>
      <c r="AA25" s="32"/>
      <c r="AB25" s="9"/>
      <c r="AD25" s="9">
        <v>4</v>
      </c>
      <c r="AE25" s="367" t="s">
        <v>763</v>
      </c>
      <c r="AF25" s="9"/>
      <c r="AH25" s="610">
        <v>4</v>
      </c>
      <c r="AI25" s="605" t="s">
        <v>777</v>
      </c>
      <c r="AJ25" s="356" t="str">
        <f>AE23</f>
        <v>[S]スチール</v>
      </c>
      <c r="AK25" s="368" t="s">
        <v>539</v>
      </c>
      <c r="BB25" s="9">
        <v>23</v>
      </c>
      <c r="BC25" s="290">
        <v>28</v>
      </c>
      <c r="BD25" s="290">
        <v>33</v>
      </c>
    </row>
    <row r="26" spans="2:56" ht="12.75">
      <c r="B26" s="9" t="s">
        <v>580</v>
      </c>
      <c r="C26" s="442"/>
      <c r="D26" s="9"/>
      <c r="F26" s="8">
        <v>1</v>
      </c>
      <c r="G26" s="8"/>
      <c r="H26" s="9"/>
      <c r="J26" s="11">
        <v>24</v>
      </c>
      <c r="K26" s="13" t="s">
        <v>87</v>
      </c>
      <c r="L26" s="12" t="s">
        <v>86</v>
      </c>
      <c r="M26" s="3"/>
      <c r="N26" s="3"/>
      <c r="R26" s="3"/>
      <c r="S26" s="3"/>
      <c r="T26" s="3"/>
      <c r="U26" s="3"/>
      <c r="Z26" s="9">
        <v>5</v>
      </c>
      <c r="AA26" s="32"/>
      <c r="AB26" s="9"/>
      <c r="AD26" s="9">
        <v>5</v>
      </c>
      <c r="AE26" s="366" t="s">
        <v>764</v>
      </c>
      <c r="AF26" s="9"/>
      <c r="AH26" s="609">
        <v>5</v>
      </c>
      <c r="AI26" s="605" t="s">
        <v>778</v>
      </c>
      <c r="AJ26" s="844" t="str">
        <f>AE23</f>
        <v>[S]スチール</v>
      </c>
      <c r="AK26" s="368" t="s">
        <v>539</v>
      </c>
      <c r="BB26" s="9">
        <v>24</v>
      </c>
      <c r="BC26" s="288">
        <v>29</v>
      </c>
      <c r="BD26" s="289">
        <v>34</v>
      </c>
    </row>
    <row r="27" spans="6:56" ht="12.75">
      <c r="F27" s="8">
        <v>2</v>
      </c>
      <c r="G27" s="46">
        <v>43922</v>
      </c>
      <c r="H27" s="16" t="s">
        <v>472</v>
      </c>
      <c r="J27" s="10">
        <v>25</v>
      </c>
      <c r="K27" s="13" t="s">
        <v>89</v>
      </c>
      <c r="L27" s="14" t="s">
        <v>88</v>
      </c>
      <c r="M27" s="3"/>
      <c r="N27" s="3"/>
      <c r="R27" s="3"/>
      <c r="S27" s="3"/>
      <c r="T27" s="3"/>
      <c r="U27" s="3"/>
      <c r="AD27" s="9">
        <v>6</v>
      </c>
      <c r="AE27" s="353" t="s">
        <v>765</v>
      </c>
      <c r="AF27" s="9"/>
      <c r="AH27" s="610">
        <v>6</v>
      </c>
      <c r="AI27" s="605" t="s">
        <v>779</v>
      </c>
      <c r="AJ27" s="844" t="str">
        <f>AE23</f>
        <v>[S]スチール</v>
      </c>
      <c r="AK27" s="368" t="s">
        <v>539</v>
      </c>
      <c r="BB27" s="9">
        <v>25</v>
      </c>
      <c r="BC27" s="288">
        <v>30</v>
      </c>
      <c r="BD27" s="289">
        <v>35</v>
      </c>
    </row>
    <row r="28" spans="2:56" ht="14.25">
      <c r="B28" s="30" t="s">
        <v>299</v>
      </c>
      <c r="C28" s="29"/>
      <c r="D28" s="29"/>
      <c r="F28" s="21"/>
      <c r="G28" s="21"/>
      <c r="H28" s="21"/>
      <c r="J28" s="11">
        <v>26</v>
      </c>
      <c r="K28" s="13" t="s">
        <v>91</v>
      </c>
      <c r="L28" s="12" t="s">
        <v>90</v>
      </c>
      <c r="M28" s="3"/>
      <c r="N28" s="3"/>
      <c r="R28" s="3"/>
      <c r="S28" s="3"/>
      <c r="T28" s="3"/>
      <c r="U28" s="3"/>
      <c r="AD28" s="9">
        <v>7</v>
      </c>
      <c r="AE28" s="354" t="s">
        <v>766</v>
      </c>
      <c r="AF28" s="9"/>
      <c r="AH28" s="609">
        <v>7</v>
      </c>
      <c r="AI28" s="605" t="s">
        <v>780</v>
      </c>
      <c r="AJ28" s="356" t="str">
        <f>AE23</f>
        <v>[S]スチール</v>
      </c>
      <c r="AK28" s="368" t="s">
        <v>539</v>
      </c>
      <c r="BB28" s="9">
        <v>26</v>
      </c>
      <c r="BC28" s="290">
        <v>31</v>
      </c>
      <c r="BD28" s="290">
        <v>36</v>
      </c>
    </row>
    <row r="29" spans="2:56" ht="12.75">
      <c r="B29" s="6" t="s">
        <v>23</v>
      </c>
      <c r="C29" s="6" t="s">
        <v>24</v>
      </c>
      <c r="D29" s="6" t="s">
        <v>6</v>
      </c>
      <c r="F29" s="15"/>
      <c r="G29" s="15"/>
      <c r="H29" s="15"/>
      <c r="J29" s="11">
        <v>27</v>
      </c>
      <c r="K29" s="13" t="s">
        <v>93</v>
      </c>
      <c r="L29" s="14" t="s">
        <v>92</v>
      </c>
      <c r="M29" s="3"/>
      <c r="N29" s="3"/>
      <c r="R29" s="3"/>
      <c r="S29" s="3"/>
      <c r="T29" s="3"/>
      <c r="U29" s="3"/>
      <c r="AD29" s="9">
        <v>8</v>
      </c>
      <c r="AE29" s="355" t="s">
        <v>767</v>
      </c>
      <c r="AF29" s="9"/>
      <c r="AH29" s="610">
        <v>8</v>
      </c>
      <c r="AI29" s="605" t="s">
        <v>781</v>
      </c>
      <c r="AJ29" s="356" t="str">
        <f>AE23</f>
        <v>[S]スチール</v>
      </c>
      <c r="AK29" s="368" t="s">
        <v>539</v>
      </c>
      <c r="BB29" s="9">
        <v>27</v>
      </c>
      <c r="BC29" s="288">
        <v>32</v>
      </c>
      <c r="BD29" s="289">
        <v>37</v>
      </c>
    </row>
    <row r="30" spans="2:56" ht="12.75">
      <c r="B30" s="8">
        <v>1</v>
      </c>
      <c r="C30" s="8"/>
      <c r="D30" s="9"/>
      <c r="F30" s="15"/>
      <c r="G30" s="15"/>
      <c r="H30" s="15"/>
      <c r="J30" s="11">
        <v>28</v>
      </c>
      <c r="K30" s="13" t="s">
        <v>95</v>
      </c>
      <c r="L30" s="12" t="s">
        <v>94</v>
      </c>
      <c r="M30" s="3"/>
      <c r="N30" s="3"/>
      <c r="R30" s="3"/>
      <c r="S30" s="3"/>
      <c r="T30" s="3"/>
      <c r="U30" s="3"/>
      <c r="AD30" s="9">
        <v>9</v>
      </c>
      <c r="AE30" s="839" t="s">
        <v>768</v>
      </c>
      <c r="AF30" s="9"/>
      <c r="AH30" s="609">
        <v>9</v>
      </c>
      <c r="AI30" s="605" t="s">
        <v>782</v>
      </c>
      <c r="AJ30" s="845" t="str">
        <f>AE26</f>
        <v>[Y]やまびこ_Kioritz_Shindaiwa</v>
      </c>
      <c r="AK30" s="368" t="s">
        <v>539</v>
      </c>
      <c r="BB30" s="9">
        <v>28</v>
      </c>
      <c r="BC30" s="288">
        <v>33</v>
      </c>
      <c r="BD30" s="289">
        <v>38</v>
      </c>
    </row>
    <row r="31" spans="2:56" ht="12.75">
      <c r="B31" s="9">
        <v>2</v>
      </c>
      <c r="C31" s="675" t="s">
        <v>697</v>
      </c>
      <c r="D31" s="9"/>
      <c r="F31" s="15"/>
      <c r="G31" s="15"/>
      <c r="H31" s="15"/>
      <c r="J31" s="10">
        <v>29</v>
      </c>
      <c r="K31" s="13" t="s">
        <v>97</v>
      </c>
      <c r="L31" s="14" t="s">
        <v>96</v>
      </c>
      <c r="M31" s="3"/>
      <c r="N31" s="3"/>
      <c r="R31" s="3"/>
      <c r="S31" s="3"/>
      <c r="T31" s="3"/>
      <c r="U31" s="3"/>
      <c r="AD31" s="9">
        <v>10</v>
      </c>
      <c r="AE31" s="840" t="s">
        <v>769</v>
      </c>
      <c r="AF31" s="9" t="s">
        <v>770</v>
      </c>
      <c r="AH31" s="610">
        <v>10</v>
      </c>
      <c r="AI31" s="605" t="s">
        <v>783</v>
      </c>
      <c r="AJ31" s="358" t="str">
        <f>AE26</f>
        <v>[Y]やまびこ_Kioritz_Shindaiwa</v>
      </c>
      <c r="AK31" s="368" t="s">
        <v>539</v>
      </c>
      <c r="BB31" s="9">
        <v>29</v>
      </c>
      <c r="BC31" s="290">
        <v>34</v>
      </c>
      <c r="BD31" s="290">
        <v>39</v>
      </c>
    </row>
    <row r="32" spans="2:56" ht="12.75">
      <c r="B32" s="9">
        <v>3</v>
      </c>
      <c r="C32" s="675" t="s">
        <v>695</v>
      </c>
      <c r="D32" s="9"/>
      <c r="F32" s="15"/>
      <c r="G32" s="15"/>
      <c r="H32" s="15"/>
      <c r="J32" s="11">
        <v>30</v>
      </c>
      <c r="K32" s="13" t="s">
        <v>99</v>
      </c>
      <c r="L32" s="12" t="s">
        <v>98</v>
      </c>
      <c r="M32" s="3"/>
      <c r="N32" s="3"/>
      <c r="R32" s="3"/>
      <c r="S32" s="3"/>
      <c r="T32" s="3"/>
      <c r="U32" s="3"/>
      <c r="AD32" s="9">
        <v>11</v>
      </c>
      <c r="AE32" s="608" t="s">
        <v>771</v>
      </c>
      <c r="AF32" s="9"/>
      <c r="AH32" s="609">
        <v>11</v>
      </c>
      <c r="AI32" s="605" t="s">
        <v>784</v>
      </c>
      <c r="AJ32" s="845" t="str">
        <f>AE26</f>
        <v>[Y]やまびこ_Kioritz_Shindaiwa</v>
      </c>
      <c r="AK32" s="368" t="s">
        <v>539</v>
      </c>
      <c r="BB32" s="9">
        <v>30</v>
      </c>
      <c r="BC32" s="288">
        <v>35</v>
      </c>
      <c r="BD32" s="289">
        <v>40</v>
      </c>
    </row>
    <row r="33" spans="2:56" ht="12.75">
      <c r="B33" s="9">
        <v>4</v>
      </c>
      <c r="C33" s="31"/>
      <c r="D33" s="9"/>
      <c r="F33" s="15"/>
      <c r="G33" s="15"/>
      <c r="H33" s="15"/>
      <c r="J33" s="11">
        <v>31</v>
      </c>
      <c r="K33" s="13" t="s">
        <v>101</v>
      </c>
      <c r="L33" s="14" t="s">
        <v>100</v>
      </c>
      <c r="M33" s="3"/>
      <c r="N33" s="3"/>
      <c r="R33" s="3"/>
      <c r="S33" s="3"/>
      <c r="T33" s="3"/>
      <c r="U33" s="3"/>
      <c r="AD33" s="9">
        <v>12</v>
      </c>
      <c r="AE33" s="607" t="s">
        <v>772</v>
      </c>
      <c r="AF33" s="9"/>
      <c r="AH33" s="610">
        <v>12</v>
      </c>
      <c r="AI33" s="369" t="s">
        <v>785</v>
      </c>
      <c r="AJ33" s="845" t="str">
        <f>AE26</f>
        <v>[Y]やまびこ_Kioritz_Shindaiwa</v>
      </c>
      <c r="AK33" s="368" t="s">
        <v>539</v>
      </c>
      <c r="BB33" s="9">
        <v>31</v>
      </c>
      <c r="BC33" s="288">
        <v>36</v>
      </c>
      <c r="BD33" s="289">
        <v>41</v>
      </c>
    </row>
    <row r="34" spans="2:56" ht="12.75">
      <c r="B34" s="9">
        <v>5</v>
      </c>
      <c r="C34" s="52"/>
      <c r="D34" s="9"/>
      <c r="F34" s="15"/>
      <c r="G34" s="15"/>
      <c r="H34" s="15"/>
      <c r="J34" s="11">
        <v>32</v>
      </c>
      <c r="K34" s="13" t="s">
        <v>103</v>
      </c>
      <c r="L34" s="12" t="s">
        <v>102</v>
      </c>
      <c r="M34" s="3"/>
      <c r="N34" s="3"/>
      <c r="R34" s="3"/>
      <c r="S34" s="3"/>
      <c r="T34" s="3"/>
      <c r="U34" s="3"/>
      <c r="AD34" s="9">
        <v>13</v>
      </c>
      <c r="AE34" s="841" t="s">
        <v>773</v>
      </c>
      <c r="AF34" s="9"/>
      <c r="AH34" s="609">
        <v>13</v>
      </c>
      <c r="AI34" s="369" t="s">
        <v>786</v>
      </c>
      <c r="AJ34" s="846" t="str">
        <f>AE25</f>
        <v>[T]シッププロテクション</v>
      </c>
      <c r="AK34" s="368" t="s">
        <v>539</v>
      </c>
      <c r="BB34" s="9">
        <v>32</v>
      </c>
      <c r="BC34" s="290">
        <v>37</v>
      </c>
      <c r="BD34" s="290">
        <v>42</v>
      </c>
    </row>
    <row r="35" spans="2:56" ht="12.75">
      <c r="B35" s="9">
        <v>6</v>
      </c>
      <c r="C35" s="52"/>
      <c r="D35" s="9"/>
      <c r="F35" s="15"/>
      <c r="G35" s="15"/>
      <c r="H35" s="15"/>
      <c r="J35" s="10">
        <v>33</v>
      </c>
      <c r="K35" s="13" t="s">
        <v>105</v>
      </c>
      <c r="L35" s="14" t="s">
        <v>104</v>
      </c>
      <c r="M35" s="3"/>
      <c r="N35" s="3"/>
      <c r="R35" s="3"/>
      <c r="S35" s="3"/>
      <c r="T35" s="3"/>
      <c r="U35" s="3"/>
      <c r="AD35" s="612"/>
      <c r="AE35" s="613"/>
      <c r="AF35" s="612"/>
      <c r="AH35" s="610">
        <v>14</v>
      </c>
      <c r="AI35" s="369" t="s">
        <v>787</v>
      </c>
      <c r="AJ35" s="359" t="str">
        <f>AE25</f>
        <v>[T]シッププロテクション</v>
      </c>
      <c r="AK35" s="368" t="s">
        <v>539</v>
      </c>
      <c r="BB35" s="9">
        <v>33</v>
      </c>
      <c r="BC35" s="288">
        <v>38</v>
      </c>
      <c r="BD35" s="289">
        <v>43</v>
      </c>
    </row>
    <row r="36" spans="2:56" ht="12.75">
      <c r="B36" s="9">
        <v>7</v>
      </c>
      <c r="C36" s="32"/>
      <c r="D36" s="9"/>
      <c r="F36" s="15"/>
      <c r="G36" s="15"/>
      <c r="H36" s="15"/>
      <c r="J36" s="11">
        <v>34</v>
      </c>
      <c r="K36" s="13" t="s">
        <v>107</v>
      </c>
      <c r="L36" s="12" t="s">
        <v>106</v>
      </c>
      <c r="M36" s="3"/>
      <c r="N36" s="3"/>
      <c r="R36" s="3"/>
      <c r="S36" s="3"/>
      <c r="T36" s="3"/>
      <c r="U36" s="3"/>
      <c r="AD36" s="15"/>
      <c r="AE36" s="614"/>
      <c r="AF36" s="15"/>
      <c r="AH36" s="609">
        <v>15</v>
      </c>
      <c r="AI36" s="369" t="s">
        <v>788</v>
      </c>
      <c r="AJ36" s="847" t="str">
        <f>AE33</f>
        <v>[HZ]ハスクバーナ・ゼノア</v>
      </c>
      <c r="AK36" s="368" t="s">
        <v>539</v>
      </c>
      <c r="BB36" s="9">
        <v>34</v>
      </c>
      <c r="BC36" s="288">
        <v>39</v>
      </c>
      <c r="BD36" s="289">
        <v>44</v>
      </c>
    </row>
    <row r="37" spans="2:56" ht="12.75">
      <c r="B37" s="9">
        <v>8</v>
      </c>
      <c r="C37" s="36"/>
      <c r="D37" s="9"/>
      <c r="F37" s="15"/>
      <c r="G37" s="15"/>
      <c r="H37" s="15"/>
      <c r="J37" s="11">
        <v>35</v>
      </c>
      <c r="K37" s="13" t="s">
        <v>109</v>
      </c>
      <c r="L37" s="14" t="s">
        <v>108</v>
      </c>
      <c r="M37" s="3"/>
      <c r="N37" s="3"/>
      <c r="R37" s="3"/>
      <c r="S37" s="3"/>
      <c r="T37" s="3"/>
      <c r="U37" s="3"/>
      <c r="AD37" s="15"/>
      <c r="AE37" s="614"/>
      <c r="AF37" s="15"/>
      <c r="AH37" s="610">
        <v>16</v>
      </c>
      <c r="AI37" s="369" t="s">
        <v>789</v>
      </c>
      <c r="AJ37" s="847" t="str">
        <f>AE33</f>
        <v>[HZ]ハスクバーナ・ゼノア</v>
      </c>
      <c r="AK37" s="368" t="s">
        <v>539</v>
      </c>
      <c r="BB37" s="9">
        <v>35</v>
      </c>
      <c r="BC37" s="290">
        <v>40</v>
      </c>
      <c r="BD37" s="290">
        <v>45</v>
      </c>
    </row>
    <row r="38" spans="2:56" ht="12.75">
      <c r="B38" s="9">
        <v>9</v>
      </c>
      <c r="C38" s="41"/>
      <c r="D38" s="9"/>
      <c r="F38" s="15"/>
      <c r="G38" s="15"/>
      <c r="H38" s="15"/>
      <c r="J38" s="11">
        <v>36</v>
      </c>
      <c r="K38" s="13" t="s">
        <v>111</v>
      </c>
      <c r="L38" s="12" t="s">
        <v>110</v>
      </c>
      <c r="M38" s="3"/>
      <c r="N38" s="3"/>
      <c r="R38" s="3"/>
      <c r="S38" s="3"/>
      <c r="T38" s="3"/>
      <c r="U38" s="3"/>
      <c r="AD38" s="15"/>
      <c r="AE38" s="614"/>
      <c r="AF38" s="15"/>
      <c r="AH38" s="609">
        <v>17</v>
      </c>
      <c r="AI38" s="369" t="s">
        <v>790</v>
      </c>
      <c r="AJ38" s="847" t="str">
        <f>AE33</f>
        <v>[HZ]ハスクバーナ・ゼノア</v>
      </c>
      <c r="AK38" s="368" t="s">
        <v>539</v>
      </c>
      <c r="BB38" s="9">
        <v>36</v>
      </c>
      <c r="BC38" s="288">
        <v>41</v>
      </c>
      <c r="BD38" s="289">
        <v>46</v>
      </c>
    </row>
    <row r="39" spans="2:56" ht="12.75">
      <c r="B39" s="9">
        <v>10</v>
      </c>
      <c r="C39" s="41"/>
      <c r="D39" s="9"/>
      <c r="F39" s="15"/>
      <c r="G39" s="15"/>
      <c r="H39" s="15"/>
      <c r="J39" s="10">
        <v>37</v>
      </c>
      <c r="K39" s="13" t="s">
        <v>113</v>
      </c>
      <c r="L39" s="14" t="s">
        <v>112</v>
      </c>
      <c r="M39" s="3"/>
      <c r="N39" s="3"/>
      <c r="R39" s="3"/>
      <c r="S39" s="3"/>
      <c r="T39" s="3"/>
      <c r="U39" s="3"/>
      <c r="AD39" s="15"/>
      <c r="AE39" s="614"/>
      <c r="AF39" s="15"/>
      <c r="AH39" s="610">
        <v>18</v>
      </c>
      <c r="AI39" s="605" t="s">
        <v>791</v>
      </c>
      <c r="AJ39" s="847" t="str">
        <f>AE33</f>
        <v>[HZ]ハスクバーナ・ゼノア</v>
      </c>
      <c r="AK39" s="368" t="s">
        <v>539</v>
      </c>
      <c r="BB39" s="9">
        <v>37</v>
      </c>
      <c r="BC39" s="288">
        <v>42</v>
      </c>
      <c r="BD39" s="289">
        <v>47</v>
      </c>
    </row>
    <row r="40" spans="2:56" ht="12.75">
      <c r="B40" s="9">
        <v>11</v>
      </c>
      <c r="C40" s="201"/>
      <c r="D40" s="9"/>
      <c r="F40" s="15"/>
      <c r="G40" s="15"/>
      <c r="H40" s="15"/>
      <c r="J40" s="11">
        <v>38</v>
      </c>
      <c r="K40" s="13" t="s">
        <v>115</v>
      </c>
      <c r="L40" s="12" t="s">
        <v>114</v>
      </c>
      <c r="M40" s="3"/>
      <c r="N40" s="3"/>
      <c r="R40" s="3"/>
      <c r="S40" s="3"/>
      <c r="T40" s="3"/>
      <c r="U40" s="3"/>
      <c r="AE40"/>
      <c r="AH40" s="609">
        <v>19</v>
      </c>
      <c r="AI40" s="605" t="s">
        <v>792</v>
      </c>
      <c r="AJ40" s="847" t="str">
        <f>AE33</f>
        <v>[HZ]ハスクバーナ・ゼノア</v>
      </c>
      <c r="AK40" s="368" t="s">
        <v>539</v>
      </c>
      <c r="BB40" s="9">
        <v>38</v>
      </c>
      <c r="BC40" s="290">
        <v>43</v>
      </c>
      <c r="BD40" s="290">
        <v>48</v>
      </c>
    </row>
    <row r="41" spans="2:56" ht="12.75">
      <c r="B41" s="9">
        <v>12</v>
      </c>
      <c r="C41" s="417"/>
      <c r="D41" s="9"/>
      <c r="F41" s="15"/>
      <c r="G41" s="15"/>
      <c r="H41" s="15"/>
      <c r="J41" s="11">
        <v>39</v>
      </c>
      <c r="K41" s="13" t="s">
        <v>117</v>
      </c>
      <c r="L41" s="14" t="s">
        <v>116</v>
      </c>
      <c r="M41" s="3"/>
      <c r="N41" s="3"/>
      <c r="R41" s="3"/>
      <c r="S41" s="3"/>
      <c r="T41" s="3"/>
      <c r="U41" s="3"/>
      <c r="AE41"/>
      <c r="AH41" s="610">
        <v>20</v>
      </c>
      <c r="AI41" s="605" t="s">
        <v>793</v>
      </c>
      <c r="AJ41" s="847" t="str">
        <f>AE33</f>
        <v>[HZ]ハスクバーナ・ゼノア</v>
      </c>
      <c r="AK41" s="368" t="s">
        <v>539</v>
      </c>
      <c r="BB41" s="9">
        <v>39</v>
      </c>
      <c r="BC41" s="288">
        <v>44</v>
      </c>
      <c r="BD41" s="289">
        <v>49</v>
      </c>
    </row>
    <row r="42" spans="2:56" ht="12.75">
      <c r="B42" s="9" t="s">
        <v>581</v>
      </c>
      <c r="C42" s="442"/>
      <c r="D42" s="9"/>
      <c r="F42" s="15"/>
      <c r="G42" s="15"/>
      <c r="H42" s="15"/>
      <c r="J42" s="11">
        <v>40</v>
      </c>
      <c r="K42" s="13" t="s">
        <v>119</v>
      </c>
      <c r="L42" s="12" t="s">
        <v>118</v>
      </c>
      <c r="M42" s="3"/>
      <c r="N42" s="3"/>
      <c r="R42" s="3"/>
      <c r="S42" s="3"/>
      <c r="T42" s="3"/>
      <c r="U42" s="3"/>
      <c r="AE42"/>
      <c r="AH42" s="609">
        <v>21</v>
      </c>
      <c r="AI42" s="605" t="s">
        <v>794</v>
      </c>
      <c r="AJ42" s="847" t="str">
        <f>AE33</f>
        <v>[HZ]ハスクバーナ・ゼノア</v>
      </c>
      <c r="AK42" s="368" t="s">
        <v>539</v>
      </c>
      <c r="BB42" s="9">
        <v>40</v>
      </c>
      <c r="BC42" s="288">
        <v>45</v>
      </c>
      <c r="BD42" s="289">
        <v>50</v>
      </c>
    </row>
    <row r="43" spans="6:56" ht="12.75">
      <c r="F43" s="15"/>
      <c r="G43" s="15"/>
      <c r="H43" s="15"/>
      <c r="J43" s="10">
        <v>41</v>
      </c>
      <c r="K43" s="13" t="s">
        <v>121</v>
      </c>
      <c r="L43" s="14" t="s">
        <v>120</v>
      </c>
      <c r="M43" s="3"/>
      <c r="N43" s="3"/>
      <c r="R43" s="3"/>
      <c r="S43" s="3"/>
      <c r="T43" s="3"/>
      <c r="U43" s="3"/>
      <c r="AE43"/>
      <c r="AH43" s="610">
        <v>22</v>
      </c>
      <c r="AI43" s="605" t="s">
        <v>795</v>
      </c>
      <c r="AJ43" s="848" t="str">
        <f>AE34</f>
        <v>[WA]和光商事</v>
      </c>
      <c r="AK43" s="368" t="s">
        <v>539</v>
      </c>
      <c r="BB43" s="9">
        <v>41</v>
      </c>
      <c r="BC43" s="290">
        <v>46</v>
      </c>
      <c r="BD43" s="290">
        <v>51</v>
      </c>
    </row>
    <row r="44" spans="1:56" ht="12.75">
      <c r="A44" s="42"/>
      <c r="B44" s="15"/>
      <c r="C44" s="15"/>
      <c r="D44" s="15"/>
      <c r="F44" s="15"/>
      <c r="G44" s="15"/>
      <c r="H44" s="15"/>
      <c r="J44" s="11">
        <v>42</v>
      </c>
      <c r="K44" s="13" t="s">
        <v>123</v>
      </c>
      <c r="L44" s="12" t="s">
        <v>122</v>
      </c>
      <c r="M44" s="3"/>
      <c r="N44" s="3"/>
      <c r="R44" s="3"/>
      <c r="S44" s="3"/>
      <c r="T44" s="3"/>
      <c r="U44" s="3"/>
      <c r="AE44"/>
      <c r="AH44" s="609">
        <v>23</v>
      </c>
      <c r="AI44" s="605" t="s">
        <v>796</v>
      </c>
      <c r="AJ44" s="360" t="str">
        <f>AE34</f>
        <v>[WA]和光商事</v>
      </c>
      <c r="AK44" s="368" t="s">
        <v>539</v>
      </c>
      <c r="BB44" s="9">
        <v>42</v>
      </c>
      <c r="BC44" s="288">
        <v>47</v>
      </c>
      <c r="BD44" s="289">
        <v>52</v>
      </c>
    </row>
    <row r="45" spans="2:56" ht="12.75">
      <c r="B45" s="15"/>
      <c r="C45" s="15"/>
      <c r="D45" s="15"/>
      <c r="F45" s="15"/>
      <c r="G45" s="15"/>
      <c r="H45" s="15"/>
      <c r="J45" s="11">
        <v>43</v>
      </c>
      <c r="K45" s="13" t="s">
        <v>125</v>
      </c>
      <c r="L45" s="14" t="s">
        <v>124</v>
      </c>
      <c r="M45" s="3"/>
      <c r="N45" s="3"/>
      <c r="R45" s="3"/>
      <c r="S45" s="3"/>
      <c r="T45" s="3"/>
      <c r="U45" s="3"/>
      <c r="AE45"/>
      <c r="AH45" s="610">
        <v>24</v>
      </c>
      <c r="AI45" s="605" t="s">
        <v>797</v>
      </c>
      <c r="AJ45" s="360" t="str">
        <f>AE34</f>
        <v>[WA]和光商事</v>
      </c>
      <c r="AK45" s="368" t="s">
        <v>539</v>
      </c>
      <c r="BB45" s="9">
        <v>43</v>
      </c>
      <c r="BC45" s="288">
        <v>48</v>
      </c>
      <c r="BD45" s="289">
        <v>53</v>
      </c>
    </row>
    <row r="46" spans="2:56" ht="12.75">
      <c r="B46" s="15"/>
      <c r="C46" s="15"/>
      <c r="D46" s="15"/>
      <c r="F46" s="15"/>
      <c r="G46" s="15"/>
      <c r="H46" s="15"/>
      <c r="J46" s="11">
        <v>44</v>
      </c>
      <c r="K46" s="13" t="s">
        <v>127</v>
      </c>
      <c r="L46" s="12" t="s">
        <v>126</v>
      </c>
      <c r="M46" s="3"/>
      <c r="N46" s="3"/>
      <c r="R46" s="3"/>
      <c r="S46" s="3"/>
      <c r="T46" s="3"/>
      <c r="U46" s="3"/>
      <c r="AE46"/>
      <c r="AH46" s="609">
        <v>25</v>
      </c>
      <c r="AI46" s="605" t="s">
        <v>798</v>
      </c>
      <c r="AJ46" s="849" t="str">
        <f>AE28</f>
        <v>[TY]トーヨ</v>
      </c>
      <c r="AK46" s="368" t="s">
        <v>539</v>
      </c>
      <c r="BB46" s="9">
        <v>44</v>
      </c>
      <c r="BC46" s="290">
        <v>49</v>
      </c>
      <c r="BD46" s="290">
        <v>54</v>
      </c>
    </row>
    <row r="47" spans="2:56" ht="12.75">
      <c r="B47" s="15"/>
      <c r="C47" s="15"/>
      <c r="D47" s="15"/>
      <c r="F47" s="15"/>
      <c r="G47" s="15"/>
      <c r="H47" s="15"/>
      <c r="J47" s="10">
        <v>45</v>
      </c>
      <c r="K47" s="13" t="s">
        <v>129</v>
      </c>
      <c r="L47" s="14" t="s">
        <v>128</v>
      </c>
      <c r="M47" s="3"/>
      <c r="N47" s="3"/>
      <c r="R47" s="3"/>
      <c r="S47" s="3"/>
      <c r="T47" s="3"/>
      <c r="U47" s="3"/>
      <c r="AE47"/>
      <c r="AH47" s="610">
        <v>26</v>
      </c>
      <c r="AI47" s="605" t="s">
        <v>799</v>
      </c>
      <c r="AJ47" s="849" t="str">
        <f>AE28</f>
        <v>[TY]トーヨ</v>
      </c>
      <c r="AK47" s="368" t="s">
        <v>539</v>
      </c>
      <c r="BB47" s="9">
        <v>45</v>
      </c>
      <c r="BC47" s="288">
        <v>50</v>
      </c>
      <c r="BD47" s="289">
        <v>55</v>
      </c>
    </row>
    <row r="48" spans="2:56" ht="12.75">
      <c r="B48" s="15"/>
      <c r="C48" s="15"/>
      <c r="D48" s="15"/>
      <c r="F48" s="15"/>
      <c r="G48" s="15"/>
      <c r="H48" s="15"/>
      <c r="J48" s="11">
        <v>46</v>
      </c>
      <c r="K48" s="13" t="s">
        <v>131</v>
      </c>
      <c r="L48" s="12" t="s">
        <v>130</v>
      </c>
      <c r="M48" s="3"/>
      <c r="N48" s="3"/>
      <c r="R48" s="3"/>
      <c r="S48" s="3"/>
      <c r="T48" s="3"/>
      <c r="U48" s="3"/>
      <c r="AE48"/>
      <c r="AH48" s="609">
        <v>27</v>
      </c>
      <c r="AI48" s="369" t="s">
        <v>800</v>
      </c>
      <c r="AJ48" s="849" t="str">
        <f>AE28</f>
        <v>[TY]トーヨ</v>
      </c>
      <c r="AK48" s="368" t="s">
        <v>539</v>
      </c>
      <c r="BB48" s="9">
        <v>46</v>
      </c>
      <c r="BC48" s="288">
        <v>51</v>
      </c>
      <c r="BD48" s="289">
        <v>56</v>
      </c>
    </row>
    <row r="49" spans="2:56" ht="12.75">
      <c r="B49" s="15"/>
      <c r="C49" s="15"/>
      <c r="D49" s="15"/>
      <c r="F49" s="15"/>
      <c r="G49" s="15"/>
      <c r="H49" s="15"/>
      <c r="J49" s="11">
        <v>47</v>
      </c>
      <c r="K49" s="13" t="s">
        <v>133</v>
      </c>
      <c r="L49" s="14" t="s">
        <v>132</v>
      </c>
      <c r="M49" s="3"/>
      <c r="N49" s="3"/>
      <c r="R49" s="3"/>
      <c r="S49" s="3"/>
      <c r="T49" s="3"/>
      <c r="U49" s="3"/>
      <c r="AE49"/>
      <c r="AH49" s="610">
        <v>28</v>
      </c>
      <c r="AI49" s="605" t="s">
        <v>801</v>
      </c>
      <c r="AJ49" s="354" t="str">
        <f>AE28</f>
        <v>[TY]トーヨ</v>
      </c>
      <c r="AK49" s="368" t="s">
        <v>539</v>
      </c>
      <c r="BB49" s="9">
        <v>47</v>
      </c>
      <c r="BC49" s="290">
        <v>52</v>
      </c>
      <c r="BD49" s="290">
        <v>57</v>
      </c>
    </row>
    <row r="50" spans="2:56" ht="12.75">
      <c r="B50" s="15"/>
      <c r="C50" s="15"/>
      <c r="D50" s="15"/>
      <c r="F50" s="15"/>
      <c r="G50" s="15"/>
      <c r="H50" s="15"/>
      <c r="J50" s="11">
        <v>48</v>
      </c>
      <c r="K50" s="13" t="s">
        <v>135</v>
      </c>
      <c r="L50" s="12" t="s">
        <v>134</v>
      </c>
      <c r="M50" s="3"/>
      <c r="N50" s="3"/>
      <c r="R50" s="3"/>
      <c r="S50" s="3"/>
      <c r="T50" s="3"/>
      <c r="U50" s="3"/>
      <c r="AE50"/>
      <c r="AH50" s="609">
        <v>29</v>
      </c>
      <c r="AI50" s="605" t="s">
        <v>802</v>
      </c>
      <c r="AJ50" s="606" t="str">
        <f>AE24</f>
        <v>[MO]モンベル</v>
      </c>
      <c r="AK50" s="368" t="s">
        <v>539</v>
      </c>
      <c r="BB50" s="9">
        <v>48</v>
      </c>
      <c r="BC50" s="288">
        <v>53</v>
      </c>
      <c r="BD50" s="289">
        <v>58</v>
      </c>
    </row>
    <row r="51" spans="2:56" ht="12.75">
      <c r="B51" s="15"/>
      <c r="C51" s="15"/>
      <c r="D51" s="15"/>
      <c r="F51" s="15"/>
      <c r="G51" s="15"/>
      <c r="H51" s="15"/>
      <c r="J51" s="26"/>
      <c r="K51" s="26"/>
      <c r="L51" s="26"/>
      <c r="M51" s="3"/>
      <c r="N51" s="3"/>
      <c r="R51" s="3"/>
      <c r="S51" s="3"/>
      <c r="T51" s="3"/>
      <c r="U51" s="3"/>
      <c r="AE51"/>
      <c r="AH51" s="610">
        <v>30</v>
      </c>
      <c r="AI51" s="605" t="s">
        <v>803</v>
      </c>
      <c r="AJ51" s="850" t="str">
        <f>AE24</f>
        <v>[MO]モンベル</v>
      </c>
      <c r="AK51" s="368" t="s">
        <v>539</v>
      </c>
      <c r="BB51" s="9">
        <v>49</v>
      </c>
      <c r="BC51" s="288">
        <v>54</v>
      </c>
      <c r="BD51" s="289">
        <v>59</v>
      </c>
    </row>
    <row r="52" spans="2:56" ht="12.75">
      <c r="B52" s="15"/>
      <c r="C52" s="15"/>
      <c r="D52" s="15"/>
      <c r="J52" s="26"/>
      <c r="K52" s="26"/>
      <c r="L52" s="26"/>
      <c r="M52" s="3"/>
      <c r="N52" s="3"/>
      <c r="R52" s="3"/>
      <c r="S52" s="3"/>
      <c r="T52" s="3"/>
      <c r="U52" s="3"/>
      <c r="AE52"/>
      <c r="AH52" s="609">
        <v>31</v>
      </c>
      <c r="AI52" s="605" t="s">
        <v>804</v>
      </c>
      <c r="AJ52" s="851" t="str">
        <f>AE30</f>
        <v>[PF]ファナージャパン</v>
      </c>
      <c r="AK52" s="368" t="s">
        <v>539</v>
      </c>
      <c r="BB52" s="9">
        <v>50</v>
      </c>
      <c r="BC52" s="290">
        <v>55</v>
      </c>
      <c r="BD52" s="290">
        <v>60</v>
      </c>
    </row>
    <row r="53" spans="2:37" ht="14.25">
      <c r="B53" s="15"/>
      <c r="C53" s="15"/>
      <c r="D53" s="15"/>
      <c r="F53" s="45" t="s">
        <v>705</v>
      </c>
      <c r="J53" s="26"/>
      <c r="N53" s="3"/>
      <c r="R53" s="3"/>
      <c r="S53" s="3"/>
      <c r="T53" s="3"/>
      <c r="U53" s="3"/>
      <c r="AE53"/>
      <c r="AH53" s="610">
        <v>32</v>
      </c>
      <c r="AI53" s="605" t="s">
        <v>805</v>
      </c>
      <c r="AJ53" s="362" t="str">
        <f>AE30</f>
        <v>[PF]ファナージャパン</v>
      </c>
      <c r="AK53" s="368" t="s">
        <v>539</v>
      </c>
    </row>
    <row r="54" spans="2:37" ht="12.75">
      <c r="B54" s="15"/>
      <c r="C54" s="15"/>
      <c r="D54" s="15"/>
      <c r="F54" s="6" t="s">
        <v>330</v>
      </c>
      <c r="G54" s="6" t="s">
        <v>331</v>
      </c>
      <c r="H54" s="6" t="s">
        <v>6</v>
      </c>
      <c r="J54" s="26"/>
      <c r="N54" s="3"/>
      <c r="R54" s="3"/>
      <c r="S54" s="3"/>
      <c r="T54" s="3"/>
      <c r="U54" s="3"/>
      <c r="AE54"/>
      <c r="AH54" s="609">
        <v>33</v>
      </c>
      <c r="AI54" s="605" t="s">
        <v>806</v>
      </c>
      <c r="AJ54" s="361" t="str">
        <f>AE22</f>
        <v>[K]光和</v>
      </c>
      <c r="AK54" s="368" t="s">
        <v>539</v>
      </c>
    </row>
    <row r="55" spans="2:37" ht="12.75">
      <c r="B55" s="15"/>
      <c r="C55" s="15"/>
      <c r="D55" s="15"/>
      <c r="F55" s="8">
        <v>1</v>
      </c>
      <c r="G55" s="46">
        <v>43983</v>
      </c>
      <c r="H55" s="9" t="s">
        <v>333</v>
      </c>
      <c r="J55" s="26"/>
      <c r="N55" s="3"/>
      <c r="R55" s="3"/>
      <c r="S55" s="3"/>
      <c r="T55" s="3"/>
      <c r="U55" s="3"/>
      <c r="AE55"/>
      <c r="AH55" s="610">
        <v>34</v>
      </c>
      <c r="AI55" s="605" t="s">
        <v>807</v>
      </c>
      <c r="AJ55" s="361" t="str">
        <f>AE22</f>
        <v>[K]光和</v>
      </c>
      <c r="AK55" s="368" t="s">
        <v>539</v>
      </c>
    </row>
    <row r="56" spans="2:37" ht="12.75">
      <c r="B56" s="15"/>
      <c r="C56" s="15"/>
      <c r="D56" s="15"/>
      <c r="F56" s="9">
        <v>2</v>
      </c>
      <c r="G56" s="47">
        <v>44227</v>
      </c>
      <c r="H56" s="9" t="s">
        <v>706</v>
      </c>
      <c r="J56" s="26"/>
      <c r="N56" s="3"/>
      <c r="R56" s="3"/>
      <c r="S56" s="3"/>
      <c r="T56" s="3"/>
      <c r="U56" s="3"/>
      <c r="AE56"/>
      <c r="AH56" s="609">
        <v>35</v>
      </c>
      <c r="AI56" s="605" t="s">
        <v>808</v>
      </c>
      <c r="AJ56" s="364" t="str">
        <f>AE31</f>
        <v>[BO]オレゴン・ブランドジャパン</v>
      </c>
      <c r="AK56" s="368" t="s">
        <v>539</v>
      </c>
    </row>
    <row r="57" spans="2:37" ht="12.75">
      <c r="B57" s="15"/>
      <c r="C57" s="15"/>
      <c r="D57" s="15"/>
      <c r="F57" s="8">
        <v>3</v>
      </c>
      <c r="G57" s="386"/>
      <c r="H57" s="9" t="s">
        <v>424</v>
      </c>
      <c r="J57" s="26"/>
      <c r="N57" s="3"/>
      <c r="R57" s="3"/>
      <c r="S57" s="3"/>
      <c r="T57" s="3"/>
      <c r="U57" s="3"/>
      <c r="AE57"/>
      <c r="AH57" s="610">
        <v>36</v>
      </c>
      <c r="AI57" s="605" t="s">
        <v>809</v>
      </c>
      <c r="AJ57" s="363" t="str">
        <f>AE29</f>
        <v>[M]マックス</v>
      </c>
      <c r="AK57" s="368" t="s">
        <v>539</v>
      </c>
    </row>
    <row r="58" spans="2:37" ht="12.75">
      <c r="B58" s="15"/>
      <c r="C58" s="15"/>
      <c r="D58" s="15"/>
      <c r="F58" s="9"/>
      <c r="G58" s="43"/>
      <c r="H58" s="9"/>
      <c r="J58" s="26"/>
      <c r="N58" s="3"/>
      <c r="R58" s="3"/>
      <c r="S58" s="3"/>
      <c r="T58" s="3"/>
      <c r="U58" s="3"/>
      <c r="AE58"/>
      <c r="AH58" s="609">
        <v>37</v>
      </c>
      <c r="AI58" s="605" t="s">
        <v>810</v>
      </c>
      <c r="AJ58" s="363" t="str">
        <f>AE29</f>
        <v>[M]マックス</v>
      </c>
      <c r="AK58" s="368" t="s">
        <v>539</v>
      </c>
    </row>
    <row r="59" spans="2:37" ht="12.75">
      <c r="B59" s="15"/>
      <c r="C59" s="15"/>
      <c r="D59" s="15"/>
      <c r="J59" s="26"/>
      <c r="N59" s="3"/>
      <c r="R59" s="3"/>
      <c r="S59" s="3"/>
      <c r="T59" s="3"/>
      <c r="U59" s="3"/>
      <c r="AE59"/>
      <c r="AH59" s="610">
        <v>38</v>
      </c>
      <c r="AI59" s="605" t="s">
        <v>811</v>
      </c>
      <c r="AJ59" s="356" t="str">
        <f>AE23</f>
        <v>[S]スチール</v>
      </c>
      <c r="AK59" s="368" t="s">
        <v>540</v>
      </c>
    </row>
    <row r="60" spans="6:37" ht="14.25">
      <c r="F60" s="45" t="s">
        <v>336</v>
      </c>
      <c r="J60" s="26"/>
      <c r="N60" s="3"/>
      <c r="R60" s="3"/>
      <c r="S60" s="3"/>
      <c r="T60" s="3"/>
      <c r="U60" s="3"/>
      <c r="AE60"/>
      <c r="AH60" s="609">
        <v>39</v>
      </c>
      <c r="AI60" s="605" t="s">
        <v>812</v>
      </c>
      <c r="AJ60" s="356" t="str">
        <f>AE23</f>
        <v>[S]スチール</v>
      </c>
      <c r="AK60" s="368" t="s">
        <v>540</v>
      </c>
    </row>
    <row r="61" spans="2:37" ht="14.25">
      <c r="B61" s="30" t="s">
        <v>313</v>
      </c>
      <c r="C61" s="29"/>
      <c r="D61" s="29"/>
      <c r="F61" s="6" t="s">
        <v>330</v>
      </c>
      <c r="G61" s="6" t="s">
        <v>331</v>
      </c>
      <c r="H61" s="6" t="s">
        <v>6</v>
      </c>
      <c r="J61" s="26"/>
      <c r="N61" s="3"/>
      <c r="R61" s="3"/>
      <c r="S61" s="3"/>
      <c r="T61" s="3"/>
      <c r="U61" s="3"/>
      <c r="AE61"/>
      <c r="AH61" s="610">
        <v>40</v>
      </c>
      <c r="AI61" s="605" t="s">
        <v>813</v>
      </c>
      <c r="AJ61" s="356" t="str">
        <f>AE23</f>
        <v>[S]スチール</v>
      </c>
      <c r="AK61" s="368" t="s">
        <v>540</v>
      </c>
    </row>
    <row r="62" spans="2:37" ht="12.75">
      <c r="B62" s="6" t="s">
        <v>23</v>
      </c>
      <c r="C62" s="6" t="s">
        <v>24</v>
      </c>
      <c r="D62" s="6" t="s">
        <v>6</v>
      </c>
      <c r="F62" s="8">
        <v>1</v>
      </c>
      <c r="G62" s="49">
        <v>43922</v>
      </c>
      <c r="H62" s="9" t="s">
        <v>333</v>
      </c>
      <c r="J62" s="26"/>
      <c r="N62" s="3"/>
      <c r="R62" s="3"/>
      <c r="S62" s="3"/>
      <c r="T62" s="3"/>
      <c r="U62" s="3"/>
      <c r="AE62"/>
      <c r="AH62" s="609">
        <v>41</v>
      </c>
      <c r="AI62" s="605" t="s">
        <v>814</v>
      </c>
      <c r="AJ62" s="357" t="str">
        <f>AE33</f>
        <v>[HZ]ハスクバーナ・ゼノア</v>
      </c>
      <c r="AK62" s="368" t="s">
        <v>540</v>
      </c>
    </row>
    <row r="63" spans="2:37" ht="12.75">
      <c r="B63" s="8">
        <v>1</v>
      </c>
      <c r="C63" s="8"/>
      <c r="D63" s="9"/>
      <c r="F63" s="9">
        <v>2</v>
      </c>
      <c r="G63" s="47">
        <v>44227</v>
      </c>
      <c r="H63" s="9" t="s">
        <v>335</v>
      </c>
      <c r="J63" s="26"/>
      <c r="N63" s="3"/>
      <c r="R63" s="3"/>
      <c r="S63" s="3"/>
      <c r="T63" s="3"/>
      <c r="U63" s="3"/>
      <c r="AE63"/>
      <c r="AH63" s="610">
        <v>42</v>
      </c>
      <c r="AI63" s="605" t="s">
        <v>815</v>
      </c>
      <c r="AJ63" s="357" t="str">
        <f>AE33</f>
        <v>[HZ]ハスクバーナ・ゼノア</v>
      </c>
      <c r="AK63" s="368" t="s">
        <v>540</v>
      </c>
    </row>
    <row r="64" spans="2:37" ht="12.75">
      <c r="B64" s="9">
        <v>2</v>
      </c>
      <c r="C64" s="37" t="s">
        <v>311</v>
      </c>
      <c r="D64" s="9"/>
      <c r="F64" s="9"/>
      <c r="G64" s="43"/>
      <c r="H64" s="9"/>
      <c r="J64" s="26"/>
      <c r="N64" s="3"/>
      <c r="R64" s="3"/>
      <c r="S64" s="3"/>
      <c r="T64" s="3"/>
      <c r="U64" s="3"/>
      <c r="AE64"/>
      <c r="AH64" s="609">
        <v>43</v>
      </c>
      <c r="AI64" s="605" t="s">
        <v>816</v>
      </c>
      <c r="AJ64" s="847" t="str">
        <f>AE33</f>
        <v>[HZ]ハスクバーナ・ゼノア</v>
      </c>
      <c r="AK64" s="368" t="s">
        <v>540</v>
      </c>
    </row>
    <row r="65" spans="2:37" ht="12.75">
      <c r="B65" s="9">
        <v>3</v>
      </c>
      <c r="C65" s="37" t="s">
        <v>309</v>
      </c>
      <c r="D65" s="9"/>
      <c r="J65" s="26"/>
      <c r="N65" s="3"/>
      <c r="R65" s="3"/>
      <c r="S65" s="3"/>
      <c r="T65" s="3"/>
      <c r="U65" s="3"/>
      <c r="AE65"/>
      <c r="AH65" s="610">
        <v>44</v>
      </c>
      <c r="AI65" s="605" t="s">
        <v>817</v>
      </c>
      <c r="AJ65" s="848" t="str">
        <f>AE34</f>
        <v>[WA]和光商事</v>
      </c>
      <c r="AK65" s="368" t="s">
        <v>540</v>
      </c>
    </row>
    <row r="66" spans="2:37" ht="14.25">
      <c r="B66" s="9">
        <v>4</v>
      </c>
      <c r="C66" s="43" t="s">
        <v>317</v>
      </c>
      <c r="D66" s="9"/>
      <c r="F66" s="44" t="s">
        <v>2</v>
      </c>
      <c r="G66" s="33"/>
      <c r="H66" s="15"/>
      <c r="J66" s="26"/>
      <c r="N66" s="3"/>
      <c r="R66" s="3"/>
      <c r="S66" s="3"/>
      <c r="T66" s="3"/>
      <c r="U66" s="3"/>
      <c r="AE66"/>
      <c r="AH66" s="609">
        <v>45</v>
      </c>
      <c r="AI66" s="605" t="s">
        <v>818</v>
      </c>
      <c r="AJ66" s="359" t="str">
        <f>AE25</f>
        <v>[T]シッププロテクション</v>
      </c>
      <c r="AK66" s="368" t="s">
        <v>540</v>
      </c>
    </row>
    <row r="67" spans="2:37" ht="12.75">
      <c r="B67" s="9">
        <v>5</v>
      </c>
      <c r="C67" s="43" t="s">
        <v>318</v>
      </c>
      <c r="D67" s="9"/>
      <c r="F67" s="6" t="s">
        <v>455</v>
      </c>
      <c r="G67" s="6" t="s">
        <v>456</v>
      </c>
      <c r="H67" s="6" t="s">
        <v>6</v>
      </c>
      <c r="J67" s="26"/>
      <c r="N67" s="3"/>
      <c r="R67" s="3"/>
      <c r="S67" s="3"/>
      <c r="T67" s="3"/>
      <c r="U67" s="3"/>
      <c r="AE67"/>
      <c r="AH67" s="610">
        <v>46</v>
      </c>
      <c r="AI67" s="605" t="s">
        <v>819</v>
      </c>
      <c r="AJ67" s="838" t="str">
        <f>AE24</f>
        <v>[MO]モンベル</v>
      </c>
      <c r="AK67" s="368" t="s">
        <v>540</v>
      </c>
    </row>
    <row r="68" spans="2:37" ht="12.75">
      <c r="B68" s="9">
        <v>6</v>
      </c>
      <c r="C68" s="201" t="s">
        <v>377</v>
      </c>
      <c r="D68" s="9"/>
      <c r="F68" s="8">
        <v>1</v>
      </c>
      <c r="G68" s="49">
        <v>7397</v>
      </c>
      <c r="H68" s="431" t="s">
        <v>849</v>
      </c>
      <c r="J68" s="26"/>
      <c r="N68" s="3"/>
      <c r="R68" s="3"/>
      <c r="S68" s="3"/>
      <c r="T68" s="3"/>
      <c r="U68" s="3"/>
      <c r="AE68"/>
      <c r="AH68" s="609">
        <v>47</v>
      </c>
      <c r="AI68" s="369" t="s">
        <v>820</v>
      </c>
      <c r="AJ68" s="839" t="str">
        <f>AE30</f>
        <v>[PF]ファナージャパン</v>
      </c>
      <c r="AK68" s="368" t="s">
        <v>540</v>
      </c>
    </row>
    <row r="69" spans="2:37" ht="12.75">
      <c r="B69" s="9">
        <v>7</v>
      </c>
      <c r="C69" s="417" t="s">
        <v>466</v>
      </c>
      <c r="D69" s="9"/>
      <c r="F69" s="9">
        <v>2</v>
      </c>
      <c r="G69" s="444"/>
      <c r="H69" s="9"/>
      <c r="AE69"/>
      <c r="AH69" s="610">
        <v>48</v>
      </c>
      <c r="AI69" s="369" t="s">
        <v>821</v>
      </c>
      <c r="AJ69" s="839" t="str">
        <f>AE30</f>
        <v>[PF]ファナージャパン</v>
      </c>
      <c r="AK69" s="368" t="s">
        <v>540</v>
      </c>
    </row>
    <row r="70" spans="2:37" ht="12.75">
      <c r="B70" s="9" t="s">
        <v>582</v>
      </c>
      <c r="C70" s="443"/>
      <c r="D70" s="9"/>
      <c r="F70" s="9"/>
      <c r="G70" s="201"/>
      <c r="H70" s="9"/>
      <c r="AE70"/>
      <c r="AH70" s="609">
        <v>49</v>
      </c>
      <c r="AI70" s="605" t="s">
        <v>822</v>
      </c>
      <c r="AJ70" s="852" t="str">
        <f>AE31</f>
        <v>[BO]オレゴン・ブランドジャパン</v>
      </c>
      <c r="AK70" s="368" t="s">
        <v>540</v>
      </c>
    </row>
    <row r="71" spans="34:37" ht="12.75">
      <c r="AH71" s="610">
        <v>50</v>
      </c>
      <c r="AI71" s="605" t="s">
        <v>823</v>
      </c>
      <c r="AJ71" s="852" t="str">
        <f>AE31</f>
        <v>[BO]オレゴン・ブランドジャパン</v>
      </c>
      <c r="AK71" s="368" t="s">
        <v>540</v>
      </c>
    </row>
    <row r="72" spans="2:37" ht="14.25">
      <c r="B72" s="44" t="s">
        <v>584</v>
      </c>
      <c r="C72" s="33"/>
      <c r="D72" s="15"/>
      <c r="F72" s="44" t="s">
        <v>473</v>
      </c>
      <c r="G72" s="33"/>
      <c r="H72" s="15"/>
      <c r="AH72" s="609">
        <v>51</v>
      </c>
      <c r="AI72" s="605" t="s">
        <v>824</v>
      </c>
      <c r="AJ72" s="852" t="str">
        <f>AE31</f>
        <v>[BO]オレゴン・ブランドジャパン</v>
      </c>
      <c r="AK72" s="368" t="s">
        <v>540</v>
      </c>
    </row>
    <row r="73" spans="2:37" ht="12.75">
      <c r="B73" s="6" t="s">
        <v>328</v>
      </c>
      <c r="C73" s="6" t="s">
        <v>329</v>
      </c>
      <c r="D73" s="6" t="s">
        <v>6</v>
      </c>
      <c r="F73" s="6" t="s">
        <v>455</v>
      </c>
      <c r="G73" s="6" t="s">
        <v>456</v>
      </c>
      <c r="H73" s="6" t="s">
        <v>6</v>
      </c>
      <c r="AH73" s="610">
        <v>52</v>
      </c>
      <c r="AI73" s="605" t="s">
        <v>825</v>
      </c>
      <c r="AJ73" s="608" t="str">
        <f>AE32</f>
        <v>[DS]大同石油</v>
      </c>
      <c r="AK73" s="368" t="s">
        <v>540</v>
      </c>
    </row>
    <row r="74" spans="2:8" ht="12.75">
      <c r="B74" s="8">
        <v>1</v>
      </c>
      <c r="C74" s="49">
        <v>43922</v>
      </c>
      <c r="D74" s="9" t="s">
        <v>332</v>
      </c>
      <c r="F74" s="8">
        <v>1</v>
      </c>
      <c r="G74" s="49">
        <v>43922</v>
      </c>
      <c r="H74" s="9" t="s">
        <v>583</v>
      </c>
    </row>
    <row r="75" spans="2:8" ht="12.75">
      <c r="B75" s="9">
        <v>2</v>
      </c>
      <c r="C75" s="47">
        <v>44242</v>
      </c>
      <c r="D75" s="9" t="s">
        <v>334</v>
      </c>
      <c r="F75" s="9">
        <v>2</v>
      </c>
      <c r="G75" s="47">
        <v>44196</v>
      </c>
      <c r="H75" s="673" t="s">
        <v>689</v>
      </c>
    </row>
    <row r="76" spans="2:8" ht="12.75">
      <c r="B76" s="9"/>
      <c r="C76" s="43"/>
      <c r="D76" s="9"/>
      <c r="F76" s="9"/>
      <c r="G76" s="201"/>
      <c r="H76" s="9"/>
    </row>
    <row r="77" spans="2:4" ht="12.75">
      <c r="B77" s="15"/>
      <c r="C77" s="33"/>
      <c r="D77" s="15"/>
    </row>
    <row r="78" spans="2:8" ht="14.25">
      <c r="B78" s="894" t="s">
        <v>326</v>
      </c>
      <c r="C78" s="894"/>
      <c r="D78" s="894"/>
      <c r="F78" s="44" t="s">
        <v>565</v>
      </c>
      <c r="G78" s="33"/>
      <c r="H78" s="15"/>
    </row>
    <row r="79" spans="2:8" ht="12.75">
      <c r="B79" s="6" t="s">
        <v>330</v>
      </c>
      <c r="C79" s="6" t="s">
        <v>331</v>
      </c>
      <c r="D79" s="6" t="s">
        <v>6</v>
      </c>
      <c r="F79" s="6" t="s">
        <v>23</v>
      </c>
      <c r="G79" s="6" t="s">
        <v>24</v>
      </c>
      <c r="H79" s="6" t="s">
        <v>6</v>
      </c>
    </row>
    <row r="80" spans="2:8" ht="12.75">
      <c r="B80" s="8">
        <v>1</v>
      </c>
      <c r="C80" s="48">
        <v>8</v>
      </c>
      <c r="D80" s="9"/>
      <c r="F80" s="8">
        <v>1</v>
      </c>
      <c r="G80" s="49">
        <v>43596</v>
      </c>
      <c r="H80" s="9" t="s">
        <v>332</v>
      </c>
    </row>
    <row r="81" spans="6:8" ht="12.75">
      <c r="F81" s="9">
        <v>2</v>
      </c>
      <c r="G81" s="444">
        <v>43861</v>
      </c>
      <c r="H81" s="9" t="s">
        <v>334</v>
      </c>
    </row>
    <row r="82" spans="2:8" ht="14.25">
      <c r="B82" s="894" t="s">
        <v>327</v>
      </c>
      <c r="C82" s="894"/>
      <c r="D82" s="894"/>
      <c r="F82" s="9"/>
      <c r="G82" s="404"/>
      <c r="H82" s="9"/>
    </row>
    <row r="83" spans="2:4" ht="12.75">
      <c r="B83" s="6" t="s">
        <v>330</v>
      </c>
      <c r="C83" s="6" t="s">
        <v>331</v>
      </c>
      <c r="D83" s="6" t="s">
        <v>6</v>
      </c>
    </row>
    <row r="84" spans="2:4" ht="12.75">
      <c r="B84" s="8">
        <v>1</v>
      </c>
      <c r="C84" s="48">
        <v>130</v>
      </c>
      <c r="D84" s="9"/>
    </row>
  </sheetData>
  <sheetProtection password="FA09" sheet="1" objects="1" scenarios="1"/>
  <mergeCells count="25">
    <mergeCell ref="BN1:BP1"/>
    <mergeCell ref="BJ1:BL1"/>
    <mergeCell ref="B15:D15"/>
    <mergeCell ref="B78:D78"/>
    <mergeCell ref="B82:D82"/>
    <mergeCell ref="F24:H24"/>
    <mergeCell ref="F17:H17"/>
    <mergeCell ref="AT1:AV1"/>
    <mergeCell ref="R1:T1"/>
    <mergeCell ref="AD1:AF1"/>
    <mergeCell ref="B1:D1"/>
    <mergeCell ref="J1:L1"/>
    <mergeCell ref="N1:P1"/>
    <mergeCell ref="V1:X1"/>
    <mergeCell ref="Z1:AB1"/>
    <mergeCell ref="F1:H1"/>
    <mergeCell ref="BF1:BH1"/>
    <mergeCell ref="F10:H10"/>
    <mergeCell ref="AD20:AF20"/>
    <mergeCell ref="AH20:AJ20"/>
    <mergeCell ref="Z20:AB20"/>
    <mergeCell ref="AX1:AZ1"/>
    <mergeCell ref="AP1:AR1"/>
    <mergeCell ref="AL1:AN1"/>
    <mergeCell ref="AH1:AJ1"/>
  </mergeCells>
  <printOptions/>
  <pageMargins left="0.7" right="0.7" top="0.75" bottom="0.75" header="0.3" footer="0.3"/>
  <pageSetup horizontalDpi="600" verticalDpi="600" orientation="portrait" paperSize="9" r:id="rId1"/>
  <ignoredErrors>
    <ignoredError sqref="B13 B26 B42 B70 BR14:BR16 BN7" numberStoredAsText="1"/>
  </ignoredErrors>
</worksheet>
</file>

<file path=xl/worksheets/sheet10.xml><?xml version="1.0" encoding="utf-8"?>
<worksheet xmlns="http://schemas.openxmlformats.org/spreadsheetml/2006/main" xmlns:r="http://schemas.openxmlformats.org/officeDocument/2006/relationships">
  <sheetPr>
    <tabColor theme="4"/>
  </sheetPr>
  <dimension ref="B1:W60"/>
  <sheetViews>
    <sheetView view="pageBreakPreview" zoomScale="85" zoomScaleSheetLayoutView="85" zoomScalePageLayoutView="0" workbookViewId="0" topLeftCell="A1">
      <selection activeCell="B1" sqref="B1:G1"/>
    </sheetView>
  </sheetViews>
  <sheetFormatPr defaultColWidth="9.00390625" defaultRowHeight="13.5" customHeight="1"/>
  <cols>
    <col min="1" max="4" width="3.57421875" style="138" customWidth="1"/>
    <col min="5" max="6" width="3.57421875" style="138" hidden="1" customWidth="1"/>
    <col min="7" max="7" width="18.57421875" style="138" customWidth="1"/>
    <col min="8" max="8" width="5.57421875" style="138" customWidth="1"/>
    <col min="9" max="17" width="10.57421875" style="138" customWidth="1"/>
    <col min="18" max="18" width="4.421875" style="138" customWidth="1"/>
    <col min="19" max="19" width="20.140625" style="138" customWidth="1"/>
    <col min="20" max="20" width="5.57421875" style="198" customWidth="1"/>
    <col min="21" max="21" width="60.57421875" style="178" customWidth="1"/>
    <col min="22" max="22" width="9.00390625" style="138" customWidth="1"/>
    <col min="23" max="23" width="9.00390625" style="138" hidden="1" customWidth="1"/>
    <col min="24" max="16384" width="9.00390625" style="138" customWidth="1"/>
  </cols>
  <sheetData>
    <row r="1" spans="2:19" ht="19.5" customHeight="1">
      <c r="B1" s="936" t="s">
        <v>403</v>
      </c>
      <c r="C1" s="936"/>
      <c r="D1" s="936"/>
      <c r="E1" s="936"/>
      <c r="F1" s="936"/>
      <c r="G1" s="936"/>
      <c r="K1" s="512"/>
      <c r="L1" s="513"/>
      <c r="M1" s="513"/>
      <c r="N1" s="513"/>
      <c r="O1" s="513"/>
      <c r="R1" s="1106" t="str">
        <f>IF('2-1(表紙)'!$J$3="","提出区分",'2-1(表紙)'!$J$3)</f>
        <v>提出区分</v>
      </c>
      <c r="S1" s="1106"/>
    </row>
    <row r="2" spans="11:15" ht="19.5" customHeight="1">
      <c r="K2" s="339"/>
      <c r="L2" s="514"/>
      <c r="M2" s="514"/>
      <c r="N2" s="514"/>
      <c r="O2" s="514"/>
    </row>
    <row r="3" spans="2:20" ht="19.5" customHeight="1">
      <c r="B3" s="1103" t="s">
        <v>457</v>
      </c>
      <c r="C3" s="1103"/>
      <c r="D3" s="1103"/>
      <c r="E3" s="1103"/>
      <c r="F3" s="1103"/>
      <c r="G3" s="1103"/>
      <c r="H3" s="1103"/>
      <c r="I3" s="1103"/>
      <c r="J3" s="1103"/>
      <c r="K3" s="339"/>
      <c r="L3" s="514"/>
      <c r="M3" s="514"/>
      <c r="N3" s="936" t="s">
        <v>263</v>
      </c>
      <c r="O3" s="936"/>
      <c r="P3" s="988">
        <f>IF('2-1(表紙)'!$I$15="","",'2-1(表紙)'!$I$15)</f>
      </c>
      <c r="Q3" s="989"/>
      <c r="R3" s="989"/>
      <c r="S3" s="989"/>
      <c r="T3" s="990"/>
    </row>
    <row r="4" spans="2:20" ht="19.5" customHeight="1">
      <c r="B4" s="1103"/>
      <c r="C4" s="1103"/>
      <c r="D4" s="1103"/>
      <c r="E4" s="1103"/>
      <c r="F4" s="1103"/>
      <c r="G4" s="1103"/>
      <c r="H4" s="1103"/>
      <c r="I4" s="1103"/>
      <c r="J4" s="1103"/>
      <c r="K4" s="339"/>
      <c r="L4" s="514"/>
      <c r="M4" s="514"/>
      <c r="N4" s="936" t="s">
        <v>264</v>
      </c>
      <c r="O4" s="936"/>
      <c r="P4" s="988">
        <f>IF('2-1(表紙)'!$J$15="","",'2-1(表紙)'!$J$15)</f>
      </c>
      <c r="Q4" s="989"/>
      <c r="R4" s="989"/>
      <c r="S4" s="989"/>
      <c r="T4" s="990"/>
    </row>
    <row r="5" spans="2:20" ht="19.5" customHeight="1">
      <c r="B5" s="1103"/>
      <c r="C5" s="1103"/>
      <c r="D5" s="1103"/>
      <c r="E5" s="1103"/>
      <c r="F5" s="1103"/>
      <c r="G5" s="1103"/>
      <c r="H5" s="1103"/>
      <c r="I5" s="1103"/>
      <c r="J5" s="1103"/>
      <c r="K5" s="243"/>
      <c r="N5" s="936" t="str">
        <f>'2-1(表紙)'!F10</f>
        <v>林業経営体名</v>
      </c>
      <c r="O5" s="936"/>
      <c r="P5" s="988">
        <f>IF('2-1(表紙)'!$H$10="","",'2-1(表紙)'!$H$10)</f>
      </c>
      <c r="Q5" s="989"/>
      <c r="R5" s="989"/>
      <c r="S5" s="989"/>
      <c r="T5" s="474">
        <f>IF('2-1(表紙)'!$K$15="","",'2-1(表紙)'!$K$15)</f>
      </c>
    </row>
    <row r="6" spans="2:19" ht="19.5" customHeight="1">
      <c r="B6" s="239"/>
      <c r="C6" s="239"/>
      <c r="D6" s="239"/>
      <c r="E6" s="239"/>
      <c r="F6" s="239"/>
      <c r="G6" s="239"/>
      <c r="H6" s="239"/>
      <c r="I6" s="239"/>
      <c r="J6" s="239"/>
      <c r="K6" s="239"/>
      <c r="L6" s="239"/>
      <c r="M6" s="239"/>
      <c r="N6" s="239"/>
      <c r="O6" s="239"/>
      <c r="P6" s="239"/>
      <c r="Q6" s="239"/>
      <c r="R6" s="137"/>
      <c r="S6" s="232"/>
    </row>
    <row r="7" spans="2:20" ht="19.5" customHeight="1">
      <c r="B7" s="1046" t="s">
        <v>348</v>
      </c>
      <c r="C7" s="1027" t="s">
        <v>280</v>
      </c>
      <c r="D7" s="1027" t="s">
        <v>0</v>
      </c>
      <c r="E7" s="1047" t="s">
        <v>413</v>
      </c>
      <c r="F7" s="1056" t="s">
        <v>424</v>
      </c>
      <c r="G7" s="1044" t="s">
        <v>1</v>
      </c>
      <c r="H7" s="997" t="s">
        <v>543</v>
      </c>
      <c r="I7" s="1044" t="s">
        <v>342</v>
      </c>
      <c r="J7" s="1044"/>
      <c r="K7" s="1044"/>
      <c r="L7" s="1044"/>
      <c r="M7" s="1044"/>
      <c r="N7" s="1044"/>
      <c r="O7" s="1044"/>
      <c r="P7" s="1044"/>
      <c r="Q7" s="1044"/>
      <c r="R7" s="1046" t="s">
        <v>161</v>
      </c>
      <c r="S7" s="1044" t="s">
        <v>162</v>
      </c>
      <c r="T7" s="1044"/>
    </row>
    <row r="8" spans="2:20" ht="19.5" customHeight="1">
      <c r="B8" s="998"/>
      <c r="C8" s="1027"/>
      <c r="D8" s="1027"/>
      <c r="E8" s="1047"/>
      <c r="F8" s="1056"/>
      <c r="G8" s="1044"/>
      <c r="H8" s="1104"/>
      <c r="I8" s="1107" t="s">
        <v>308</v>
      </c>
      <c r="J8" s="180"/>
      <c r="K8" s="180"/>
      <c r="L8" s="180"/>
      <c r="M8" s="180"/>
      <c r="N8" s="180"/>
      <c r="O8" s="180"/>
      <c r="P8" s="180"/>
      <c r="Q8" s="180"/>
      <c r="R8" s="998"/>
      <c r="S8" s="1044"/>
      <c r="T8" s="1044"/>
    </row>
    <row r="9" spans="2:21" ht="64.5" customHeight="1" thickBot="1">
      <c r="B9" s="998"/>
      <c r="C9" s="1046"/>
      <c r="D9" s="1046"/>
      <c r="E9" s="938"/>
      <c r="F9" s="1087"/>
      <c r="G9" s="1089"/>
      <c r="H9" s="1104"/>
      <c r="I9" s="1108"/>
      <c r="J9" s="626" t="s">
        <v>324</v>
      </c>
      <c r="K9" s="626" t="s">
        <v>323</v>
      </c>
      <c r="L9" s="626" t="s">
        <v>337</v>
      </c>
      <c r="M9" s="626" t="s">
        <v>338</v>
      </c>
      <c r="N9" s="626" t="s">
        <v>157</v>
      </c>
      <c r="O9" s="626" t="s">
        <v>158</v>
      </c>
      <c r="P9" s="626" t="s">
        <v>159</v>
      </c>
      <c r="Q9" s="626" t="s">
        <v>160</v>
      </c>
      <c r="R9" s="998"/>
      <c r="S9" s="1089"/>
      <c r="T9" s="1089"/>
      <c r="U9" s="864" t="s">
        <v>751</v>
      </c>
    </row>
    <row r="10" spans="2:23" ht="19.5" customHeight="1" thickTop="1">
      <c r="B10" s="1041" t="s">
        <v>603</v>
      </c>
      <c r="C10" s="1033" t="s">
        <v>308</v>
      </c>
      <c r="D10" s="1033"/>
      <c r="E10" s="1033"/>
      <c r="F10" s="1033"/>
      <c r="G10" s="1033"/>
      <c r="H10" s="1034"/>
      <c r="I10" s="230">
        <f aca="true" t="shared" si="0" ref="I10:R10">IF((COUNTIF(I11:I15,"&gt;0")+COUNTIF(I41:I45,"&gt;0"))=0,"",SUMIF($H11:$H15,"○",I11:I15)+SUMIF($H41:$H45,"○",I41:I45))</f>
      </c>
      <c r="J10" s="230">
        <f>IF((COUNTIF(J11:J15,"&gt;0")+COUNTIF(J41:J45,"&gt;0"))=0,"",SUMIF($H11:$H15,"○",J11:J15)+SUMIF($H41:$H45,"○",J41:J45))</f>
      </c>
      <c r="K10" s="230">
        <f t="shared" si="0"/>
      </c>
      <c r="L10" s="230">
        <f t="shared" si="0"/>
      </c>
      <c r="M10" s="230">
        <f t="shared" si="0"/>
      </c>
      <c r="N10" s="230">
        <f t="shared" si="0"/>
      </c>
      <c r="O10" s="230">
        <f t="shared" si="0"/>
      </c>
      <c r="P10" s="230">
        <f t="shared" si="0"/>
      </c>
      <c r="Q10" s="230">
        <f t="shared" si="0"/>
      </c>
      <c r="R10" s="230">
        <f t="shared" si="0"/>
      </c>
      <c r="S10" s="1066"/>
      <c r="T10" s="1066"/>
      <c r="U10" s="860"/>
      <c r="W10" s="692" t="s">
        <v>576</v>
      </c>
    </row>
    <row r="11" spans="2:23" ht="19.5" customHeight="1">
      <c r="B11" s="1042"/>
      <c r="C11" s="598">
        <v>1</v>
      </c>
      <c r="D11" s="625">
        <f>IF('2-2(基本)'!D15="","",'2-2(基本)'!D15)</f>
      </c>
      <c r="E11" s="391">
        <f>IF('2-2(基本)'!E15="","",'2-2(基本)'!E15)</f>
      </c>
      <c r="F11" s="821">
        <f>IF('2-2(基本)'!T15="","",'2-2(基本)'!T15)</f>
      </c>
      <c r="G11" s="149">
        <f>IF('2-2(基本)'!F15="","",'2-2(基本)'!F15)</f>
      </c>
      <c r="H11" s="625">
        <f>IF(AND('2-2(基本)'!U15="○",'2-2(基本)'!V15="○",'2-2(基本)'!W15="○",'2-2(基本)'!X15="○",'2-2(基本)'!Y15="○"),"○","")</f>
      </c>
      <c r="I11" s="135">
        <f>IF(OR(G11="",COUNTIF(J11:Q11,"&gt;0")=0,H11&lt;&gt;"○"),"",SUM(J11:Q11))</f>
      </c>
      <c r="J11" s="155"/>
      <c r="K11" s="155"/>
      <c r="L11" s="155"/>
      <c r="M11" s="155"/>
      <c r="N11" s="155"/>
      <c r="O11" s="155"/>
      <c r="P11" s="155"/>
      <c r="Q11" s="155"/>
      <c r="R11" s="150">
        <f>IF(OR(G11="",COUNTIF(J11:Q11,"&gt;0")=0),"",COUNTIF(J11:Q11,"&gt;0"))</f>
      </c>
      <c r="S11" s="1030"/>
      <c r="T11" s="1030"/>
      <c r="U11" s="861">
        <f>IF(AND($R$1="実績報告書（上期）",SUM(N11:Q11)&gt;0),"上期実績時は10月以降に金額を入力しないでください","")</f>
      </c>
      <c r="W11" s="690">
        <v>10000</v>
      </c>
    </row>
    <row r="12" spans="2:23" ht="19.5" customHeight="1">
      <c r="B12" s="1042"/>
      <c r="C12" s="598">
        <v>2</v>
      </c>
      <c r="D12" s="622">
        <f>IF('2-2(基本)'!D16="","",'2-2(基本)'!D16)</f>
      </c>
      <c r="E12" s="813">
        <f>IF('2-2(基本)'!E16="","",'2-2(基本)'!E16)</f>
      </c>
      <c r="F12" s="785">
        <f>IF('2-2(基本)'!T16="","",'2-2(基本)'!T16)</f>
      </c>
      <c r="G12" s="142">
        <f>IF('2-2(基本)'!F16="","",'2-2(基本)'!F16)</f>
      </c>
      <c r="H12" s="622">
        <f>IF(AND('2-2(基本)'!U16="○",'2-2(基本)'!V16="○",'2-2(基本)'!W16="○",'2-2(基本)'!X16="○",'2-2(基本)'!Y16="○"),"○","")</f>
      </c>
      <c r="I12" s="136">
        <f>IF(OR(G12="",COUNTIF(J12:Q12,"&gt;0")=0,H12&lt;&gt;"○"),"",SUM(J12:Q12))</f>
      </c>
      <c r="J12" s="153"/>
      <c r="K12" s="153"/>
      <c r="L12" s="153"/>
      <c r="M12" s="153"/>
      <c r="N12" s="153"/>
      <c r="O12" s="153"/>
      <c r="P12" s="153"/>
      <c r="Q12" s="153"/>
      <c r="R12" s="151">
        <f>IF(OR(G12="",COUNTIF(J12:Q12,"&gt;0")=0),"",COUNTIF(J12:Q12,"&gt;0"))</f>
      </c>
      <c r="S12" s="1030"/>
      <c r="T12" s="1030"/>
      <c r="U12" s="861">
        <f>IF(AND($R$1="実績報告書（上期）",SUM(N12:Q12)&gt;0),"上期実績時は10月以降に金額を入力しないでください","")</f>
      </c>
      <c r="W12" s="690">
        <f>W11</f>
        <v>10000</v>
      </c>
    </row>
    <row r="13" spans="2:23" ht="19.5" customHeight="1">
      <c r="B13" s="1042"/>
      <c r="C13" s="598">
        <v>3</v>
      </c>
      <c r="D13" s="622">
        <f>IF('2-2(基本)'!D17="","",'2-2(基本)'!D17)</f>
      </c>
      <c r="E13" s="813">
        <f>IF('2-2(基本)'!E17="","",'2-2(基本)'!E17)</f>
      </c>
      <c r="F13" s="785">
        <f>IF('2-2(基本)'!T17="","",'2-2(基本)'!T17)</f>
      </c>
      <c r="G13" s="142">
        <f>IF('2-2(基本)'!F17="","",'2-2(基本)'!F17)</f>
      </c>
      <c r="H13" s="622">
        <f>IF(AND('2-2(基本)'!U17="○",'2-2(基本)'!V17="○",'2-2(基本)'!W17="○",'2-2(基本)'!X17="○",'2-2(基本)'!Y17="○"),"○","")</f>
      </c>
      <c r="I13" s="136">
        <f>IF(OR(G13="",COUNTIF(J13:Q13,"&gt;0")=0,H13&lt;&gt;"○"),"",SUM(J13:Q13))</f>
      </c>
      <c r="J13" s="153"/>
      <c r="K13" s="153"/>
      <c r="L13" s="153"/>
      <c r="M13" s="153"/>
      <c r="N13" s="153"/>
      <c r="O13" s="153"/>
      <c r="P13" s="153"/>
      <c r="Q13" s="153"/>
      <c r="R13" s="151">
        <f>IF(OR(G13="",COUNTIF(J13:Q13,"&gt;0")=0),"",COUNTIF(J13:Q13,"&gt;0"))</f>
      </c>
      <c r="S13" s="1030"/>
      <c r="T13" s="1030"/>
      <c r="U13" s="861">
        <f>IF(AND($R$1="実績報告書（上期）",SUM(N13:Q13)&gt;0),"上期実績時は10月以降に金額を入力しないでください","")</f>
      </c>
      <c r="W13" s="690">
        <f>W11</f>
        <v>10000</v>
      </c>
    </row>
    <row r="14" spans="2:23" ht="19.5" customHeight="1">
      <c r="B14" s="1042"/>
      <c r="C14" s="598">
        <v>4</v>
      </c>
      <c r="D14" s="622">
        <f>IF('2-2(基本)'!D18="","",'2-2(基本)'!D18)</f>
      </c>
      <c r="E14" s="813">
        <f>IF('2-2(基本)'!E18="","",'2-2(基本)'!E18)</f>
      </c>
      <c r="F14" s="785">
        <f>IF('2-2(基本)'!T18="","",'2-2(基本)'!T18)</f>
      </c>
      <c r="G14" s="142">
        <f>IF('2-2(基本)'!F18="","",'2-2(基本)'!F18)</f>
      </c>
      <c r="H14" s="622">
        <f>IF(AND('2-2(基本)'!U18="○",'2-2(基本)'!V18="○",'2-2(基本)'!W18="○",'2-2(基本)'!X18="○",'2-2(基本)'!Y18="○"),"○","")</f>
      </c>
      <c r="I14" s="136">
        <f>IF(OR(G14="",COUNTIF(J14:Q14,"&gt;0")=0,H14&lt;&gt;"○"),"",SUM(J14:Q14))</f>
      </c>
      <c r="J14" s="153"/>
      <c r="K14" s="153"/>
      <c r="L14" s="153"/>
      <c r="M14" s="153"/>
      <c r="N14" s="153"/>
      <c r="O14" s="153"/>
      <c r="P14" s="153"/>
      <c r="Q14" s="153"/>
      <c r="R14" s="151">
        <f>IF(OR(G14="",COUNTIF(J14:Q14,"&gt;0")=0),"",COUNTIF(J14:Q14,"&gt;0"))</f>
      </c>
      <c r="S14" s="1030"/>
      <c r="T14" s="1030"/>
      <c r="U14" s="861">
        <f>IF(AND($R$1="実績報告書（上期）",SUM(N14:Q14)&gt;0),"上期実績時は10月以降に金額を入力しないでください","")</f>
      </c>
      <c r="W14" s="690">
        <f>W11</f>
        <v>10000</v>
      </c>
    </row>
    <row r="15" spans="2:23" ht="19.5" customHeight="1" thickBot="1">
      <c r="B15" s="1043"/>
      <c r="C15" s="599">
        <v>5</v>
      </c>
      <c r="D15" s="623">
        <f>IF('2-2(基本)'!D19="","",'2-2(基本)'!D19)</f>
      </c>
      <c r="E15" s="384">
        <f>IF('2-2(基本)'!E19="","",'2-2(基本)'!E19)</f>
      </c>
      <c r="F15" s="822">
        <f>IF('2-2(基本)'!T19="","",'2-2(基本)'!T19)</f>
      </c>
      <c r="G15" s="144">
        <f>IF('2-2(基本)'!F19="","",'2-2(基本)'!F19)</f>
      </c>
      <c r="H15" s="623">
        <f>IF(AND('2-2(基本)'!U19="○",'2-2(基本)'!V19="○",'2-2(基本)'!W19="○",'2-2(基本)'!X19="○",'2-2(基本)'!Y19="○"),"○","")</f>
      </c>
      <c r="I15" s="145">
        <f>IF(OR(G15="",COUNTIF(J15:Q15,"&gt;0")=0,H15&lt;&gt;"○"),"",SUM(J15:Q15))</f>
      </c>
      <c r="J15" s="154"/>
      <c r="K15" s="154"/>
      <c r="L15" s="154"/>
      <c r="M15" s="154"/>
      <c r="N15" s="154"/>
      <c r="O15" s="154"/>
      <c r="P15" s="154"/>
      <c r="Q15" s="154"/>
      <c r="R15" s="146">
        <f>IF(OR(G15="",COUNTIF(J15:Q15,"&gt;0")=0),"",COUNTIF(J15:Q15,"&gt;0"))</f>
      </c>
      <c r="S15" s="1052"/>
      <c r="T15" s="1052"/>
      <c r="U15" s="861">
        <f>IF(AND($R$1="実績報告書（上期）",SUM(N15:Q15)&gt;0),"上期実績時は10月以降に金額を入力しないでください","")</f>
      </c>
      <c r="W15" s="691">
        <f>W11</f>
        <v>10000</v>
      </c>
    </row>
    <row r="16" spans="2:21" ht="19.5" customHeight="1" thickBot="1" thickTop="1">
      <c r="B16" s="1041" t="s">
        <v>604</v>
      </c>
      <c r="C16" s="1033" t="s">
        <v>308</v>
      </c>
      <c r="D16" s="1033"/>
      <c r="E16" s="1033"/>
      <c r="F16" s="1033"/>
      <c r="G16" s="1033"/>
      <c r="H16" s="1034"/>
      <c r="I16" s="147">
        <f aca="true" t="shared" si="1" ref="I16:R16">IF((COUNTIF(I17:I21,"&gt;0")+COUNTIF(I47:I51,"&gt;0"))=0,"",SUMIF($H17:$H21,"○",I17:I21)+SUMIF($H47:$H51,"○",I47:I51))</f>
      </c>
      <c r="J16" s="147">
        <f t="shared" si="1"/>
      </c>
      <c r="K16" s="147">
        <f t="shared" si="1"/>
      </c>
      <c r="L16" s="147">
        <f t="shared" si="1"/>
      </c>
      <c r="M16" s="147">
        <f t="shared" si="1"/>
      </c>
      <c r="N16" s="147">
        <f t="shared" si="1"/>
      </c>
      <c r="O16" s="147">
        <f t="shared" si="1"/>
      </c>
      <c r="P16" s="147">
        <f t="shared" si="1"/>
      </c>
      <c r="Q16" s="147">
        <f t="shared" si="1"/>
      </c>
      <c r="R16" s="147">
        <f t="shared" si="1"/>
      </c>
      <c r="S16" s="1059"/>
      <c r="T16" s="1059"/>
      <c r="U16" s="860"/>
    </row>
    <row r="17" spans="2:23" ht="19.5" customHeight="1" thickTop="1">
      <c r="B17" s="1042"/>
      <c r="C17" s="598">
        <v>6</v>
      </c>
      <c r="D17" s="240">
        <f>IF('2-2(基本)'!D20="","",'2-2(基本)'!D20)</f>
      </c>
      <c r="E17" s="813">
        <f>IF('2-2(基本)'!E20="","",'2-2(基本)'!E20)</f>
      </c>
      <c r="F17" s="813">
        <f>IF('2-2(基本)'!T20="","",'2-2(基本)'!T20)</f>
      </c>
      <c r="G17" s="142">
        <f>IF('2-2(基本)'!F20="","",'2-2(基本)'!F20)</f>
      </c>
      <c r="H17" s="271">
        <f>IF(AND('2-2(基本)'!U20="○",'2-2(基本)'!V20="○",'2-2(基本)'!W20="○",'2-2(基本)'!X20="○",'2-2(基本)'!Y20="○"),"○","")</f>
      </c>
      <c r="I17" s="136">
        <f>IF(OR(G17="",COUNTIF(J17:Q17,"&gt;0")=0,H17&lt;&gt;"○"),"",SUM(J17:Q17))</f>
      </c>
      <c r="J17" s="153"/>
      <c r="K17" s="153"/>
      <c r="L17" s="153"/>
      <c r="M17" s="153"/>
      <c r="N17" s="153"/>
      <c r="O17" s="153"/>
      <c r="P17" s="153"/>
      <c r="Q17" s="153"/>
      <c r="R17" s="151">
        <f>IF(OR(G17="",COUNTIF(J17:Q17,"&gt;0")=0),"",COUNTIF(J17:Q17,"&gt;0"))</f>
      </c>
      <c r="S17" s="1030"/>
      <c r="T17" s="1030"/>
      <c r="U17" s="861">
        <f>IF(AND($R$1="実績報告書（上期）",SUM(N17:Q17)&gt;0),"上期実績時は10月以降に金額を入力しないでください","")</f>
      </c>
      <c r="W17" s="830">
        <v>10000</v>
      </c>
    </row>
    <row r="18" spans="2:23" ht="19.5" customHeight="1">
      <c r="B18" s="1042"/>
      <c r="C18" s="598">
        <v>7</v>
      </c>
      <c r="D18" s="240">
        <f>IF('2-2(基本)'!D21="","",'2-2(基本)'!D21)</f>
      </c>
      <c r="E18" s="813">
        <f>IF('2-2(基本)'!E21="","",'2-2(基本)'!E21)</f>
      </c>
      <c r="F18" s="813">
        <f>IF('2-2(基本)'!T21="","",'2-2(基本)'!T21)</f>
      </c>
      <c r="G18" s="142">
        <f>IF('2-2(基本)'!F21="","",'2-2(基本)'!F21)</f>
      </c>
      <c r="H18" s="271">
        <f>IF(AND('2-2(基本)'!U21="○",'2-2(基本)'!V21="○",'2-2(基本)'!W21="○",'2-2(基本)'!X21="○",'2-2(基本)'!Y21="○"),"○","")</f>
      </c>
      <c r="I18" s="136">
        <f>IF(OR(G18="",COUNTIF(J18:Q18,"&gt;0")=0,H18&lt;&gt;"○"),"",SUM(J18:Q18))</f>
      </c>
      <c r="J18" s="153"/>
      <c r="K18" s="153"/>
      <c r="L18" s="153"/>
      <c r="M18" s="153"/>
      <c r="N18" s="153"/>
      <c r="O18" s="153"/>
      <c r="P18" s="153"/>
      <c r="Q18" s="153"/>
      <c r="R18" s="151">
        <f>IF(OR(G18="",COUNTIF(J18:Q18,"&gt;0")=0),"",COUNTIF(J18:Q18,"&gt;0"))</f>
      </c>
      <c r="S18" s="1030"/>
      <c r="T18" s="1030"/>
      <c r="U18" s="861">
        <f>IF(AND($R$1="実績報告書（上期）",SUM(N18:Q18)&gt;0),"上期実績時は10月以降に金額を入力しないでください","")</f>
      </c>
      <c r="W18" s="690">
        <f>W17</f>
        <v>10000</v>
      </c>
    </row>
    <row r="19" spans="2:23" ht="19.5" customHeight="1">
      <c r="B19" s="1042"/>
      <c r="C19" s="598">
        <v>8</v>
      </c>
      <c r="D19" s="240">
        <f>IF('2-2(基本)'!D22="","",'2-2(基本)'!D22)</f>
      </c>
      <c r="E19" s="813">
        <f>IF('2-2(基本)'!E22="","",'2-2(基本)'!E22)</f>
      </c>
      <c r="F19" s="813">
        <f>IF('2-2(基本)'!T22="","",'2-2(基本)'!T22)</f>
      </c>
      <c r="G19" s="142">
        <f>IF('2-2(基本)'!F22="","",'2-2(基本)'!F22)</f>
      </c>
      <c r="H19" s="271">
        <f>IF(AND('2-2(基本)'!U22="○",'2-2(基本)'!V22="○",'2-2(基本)'!W22="○",'2-2(基本)'!X22="○",'2-2(基本)'!Y22="○"),"○","")</f>
      </c>
      <c r="I19" s="136">
        <f>IF(OR(G19="",COUNTIF(J19:Q19,"&gt;0")=0,H19&lt;&gt;"○"),"",SUM(J19:Q19))</f>
      </c>
      <c r="J19" s="153"/>
      <c r="K19" s="153"/>
      <c r="L19" s="153"/>
      <c r="M19" s="153"/>
      <c r="N19" s="153"/>
      <c r="O19" s="153"/>
      <c r="P19" s="153"/>
      <c r="Q19" s="153"/>
      <c r="R19" s="151">
        <f>IF(OR(G19="",COUNTIF(J19:Q19,"&gt;0")=0),"",COUNTIF(J19:Q19,"&gt;0"))</f>
      </c>
      <c r="S19" s="1030"/>
      <c r="T19" s="1030"/>
      <c r="U19" s="861">
        <f>IF(AND($R$1="実績報告書（上期）",SUM(N19:Q19)&gt;0),"上期実績時は10月以降に金額を入力しないでください","")</f>
      </c>
      <c r="W19" s="690">
        <f>W17</f>
        <v>10000</v>
      </c>
    </row>
    <row r="20" spans="2:23" ht="19.5" customHeight="1">
      <c r="B20" s="1042"/>
      <c r="C20" s="598">
        <v>9</v>
      </c>
      <c r="D20" s="240">
        <f>IF('2-2(基本)'!D23="","",'2-2(基本)'!D23)</f>
      </c>
      <c r="E20" s="813">
        <f>IF('2-2(基本)'!E23="","",'2-2(基本)'!E23)</f>
      </c>
      <c r="F20" s="813">
        <f>IF('2-2(基本)'!T23="","",'2-2(基本)'!T23)</f>
      </c>
      <c r="G20" s="142">
        <f>IF('2-2(基本)'!F23="","",'2-2(基本)'!F23)</f>
      </c>
      <c r="H20" s="271">
        <f>IF(AND('2-2(基本)'!U23="○",'2-2(基本)'!V23="○",'2-2(基本)'!W23="○",'2-2(基本)'!X23="○",'2-2(基本)'!Y23="○"),"○","")</f>
      </c>
      <c r="I20" s="136">
        <f>IF(OR(G20="",COUNTIF(J20:Q20,"&gt;0")=0,H20&lt;&gt;"○"),"",SUM(J20:Q20))</f>
      </c>
      <c r="J20" s="153"/>
      <c r="K20" s="153"/>
      <c r="L20" s="153"/>
      <c r="M20" s="153"/>
      <c r="N20" s="153"/>
      <c r="O20" s="153"/>
      <c r="P20" s="153"/>
      <c r="Q20" s="153"/>
      <c r="R20" s="151">
        <f>IF(OR(G20="",COUNTIF(J20:Q20,"&gt;0")=0),"",COUNTIF(J20:Q20,"&gt;0"))</f>
      </c>
      <c r="S20" s="1030"/>
      <c r="T20" s="1030"/>
      <c r="U20" s="861">
        <f>IF(AND($R$1="実績報告書（上期）",SUM(N20:Q20)&gt;0),"上期実績時は10月以降に金額を入力しないでください","")</f>
      </c>
      <c r="W20" s="690">
        <f>W17</f>
        <v>10000</v>
      </c>
    </row>
    <row r="21" spans="2:23" ht="19.5" customHeight="1" thickBot="1">
      <c r="B21" s="1043"/>
      <c r="C21" s="599">
        <v>10</v>
      </c>
      <c r="D21" s="241">
        <f>IF('2-2(基本)'!D24="","",'2-2(基本)'!D24)</f>
      </c>
      <c r="E21" s="384">
        <f>IF('2-2(基本)'!E24="","",'2-2(基本)'!E24)</f>
      </c>
      <c r="F21" s="384">
        <f>IF('2-2(基本)'!T24="","",'2-2(基本)'!T24)</f>
      </c>
      <c r="G21" s="144">
        <f>IF('2-2(基本)'!F24="","",'2-2(基本)'!F24)</f>
      </c>
      <c r="H21" s="272">
        <f>IF(AND('2-2(基本)'!U24="○",'2-2(基本)'!V24="○",'2-2(基本)'!W24="○",'2-2(基本)'!X24="○",'2-2(基本)'!Y24="○"),"○","")</f>
      </c>
      <c r="I21" s="145">
        <f>IF(OR(G21="",COUNTIF(J21:Q21,"&gt;0")=0,H21&lt;&gt;"○"),"",SUM(J21:Q21))</f>
      </c>
      <c r="J21" s="154"/>
      <c r="K21" s="154"/>
      <c r="L21" s="154"/>
      <c r="M21" s="154"/>
      <c r="N21" s="154"/>
      <c r="O21" s="154"/>
      <c r="P21" s="154"/>
      <c r="Q21" s="154"/>
      <c r="R21" s="146">
        <f>IF(OR(G21="",COUNTIF(J21:Q21,"&gt;0")=0),"",COUNTIF(J21:Q21,"&gt;0"))</f>
      </c>
      <c r="S21" s="1052"/>
      <c r="T21" s="1052"/>
      <c r="U21" s="861">
        <f>IF(AND($R$1="実績報告書（上期）",SUM(N21:Q21)&gt;0),"上期実績時は10月以降に金額を入力しないでください","")</f>
      </c>
      <c r="W21" s="691">
        <f>W17</f>
        <v>10000</v>
      </c>
    </row>
    <row r="22" spans="2:21" ht="19.5" customHeight="1" thickBot="1" thickTop="1">
      <c r="B22" s="1041" t="s">
        <v>605</v>
      </c>
      <c r="C22" s="1033" t="s">
        <v>308</v>
      </c>
      <c r="D22" s="1033"/>
      <c r="E22" s="1033"/>
      <c r="F22" s="1033"/>
      <c r="G22" s="1033"/>
      <c r="H22" s="1034"/>
      <c r="I22" s="147">
        <f aca="true" t="shared" si="2" ref="I22:Q22">IF((COUNTIF(I23:I27,"&gt;0")+COUNTIF(I53:I57,"&gt;0"))=0,"",SUMIF($H23:$H27,"○",I23:I27)+SUMIF($H53:$H57,"○",I53:I57))</f>
      </c>
      <c r="J22" s="147">
        <f t="shared" si="2"/>
      </c>
      <c r="K22" s="147">
        <f t="shared" si="2"/>
      </c>
      <c r="L22" s="147">
        <f t="shared" si="2"/>
      </c>
      <c r="M22" s="147">
        <f t="shared" si="2"/>
      </c>
      <c r="N22" s="147">
        <f t="shared" si="2"/>
      </c>
      <c r="O22" s="147">
        <f t="shared" si="2"/>
      </c>
      <c r="P22" s="147">
        <f t="shared" si="2"/>
      </c>
      <c r="Q22" s="147">
        <f t="shared" si="2"/>
      </c>
      <c r="R22" s="147">
        <f>IF((COUNTIF(R23:R27,"&gt;0")+COUNTIF(R53:R57,"&gt;0"))=0,"",SUMIF($H23:$H27,"○",R23:R27)+SUMIF($H53:$H57,"○",R53:R57))</f>
      </c>
      <c r="S22" s="1059"/>
      <c r="T22" s="1059"/>
      <c r="U22" s="860"/>
    </row>
    <row r="23" spans="2:23" ht="19.5" customHeight="1" thickTop="1">
      <c r="B23" s="1042"/>
      <c r="C23" s="598">
        <v>11</v>
      </c>
      <c r="D23" s="240">
        <f>IF('2-2(基本)'!D25="","",'2-2(基本)'!D25)</f>
      </c>
      <c r="E23" s="813">
        <f>IF('2-2(基本)'!E25="","",'2-2(基本)'!E25)</f>
      </c>
      <c r="F23" s="813">
        <f>IF('2-2(基本)'!T25="","",'2-2(基本)'!T25)</f>
      </c>
      <c r="G23" s="142">
        <f>IF('2-2(基本)'!F25="","",'2-2(基本)'!F25)</f>
      </c>
      <c r="H23" s="240">
        <f>IF(AND('2-2(基本)'!U25="○",'2-2(基本)'!V25="○",'2-2(基本)'!W25="○",'2-2(基本)'!X25="○",'2-2(基本)'!Y25="○"),"○","")</f>
      </c>
      <c r="I23" s="136">
        <f>IF(OR(G23="",COUNTIF(J23:Q23,"&gt;0")=0,H23&lt;&gt;"○"),"",SUM(J23:Q23))</f>
      </c>
      <c r="J23" s="153"/>
      <c r="K23" s="153"/>
      <c r="L23" s="153"/>
      <c r="M23" s="153"/>
      <c r="N23" s="153"/>
      <c r="O23" s="153"/>
      <c r="P23" s="153"/>
      <c r="Q23" s="153"/>
      <c r="R23" s="151">
        <f>IF(OR(G23="",COUNTIF(J23:Q23,"&gt;0")=0),"",COUNTIF(J23:Q23,"&gt;0"))</f>
      </c>
      <c r="S23" s="1030"/>
      <c r="T23" s="1030"/>
      <c r="U23" s="861">
        <f>IF(AND($R$1="実績報告書（上期）",SUM(N23:Q23)&gt;0),"上期実績時は10月以降に金額を入力しないでください","")</f>
      </c>
      <c r="W23" s="830">
        <v>10000</v>
      </c>
    </row>
    <row r="24" spans="2:23" ht="19.5" customHeight="1">
      <c r="B24" s="1042"/>
      <c r="C24" s="598">
        <v>12</v>
      </c>
      <c r="D24" s="240">
        <f>IF('2-2(基本)'!D26="","",'2-2(基本)'!D26)</f>
      </c>
      <c r="E24" s="813">
        <f>IF('2-2(基本)'!E26="","",'2-2(基本)'!E26)</f>
      </c>
      <c r="F24" s="813">
        <f>IF('2-2(基本)'!T26="","",'2-2(基本)'!T26)</f>
      </c>
      <c r="G24" s="142">
        <f>IF('2-2(基本)'!F26="","",'2-2(基本)'!F26)</f>
      </c>
      <c r="H24" s="240">
        <f>IF(AND('2-2(基本)'!U26="○",'2-2(基本)'!V26="○",'2-2(基本)'!W26="○",'2-2(基本)'!X26="○",'2-2(基本)'!Y26="○"),"○","")</f>
      </c>
      <c r="I24" s="136">
        <f>IF(OR(G24="",COUNTIF(J24:Q24,"&gt;0")=0,H24&lt;&gt;"○"),"",SUM(J24:Q24))</f>
      </c>
      <c r="J24" s="153"/>
      <c r="K24" s="153"/>
      <c r="L24" s="153"/>
      <c r="M24" s="153"/>
      <c r="N24" s="153"/>
      <c r="O24" s="153"/>
      <c r="P24" s="153"/>
      <c r="Q24" s="153"/>
      <c r="R24" s="151">
        <f>IF(OR(G24="",COUNTIF(J24:Q24,"&gt;0")=0),"",COUNTIF(J24:Q24,"&gt;0"))</f>
      </c>
      <c r="S24" s="1030"/>
      <c r="T24" s="1030"/>
      <c r="U24" s="861">
        <f>IF(AND($R$1="実績報告書（上期）",SUM(N24:Q24)&gt;0),"上期実績時は10月以降に金額を入力しないでください","")</f>
      </c>
      <c r="W24" s="690">
        <f>W23</f>
        <v>10000</v>
      </c>
    </row>
    <row r="25" spans="2:23" ht="19.5" customHeight="1">
      <c r="B25" s="1042"/>
      <c r="C25" s="598">
        <v>13</v>
      </c>
      <c r="D25" s="240">
        <f>IF('2-2(基本)'!D27="","",'2-2(基本)'!D27)</f>
      </c>
      <c r="E25" s="813">
        <f>IF('2-2(基本)'!E27="","",'2-2(基本)'!E27)</f>
      </c>
      <c r="F25" s="813">
        <f>IF('2-2(基本)'!T27="","",'2-2(基本)'!T27)</f>
      </c>
      <c r="G25" s="142">
        <f>IF('2-2(基本)'!F27="","",'2-2(基本)'!F27)</f>
      </c>
      <c r="H25" s="240">
        <f>IF(AND('2-2(基本)'!U27="○",'2-2(基本)'!V27="○",'2-2(基本)'!W27="○",'2-2(基本)'!X27="○",'2-2(基本)'!Y27="○"),"○","")</f>
      </c>
      <c r="I25" s="136">
        <f>IF(OR(G25="",COUNTIF(J25:Q25,"&gt;0")=0,H25&lt;&gt;"○"),"",SUM(J25:Q25))</f>
      </c>
      <c r="J25" s="153"/>
      <c r="K25" s="153"/>
      <c r="L25" s="153"/>
      <c r="M25" s="153"/>
      <c r="N25" s="153"/>
      <c r="O25" s="153"/>
      <c r="P25" s="153"/>
      <c r="Q25" s="153"/>
      <c r="R25" s="151">
        <f>IF(OR(G25="",COUNTIF(J25:Q25,"&gt;0")=0),"",COUNTIF(J25:Q25,"&gt;0"))</f>
      </c>
      <c r="S25" s="1030"/>
      <c r="T25" s="1030"/>
      <c r="U25" s="861">
        <f>IF(AND($R$1="実績報告書（上期）",SUM(N25:Q25)&gt;0),"上期実績時は10月以降に金額を入力しないでください","")</f>
      </c>
      <c r="W25" s="690">
        <f>W23</f>
        <v>10000</v>
      </c>
    </row>
    <row r="26" spans="2:23" ht="19.5" customHeight="1">
      <c r="B26" s="1042"/>
      <c r="C26" s="598">
        <v>14</v>
      </c>
      <c r="D26" s="240">
        <f>IF('2-2(基本)'!D28="","",'2-2(基本)'!D28)</f>
      </c>
      <c r="E26" s="813">
        <f>IF('2-2(基本)'!E28="","",'2-2(基本)'!E28)</f>
      </c>
      <c r="F26" s="813">
        <f>IF('2-2(基本)'!T28="","",'2-2(基本)'!T28)</f>
      </c>
      <c r="G26" s="142">
        <f>IF('2-2(基本)'!F28="","",'2-2(基本)'!F28)</f>
      </c>
      <c r="H26" s="240">
        <f>IF(AND('2-2(基本)'!U28="○",'2-2(基本)'!V28="○",'2-2(基本)'!W28="○",'2-2(基本)'!X28="○",'2-2(基本)'!Y28="○"),"○","")</f>
      </c>
      <c r="I26" s="136">
        <f>IF(OR(G26="",COUNTIF(J26:Q26,"&gt;0")=0,H26&lt;&gt;"○"),"",SUM(J26:Q26))</f>
      </c>
      <c r="J26" s="153"/>
      <c r="K26" s="153"/>
      <c r="L26" s="153"/>
      <c r="M26" s="153"/>
      <c r="N26" s="153"/>
      <c r="O26" s="153"/>
      <c r="P26" s="153"/>
      <c r="Q26" s="153"/>
      <c r="R26" s="151">
        <f>IF(OR(G26="",COUNTIF(J26:Q26,"&gt;0")=0),"",COUNTIF(J26:Q26,"&gt;0"))</f>
      </c>
      <c r="S26" s="1030"/>
      <c r="T26" s="1030"/>
      <c r="U26" s="861">
        <f>IF(AND($R$1="実績報告書（上期）",SUM(N26:Q26)&gt;0),"上期実績時は10月以降に金額を入力しないでください","")</f>
      </c>
      <c r="W26" s="690">
        <f>W23</f>
        <v>10000</v>
      </c>
    </row>
    <row r="27" spans="2:23" ht="19.5" customHeight="1" thickBot="1">
      <c r="B27" s="1067"/>
      <c r="C27" s="598">
        <v>15</v>
      </c>
      <c r="D27" s="240">
        <f>IF('2-2(基本)'!D29="","",'2-2(基本)'!D29)</f>
      </c>
      <c r="E27" s="813">
        <f>IF('2-2(基本)'!E29="","",'2-2(基本)'!E29)</f>
      </c>
      <c r="F27" s="813">
        <f>IF('2-2(基本)'!T29="","",'2-2(基本)'!T29)</f>
      </c>
      <c r="G27" s="142">
        <f>IF('2-2(基本)'!F29="","",'2-2(基本)'!F29)</f>
      </c>
      <c r="H27" s="240">
        <f>IF(AND('2-2(基本)'!U29="○",'2-2(基本)'!V29="○",'2-2(基本)'!W29="○",'2-2(基本)'!X29="○",'2-2(基本)'!Y29="○"),"○","")</f>
      </c>
      <c r="I27" s="136">
        <f>IF(OR(G27="",COUNTIF(J27:Q27,"&gt;0")=0,H27&lt;&gt;"○"),"",SUM(J27:Q27))</f>
      </c>
      <c r="J27" s="153"/>
      <c r="K27" s="153"/>
      <c r="L27" s="153"/>
      <c r="M27" s="153"/>
      <c r="N27" s="153"/>
      <c r="O27" s="153"/>
      <c r="P27" s="153"/>
      <c r="Q27" s="153"/>
      <c r="R27" s="151">
        <f>IF(OR(G27="",COUNTIF(J27:Q27,"&gt;0")=0),"",COUNTIF(J27:Q27,"&gt;0"))</f>
      </c>
      <c r="S27" s="1030"/>
      <c r="T27" s="1030"/>
      <c r="U27" s="861">
        <f>IF(AND($R$1="実績報告書（上期）",SUM(N27:Q27)&gt;0),"上期実績時は10月以降に金額を入力しないでください","")</f>
      </c>
      <c r="W27" s="691">
        <f>W23</f>
        <v>10000</v>
      </c>
    </row>
    <row r="28" spans="2:21" ht="19.5" customHeight="1" thickTop="1">
      <c r="B28" s="152" t="s">
        <v>463</v>
      </c>
      <c r="C28" s="138" t="s">
        <v>890</v>
      </c>
      <c r="U28" s="860"/>
    </row>
    <row r="29" spans="2:21" ht="19.5" customHeight="1">
      <c r="B29" s="152" t="s">
        <v>462</v>
      </c>
      <c r="C29" s="138" t="str">
        <f>"【助成月数】は、研修期間分（FW最大"&amp;リスト!$C$80&amp;"ヶ月／人）とし、就業環境整備費単価は研修生1名あたり1万円／月を上限とする。"</f>
        <v>【助成月数】は、研修期間分（FW最大8ヶ月／人）とし、就業環境整備費単価は研修生1名あたり1万円／月を上限とする。</v>
      </c>
      <c r="U29" s="860"/>
    </row>
    <row r="30" spans="2:21" ht="19.5" customHeight="1">
      <c r="B30" s="555" t="s">
        <v>548</v>
      </c>
      <c r="C30" s="1102" t="s">
        <v>891</v>
      </c>
      <c r="D30" s="1102"/>
      <c r="E30" s="1102"/>
      <c r="F30" s="1102"/>
      <c r="G30" s="1102"/>
      <c r="H30" s="1102"/>
      <c r="I30" s="1102"/>
      <c r="J30" s="1102"/>
      <c r="K30" s="1102"/>
      <c r="L30" s="1102"/>
      <c r="M30" s="1102"/>
      <c r="N30" s="1102"/>
      <c r="O30" s="1102"/>
      <c r="P30" s="1102"/>
      <c r="Q30" s="1102"/>
      <c r="R30" s="1102"/>
      <c r="S30" s="1102"/>
      <c r="T30" s="1102"/>
      <c r="U30" s="860"/>
    </row>
    <row r="31" spans="2:21" ht="19.5" customHeight="1">
      <c r="B31" s="936" t="s">
        <v>403</v>
      </c>
      <c r="C31" s="936"/>
      <c r="D31" s="936"/>
      <c r="E31" s="936"/>
      <c r="F31" s="936"/>
      <c r="G31" s="936"/>
      <c r="R31" s="1106" t="str">
        <f>IF('2-1(表紙)'!$J$3="","提出区分",'2-1(表紙)'!$J$3)</f>
        <v>提出区分</v>
      </c>
      <c r="S31" s="1106"/>
      <c r="U31" s="860"/>
    </row>
    <row r="32" ht="19.5" customHeight="1">
      <c r="U32" s="860"/>
    </row>
    <row r="33" spans="2:21" ht="19.5" customHeight="1">
      <c r="B33" s="1103" t="s">
        <v>474</v>
      </c>
      <c r="C33" s="1025"/>
      <c r="D33" s="1025"/>
      <c r="E33" s="1025"/>
      <c r="F33" s="1025"/>
      <c r="G33" s="1025"/>
      <c r="H33" s="1025"/>
      <c r="I33" s="1025"/>
      <c r="J33" s="1025"/>
      <c r="K33" s="243"/>
      <c r="N33" s="936" t="s">
        <v>263</v>
      </c>
      <c r="O33" s="936"/>
      <c r="P33" s="988">
        <f>IF('2-1(表紙)'!$I$15="","",'2-1(表紙)'!$I$15)</f>
      </c>
      <c r="Q33" s="989"/>
      <c r="R33" s="989"/>
      <c r="S33" s="989"/>
      <c r="T33" s="990"/>
      <c r="U33" s="860"/>
    </row>
    <row r="34" spans="2:21" ht="19.5" customHeight="1">
      <c r="B34" s="1025"/>
      <c r="C34" s="1025"/>
      <c r="D34" s="1025"/>
      <c r="E34" s="1025"/>
      <c r="F34" s="1025"/>
      <c r="G34" s="1025"/>
      <c r="H34" s="1025"/>
      <c r="I34" s="1025"/>
      <c r="J34" s="1025"/>
      <c r="K34" s="243"/>
      <c r="N34" s="936" t="s">
        <v>264</v>
      </c>
      <c r="O34" s="936"/>
      <c r="P34" s="988">
        <f>IF('2-1(表紙)'!$J$15="","",'2-1(表紙)'!$J$15)</f>
      </c>
      <c r="Q34" s="989"/>
      <c r="R34" s="989"/>
      <c r="S34" s="989"/>
      <c r="T34" s="990"/>
      <c r="U34" s="860"/>
    </row>
    <row r="35" spans="2:21" ht="19.5" customHeight="1">
      <c r="B35" s="1025"/>
      <c r="C35" s="1025"/>
      <c r="D35" s="1025"/>
      <c r="E35" s="1025"/>
      <c r="F35" s="1025"/>
      <c r="G35" s="1025"/>
      <c r="H35" s="1025"/>
      <c r="I35" s="1025"/>
      <c r="J35" s="1025"/>
      <c r="K35" s="243"/>
      <c r="N35" s="936" t="str">
        <f>'2-1(表紙)'!F10</f>
        <v>林業経営体名</v>
      </c>
      <c r="O35" s="936"/>
      <c r="P35" s="988">
        <f>IF('2-1(表紙)'!$H$10="","",'2-1(表紙)'!$H$10)</f>
      </c>
      <c r="Q35" s="989"/>
      <c r="R35" s="989"/>
      <c r="S35" s="989"/>
      <c r="T35" s="474">
        <f>IF('2-1(表紙)'!$K$15="","",'2-1(表紙)'!$K$15)</f>
      </c>
      <c r="U35" s="860"/>
    </row>
    <row r="36" spans="2:21" ht="19.5" customHeight="1">
      <c r="B36" s="239"/>
      <c r="C36" s="239"/>
      <c r="D36" s="239"/>
      <c r="E36" s="239"/>
      <c r="F36" s="239"/>
      <c r="G36" s="239"/>
      <c r="H36" s="239"/>
      <c r="I36" s="239"/>
      <c r="J36" s="239"/>
      <c r="K36" s="239"/>
      <c r="L36" s="239"/>
      <c r="M36" s="239"/>
      <c r="N36" s="239"/>
      <c r="O36" s="239"/>
      <c r="P36" s="239"/>
      <c r="Q36" s="239"/>
      <c r="R36" s="137"/>
      <c r="S36" s="232"/>
      <c r="U36" s="860"/>
    </row>
    <row r="37" spans="2:21" ht="19.5" customHeight="1">
      <c r="B37" s="1046" t="s">
        <v>348</v>
      </c>
      <c r="C37" s="1027" t="s">
        <v>280</v>
      </c>
      <c r="D37" s="1027" t="s">
        <v>0</v>
      </c>
      <c r="E37" s="1047" t="s">
        <v>413</v>
      </c>
      <c r="F37" s="1056" t="s">
        <v>424</v>
      </c>
      <c r="G37" s="1044" t="s">
        <v>1</v>
      </c>
      <c r="H37" s="997" t="s">
        <v>543</v>
      </c>
      <c r="I37" s="1044" t="s">
        <v>342</v>
      </c>
      <c r="J37" s="1044"/>
      <c r="K37" s="1044"/>
      <c r="L37" s="1044"/>
      <c r="M37" s="1044"/>
      <c r="N37" s="1044"/>
      <c r="O37" s="1044"/>
      <c r="P37" s="1044"/>
      <c r="Q37" s="1044"/>
      <c r="R37" s="1046" t="s">
        <v>161</v>
      </c>
      <c r="S37" s="1044" t="s">
        <v>162</v>
      </c>
      <c r="T37" s="1044"/>
      <c r="U37" s="860"/>
    </row>
    <row r="38" spans="2:21" ht="19.5" customHeight="1">
      <c r="B38" s="998"/>
      <c r="C38" s="1027"/>
      <c r="D38" s="1027"/>
      <c r="E38" s="1047"/>
      <c r="F38" s="1056"/>
      <c r="G38" s="1044"/>
      <c r="H38" s="1104"/>
      <c r="I38" s="1107" t="s">
        <v>308</v>
      </c>
      <c r="J38" s="180"/>
      <c r="K38" s="180"/>
      <c r="L38" s="180"/>
      <c r="M38" s="180"/>
      <c r="N38" s="180"/>
      <c r="O38" s="180"/>
      <c r="P38" s="180"/>
      <c r="Q38" s="180"/>
      <c r="R38" s="998"/>
      <c r="S38" s="1044"/>
      <c r="T38" s="1044"/>
      <c r="U38" s="860"/>
    </row>
    <row r="39" spans="2:21" ht="64.5" customHeight="1" thickBot="1">
      <c r="B39" s="999"/>
      <c r="C39" s="1028"/>
      <c r="D39" s="1028"/>
      <c r="E39" s="1048"/>
      <c r="F39" s="1057"/>
      <c r="G39" s="1045"/>
      <c r="H39" s="1105"/>
      <c r="I39" s="1115"/>
      <c r="J39" s="64" t="s">
        <v>324</v>
      </c>
      <c r="K39" s="64" t="s">
        <v>323</v>
      </c>
      <c r="L39" s="64" t="s">
        <v>337</v>
      </c>
      <c r="M39" s="64" t="s">
        <v>338</v>
      </c>
      <c r="N39" s="64" t="s">
        <v>157</v>
      </c>
      <c r="O39" s="64" t="s">
        <v>158</v>
      </c>
      <c r="P39" s="64" t="s">
        <v>159</v>
      </c>
      <c r="Q39" s="64" t="s">
        <v>160</v>
      </c>
      <c r="R39" s="999"/>
      <c r="S39" s="1045"/>
      <c r="T39" s="1045"/>
      <c r="U39" s="864" t="str">
        <f>U9</f>
        <v>↓留意メッセージが表示される場合があります</v>
      </c>
    </row>
    <row r="40" spans="2:21" ht="19.5" customHeight="1" hidden="1">
      <c r="B40" s="1053" t="s">
        <v>603</v>
      </c>
      <c r="C40" s="1032" t="s">
        <v>308</v>
      </c>
      <c r="D40" s="1033"/>
      <c r="E40" s="1033"/>
      <c r="F40" s="1033"/>
      <c r="G40" s="1033"/>
      <c r="H40" s="1034"/>
      <c r="I40" s="643"/>
      <c r="J40" s="230"/>
      <c r="K40" s="230"/>
      <c r="L40" s="230"/>
      <c r="M40" s="230"/>
      <c r="N40" s="230"/>
      <c r="O40" s="230"/>
      <c r="P40" s="230"/>
      <c r="Q40" s="230"/>
      <c r="R40" s="230"/>
      <c r="S40" s="1113"/>
      <c r="T40" s="1114"/>
      <c r="U40" s="860"/>
    </row>
    <row r="41" spans="2:23" ht="19.5" customHeight="1" thickTop="1">
      <c r="B41" s="1054"/>
      <c r="C41" s="148">
        <v>16</v>
      </c>
      <c r="D41" s="625">
        <f>IF('2-2(基本)'!D48="","",'2-2(基本)'!D48)</f>
      </c>
      <c r="E41" s="391">
        <f>IF('2-2(基本)'!E48="","",'2-2(基本)'!E48)</f>
      </c>
      <c r="F41" s="391">
        <f>IF('2-2(基本)'!T48="","",'2-2(基本)'!T48)</f>
      </c>
      <c r="G41" s="149">
        <f>IF('2-2(基本)'!F48="","",'2-2(基本)'!F48)</f>
      </c>
      <c r="H41" s="625">
        <f>IF(AND('2-2(基本)'!U48="○",'2-2(基本)'!V48="○",'2-2(基本)'!W48="○",'2-2(基本)'!X48="○",'2-2(基本)'!Y48="○"),"○","")</f>
      </c>
      <c r="I41" s="136">
        <f>IF(OR(G41="",COUNTIF(J41:Q41,"&gt;0")=0,H41&lt;&gt;"○"),"",SUM(J41:Q41))</f>
      </c>
      <c r="J41" s="155"/>
      <c r="K41" s="155"/>
      <c r="L41" s="155"/>
      <c r="M41" s="155"/>
      <c r="N41" s="155"/>
      <c r="O41" s="155"/>
      <c r="P41" s="155"/>
      <c r="Q41" s="155"/>
      <c r="R41" s="150">
        <f>IF(OR(G41="",COUNTIF(J41:Q41,"&gt;0")=0),"",COUNTIF(J41:Q41,"&gt;0"))</f>
      </c>
      <c r="S41" s="1111"/>
      <c r="T41" s="1112"/>
      <c r="U41" s="861">
        <f>IF(AND($R$1="実績報告書（上期）",SUM(N41:Q41)&gt;0),"上期実績時は10月以降に金額を入力しないでください","")</f>
      </c>
      <c r="W41" s="830">
        <v>10000</v>
      </c>
    </row>
    <row r="42" spans="2:23" ht="19.5" customHeight="1">
      <c r="B42" s="1054"/>
      <c r="C42" s="141">
        <v>17</v>
      </c>
      <c r="D42" s="622">
        <f>IF('2-2(基本)'!D49="","",'2-2(基本)'!D49)</f>
      </c>
      <c r="E42" s="813">
        <f>IF('2-2(基本)'!E49="","",'2-2(基本)'!E49)</f>
      </c>
      <c r="F42" s="813">
        <f>IF('2-2(基本)'!T49="","",'2-2(基本)'!T49)</f>
      </c>
      <c r="G42" s="142">
        <f>IF('2-2(基本)'!F49="","",'2-2(基本)'!F49)</f>
      </c>
      <c r="H42" s="622">
        <f>IF(AND('2-2(基本)'!U49="○",'2-2(基本)'!V49="○",'2-2(基本)'!W49="○",'2-2(基本)'!X49="○",'2-2(基本)'!Y49="○"),"○","")</f>
      </c>
      <c r="I42" s="136">
        <f>IF(OR(G42="",COUNTIF(J42:Q42,"&gt;0")=0,H42&lt;&gt;"○"),"",SUM(J42:Q42))</f>
      </c>
      <c r="J42" s="153"/>
      <c r="K42" s="153"/>
      <c r="L42" s="153"/>
      <c r="M42" s="153"/>
      <c r="N42" s="153"/>
      <c r="O42" s="153"/>
      <c r="P42" s="153"/>
      <c r="Q42" s="153"/>
      <c r="R42" s="151">
        <f>IF(OR(G42="",COUNTIF(J42:Q42,"&gt;0")=0),"",COUNTIF(J42:Q42,"&gt;0"))</f>
      </c>
      <c r="S42" s="1111"/>
      <c r="T42" s="1112"/>
      <c r="U42" s="861">
        <f>IF(AND($R$1="実績報告書（上期）",SUM(N42:Q42)&gt;0),"上期実績時は10月以降に金額を入力しないでください","")</f>
      </c>
      <c r="W42" s="690">
        <f>W41</f>
        <v>10000</v>
      </c>
    </row>
    <row r="43" spans="2:23" ht="19.5" customHeight="1">
      <c r="B43" s="1054"/>
      <c r="C43" s="141">
        <v>18</v>
      </c>
      <c r="D43" s="622">
        <f>IF('2-2(基本)'!D50="","",'2-2(基本)'!D50)</f>
      </c>
      <c r="E43" s="813">
        <f>IF('2-2(基本)'!E50="","",'2-2(基本)'!E50)</f>
      </c>
      <c r="F43" s="813">
        <f>IF('2-2(基本)'!T50="","",'2-2(基本)'!T50)</f>
      </c>
      <c r="G43" s="142">
        <f>IF('2-2(基本)'!F50="","",'2-2(基本)'!F50)</f>
      </c>
      <c r="H43" s="622">
        <f>IF(AND('2-2(基本)'!U50="○",'2-2(基本)'!V50="○",'2-2(基本)'!W50="○",'2-2(基本)'!X50="○",'2-2(基本)'!Y50="○"),"○","")</f>
      </c>
      <c r="I43" s="136">
        <f>IF(OR(G43="",COUNTIF(J43:Q43,"&gt;0")=0,H43&lt;&gt;"○"),"",SUM(J43:Q43))</f>
      </c>
      <c r="J43" s="153"/>
      <c r="K43" s="153"/>
      <c r="L43" s="153"/>
      <c r="M43" s="153"/>
      <c r="N43" s="153"/>
      <c r="O43" s="153"/>
      <c r="P43" s="153"/>
      <c r="Q43" s="153"/>
      <c r="R43" s="151">
        <f>IF(OR(G43="",COUNTIF(J43:Q43,"&gt;0")=0),"",COUNTIF(J43:Q43,"&gt;0"))</f>
      </c>
      <c r="S43" s="1111"/>
      <c r="T43" s="1112"/>
      <c r="U43" s="861">
        <f>IF(AND($R$1="実績報告書（上期）",SUM(N43:Q43)&gt;0),"上期実績時は10月以降に金額を入力しないでください","")</f>
      </c>
      <c r="W43" s="690">
        <f>W41</f>
        <v>10000</v>
      </c>
    </row>
    <row r="44" spans="2:23" ht="19.5" customHeight="1">
      <c r="B44" s="1054"/>
      <c r="C44" s="141">
        <v>19</v>
      </c>
      <c r="D44" s="622">
        <f>IF('2-2(基本)'!D51="","",'2-2(基本)'!D51)</f>
      </c>
      <c r="E44" s="813">
        <f>IF('2-2(基本)'!E51="","",'2-2(基本)'!E51)</f>
      </c>
      <c r="F44" s="813">
        <f>IF('2-2(基本)'!T51="","",'2-2(基本)'!T51)</f>
      </c>
      <c r="G44" s="142">
        <f>IF('2-2(基本)'!F51="","",'2-2(基本)'!F51)</f>
      </c>
      <c r="H44" s="622">
        <f>IF(AND('2-2(基本)'!U51="○",'2-2(基本)'!V51="○",'2-2(基本)'!W51="○",'2-2(基本)'!X51="○",'2-2(基本)'!Y51="○"),"○","")</f>
      </c>
      <c r="I44" s="136">
        <f>IF(OR(G44="",COUNTIF(J44:Q44,"&gt;0")=0,H44&lt;&gt;"○"),"",SUM(J44:Q44))</f>
      </c>
      <c r="J44" s="153"/>
      <c r="K44" s="153"/>
      <c r="L44" s="153"/>
      <c r="M44" s="153"/>
      <c r="N44" s="153"/>
      <c r="O44" s="153"/>
      <c r="P44" s="153"/>
      <c r="Q44" s="153"/>
      <c r="R44" s="151">
        <f>IF(OR(G44="",COUNTIF(J44:Q44,"&gt;0")=0),"",COUNTIF(J44:Q44,"&gt;0"))</f>
      </c>
      <c r="S44" s="1111"/>
      <c r="T44" s="1112"/>
      <c r="U44" s="861">
        <f>IF(AND($R$1="実績報告書（上期）",SUM(N44:Q44)&gt;0),"上期実績時は10月以降に金額を入力しないでください","")</f>
      </c>
      <c r="W44" s="690">
        <f>W41</f>
        <v>10000</v>
      </c>
    </row>
    <row r="45" spans="2:23" ht="19.5" customHeight="1" thickBot="1">
      <c r="B45" s="1055"/>
      <c r="C45" s="143">
        <v>20</v>
      </c>
      <c r="D45" s="623">
        <f>IF('2-2(基本)'!D52="","",'2-2(基本)'!D52)</f>
      </c>
      <c r="E45" s="384">
        <f>IF('2-2(基本)'!E52="","",'2-2(基本)'!E52)</f>
      </c>
      <c r="F45" s="384">
        <f>IF('2-2(基本)'!T52="","",'2-2(基本)'!T52)</f>
      </c>
      <c r="G45" s="144">
        <f>IF('2-2(基本)'!F52="","",'2-2(基本)'!F52)</f>
      </c>
      <c r="H45" s="623">
        <f>IF(AND('2-2(基本)'!U52="○",'2-2(基本)'!V52="○",'2-2(基本)'!W52="○",'2-2(基本)'!X52="○",'2-2(基本)'!Y52="○"),"○","")</f>
      </c>
      <c r="I45" s="145">
        <f>IF(OR(G45="",COUNTIF(J45:Q45,"&gt;0")=0,H45&lt;&gt;"○"),"",SUM(J45:Q45))</f>
      </c>
      <c r="J45" s="154"/>
      <c r="K45" s="154"/>
      <c r="L45" s="154"/>
      <c r="M45" s="154"/>
      <c r="N45" s="154"/>
      <c r="O45" s="154"/>
      <c r="P45" s="154"/>
      <c r="Q45" s="154"/>
      <c r="R45" s="146">
        <f>IF(OR(G45="",COUNTIF(J45:Q45,"&gt;0")=0),"",COUNTIF(J45:Q45,"&gt;0"))</f>
      </c>
      <c r="S45" s="1116"/>
      <c r="T45" s="1117"/>
      <c r="U45" s="861">
        <f>IF(AND($R$1="実績報告書（上期）",SUM(N45:Q45)&gt;0),"上期実績時は10月以降に金額を入力しないでください","")</f>
      </c>
      <c r="W45" s="691">
        <f>W41</f>
        <v>10000</v>
      </c>
    </row>
    <row r="46" spans="2:21" ht="19.5" customHeight="1" hidden="1" thickTop="1">
      <c r="B46" s="1041" t="s">
        <v>604</v>
      </c>
      <c r="C46" s="1032" t="s">
        <v>308</v>
      </c>
      <c r="D46" s="1033"/>
      <c r="E46" s="1033"/>
      <c r="F46" s="1033"/>
      <c r="G46" s="1033"/>
      <c r="H46" s="1034"/>
      <c r="I46" s="600"/>
      <c r="J46" s="136"/>
      <c r="K46" s="136"/>
      <c r="L46" s="136"/>
      <c r="M46" s="136"/>
      <c r="N46" s="136"/>
      <c r="O46" s="136"/>
      <c r="P46" s="136"/>
      <c r="Q46" s="136"/>
      <c r="R46" s="136"/>
      <c r="S46" s="1109"/>
      <c r="T46" s="1110"/>
      <c r="U46" s="860"/>
    </row>
    <row r="47" spans="2:23" ht="19.5" customHeight="1" thickTop="1">
      <c r="B47" s="1042"/>
      <c r="C47" s="141">
        <v>21</v>
      </c>
      <c r="D47" s="240">
        <f>IF('2-2(基本)'!D53="","",'2-2(基本)'!D53)</f>
      </c>
      <c r="E47" s="383">
        <f>IF('2-2(基本)'!E53="","",'2-2(基本)'!E53)</f>
      </c>
      <c r="F47" s="383">
        <f>IF('2-2(基本)'!T53="","",'2-2(基本)'!T53)</f>
      </c>
      <c r="G47" s="142">
        <f>IF('2-2(基本)'!F53="","",'2-2(基本)'!F53)</f>
      </c>
      <c r="H47" s="240">
        <f>IF(AND('2-2(基本)'!U53="○",'2-2(基本)'!V53="○",'2-2(基本)'!W53="○",'2-2(基本)'!X53="○",'2-2(基本)'!Y53="○"),"○","")</f>
      </c>
      <c r="I47" s="230">
        <f>IF(OR(G47="",COUNTIF(J47:Q47,"&gt;0")=0,H47&lt;&gt;"○"),"",SUM(J47:Q47))</f>
      </c>
      <c r="J47" s="153"/>
      <c r="K47" s="153"/>
      <c r="L47" s="153"/>
      <c r="M47" s="153"/>
      <c r="N47" s="153"/>
      <c r="O47" s="153"/>
      <c r="P47" s="153"/>
      <c r="Q47" s="153"/>
      <c r="R47" s="151">
        <f>IF(OR(G47="",COUNTIF(J47:Q47,"&gt;0")=0),"",COUNTIF(J47:Q47,"&gt;0"))</f>
      </c>
      <c r="S47" s="1111"/>
      <c r="T47" s="1112"/>
      <c r="U47" s="861">
        <f>IF(AND($R$1="実績報告書（上期）",SUM(N47:Q47)&gt;0),"上期実績時は10月以降に金額を入力しないでください","")</f>
      </c>
      <c r="W47" s="830">
        <v>10000</v>
      </c>
    </row>
    <row r="48" spans="2:23" ht="19.5" customHeight="1">
      <c r="B48" s="1042"/>
      <c r="C48" s="141">
        <v>22</v>
      </c>
      <c r="D48" s="240">
        <f>IF('2-2(基本)'!D54="","",'2-2(基本)'!D54)</f>
      </c>
      <c r="E48" s="383">
        <f>IF('2-2(基本)'!E54="","",'2-2(基本)'!E54)</f>
      </c>
      <c r="F48" s="383">
        <f>IF('2-2(基本)'!T54="","",'2-2(基本)'!T54)</f>
      </c>
      <c r="G48" s="142">
        <f>IF('2-2(基本)'!F54="","",'2-2(基本)'!F54)</f>
      </c>
      <c r="H48" s="240">
        <f>IF(AND('2-2(基本)'!U54="○",'2-2(基本)'!V54="○",'2-2(基本)'!W54="○",'2-2(基本)'!X54="○",'2-2(基本)'!Y54="○"),"○","")</f>
      </c>
      <c r="I48" s="136">
        <f>IF(OR(G48="",COUNTIF(J48:Q48,"&gt;0")=0,H48&lt;&gt;"○"),"",SUM(J48:Q48))</f>
      </c>
      <c r="J48" s="153"/>
      <c r="K48" s="153"/>
      <c r="L48" s="153"/>
      <c r="M48" s="153"/>
      <c r="N48" s="153"/>
      <c r="O48" s="153"/>
      <c r="P48" s="153"/>
      <c r="Q48" s="153"/>
      <c r="R48" s="151">
        <f>IF(OR(G48="",COUNTIF(J48:Q48,"&gt;0")=0),"",COUNTIF(J48:Q48,"&gt;0"))</f>
      </c>
      <c r="S48" s="1111"/>
      <c r="T48" s="1112"/>
      <c r="U48" s="861">
        <f>IF(AND($R$1="実績報告書（上期）",SUM(N48:Q48)&gt;0),"上期実績時は10月以降に金額を入力しないでください","")</f>
      </c>
      <c r="W48" s="690">
        <f>W47</f>
        <v>10000</v>
      </c>
    </row>
    <row r="49" spans="2:23" ht="19.5" customHeight="1">
      <c r="B49" s="1042"/>
      <c r="C49" s="141">
        <v>23</v>
      </c>
      <c r="D49" s="240">
        <f>IF('2-2(基本)'!D55="","",'2-2(基本)'!D55)</f>
      </c>
      <c r="E49" s="383">
        <f>IF('2-2(基本)'!E55="","",'2-2(基本)'!E55)</f>
      </c>
      <c r="F49" s="383">
        <f>IF('2-2(基本)'!T55="","",'2-2(基本)'!T55)</f>
      </c>
      <c r="G49" s="142">
        <f>IF('2-2(基本)'!F55="","",'2-2(基本)'!F55)</f>
      </c>
      <c r="H49" s="240">
        <f>IF(AND('2-2(基本)'!U55="○",'2-2(基本)'!V55="○",'2-2(基本)'!W55="○",'2-2(基本)'!X55="○",'2-2(基本)'!Y55="○"),"○","")</f>
      </c>
      <c r="I49" s="136">
        <f>IF(OR(G49="",COUNTIF(J49:Q49,"&gt;0")=0,H49&lt;&gt;"○"),"",SUM(J49:Q49))</f>
      </c>
      <c r="J49" s="153"/>
      <c r="K49" s="153"/>
      <c r="L49" s="153"/>
      <c r="M49" s="153"/>
      <c r="N49" s="153"/>
      <c r="O49" s="153"/>
      <c r="P49" s="153"/>
      <c r="Q49" s="153"/>
      <c r="R49" s="151">
        <f>IF(OR(G49="",COUNTIF(J49:Q49,"&gt;0")=0),"",COUNTIF(J49:Q49,"&gt;0"))</f>
      </c>
      <c r="S49" s="1111"/>
      <c r="T49" s="1112"/>
      <c r="U49" s="861">
        <f>IF(AND($R$1="実績報告書（上期）",SUM(N49:Q49)&gt;0),"上期実績時は10月以降に金額を入力しないでください","")</f>
      </c>
      <c r="W49" s="690">
        <f>W47</f>
        <v>10000</v>
      </c>
    </row>
    <row r="50" spans="2:23" ht="19.5" customHeight="1">
      <c r="B50" s="1042"/>
      <c r="C50" s="141">
        <v>24</v>
      </c>
      <c r="D50" s="240">
        <f>IF('2-2(基本)'!D56="","",'2-2(基本)'!D56)</f>
      </c>
      <c r="E50" s="383">
        <f>IF('2-2(基本)'!E56="","",'2-2(基本)'!E56)</f>
      </c>
      <c r="F50" s="383">
        <f>IF('2-2(基本)'!T56="","",'2-2(基本)'!T56)</f>
      </c>
      <c r="G50" s="142">
        <f>IF('2-2(基本)'!F56="","",'2-2(基本)'!F56)</f>
      </c>
      <c r="H50" s="240">
        <f>IF(AND('2-2(基本)'!U56="○",'2-2(基本)'!V56="○",'2-2(基本)'!W56="○",'2-2(基本)'!X56="○",'2-2(基本)'!Y56="○"),"○","")</f>
      </c>
      <c r="I50" s="136">
        <f>IF(OR(G50="",COUNTIF(J50:Q50,"&gt;0")=0,H50&lt;&gt;"○"),"",SUM(J50:Q50))</f>
      </c>
      <c r="J50" s="153"/>
      <c r="K50" s="153"/>
      <c r="L50" s="153"/>
      <c r="M50" s="153"/>
      <c r="N50" s="153"/>
      <c r="O50" s="153"/>
      <c r="P50" s="153"/>
      <c r="Q50" s="153"/>
      <c r="R50" s="151">
        <f>IF(OR(G50="",COUNTIF(J50:Q50,"&gt;0")=0),"",COUNTIF(J50:Q50,"&gt;0"))</f>
      </c>
      <c r="S50" s="1111"/>
      <c r="T50" s="1112"/>
      <c r="U50" s="861">
        <f>IF(AND($R$1="実績報告書（上期）",SUM(N50:Q50)&gt;0),"上期実績時は10月以降に金額を入力しないでください","")</f>
      </c>
      <c r="W50" s="690">
        <f>W47</f>
        <v>10000</v>
      </c>
    </row>
    <row r="51" spans="2:23" ht="19.5" customHeight="1" thickBot="1">
      <c r="B51" s="1043"/>
      <c r="C51" s="143">
        <v>25</v>
      </c>
      <c r="D51" s="241">
        <f>IF('2-2(基本)'!D57="","",'2-2(基本)'!D57)</f>
      </c>
      <c r="E51" s="384">
        <f>IF('2-2(基本)'!E57="","",'2-2(基本)'!E57)</f>
      </c>
      <c r="F51" s="384">
        <f>IF('2-2(基本)'!T57="","",'2-2(基本)'!T57)</f>
      </c>
      <c r="G51" s="144">
        <f>IF('2-2(基本)'!F57="","",'2-2(基本)'!F57)</f>
      </c>
      <c r="H51" s="241">
        <f>IF(AND('2-2(基本)'!U57="○",'2-2(基本)'!V57="○",'2-2(基本)'!W57="○",'2-2(基本)'!X57="○",'2-2(基本)'!Y57="○"),"○","")</f>
      </c>
      <c r="I51" s="159">
        <f>IF(OR(G51="",COUNTIF(J51:Q51,"&gt;0")=0,H51&lt;&gt;"○"),"",SUM(J51:Q51))</f>
      </c>
      <c r="J51" s="154"/>
      <c r="K51" s="154"/>
      <c r="L51" s="154"/>
      <c r="M51" s="154"/>
      <c r="N51" s="154"/>
      <c r="O51" s="154"/>
      <c r="P51" s="154"/>
      <c r="Q51" s="154"/>
      <c r="R51" s="146">
        <f>IF(OR(G51="",COUNTIF(J51:Q51,"&gt;0")=0),"",COUNTIF(J51:Q51,"&gt;0"))</f>
      </c>
      <c r="S51" s="1116"/>
      <c r="T51" s="1117"/>
      <c r="U51" s="861">
        <f>IF(AND($R$1="実績報告書（上期）",SUM(N51:Q51)&gt;0),"上期実績時は10月以降に金額を入力しないでください","")</f>
      </c>
      <c r="W51" s="691">
        <f>W47</f>
        <v>10000</v>
      </c>
    </row>
    <row r="52" spans="2:21" ht="19.5" customHeight="1" hidden="1" thickTop="1">
      <c r="B52" s="1041" t="s">
        <v>605</v>
      </c>
      <c r="C52" s="1032" t="s">
        <v>308</v>
      </c>
      <c r="D52" s="1033"/>
      <c r="E52" s="1033"/>
      <c r="F52" s="1033"/>
      <c r="G52" s="1033"/>
      <c r="H52" s="1034"/>
      <c r="I52" s="600"/>
      <c r="J52" s="136"/>
      <c r="K52" s="136"/>
      <c r="L52" s="136"/>
      <c r="M52" s="136"/>
      <c r="N52" s="136"/>
      <c r="O52" s="136"/>
      <c r="P52" s="136"/>
      <c r="Q52" s="136"/>
      <c r="R52" s="136"/>
      <c r="S52" s="1109"/>
      <c r="T52" s="1110"/>
      <c r="U52" s="860"/>
    </row>
    <row r="53" spans="2:23" ht="19.5" customHeight="1" thickTop="1">
      <c r="B53" s="1042"/>
      <c r="C53" s="141">
        <v>26</v>
      </c>
      <c r="D53" s="240">
        <f>IF('2-2(基本)'!D58="","",'2-2(基本)'!D58)</f>
      </c>
      <c r="E53" s="383">
        <f>IF('2-2(基本)'!E58="","",'2-2(基本)'!E58)</f>
      </c>
      <c r="F53" s="383">
        <f>IF('2-2(基本)'!T58="","",'2-2(基本)'!T58)</f>
      </c>
      <c r="G53" s="142">
        <f>IF('2-2(基本)'!F58="","",'2-2(基本)'!F58)</f>
      </c>
      <c r="H53" s="240">
        <f>IF(AND('2-2(基本)'!U58="○",'2-2(基本)'!V58="○",'2-2(基本)'!W58="○",'2-2(基本)'!X58="○",'2-2(基本)'!Y58="○"),"○","")</f>
      </c>
      <c r="I53" s="230">
        <f>IF(OR(G53="",COUNTIF(J53:Q53,"&gt;0")=0,H53&lt;&gt;"○"),"",SUM(J53:Q53))</f>
      </c>
      <c r="J53" s="153"/>
      <c r="K53" s="153"/>
      <c r="L53" s="153"/>
      <c r="M53" s="153"/>
      <c r="N53" s="153"/>
      <c r="O53" s="153"/>
      <c r="P53" s="153"/>
      <c r="Q53" s="153"/>
      <c r="R53" s="151">
        <f>IF(OR(G53="",COUNTIF(J53:Q53,"&gt;0")=0),"",COUNTIF(J53:Q53,"&gt;0"))</f>
      </c>
      <c r="S53" s="1111"/>
      <c r="T53" s="1112"/>
      <c r="U53" s="861">
        <f>IF(AND($R$1="実績報告書（上期）",SUM(N53:Q53)&gt;0),"上期実績時は10月以降に金額を入力しないでください","")</f>
      </c>
      <c r="W53" s="830">
        <v>10000</v>
      </c>
    </row>
    <row r="54" spans="2:23" ht="19.5" customHeight="1">
      <c r="B54" s="1042"/>
      <c r="C54" s="141">
        <v>27</v>
      </c>
      <c r="D54" s="240">
        <f>IF('2-2(基本)'!D59="","",'2-2(基本)'!D59)</f>
      </c>
      <c r="E54" s="383">
        <f>IF('2-2(基本)'!E59="","",'2-2(基本)'!E59)</f>
      </c>
      <c r="F54" s="383">
        <f>IF('2-2(基本)'!T59="","",'2-2(基本)'!T59)</f>
      </c>
      <c r="G54" s="142">
        <f>IF('2-2(基本)'!F59="","",'2-2(基本)'!F59)</f>
      </c>
      <c r="H54" s="240">
        <f>IF(AND('2-2(基本)'!U59="○",'2-2(基本)'!V59="○",'2-2(基本)'!W59="○",'2-2(基本)'!X59="○",'2-2(基本)'!Y59="○"),"○","")</f>
      </c>
      <c r="I54" s="136">
        <f>IF(OR(G54="",COUNTIF(J54:Q54,"&gt;0")=0,H54&lt;&gt;"○"),"",SUM(J54:Q54))</f>
      </c>
      <c r="J54" s="153"/>
      <c r="K54" s="153"/>
      <c r="L54" s="153"/>
      <c r="M54" s="153"/>
      <c r="N54" s="153"/>
      <c r="O54" s="153"/>
      <c r="P54" s="153"/>
      <c r="Q54" s="153"/>
      <c r="R54" s="151">
        <f>IF(OR(G54="",COUNTIF(J54:Q54,"&gt;0")=0),"",COUNTIF(J54:Q54,"&gt;0"))</f>
      </c>
      <c r="S54" s="1111"/>
      <c r="T54" s="1112"/>
      <c r="U54" s="861">
        <f>IF(AND($R$1="実績報告書（上期）",SUM(N54:Q54)&gt;0),"上期実績時は10月以降に金額を入力しないでください","")</f>
      </c>
      <c r="W54" s="690">
        <f>W53</f>
        <v>10000</v>
      </c>
    </row>
    <row r="55" spans="2:23" ht="19.5" customHeight="1">
      <c r="B55" s="1042"/>
      <c r="C55" s="141">
        <v>28</v>
      </c>
      <c r="D55" s="240">
        <f>IF('2-2(基本)'!D60="","",'2-2(基本)'!D60)</f>
      </c>
      <c r="E55" s="383">
        <f>IF('2-2(基本)'!E60="","",'2-2(基本)'!E60)</f>
      </c>
      <c r="F55" s="383">
        <f>IF('2-2(基本)'!T60="","",'2-2(基本)'!T60)</f>
      </c>
      <c r="G55" s="142">
        <f>IF('2-2(基本)'!F60="","",'2-2(基本)'!F60)</f>
      </c>
      <c r="H55" s="240">
        <f>IF(AND('2-2(基本)'!U60="○",'2-2(基本)'!V60="○",'2-2(基本)'!W60="○",'2-2(基本)'!X60="○",'2-2(基本)'!Y60="○"),"○","")</f>
      </c>
      <c r="I55" s="136">
        <f>IF(OR(G55="",COUNTIF(J55:Q55,"&gt;0")=0,H55&lt;&gt;"○"),"",SUM(J55:Q55))</f>
      </c>
      <c r="J55" s="153"/>
      <c r="K55" s="153"/>
      <c r="L55" s="153"/>
      <c r="M55" s="153"/>
      <c r="N55" s="153"/>
      <c r="O55" s="153"/>
      <c r="P55" s="153"/>
      <c r="Q55" s="153"/>
      <c r="R55" s="151">
        <f>IF(OR(G55="",COUNTIF(J55:Q55,"&gt;0")=0),"",COUNTIF(J55:Q55,"&gt;0"))</f>
      </c>
      <c r="S55" s="1111"/>
      <c r="T55" s="1112"/>
      <c r="U55" s="861">
        <f>IF(AND($R$1="実績報告書（上期）",SUM(N55:Q55)&gt;0),"上期実績時は10月以降に金額を入力しないでください","")</f>
      </c>
      <c r="W55" s="690">
        <f>W53</f>
        <v>10000</v>
      </c>
    </row>
    <row r="56" spans="2:23" ht="19.5" customHeight="1">
      <c r="B56" s="1042"/>
      <c r="C56" s="141">
        <v>29</v>
      </c>
      <c r="D56" s="240">
        <f>IF('2-2(基本)'!D61="","",'2-2(基本)'!D61)</f>
      </c>
      <c r="E56" s="383">
        <f>IF('2-2(基本)'!E61="","",'2-2(基本)'!E61)</f>
      </c>
      <c r="F56" s="383">
        <f>IF('2-2(基本)'!T61="","",'2-2(基本)'!T61)</f>
      </c>
      <c r="G56" s="142">
        <f>IF('2-2(基本)'!F61="","",'2-2(基本)'!F61)</f>
      </c>
      <c r="H56" s="240">
        <f>IF(AND('2-2(基本)'!U61="○",'2-2(基本)'!V61="○",'2-2(基本)'!W61="○",'2-2(基本)'!X61="○",'2-2(基本)'!Y61="○"),"○","")</f>
      </c>
      <c r="I56" s="136">
        <f>IF(OR(G56="",COUNTIF(J56:Q56,"&gt;0")=0,H56&lt;&gt;"○"),"",SUM(J56:Q56))</f>
      </c>
      <c r="J56" s="153"/>
      <c r="K56" s="153"/>
      <c r="L56" s="153"/>
      <c r="M56" s="153"/>
      <c r="N56" s="153"/>
      <c r="O56" s="153"/>
      <c r="P56" s="153"/>
      <c r="Q56" s="153"/>
      <c r="R56" s="151">
        <f>IF(OR(G56="",COUNTIF(J56:Q56,"&gt;0")=0),"",COUNTIF(J56:Q56,"&gt;0"))</f>
      </c>
      <c r="S56" s="1111"/>
      <c r="T56" s="1112"/>
      <c r="U56" s="861">
        <f>IF(AND($R$1="実績報告書（上期）",SUM(N56:Q56)&gt;0),"上期実績時は10月以降に金額を入力しないでください","")</f>
      </c>
      <c r="W56" s="690">
        <f>W53</f>
        <v>10000</v>
      </c>
    </row>
    <row r="57" spans="2:23" ht="19.5" customHeight="1" thickBot="1">
      <c r="B57" s="1067"/>
      <c r="C57" s="141">
        <v>30</v>
      </c>
      <c r="D57" s="240">
        <f>IF('2-2(基本)'!D62="","",'2-2(基本)'!D62)</f>
      </c>
      <c r="E57" s="383">
        <f>IF('2-2(基本)'!E62="","",'2-2(基本)'!E62)</f>
      </c>
      <c r="F57" s="383">
        <f>IF('2-2(基本)'!T62="","",'2-2(基本)'!T62)</f>
      </c>
      <c r="G57" s="142">
        <f>IF('2-2(基本)'!F62="","",'2-2(基本)'!F62)</f>
      </c>
      <c r="H57" s="240">
        <f>IF(AND('2-2(基本)'!U62="○",'2-2(基本)'!V62="○",'2-2(基本)'!W62="○",'2-2(基本)'!X62="○",'2-2(基本)'!Y62="○"),"○","")</f>
      </c>
      <c r="I57" s="136">
        <f>IF(OR(G57="",COUNTIF(J57:Q57,"&gt;0")=0,H57&lt;&gt;"○"),"",SUM(J57:Q57))</f>
      </c>
      <c r="J57" s="153"/>
      <c r="K57" s="153"/>
      <c r="L57" s="153"/>
      <c r="M57" s="153"/>
      <c r="N57" s="153"/>
      <c r="O57" s="153"/>
      <c r="P57" s="153"/>
      <c r="Q57" s="153"/>
      <c r="R57" s="151">
        <f>IF(OR(G57="",COUNTIF(J57:Q57,"&gt;0")=0),"",COUNTIF(J57:Q57,"&gt;0"))</f>
      </c>
      <c r="S57" s="1111"/>
      <c r="T57" s="1112"/>
      <c r="U57" s="861">
        <f>IF(AND($R$1="実績報告書（上期）",SUM(N57:Q57)&gt;0),"上期実績時は10月以降に金額を入力しないでください","")</f>
      </c>
      <c r="W57" s="691">
        <f>W53</f>
        <v>10000</v>
      </c>
    </row>
    <row r="58" spans="2:3" ht="19.5" customHeight="1" thickTop="1">
      <c r="B58" s="152" t="str">
        <f>B28</f>
        <v>①</v>
      </c>
      <c r="C58" s="138" t="str">
        <f>C28</f>
        <v>就業環境整備費の助成要件は労災保険・雇用保険・厚生年金・健康保険・退職金共済の全てに加入することです。</v>
      </c>
    </row>
    <row r="59" spans="2:3" ht="19.5" customHeight="1">
      <c r="B59" s="152" t="str">
        <f>B29</f>
        <v>②</v>
      </c>
      <c r="C59" s="138" t="str">
        <f>C29</f>
        <v>【助成月数】は、研修期間分（FW最大8ヶ月／人）とし、就業環境整備費単価は研修生1名あたり1万円／月を上限とする。</v>
      </c>
    </row>
    <row r="60" spans="2:20" ht="19.5" customHeight="1">
      <c r="B60" s="555" t="s">
        <v>548</v>
      </c>
      <c r="C60" s="1102" t="str">
        <f>C30</f>
        <v>退職金共済など、年度途中から加入する場合でも様式2-2の社会保険等の該当項目に〇をつけてください。（備考欄にその旨を入力し、加入月から金額を入力してください）</v>
      </c>
      <c r="D60" s="1102"/>
      <c r="E60" s="1102"/>
      <c r="F60" s="1102"/>
      <c r="G60" s="1102"/>
      <c r="H60" s="1102"/>
      <c r="I60" s="1102"/>
      <c r="J60" s="1102"/>
      <c r="K60" s="1102"/>
      <c r="L60" s="1102"/>
      <c r="M60" s="1102"/>
      <c r="N60" s="1102"/>
      <c r="O60" s="1102"/>
      <c r="P60" s="1102"/>
      <c r="Q60" s="1102"/>
      <c r="R60" s="1102"/>
      <c r="S60" s="1102"/>
      <c r="T60" s="1102"/>
    </row>
  </sheetData>
  <sheetProtection password="FA09" sheet="1" objects="1" scenarios="1"/>
  <mergeCells count="90">
    <mergeCell ref="P3:T3"/>
    <mergeCell ref="P4:T4"/>
    <mergeCell ref="P5:S5"/>
    <mergeCell ref="N4:O4"/>
    <mergeCell ref="N5:O5"/>
    <mergeCell ref="N33:O33"/>
    <mergeCell ref="R31:S31"/>
    <mergeCell ref="S12:T12"/>
    <mergeCell ref="S24:T24"/>
    <mergeCell ref="S21:T21"/>
    <mergeCell ref="S55:T55"/>
    <mergeCell ref="S42:T42"/>
    <mergeCell ref="S53:T53"/>
    <mergeCell ref="N34:O34"/>
    <mergeCell ref="P34:T34"/>
    <mergeCell ref="N35:O35"/>
    <mergeCell ref="P35:S35"/>
    <mergeCell ref="S47:T47"/>
    <mergeCell ref="S45:T45"/>
    <mergeCell ref="S41:T41"/>
    <mergeCell ref="S56:T56"/>
    <mergeCell ref="B22:B27"/>
    <mergeCell ref="D37:D39"/>
    <mergeCell ref="C52:H52"/>
    <mergeCell ref="B46:B51"/>
    <mergeCell ref="B52:B57"/>
    <mergeCell ref="C46:H46"/>
    <mergeCell ref="S57:T57"/>
    <mergeCell ref="S48:T48"/>
    <mergeCell ref="S49:T49"/>
    <mergeCell ref="S37:T39"/>
    <mergeCell ref="S54:T54"/>
    <mergeCell ref="S50:T50"/>
    <mergeCell ref="P33:T33"/>
    <mergeCell ref="S40:T40"/>
    <mergeCell ref="I38:I39"/>
    <mergeCell ref="S51:T51"/>
    <mergeCell ref="S52:T52"/>
    <mergeCell ref="S43:T43"/>
    <mergeCell ref="S44:T44"/>
    <mergeCell ref="S26:T26"/>
    <mergeCell ref="S46:T46"/>
    <mergeCell ref="R37:R39"/>
    <mergeCell ref="S17:T17"/>
    <mergeCell ref="S18:T18"/>
    <mergeCell ref="S25:T25"/>
    <mergeCell ref="S19:T19"/>
    <mergeCell ref="S20:T20"/>
    <mergeCell ref="S27:T27"/>
    <mergeCell ref="S22:T22"/>
    <mergeCell ref="S23:T23"/>
    <mergeCell ref="N3:O3"/>
    <mergeCell ref="C16:H16"/>
    <mergeCell ref="S13:T13"/>
    <mergeCell ref="S14:T14"/>
    <mergeCell ref="S15:T15"/>
    <mergeCell ref="S16:T16"/>
    <mergeCell ref="C10:H10"/>
    <mergeCell ref="S7:T9"/>
    <mergeCell ref="S10:T10"/>
    <mergeCell ref="S11:T11"/>
    <mergeCell ref="R1:S1"/>
    <mergeCell ref="G7:G9"/>
    <mergeCell ref="I7:Q7"/>
    <mergeCell ref="R7:R9"/>
    <mergeCell ref="I8:I9"/>
    <mergeCell ref="B3:J5"/>
    <mergeCell ref="B1:G1"/>
    <mergeCell ref="F7:F9"/>
    <mergeCell ref="H7:H9"/>
    <mergeCell ref="B40:B45"/>
    <mergeCell ref="C40:H40"/>
    <mergeCell ref="C22:H22"/>
    <mergeCell ref="G37:G39"/>
    <mergeCell ref="F37:F39"/>
    <mergeCell ref="E37:E39"/>
    <mergeCell ref="B33:J35"/>
    <mergeCell ref="H37:H39"/>
    <mergeCell ref="C37:C39"/>
    <mergeCell ref="I37:Q37"/>
    <mergeCell ref="C60:T60"/>
    <mergeCell ref="B16:B21"/>
    <mergeCell ref="D7:D9"/>
    <mergeCell ref="B10:B15"/>
    <mergeCell ref="B7:B9"/>
    <mergeCell ref="C7:C9"/>
    <mergeCell ref="B37:B39"/>
    <mergeCell ref="B31:G31"/>
    <mergeCell ref="E7:E9"/>
    <mergeCell ref="C30:T30"/>
  </mergeCells>
  <conditionalFormatting sqref="J11:Q15 J17:Q21 J23:Q27 S10:T27 J41:Q45 J47:Q51 J53:Q57 S40:T57">
    <cfRule type="expression" priority="3" dxfId="3" stopIfTrue="1">
      <formula>J10=""</formula>
    </cfRule>
  </conditionalFormatting>
  <conditionalFormatting sqref="D11:D15 D17:D21 D23:D27 I10:Q10 I16:Q16 I22:Q22 P3:T5 R10:R27 I40:Q40 I46:Q46 I52:Q52 R41:R45 P33:T35 R53:R57 R47:R51 D41:D45 D47:D51 D53:D57 G11:I15 G17:I21 G23:I27 G41:I45 G47:I51 G53:I57">
    <cfRule type="expression" priority="2" dxfId="2" stopIfTrue="1">
      <formula>D3=""</formula>
    </cfRule>
  </conditionalFormatting>
  <conditionalFormatting sqref="J11:Q15 J17:Q21 J23:Q27 J41:Q45 J47:Q51 J53:Q57">
    <cfRule type="expression" priority="1" dxfId="117" stopIfTrue="1">
      <formula>J11&gt;10000</formula>
    </cfRule>
  </conditionalFormatting>
  <dataValidations count="1">
    <dataValidation type="list" allowBlank="1" showInputMessage="1" error="10,000円以下の金額を入力してください。" sqref="J53:Q57 J47:Q51 J41:Q45 J23:Q27 J17:Q21 J11:Q15">
      <formula1>$W53</formula1>
    </dataValidation>
  </dataValidations>
  <printOptions horizontalCentered="1"/>
  <pageMargins left="0.1968503937007874" right="0.1968503937007874" top="0.7874015748031497" bottom="0.1968503937007874" header="0.3937007874015748" footer="0.1968503937007874"/>
  <pageSetup fitToHeight="2" horizontalDpi="600" verticalDpi="600" orientation="landscape" paperSize="9" scale="83" r:id="rId3"/>
  <rowBreaks count="1" manualBreakCount="1">
    <brk id="30" max="19" man="1"/>
  </rowBreaks>
  <legacyDrawing r:id="rId2"/>
</worksheet>
</file>

<file path=xl/worksheets/sheet11.xml><?xml version="1.0" encoding="utf-8"?>
<worksheet xmlns="http://schemas.openxmlformats.org/spreadsheetml/2006/main" xmlns:r="http://schemas.openxmlformats.org/officeDocument/2006/relationships">
  <sheetPr>
    <tabColor theme="4"/>
  </sheetPr>
  <dimension ref="B1:V60"/>
  <sheetViews>
    <sheetView view="pageBreakPreview" zoomScale="85" zoomScaleNormal="75" zoomScaleSheetLayoutView="85" zoomScalePageLayoutView="0" workbookViewId="0" topLeftCell="A1">
      <selection activeCell="B1" sqref="B1:G1"/>
    </sheetView>
  </sheetViews>
  <sheetFormatPr defaultColWidth="9.00390625" defaultRowHeight="13.5" customHeight="1"/>
  <cols>
    <col min="1" max="1" width="2.57421875" style="186" customWidth="1"/>
    <col min="2" max="4" width="4.57421875" style="186" customWidth="1"/>
    <col min="5" max="6" width="4.57421875" style="186" hidden="1" customWidth="1"/>
    <col min="7" max="7" width="21.28125" style="186" customWidth="1"/>
    <col min="8" max="16" width="10.57421875" style="186" customWidth="1"/>
    <col min="17" max="17" width="7.00390625" style="186" customWidth="1"/>
    <col min="18" max="18" width="20.57421875" style="186" customWidth="1"/>
    <col min="19" max="19" width="5.57421875" style="186" customWidth="1"/>
    <col min="20" max="20" width="60.57421875" style="178" customWidth="1"/>
    <col min="21" max="21" width="9.00390625" style="186" customWidth="1"/>
    <col min="22" max="22" width="9.00390625" style="186" hidden="1" customWidth="1"/>
    <col min="23" max="16384" width="9.00390625" style="186" customWidth="1"/>
  </cols>
  <sheetData>
    <row r="1" spans="2:18" ht="19.5" customHeight="1">
      <c r="B1" s="1044" t="s">
        <v>402</v>
      </c>
      <c r="C1" s="1044"/>
      <c r="D1" s="1044"/>
      <c r="E1" s="1044"/>
      <c r="F1" s="1044"/>
      <c r="G1" s="1044"/>
      <c r="J1" s="508"/>
      <c r="K1" s="509"/>
      <c r="L1" s="509"/>
      <c r="M1" s="509"/>
      <c r="N1" s="509"/>
      <c r="O1" s="187"/>
      <c r="P1" s="187"/>
      <c r="Q1" s="188"/>
      <c r="R1" s="247" t="str">
        <f>IF('2-1(表紙)'!$J$3="","提出区分",'2-1(表紙)'!$J$3)</f>
        <v>提出区分</v>
      </c>
    </row>
    <row r="2" spans="10:18" ht="19.5" customHeight="1">
      <c r="J2" s="510"/>
      <c r="K2" s="511"/>
      <c r="L2" s="511"/>
      <c r="M2" s="450"/>
      <c r="N2" s="450"/>
      <c r="O2" s="187"/>
      <c r="P2" s="187"/>
      <c r="Q2" s="187"/>
      <c r="R2" s="187"/>
    </row>
    <row r="3" spans="2:19" ht="19.5" customHeight="1">
      <c r="B3" s="1141" t="s">
        <v>428</v>
      </c>
      <c r="C3" s="1141"/>
      <c r="D3" s="1141"/>
      <c r="E3" s="1141"/>
      <c r="F3" s="1141"/>
      <c r="G3" s="1141"/>
      <c r="H3" s="1141"/>
      <c r="I3" s="1141"/>
      <c r="J3" s="1141"/>
      <c r="K3" s="1141"/>
      <c r="L3" s="511"/>
      <c r="M3" s="1044" t="s">
        <v>271</v>
      </c>
      <c r="N3" s="1044"/>
      <c r="O3" s="1128">
        <f>IF('2-1(表紙)'!$I$15="","",'2-1(表紙)'!$I$15)</f>
      </c>
      <c r="P3" s="1129"/>
      <c r="Q3" s="1129"/>
      <c r="R3" s="1129"/>
      <c r="S3" s="1140"/>
    </row>
    <row r="4" spans="2:19" ht="19.5" customHeight="1">
      <c r="B4" s="1141"/>
      <c r="C4" s="1141"/>
      <c r="D4" s="1141"/>
      <c r="E4" s="1141"/>
      <c r="F4" s="1141"/>
      <c r="G4" s="1141"/>
      <c r="H4" s="1141"/>
      <c r="I4" s="1141"/>
      <c r="J4" s="1141"/>
      <c r="K4" s="1141"/>
      <c r="M4" s="1044" t="s">
        <v>272</v>
      </c>
      <c r="N4" s="1044"/>
      <c r="O4" s="1128">
        <f>IF('2-1(表紙)'!$J$15="","",'2-1(表紙)'!$J$15)</f>
      </c>
      <c r="P4" s="1129"/>
      <c r="Q4" s="1129"/>
      <c r="R4" s="1129"/>
      <c r="S4" s="1140"/>
    </row>
    <row r="5" spans="2:19" ht="19.5" customHeight="1">
      <c r="B5" s="1141"/>
      <c r="C5" s="1141"/>
      <c r="D5" s="1141"/>
      <c r="E5" s="1141"/>
      <c r="F5" s="1141"/>
      <c r="G5" s="1141"/>
      <c r="H5" s="1141"/>
      <c r="I5" s="1141"/>
      <c r="J5" s="1141"/>
      <c r="K5" s="1141"/>
      <c r="M5" s="1044" t="str">
        <f>'2-1(表紙)'!F10</f>
        <v>林業経営体名</v>
      </c>
      <c r="N5" s="1044"/>
      <c r="O5" s="1128">
        <f>IF('2-1(表紙)'!$H$10="","",'2-1(表紙)'!$H$10)</f>
      </c>
      <c r="P5" s="1129"/>
      <c r="Q5" s="1129"/>
      <c r="R5" s="1129"/>
      <c r="S5" s="474">
        <f>IF('2-1(表紙)'!$K$15="","",'2-1(表紙)'!$K$15)</f>
      </c>
    </row>
    <row r="6" spans="2:19" ht="19.5" customHeight="1">
      <c r="B6" s="277"/>
      <c r="C6" s="277"/>
      <c r="D6" s="277"/>
      <c r="E6" s="277"/>
      <c r="F6" s="277"/>
      <c r="G6" s="277"/>
      <c r="H6" s="277"/>
      <c r="I6" s="277"/>
      <c r="J6" s="277"/>
      <c r="K6" s="277"/>
      <c r="L6" s="277"/>
      <c r="M6" s="277"/>
      <c r="N6" s="277"/>
      <c r="O6" s="277"/>
      <c r="Q6" s="137"/>
      <c r="R6" s="232"/>
      <c r="S6" s="187"/>
    </row>
    <row r="7" spans="2:20" ht="19.5" customHeight="1">
      <c r="B7" s="1046" t="s">
        <v>348</v>
      </c>
      <c r="C7" s="1027" t="s">
        <v>281</v>
      </c>
      <c r="D7" s="1027" t="s">
        <v>0</v>
      </c>
      <c r="E7" s="1047" t="s">
        <v>413</v>
      </c>
      <c r="F7" s="938" t="s">
        <v>438</v>
      </c>
      <c r="G7" s="1044" t="s">
        <v>1</v>
      </c>
      <c r="H7" s="1044" t="s">
        <v>163</v>
      </c>
      <c r="I7" s="1044"/>
      <c r="J7" s="1044"/>
      <c r="K7" s="1044"/>
      <c r="L7" s="1044"/>
      <c r="M7" s="1044"/>
      <c r="N7" s="1044"/>
      <c r="O7" s="1044"/>
      <c r="P7" s="1044"/>
      <c r="Q7" s="1046" t="s">
        <v>161</v>
      </c>
      <c r="R7" s="1044" t="s">
        <v>162</v>
      </c>
      <c r="S7" s="1044"/>
      <c r="T7" s="278"/>
    </row>
    <row r="8" spans="2:20" ht="19.5" customHeight="1">
      <c r="B8" s="998"/>
      <c r="C8" s="1027"/>
      <c r="D8" s="1027"/>
      <c r="E8" s="1047"/>
      <c r="F8" s="939"/>
      <c r="G8" s="1044"/>
      <c r="H8" s="1107" t="s">
        <v>308</v>
      </c>
      <c r="I8" s="180"/>
      <c r="J8" s="180"/>
      <c r="K8" s="180"/>
      <c r="L8" s="180"/>
      <c r="M8" s="180"/>
      <c r="N8" s="180"/>
      <c r="O8" s="180"/>
      <c r="P8" s="180"/>
      <c r="Q8" s="998"/>
      <c r="R8" s="1044"/>
      <c r="S8" s="1044"/>
      <c r="T8" s="278"/>
    </row>
    <row r="9" spans="2:20" ht="64.5" customHeight="1" thickBot="1">
      <c r="B9" s="999"/>
      <c r="C9" s="1028"/>
      <c r="D9" s="1028"/>
      <c r="E9" s="1048"/>
      <c r="F9" s="940"/>
      <c r="G9" s="1045"/>
      <c r="H9" s="1115"/>
      <c r="I9" s="64" t="s">
        <v>586</v>
      </c>
      <c r="J9" s="64" t="s">
        <v>339</v>
      </c>
      <c r="K9" s="64" t="s">
        <v>337</v>
      </c>
      <c r="L9" s="64" t="s">
        <v>338</v>
      </c>
      <c r="M9" s="64" t="s">
        <v>157</v>
      </c>
      <c r="N9" s="64" t="s">
        <v>158</v>
      </c>
      <c r="O9" s="64" t="s">
        <v>159</v>
      </c>
      <c r="P9" s="64" t="s">
        <v>160</v>
      </c>
      <c r="Q9" s="999"/>
      <c r="R9" s="1089"/>
      <c r="S9" s="1089"/>
      <c r="T9" s="859" t="s">
        <v>752</v>
      </c>
    </row>
    <row r="10" spans="2:22" s="138" customFormat="1" ht="19.5" customHeight="1" thickTop="1">
      <c r="B10" s="1008" t="str">
        <f>'2-2(基本)'!B10</f>
        <v>ＴＲ
(R1補正)</v>
      </c>
      <c r="C10" s="1038" t="s">
        <v>756</v>
      </c>
      <c r="D10" s="1039"/>
      <c r="E10" s="1039"/>
      <c r="F10" s="1039"/>
      <c r="G10" s="1040"/>
      <c r="H10" s="150">
        <f aca="true" t="shared" si="0" ref="H10:P10">IF((COUNTIF(H11:H15,"&gt;0")+COUNTIF(H44:H48,"&gt;0"))=0,"",SUM(H11:H15)+SUM(H44:H48))</f>
      </c>
      <c r="I10" s="150">
        <f>IF((COUNTIF(I11:I15,"&gt;0")+COUNTIF(I44:I48,"&gt;0"))=0,"",SUM(I11:I15)+SUM(I44:I48))</f>
      </c>
      <c r="J10" s="150">
        <f t="shared" si="0"/>
      </c>
      <c r="K10" s="150">
        <f t="shared" si="0"/>
      </c>
      <c r="L10" s="150">
        <f t="shared" si="0"/>
      </c>
      <c r="M10" s="150">
        <f t="shared" si="0"/>
      </c>
      <c r="N10" s="150">
        <f t="shared" si="0"/>
      </c>
      <c r="O10" s="150">
        <f t="shared" si="0"/>
      </c>
      <c r="P10" s="150">
        <f t="shared" si="0"/>
      </c>
      <c r="Q10" s="135">
        <f>IF((COUNTIF(Q11:Q15,"&gt;0")+COUNTIF(Q44:Q48,"&gt;0"))=0,"",SUM(Q11:Q15)+SUM(Q44:Q48))</f>
      </c>
      <c r="R10" s="1066"/>
      <c r="S10" s="1066"/>
      <c r="T10" s="860"/>
      <c r="V10" s="692" t="s">
        <v>576</v>
      </c>
    </row>
    <row r="11" spans="2:22" s="138" customFormat="1" ht="19.5" customHeight="1">
      <c r="B11" s="1008"/>
      <c r="C11" s="141">
        <v>1</v>
      </c>
      <c r="D11" s="240">
        <f>IF('2-2(基本)'!D10="","",'2-2(基本)'!D10)</f>
      </c>
      <c r="E11" s="383">
        <f>IF('2-2(基本)'!E10="","",'2-2(基本)'!E10)</f>
      </c>
      <c r="F11" s="383">
        <f>IF('2-2(基本)'!T10="","",'2-2(基本)'!T10)</f>
      </c>
      <c r="G11" s="142">
        <f>IF('2-2(基本)'!F10="","",'2-2(基本)'!F10)</f>
      </c>
      <c r="H11" s="151">
        <f>IF(OR(G11="",COUNTIF(I11:P11,"&gt;0")=0),"",SUM(I11:P11))</f>
      </c>
      <c r="I11" s="182"/>
      <c r="J11" s="182"/>
      <c r="K11" s="182"/>
      <c r="L11" s="182"/>
      <c r="M11" s="182"/>
      <c r="N11" s="182"/>
      <c r="O11" s="182"/>
      <c r="P11" s="182"/>
      <c r="Q11" s="136">
        <f>IF(OR(G11="",COUNTIF(I11:P11,"&gt;0")=0),"",COUNTIF(I11:P11,"&gt;0"))</f>
      </c>
      <c r="R11" s="1030"/>
      <c r="S11" s="1030"/>
      <c r="T11" s="861">
        <f>IF(AND($R$1="実績報告書（上期）",SUM(M11:P11)&gt;0),"上期実績時は10月以降に金額を入力しないでください","")</f>
      </c>
      <c r="V11" s="690">
        <v>20000</v>
      </c>
    </row>
    <row r="12" spans="2:22" s="138" customFormat="1" ht="19.5" customHeight="1">
      <c r="B12" s="1008"/>
      <c r="C12" s="158">
        <v>2</v>
      </c>
      <c r="D12" s="238">
        <f>IF('2-2(基本)'!D11="","",'2-2(基本)'!D11)</f>
      </c>
      <c r="E12" s="385">
        <f>IF('2-2(基本)'!E11="","",'2-2(基本)'!E11)</f>
      </c>
      <c r="F12" s="385">
        <f>IF('2-2(基本)'!T11="","",'2-2(基本)'!T11)</f>
      </c>
      <c r="G12" s="157">
        <f>IF('2-2(基本)'!F11="","",'2-2(基本)'!F11)</f>
      </c>
      <c r="H12" s="160">
        <f>IF(OR(G12="",COUNTIF(I12:P12,"&gt;0")=0),"",SUM(I12:P12))</f>
      </c>
      <c r="I12" s="183"/>
      <c r="J12" s="183"/>
      <c r="K12" s="183"/>
      <c r="L12" s="183"/>
      <c r="M12" s="183"/>
      <c r="N12" s="183"/>
      <c r="O12" s="183"/>
      <c r="P12" s="183"/>
      <c r="Q12" s="159">
        <f>IF(OR(G12="",COUNTIF(I12:P12,"&gt;0")=0),"",COUNTIF(I12:P12,"&gt;0"))</f>
      </c>
      <c r="R12" s="1030"/>
      <c r="S12" s="1030"/>
      <c r="T12" s="861">
        <f>IF(AND($R$1="実績報告書（上期）",SUM(M12:P12)&gt;0),"上期実績時は10月以降に金額を入力しないでください","")</f>
      </c>
      <c r="V12" s="690">
        <f>V11</f>
        <v>20000</v>
      </c>
    </row>
    <row r="13" spans="2:22" s="138" customFormat="1" ht="19.5" customHeight="1">
      <c r="B13" s="1008"/>
      <c r="C13" s="158">
        <v>3</v>
      </c>
      <c r="D13" s="238">
        <f>IF('2-2(基本)'!D12="","",'2-2(基本)'!D12)</f>
      </c>
      <c r="E13" s="385">
        <f>IF('2-2(基本)'!E12="","",'2-2(基本)'!E12)</f>
      </c>
      <c r="F13" s="385">
        <f>IF('2-2(基本)'!T12="","",'2-2(基本)'!T12)</f>
      </c>
      <c r="G13" s="157">
        <f>IF('2-2(基本)'!F12="","",'2-2(基本)'!F12)</f>
      </c>
      <c r="H13" s="160">
        <f>IF(OR(G13="",COUNTIF(I13:P13,"&gt;0")=0),"",SUM(I13:P13))</f>
      </c>
      <c r="I13" s="183"/>
      <c r="J13" s="183"/>
      <c r="K13" s="183"/>
      <c r="L13" s="183"/>
      <c r="M13" s="183"/>
      <c r="N13" s="183"/>
      <c r="O13" s="183"/>
      <c r="P13" s="183"/>
      <c r="Q13" s="159">
        <f>IF(OR(G13="",COUNTIF(I13:P13,"&gt;0")=0),"",COUNTIF(I13:P13,"&gt;0"))</f>
      </c>
      <c r="R13" s="1030"/>
      <c r="S13" s="1030"/>
      <c r="T13" s="861">
        <f>IF(AND($R$1="実績報告書（上期）",SUM(M13:P13)&gt;0),"上期実績時は10月以降に金額を入力しないでください","")</f>
      </c>
      <c r="V13" s="690">
        <f>V11</f>
        <v>20000</v>
      </c>
    </row>
    <row r="14" spans="2:22" s="138" customFormat="1" ht="19.5" customHeight="1">
      <c r="B14" s="1008"/>
      <c r="C14" s="158">
        <v>4</v>
      </c>
      <c r="D14" s="238">
        <f>IF('2-2(基本)'!D13="","",'2-2(基本)'!D13)</f>
      </c>
      <c r="E14" s="385">
        <f>IF('2-2(基本)'!E13="","",'2-2(基本)'!E13)</f>
      </c>
      <c r="F14" s="385">
        <f>IF('2-2(基本)'!T13="","",'2-2(基本)'!T13)</f>
      </c>
      <c r="G14" s="157">
        <f>IF('2-2(基本)'!F13="","",'2-2(基本)'!F13)</f>
      </c>
      <c r="H14" s="160">
        <f>IF(OR(G14="",COUNTIF(I14:P14,"&gt;0")=0),"",SUM(I14:P14))</f>
      </c>
      <c r="I14" s="183"/>
      <c r="J14" s="183"/>
      <c r="K14" s="183"/>
      <c r="L14" s="183"/>
      <c r="M14" s="183"/>
      <c r="N14" s="183"/>
      <c r="O14" s="183"/>
      <c r="P14" s="183"/>
      <c r="Q14" s="159">
        <f>IF(OR(G14="",COUNTIF(I14:P14,"&gt;0")=0),"",COUNTIF(I14:P14,"&gt;0"))</f>
      </c>
      <c r="R14" s="1030"/>
      <c r="S14" s="1030"/>
      <c r="T14" s="861">
        <f>IF(AND($R$1="実績報告書（上期）",SUM(M14:P14)&gt;0),"上期実績時は10月以降に金額を入力しないでください","")</f>
      </c>
      <c r="V14" s="690">
        <f>V11</f>
        <v>20000</v>
      </c>
    </row>
    <row r="15" spans="2:22" s="138" customFormat="1" ht="19.5" customHeight="1" thickBot="1">
      <c r="B15" s="1008"/>
      <c r="C15" s="158">
        <v>5</v>
      </c>
      <c r="D15" s="238">
        <f>IF('2-2(基本)'!D14="","",'2-2(基本)'!D14)</f>
      </c>
      <c r="E15" s="385">
        <f>IF('2-2(基本)'!E14="","",'2-2(基本)'!E14)</f>
      </c>
      <c r="F15" s="385">
        <f>IF('2-2(基本)'!T14="","",'2-2(基本)'!T14)</f>
      </c>
      <c r="G15" s="157">
        <f>IF('2-2(基本)'!F14="","",'2-2(基本)'!F14)</f>
      </c>
      <c r="H15" s="160">
        <f>IF(OR(G15="",COUNTIF(I15:P15,"&gt;0")=0),"",SUM(I15:P15))</f>
      </c>
      <c r="I15" s="183"/>
      <c r="J15" s="183"/>
      <c r="K15" s="183"/>
      <c r="L15" s="183"/>
      <c r="M15" s="183"/>
      <c r="N15" s="183"/>
      <c r="O15" s="183"/>
      <c r="P15" s="183"/>
      <c r="Q15" s="160">
        <f>IF(OR(G15="",COUNTIF(I15:P15,"&gt;0")=0),"",COUNTIF(I15:P15,"&gt;0"))</f>
      </c>
      <c r="R15" s="1119"/>
      <c r="S15" s="1119"/>
      <c r="T15" s="861">
        <f>IF(AND($R$1="実績報告書（上期）",SUM(M15:P15)&gt;0),"上期実績時は10月以降に金額を入力しないでください","")</f>
      </c>
      <c r="V15" s="691">
        <f>V11</f>
        <v>20000</v>
      </c>
    </row>
    <row r="16" spans="2:20" ht="19.5" customHeight="1" thickBot="1" thickTop="1">
      <c r="B16" s="1132" t="s">
        <v>603</v>
      </c>
      <c r="C16" s="1134" t="s">
        <v>156</v>
      </c>
      <c r="D16" s="1134"/>
      <c r="E16" s="1134"/>
      <c r="F16" s="1134"/>
      <c r="G16" s="1134"/>
      <c r="H16" s="184">
        <f>IF((COUNTIF(H17:H21,"&gt;0")+COUNTIF(H50:H54,"&gt;0"))=0,"",SUM(H17:H21)+SUM(H50:H54))</f>
      </c>
      <c r="I16" s="184">
        <f>IF((COUNTIF(I17:I21,"&gt;0")+COUNTIF(I50:I54,"&gt;0"))=0,"",SUM(I17:I21)+SUM(I50:I54))</f>
      </c>
      <c r="J16" s="184">
        <f aca="true" t="shared" si="1" ref="J16:Q16">IF((COUNTIF(J17:J21,"&gt;0")+COUNTIF(J50:J54,"&gt;0"))=0,"",SUM(J17:J21)+SUM(J50:J54))</f>
      </c>
      <c r="K16" s="184">
        <f t="shared" si="1"/>
      </c>
      <c r="L16" s="184">
        <f t="shared" si="1"/>
      </c>
      <c r="M16" s="184">
        <f t="shared" si="1"/>
      </c>
      <c r="N16" s="184">
        <f t="shared" si="1"/>
      </c>
      <c r="O16" s="184">
        <f t="shared" si="1"/>
      </c>
      <c r="P16" s="184">
        <f t="shared" si="1"/>
      </c>
      <c r="Q16" s="184">
        <f t="shared" si="1"/>
      </c>
      <c r="R16" s="1066"/>
      <c r="S16" s="1066"/>
      <c r="T16" s="862"/>
    </row>
    <row r="17" spans="2:22" ht="19.5" customHeight="1" thickTop="1">
      <c r="B17" s="998"/>
      <c r="C17" s="141">
        <v>6</v>
      </c>
      <c r="D17" s="240">
        <f>IF('2-2(基本)'!D15="","",'2-2(基本)'!D15)</f>
      </c>
      <c r="E17" s="383">
        <f>IF('2-2(基本)'!E15="","",'2-2(基本)'!E15)</f>
      </c>
      <c r="F17" s="785">
        <f>IF('2-2(基本)'!T15="","",'2-2(基本)'!T15)</f>
      </c>
      <c r="G17" s="142">
        <f>IF('2-2(基本)'!F15="","",'2-2(基本)'!F15)</f>
      </c>
      <c r="H17" s="151">
        <f>IF(OR(G17="",COUNTIF(I17:P17,"&gt;0")=0),"",SUM(I17:P17))</f>
      </c>
      <c r="I17" s="182"/>
      <c r="J17" s="182"/>
      <c r="K17" s="182"/>
      <c r="L17" s="182"/>
      <c r="M17" s="182"/>
      <c r="N17" s="182"/>
      <c r="O17" s="182"/>
      <c r="P17" s="182"/>
      <c r="Q17" s="151">
        <f>IF(OR(G17="",COUNTIF(I17:P17,"&gt;0")=0),"",COUNTIF(I17:P17,"&gt;0"))</f>
      </c>
      <c r="R17" s="1030"/>
      <c r="S17" s="1030"/>
      <c r="T17" s="861">
        <f>IF(AND($R$1="実績報告書（上期）",SUM(M17:P17)&gt;0),"上期実績時は10月以降に金額を入力しないでください","")</f>
      </c>
      <c r="V17" s="830">
        <v>20000</v>
      </c>
    </row>
    <row r="18" spans="2:22" ht="19.5" customHeight="1">
      <c r="B18" s="998"/>
      <c r="C18" s="141">
        <v>7</v>
      </c>
      <c r="D18" s="240">
        <f>IF('2-2(基本)'!D16="","",'2-2(基本)'!D16)</f>
      </c>
      <c r="E18" s="383">
        <f>IF('2-2(基本)'!E16="","",'2-2(基本)'!E16)</f>
      </c>
      <c r="F18" s="785">
        <f>IF('2-2(基本)'!T16="","",'2-2(基本)'!T16)</f>
      </c>
      <c r="G18" s="142">
        <f>IF('2-2(基本)'!F16="","",'2-2(基本)'!F16)</f>
      </c>
      <c r="H18" s="151">
        <f>IF(OR(G18="",COUNTIF(I18:P18,"&gt;0")=0),"",SUM(I18:P18))</f>
      </c>
      <c r="I18" s="182"/>
      <c r="J18" s="182"/>
      <c r="K18" s="182"/>
      <c r="L18" s="182"/>
      <c r="M18" s="182"/>
      <c r="N18" s="182"/>
      <c r="O18" s="182"/>
      <c r="P18" s="182"/>
      <c r="Q18" s="151">
        <f>IF(OR(G18="",COUNTIF(I18:P18,"&gt;0")=0),"",COUNTIF(I18:P18,"&gt;0"))</f>
      </c>
      <c r="R18" s="1030"/>
      <c r="S18" s="1030"/>
      <c r="T18" s="861">
        <f>IF(AND($R$1="実績報告書（上期）",SUM(M18:P18)&gt;0),"上期実績時は10月以降に金額を入力しないでください","")</f>
      </c>
      <c r="V18" s="690">
        <f>V17</f>
        <v>20000</v>
      </c>
    </row>
    <row r="19" spans="2:22" ht="19.5" customHeight="1">
      <c r="B19" s="998"/>
      <c r="C19" s="141">
        <v>8</v>
      </c>
      <c r="D19" s="240">
        <f>IF('2-2(基本)'!D17="","",'2-2(基本)'!D17)</f>
      </c>
      <c r="E19" s="383">
        <f>IF('2-2(基本)'!E17="","",'2-2(基本)'!E17)</f>
      </c>
      <c r="F19" s="785">
        <f>IF('2-2(基本)'!T17="","",'2-2(基本)'!T17)</f>
      </c>
      <c r="G19" s="142">
        <f>IF('2-2(基本)'!F17="","",'2-2(基本)'!F17)</f>
      </c>
      <c r="H19" s="151">
        <f>IF(OR(G19="",COUNTIF(I19:P19,"&gt;0")=0),"",SUM(I19:P19))</f>
      </c>
      <c r="I19" s="182"/>
      <c r="J19" s="182"/>
      <c r="K19" s="182"/>
      <c r="L19" s="182"/>
      <c r="M19" s="182"/>
      <c r="N19" s="182"/>
      <c r="O19" s="182"/>
      <c r="P19" s="182"/>
      <c r="Q19" s="151">
        <f>IF(OR(G19="",COUNTIF(I19:P19,"&gt;0")=0),"",COUNTIF(I19:P19,"&gt;0"))</f>
      </c>
      <c r="R19" s="1030"/>
      <c r="S19" s="1030"/>
      <c r="T19" s="861">
        <f>IF(AND($R$1="実績報告書（上期）",SUM(M19:P19)&gt;0),"上期実績時は10月以降に金額を入力しないでください","")</f>
      </c>
      <c r="V19" s="690">
        <f>V17</f>
        <v>20000</v>
      </c>
    </row>
    <row r="20" spans="2:22" ht="19.5" customHeight="1">
      <c r="B20" s="998"/>
      <c r="C20" s="141">
        <v>9</v>
      </c>
      <c r="D20" s="240">
        <f>IF('2-2(基本)'!D18="","",'2-2(基本)'!D18)</f>
      </c>
      <c r="E20" s="383">
        <f>IF('2-2(基本)'!E18="","",'2-2(基本)'!E18)</f>
      </c>
      <c r="F20" s="785">
        <f>IF('2-2(基本)'!T18="","",'2-2(基本)'!T18)</f>
      </c>
      <c r="G20" s="142">
        <f>IF('2-2(基本)'!F18="","",'2-2(基本)'!F18)</f>
      </c>
      <c r="H20" s="151">
        <f>IF(OR(G20="",COUNTIF(I20:P20,"&gt;0")=0),"",SUM(I20:P20))</f>
      </c>
      <c r="I20" s="182"/>
      <c r="J20" s="182"/>
      <c r="K20" s="182"/>
      <c r="L20" s="182"/>
      <c r="M20" s="182"/>
      <c r="N20" s="182"/>
      <c r="O20" s="182"/>
      <c r="P20" s="182"/>
      <c r="Q20" s="151">
        <f>IF(OR(G20="",COUNTIF(I20:P20,"&gt;0")=0),"",COUNTIF(I20:P20,"&gt;0"))</f>
      </c>
      <c r="R20" s="1030"/>
      <c r="S20" s="1030"/>
      <c r="T20" s="861">
        <f>IF(AND($R$1="実績報告書（上期）",SUM(M20:P20)&gt;0),"上期実績時は10月以降に金額を入力しないでください","")</f>
      </c>
      <c r="V20" s="690">
        <f>V17</f>
        <v>20000</v>
      </c>
    </row>
    <row r="21" spans="2:22" ht="19.5" customHeight="1" thickBot="1">
      <c r="B21" s="1133"/>
      <c r="C21" s="141">
        <v>10</v>
      </c>
      <c r="D21" s="240">
        <f>IF('2-2(基本)'!D19="","",'2-2(基本)'!D19)</f>
      </c>
      <c r="E21" s="383">
        <f>IF('2-2(基本)'!E19="","",'2-2(基本)'!E19)</f>
      </c>
      <c r="F21" s="785">
        <f>IF('2-2(基本)'!T19="","",'2-2(基本)'!T19)</f>
      </c>
      <c r="G21" s="142">
        <f>IF('2-2(基本)'!F19="","",'2-2(基本)'!F19)</f>
      </c>
      <c r="H21" s="151">
        <f>IF(OR(G21="",COUNTIF(I21:P21,"&gt;0")=0),"",SUM(I21:P21))</f>
      </c>
      <c r="I21" s="182"/>
      <c r="J21" s="182"/>
      <c r="K21" s="182"/>
      <c r="L21" s="182"/>
      <c r="M21" s="182"/>
      <c r="N21" s="182"/>
      <c r="O21" s="182"/>
      <c r="P21" s="182"/>
      <c r="Q21" s="151">
        <f>IF(OR(G21="",COUNTIF(I21:P21,"&gt;0")=0),"",COUNTIF(I21:P21,"&gt;0"))</f>
      </c>
      <c r="R21" s="1030"/>
      <c r="S21" s="1030"/>
      <c r="T21" s="861">
        <f>IF(AND($R$1="実績報告書（上期）",SUM(M21:P21)&gt;0),"上期実績時は10月以降に金額を入力しないでください","")</f>
      </c>
      <c r="V21" s="691">
        <f>V17</f>
        <v>20000</v>
      </c>
    </row>
    <row r="22" spans="2:20" ht="19.5" customHeight="1" thickTop="1">
      <c r="B22" s="152"/>
      <c r="C22" s="452" t="str">
        <f>"【助成月数】は、研修期間分（TR_R1補正：最大2ヶ月／人、FW1：最大"&amp;リスト!$C$80&amp;"ヶ月／人）とし、雇用促進支援費単価は研修生1名あたり2万円／月を上限とする。"</f>
        <v>【助成月数】は、研修期間分（TR_R1補正：最大2ヶ月／人、FW1：最大8ヶ月／人）とし、雇用促進支援費単価は研修生1名あたり2万円／月を上限とする。</v>
      </c>
      <c r="D22" s="190"/>
      <c r="E22" s="190"/>
      <c r="F22" s="190"/>
      <c r="G22" s="191"/>
      <c r="H22" s="53"/>
      <c r="I22" s="53"/>
      <c r="J22" s="53"/>
      <c r="K22" s="53"/>
      <c r="L22" s="53"/>
      <c r="M22" s="53"/>
      <c r="N22" s="53"/>
      <c r="O22" s="53"/>
      <c r="P22" s="53"/>
      <c r="Q22" s="192"/>
      <c r="R22" s="189"/>
      <c r="S22" s="189"/>
      <c r="T22" s="860"/>
    </row>
    <row r="23" spans="2:20" ht="19.5" customHeight="1">
      <c r="B23" s="1044" t="s">
        <v>316</v>
      </c>
      <c r="C23" s="1044"/>
      <c r="D23" s="1044"/>
      <c r="E23" s="1044"/>
      <c r="F23" s="1044"/>
      <c r="G23" s="1044"/>
      <c r="H23" s="1044"/>
      <c r="I23" s="1044"/>
      <c r="J23" s="1044"/>
      <c r="K23" s="1044"/>
      <c r="L23" s="1044"/>
      <c r="M23" s="1044"/>
      <c r="N23" s="1044"/>
      <c r="O23" s="1044"/>
      <c r="P23" s="1044"/>
      <c r="Q23" s="1044"/>
      <c r="R23" s="1044"/>
      <c r="S23" s="1044"/>
      <c r="T23" s="860"/>
    </row>
    <row r="24" spans="2:20" ht="19.5" customHeight="1">
      <c r="B24" s="992" t="s">
        <v>429</v>
      </c>
      <c r="C24" s="992" t="s">
        <v>591</v>
      </c>
      <c r="D24" s="1044"/>
      <c r="E24" s="1044" t="s">
        <v>430</v>
      </c>
      <c r="F24" s="1044"/>
      <c r="G24" s="1044"/>
      <c r="H24" s="1107" t="s">
        <v>314</v>
      </c>
      <c r="I24" s="1085"/>
      <c r="J24" s="1085"/>
      <c r="K24" s="1085"/>
      <c r="L24" s="1085"/>
      <c r="M24" s="1085"/>
      <c r="N24" s="1085"/>
      <c r="O24" s="1085"/>
      <c r="P24" s="1085"/>
      <c r="Q24" s="1120" t="s">
        <v>315</v>
      </c>
      <c r="R24" s="1044" t="s">
        <v>343</v>
      </c>
      <c r="S24" s="1044"/>
      <c r="T24" s="860"/>
    </row>
    <row r="25" spans="2:20" ht="37.5" customHeight="1" thickBot="1">
      <c r="B25" s="1089"/>
      <c r="C25" s="1089"/>
      <c r="D25" s="1089"/>
      <c r="E25" s="1089"/>
      <c r="F25" s="1089"/>
      <c r="G25" s="1089"/>
      <c r="H25" s="1118"/>
      <c r="I25" s="624" t="s">
        <v>324</v>
      </c>
      <c r="J25" s="624" t="s">
        <v>323</v>
      </c>
      <c r="K25" s="624" t="s">
        <v>337</v>
      </c>
      <c r="L25" s="624" t="s">
        <v>338</v>
      </c>
      <c r="M25" s="624" t="s">
        <v>157</v>
      </c>
      <c r="N25" s="624" t="s">
        <v>158</v>
      </c>
      <c r="O25" s="624" t="s">
        <v>159</v>
      </c>
      <c r="P25" s="624" t="s">
        <v>160</v>
      </c>
      <c r="Q25" s="1121"/>
      <c r="R25" s="1089"/>
      <c r="S25" s="1089"/>
      <c r="T25" s="864" t="str">
        <f>T9</f>
        <v>↓留意メッセージが表示される場合があります</v>
      </c>
    </row>
    <row r="26" spans="2:22" ht="19.5" customHeight="1" thickTop="1">
      <c r="B26" s="1041" t="s">
        <v>613</v>
      </c>
      <c r="C26" s="1032" t="s">
        <v>431</v>
      </c>
      <c r="D26" s="1033"/>
      <c r="E26" s="1033"/>
      <c r="F26" s="1033"/>
      <c r="G26" s="1034"/>
      <c r="H26" s="1130">
        <f>IF(SUM(I26:P26)=0,"",SUM(I26:P26))</f>
      </c>
      <c r="I26" s="252">
        <f>IF(OR($C27="",I27=0),"",IF(I27&gt;$C27*20000,$C27*20000,I27))</f>
      </c>
      <c r="J26" s="252">
        <f aca="true" t="shared" si="2" ref="J26:P26">IF(OR($C27="",J27=0),"",IF(J27&gt;$C27*20000,$C27*20000,J27))</f>
      </c>
      <c r="K26" s="252">
        <f t="shared" si="2"/>
      </c>
      <c r="L26" s="252">
        <f t="shared" si="2"/>
      </c>
      <c r="M26" s="252">
        <f t="shared" si="2"/>
      </c>
      <c r="N26" s="252">
        <f t="shared" si="2"/>
      </c>
      <c r="O26" s="252">
        <f t="shared" si="2"/>
      </c>
      <c r="P26" s="252">
        <f t="shared" si="2"/>
      </c>
      <c r="Q26" s="253"/>
      <c r="R26" s="1136"/>
      <c r="S26" s="1137"/>
      <c r="T26" s="860"/>
      <c r="V26" s="831" t="s">
        <v>673</v>
      </c>
    </row>
    <row r="27" spans="2:22" ht="19.5" customHeight="1" thickBot="1">
      <c r="B27" s="1043"/>
      <c r="C27" s="1125">
        <f>IF((COUNTIF('2-2(基本)'!$J$15:$J$19,"女")+COUNTIF('2-2(基本)'!$J$48:$J$52,"女"))=0,"",COUNTIF('2-2(基本)'!$J$15:$J$19,"女")+COUNTIF('2-2(基本)'!$J$48:$J$52,"女"))</f>
      </c>
      <c r="D27" s="1127"/>
      <c r="E27" s="1125" t="s">
        <v>427</v>
      </c>
      <c r="F27" s="1126"/>
      <c r="G27" s="1127"/>
      <c r="H27" s="1131"/>
      <c r="I27" s="254"/>
      <c r="J27" s="254"/>
      <c r="K27" s="254"/>
      <c r="L27" s="254"/>
      <c r="M27" s="254"/>
      <c r="N27" s="254"/>
      <c r="O27" s="254"/>
      <c r="P27" s="254"/>
      <c r="Q27" s="255">
        <f>IF(COUNTIF(I27:P27,"&gt;0")=0,"",COUNTIF(I27:P27,"&gt;0"))</f>
      </c>
      <c r="R27" s="1052"/>
      <c r="S27" s="1052"/>
      <c r="T27" s="861">
        <f>IF(AND($R$1="実績報告書（上期）",SUM(M27:P27)&gt;0),"上期実績時は10月以降に金額を入力しないでください","")</f>
      </c>
      <c r="V27" s="832">
        <f>IF(C27&lt;&gt;"",C27*20000,0)</f>
        <v>0</v>
      </c>
    </row>
    <row r="28" spans="2:20" ht="19.5" customHeight="1" thickBot="1" thickTop="1">
      <c r="B28" s="1041" t="s">
        <v>614</v>
      </c>
      <c r="C28" s="1032" t="s">
        <v>431</v>
      </c>
      <c r="D28" s="1033"/>
      <c r="E28" s="1033"/>
      <c r="F28" s="1033"/>
      <c r="G28" s="1034"/>
      <c r="H28" s="1130">
        <f>IF(SUM(I28:P28)=0,"",SUM(I28:P28))</f>
      </c>
      <c r="I28" s="252">
        <f>IF(OR($C29="",I29=0),"",IF(I29&gt;$C29*20000,$C29*20000,I29))</f>
      </c>
      <c r="J28" s="252">
        <f aca="true" t="shared" si="3" ref="J28:P28">IF(OR($C29="",J29=0),"",IF(J29&gt;$C29*20000,$C29*20000,J29))</f>
      </c>
      <c r="K28" s="252">
        <f t="shared" si="3"/>
      </c>
      <c r="L28" s="252">
        <f t="shared" si="3"/>
      </c>
      <c r="M28" s="252">
        <f t="shared" si="3"/>
      </c>
      <c r="N28" s="252">
        <f t="shared" si="3"/>
      </c>
      <c r="O28" s="252">
        <f t="shared" si="3"/>
      </c>
      <c r="P28" s="252">
        <f t="shared" si="3"/>
      </c>
      <c r="Q28" s="253"/>
      <c r="R28" s="1066"/>
      <c r="S28" s="1066"/>
      <c r="T28" s="860"/>
    </row>
    <row r="29" spans="2:22" ht="19.5" customHeight="1" thickBot="1" thickTop="1">
      <c r="B29" s="1043"/>
      <c r="C29" s="1125">
        <f>IF((COUNTIF('2-2(基本)'!$J$20:$J$24,"女")+COUNTIF('2-2(基本)'!$J$53:$J$57,"女"))=0,"",COUNTIF('2-2(基本)'!$J$20:$J$24,"女")+COUNTIF('2-2(基本)'!$J$53:$J$57,"女"))</f>
      </c>
      <c r="D29" s="1127"/>
      <c r="E29" s="1125" t="s">
        <v>427</v>
      </c>
      <c r="F29" s="1126"/>
      <c r="G29" s="1127"/>
      <c r="H29" s="1131"/>
      <c r="I29" s="254"/>
      <c r="J29" s="254"/>
      <c r="K29" s="254"/>
      <c r="L29" s="254"/>
      <c r="M29" s="254"/>
      <c r="N29" s="254"/>
      <c r="O29" s="254"/>
      <c r="P29" s="254"/>
      <c r="Q29" s="255">
        <f>IF(COUNTIF(I29:P29,"&gt;0")=0,"",COUNTIF(I29:P29,"&gt;0"))</f>
      </c>
      <c r="R29" s="1052"/>
      <c r="S29" s="1052"/>
      <c r="T29" s="861">
        <f>IF(AND($R$1="実績報告書（上期）",SUM(M29:P29)&gt;0),"上期実績時は10月以降に金額を入力しないでください","")</f>
      </c>
      <c r="V29" s="833">
        <f>IF(C29&lt;&gt;"",C29*20000,0)</f>
        <v>0</v>
      </c>
    </row>
    <row r="30" spans="2:20" ht="19.5" customHeight="1" thickBot="1" thickTop="1">
      <c r="B30" s="1042" t="s">
        <v>615</v>
      </c>
      <c r="C30" s="1038" t="s">
        <v>431</v>
      </c>
      <c r="D30" s="1039"/>
      <c r="E30" s="1039"/>
      <c r="F30" s="1039"/>
      <c r="G30" s="1040"/>
      <c r="H30" s="1123">
        <f>IF(SUM(I30:P30)=0,"",SUM(I30:P30))</f>
      </c>
      <c r="I30" s="270">
        <f aca="true" t="shared" si="4" ref="I30:P30">IF(OR($C31="",I31=0),"",IF(I31&gt;$C31*20000,$C31*20000,I31))</f>
      </c>
      <c r="J30" s="270">
        <f t="shared" si="4"/>
      </c>
      <c r="K30" s="270">
        <f t="shared" si="4"/>
      </c>
      <c r="L30" s="270">
        <f t="shared" si="4"/>
      </c>
      <c r="M30" s="270">
        <f t="shared" si="4"/>
      </c>
      <c r="N30" s="270">
        <f t="shared" si="4"/>
      </c>
      <c r="O30" s="270">
        <f t="shared" si="4"/>
      </c>
      <c r="P30" s="270">
        <f t="shared" si="4"/>
      </c>
      <c r="Q30" s="185"/>
      <c r="R30" s="1059"/>
      <c r="S30" s="1059"/>
      <c r="T30" s="860"/>
    </row>
    <row r="31" spans="2:22" ht="19.5" customHeight="1" thickBot="1" thickTop="1">
      <c r="B31" s="1067"/>
      <c r="C31" s="1084">
        <f>IF((COUNTIF('2-2(基本)'!$J$25:$J$29,"女")+COUNTIF('2-2(基本)'!$J$58:$J$62,"女"))=0,"",COUNTIF('2-2(基本)'!$J$25:$J$29,"女")+COUNTIF('2-2(基本)'!$J$58:$J$62,"女"))</f>
      </c>
      <c r="D31" s="1086"/>
      <c r="E31" s="1084" t="s">
        <v>427</v>
      </c>
      <c r="F31" s="1085"/>
      <c r="G31" s="1086"/>
      <c r="H31" s="1124"/>
      <c r="I31" s="197"/>
      <c r="J31" s="197"/>
      <c r="K31" s="197"/>
      <c r="L31" s="197"/>
      <c r="M31" s="197"/>
      <c r="N31" s="197"/>
      <c r="O31" s="197"/>
      <c r="P31" s="197"/>
      <c r="Q31" s="181">
        <f>IF(COUNTIF(I31:P31,"&gt;0")=0,"",COUNTIF(I31:P31,"&gt;0"))</f>
      </c>
      <c r="R31" s="1030"/>
      <c r="S31" s="1030"/>
      <c r="T31" s="861">
        <f>IF(AND($R$1="実績報告書（上期）",SUM(M31:P31)&gt;0),"上期実績時は10月以降に金額を入力しないでください","")</f>
      </c>
      <c r="V31" s="833">
        <f>IF(C31&lt;&gt;"",C31*20000,0)</f>
        <v>0</v>
      </c>
    </row>
    <row r="32" spans="2:20" ht="19.5" customHeight="1" thickTop="1">
      <c r="B32" s="451" t="s">
        <v>589</v>
      </c>
      <c r="C32" s="198" t="str">
        <f>"【助成月数】は、研修期間分（最大"&amp;リスト!$C$80&amp;"ヶ月／人）とし、研修環境整備費単価は女性研修生1名あたり2万円／月を上限とする。"</f>
        <v>【助成月数】は、研修期間分（最大8ヶ月／人）とし、研修環境整備費単価は女性研修生1名あたり2万円／月を上限とする。</v>
      </c>
      <c r="D32" s="193"/>
      <c r="E32" s="194"/>
      <c r="F32" s="194"/>
      <c r="G32" s="193"/>
      <c r="H32" s="54"/>
      <c r="I32" s="54"/>
      <c r="J32" s="54"/>
      <c r="K32" s="54"/>
      <c r="L32" s="54"/>
      <c r="M32" s="54"/>
      <c r="N32" s="54"/>
      <c r="O32" s="54"/>
      <c r="P32" s="54"/>
      <c r="Q32" s="195">
        <f>IF(OR(G32="",COUNTIF(I32:P32,"&gt;0")=0),"",IF(COUNTIF(I32:P32,"&gt;0")&lt;=10,COUNTIF(I32:P32,"&gt;0"),"×"))</f>
      </c>
      <c r="R32" s="189"/>
      <c r="S32" s="189"/>
      <c r="T32" s="860"/>
    </row>
    <row r="33" spans="2:20" ht="19.5" customHeight="1" hidden="1">
      <c r="B33" s="451" t="s">
        <v>590</v>
      </c>
      <c r="C33" s="453" t="str">
        <f>"後期研修生については"&amp;TEXT(リスト!$G$55,"yyyy年m月d日")&amp;"から"&amp;TEXT(リスト!$G$57,"yyyy年m月d日")&amp;"までの期間です"</f>
        <v>後期研修生については2020年6月1日から1900年1月0日までの期間です</v>
      </c>
      <c r="S33" s="189"/>
      <c r="T33" s="860"/>
    </row>
    <row r="34" spans="2:20" ht="19.5" customHeight="1">
      <c r="B34" s="1044" t="s">
        <v>402</v>
      </c>
      <c r="C34" s="1044"/>
      <c r="D34" s="1044"/>
      <c r="E34" s="1044"/>
      <c r="F34" s="1044"/>
      <c r="G34" s="1044"/>
      <c r="N34" s="187"/>
      <c r="O34" s="187"/>
      <c r="P34" s="187"/>
      <c r="Q34" s="188"/>
      <c r="R34" s="247" t="str">
        <f>IF('2-1(表紙)'!$J$3="","提出区分",'2-1(表紙)'!$J$3)</f>
        <v>提出区分</v>
      </c>
      <c r="T34" s="860"/>
    </row>
    <row r="35" spans="14:20" ht="19.5" customHeight="1">
      <c r="N35" s="187"/>
      <c r="O35" s="187"/>
      <c r="P35" s="187"/>
      <c r="Q35" s="187"/>
      <c r="R35" s="187"/>
      <c r="T35" s="860"/>
    </row>
    <row r="36" spans="2:20" ht="19.5" customHeight="1">
      <c r="B36" s="1141" t="s">
        <v>443</v>
      </c>
      <c r="C36" s="1141"/>
      <c r="D36" s="1141"/>
      <c r="E36" s="1141"/>
      <c r="F36" s="1141"/>
      <c r="G36" s="1141"/>
      <c r="H36" s="1141"/>
      <c r="I36" s="1141"/>
      <c r="J36" s="1141"/>
      <c r="K36" s="1141"/>
      <c r="M36" s="1044" t="s">
        <v>271</v>
      </c>
      <c r="N36" s="1044"/>
      <c r="O36" s="1128">
        <f>IF('2-1(表紙)'!$I$15="","",'2-1(表紙)'!$I$15)</f>
      </c>
      <c r="P36" s="1129"/>
      <c r="Q36" s="1129"/>
      <c r="R36" s="1129"/>
      <c r="S36" s="1140"/>
      <c r="T36" s="860"/>
    </row>
    <row r="37" spans="2:20" ht="19.5" customHeight="1">
      <c r="B37" s="1141"/>
      <c r="C37" s="1141"/>
      <c r="D37" s="1141"/>
      <c r="E37" s="1141"/>
      <c r="F37" s="1141"/>
      <c r="G37" s="1141"/>
      <c r="H37" s="1141"/>
      <c r="I37" s="1141"/>
      <c r="J37" s="1141"/>
      <c r="K37" s="1141"/>
      <c r="M37" s="1044" t="s">
        <v>272</v>
      </c>
      <c r="N37" s="1044"/>
      <c r="O37" s="1128">
        <f>IF('2-1(表紙)'!$J$15="","",'2-1(表紙)'!$J$15)</f>
      </c>
      <c r="P37" s="1129"/>
      <c r="Q37" s="1129"/>
      <c r="R37" s="1129"/>
      <c r="S37" s="1140"/>
      <c r="T37" s="860"/>
    </row>
    <row r="38" spans="2:20" ht="19.5" customHeight="1">
      <c r="B38" s="1141"/>
      <c r="C38" s="1141"/>
      <c r="D38" s="1141"/>
      <c r="E38" s="1141"/>
      <c r="F38" s="1141"/>
      <c r="G38" s="1141"/>
      <c r="H38" s="1141"/>
      <c r="I38" s="1141"/>
      <c r="J38" s="1141"/>
      <c r="K38" s="1141"/>
      <c r="M38" s="1044" t="str">
        <f>'2-1(表紙)'!F10</f>
        <v>林業経営体名</v>
      </c>
      <c r="N38" s="1044"/>
      <c r="O38" s="1128">
        <f>IF('2-1(表紙)'!$H$10="","",'2-1(表紙)'!$H$10)</f>
      </c>
      <c r="P38" s="1129"/>
      <c r="Q38" s="1129"/>
      <c r="R38" s="1129"/>
      <c r="S38" s="474">
        <f>IF('2-1(表紙)'!$K$15="","",'2-1(表紙)'!$K$15)</f>
      </c>
      <c r="T38" s="860"/>
    </row>
    <row r="39" spans="2:20" ht="19.5" customHeight="1">
      <c r="B39" s="1122"/>
      <c r="C39" s="1122"/>
      <c r="D39" s="1122"/>
      <c r="E39" s="1122"/>
      <c r="F39" s="1122"/>
      <c r="G39" s="1122"/>
      <c r="H39" s="1122"/>
      <c r="I39" s="1122"/>
      <c r="J39" s="1122"/>
      <c r="K39" s="1122"/>
      <c r="L39" s="1122"/>
      <c r="M39" s="1122"/>
      <c r="N39" s="1122"/>
      <c r="O39" s="1122"/>
      <c r="Q39" s="137"/>
      <c r="R39" s="232"/>
      <c r="S39" s="187"/>
      <c r="T39" s="860"/>
    </row>
    <row r="40" spans="2:20" ht="19.5" customHeight="1">
      <c r="B40" s="1046" t="s">
        <v>348</v>
      </c>
      <c r="C40" s="1027" t="s">
        <v>281</v>
      </c>
      <c r="D40" s="1027" t="s">
        <v>0</v>
      </c>
      <c r="E40" s="1047" t="s">
        <v>413</v>
      </c>
      <c r="F40" s="1087" t="s">
        <v>438</v>
      </c>
      <c r="G40" s="1044" t="s">
        <v>1</v>
      </c>
      <c r="H40" s="1044" t="s">
        <v>163</v>
      </c>
      <c r="I40" s="1044"/>
      <c r="J40" s="1044"/>
      <c r="K40" s="1044"/>
      <c r="L40" s="1044"/>
      <c r="M40" s="1044"/>
      <c r="N40" s="1044"/>
      <c r="O40" s="1044"/>
      <c r="P40" s="1044"/>
      <c r="Q40" s="1046" t="s">
        <v>161</v>
      </c>
      <c r="R40" s="1044" t="s">
        <v>162</v>
      </c>
      <c r="S40" s="1044"/>
      <c r="T40" s="863"/>
    </row>
    <row r="41" spans="2:20" ht="19.5" customHeight="1">
      <c r="B41" s="998"/>
      <c r="C41" s="1027"/>
      <c r="D41" s="1027"/>
      <c r="E41" s="1047"/>
      <c r="F41" s="1088"/>
      <c r="G41" s="1044"/>
      <c r="H41" s="1107" t="s">
        <v>308</v>
      </c>
      <c r="I41" s="180"/>
      <c r="J41" s="180"/>
      <c r="K41" s="180"/>
      <c r="L41" s="180"/>
      <c r="M41" s="180"/>
      <c r="N41" s="180"/>
      <c r="O41" s="180"/>
      <c r="P41" s="180"/>
      <c r="Q41" s="998"/>
      <c r="R41" s="1044"/>
      <c r="S41" s="1044"/>
      <c r="T41" s="863"/>
    </row>
    <row r="42" spans="2:20" ht="64.5" customHeight="1" thickBot="1">
      <c r="B42" s="999"/>
      <c r="C42" s="1028"/>
      <c r="D42" s="1028"/>
      <c r="E42" s="1048"/>
      <c r="F42" s="1101"/>
      <c r="G42" s="1045"/>
      <c r="H42" s="1115"/>
      <c r="I42" s="64" t="s">
        <v>586</v>
      </c>
      <c r="J42" s="64" t="s">
        <v>339</v>
      </c>
      <c r="K42" s="64" t="s">
        <v>337</v>
      </c>
      <c r="L42" s="64" t="s">
        <v>338</v>
      </c>
      <c r="M42" s="64" t="s">
        <v>157</v>
      </c>
      <c r="N42" s="64" t="s">
        <v>158</v>
      </c>
      <c r="O42" s="64" t="s">
        <v>159</v>
      </c>
      <c r="P42" s="64" t="s">
        <v>160</v>
      </c>
      <c r="Q42" s="999"/>
      <c r="R42" s="1045"/>
      <c r="S42" s="1045"/>
      <c r="T42" s="859" t="str">
        <f>T9</f>
        <v>↓留意メッセージが表示される場合があります</v>
      </c>
    </row>
    <row r="43" spans="2:20" s="138" customFormat="1" ht="19.5" customHeight="1" hidden="1" thickBot="1" thickTop="1">
      <c r="B43" s="1135" t="str">
        <f>'2-2(基本)'!B10</f>
        <v>ＴＲ
(R1補正)</v>
      </c>
      <c r="C43" s="1032" t="s">
        <v>308</v>
      </c>
      <c r="D43" s="1033"/>
      <c r="E43" s="1033"/>
      <c r="F43" s="1033"/>
      <c r="G43" s="1034"/>
      <c r="H43" s="184"/>
      <c r="I43" s="184"/>
      <c r="J43" s="184"/>
      <c r="K43" s="184"/>
      <c r="L43" s="184"/>
      <c r="M43" s="184"/>
      <c r="N43" s="184"/>
      <c r="O43" s="184"/>
      <c r="P43" s="184"/>
      <c r="Q43" s="230"/>
      <c r="R43" s="1138"/>
      <c r="S43" s="1139"/>
      <c r="T43" s="860"/>
    </row>
    <row r="44" spans="2:22" s="138" customFormat="1" ht="19.5" customHeight="1" thickTop="1">
      <c r="B44" s="1008"/>
      <c r="C44" s="141">
        <v>11</v>
      </c>
      <c r="D44" s="240">
        <f>IF('2-2(基本)'!D43="","",'2-2(基本)'!D43)</f>
      </c>
      <c r="E44" s="383">
        <f>IF('2-2(基本)'!E43="","",'2-2(基本)'!E43)</f>
      </c>
      <c r="F44" s="383">
        <f>IF('2-2(基本)'!T43="","",'2-2(基本)'!T43)</f>
      </c>
      <c r="G44" s="142">
        <f>IF('2-2(基本)'!F43="","",'2-2(基本)'!F43)</f>
      </c>
      <c r="H44" s="151">
        <f>IF(OR(G44="",COUNTIF(I44:P44,"&gt;0")=0),"",SUM(I44:P44))</f>
      </c>
      <c r="I44" s="182"/>
      <c r="J44" s="182"/>
      <c r="K44" s="182"/>
      <c r="L44" s="182"/>
      <c r="M44" s="182"/>
      <c r="N44" s="182"/>
      <c r="O44" s="182"/>
      <c r="P44" s="182"/>
      <c r="Q44" s="136">
        <f>IF(OR(G44="",COUNTIF(I44:P44,"&gt;0")=0),"",COUNTIF(I44:P44,"&gt;0"))</f>
      </c>
      <c r="R44" s="1111"/>
      <c r="S44" s="1112"/>
      <c r="T44" s="861">
        <f>IF(AND($R$1="実績報告書（上期）",SUM(M44:P44)&gt;0),"上期実績時は10月以降に金額を入力しないでください","")</f>
      </c>
      <c r="V44" s="830">
        <v>20000</v>
      </c>
    </row>
    <row r="45" spans="2:22" s="138" customFormat="1" ht="19.5" customHeight="1">
      <c r="B45" s="1008"/>
      <c r="C45" s="158">
        <v>12</v>
      </c>
      <c r="D45" s="238">
        <f>IF('2-2(基本)'!D44="","",'2-2(基本)'!D44)</f>
      </c>
      <c r="E45" s="385">
        <f>IF('2-2(基本)'!E44="","",'2-2(基本)'!E44)</f>
      </c>
      <c r="F45" s="385">
        <f>IF('2-2(基本)'!T44="","",'2-2(基本)'!T44)</f>
      </c>
      <c r="G45" s="157">
        <f>IF('2-2(基本)'!F44="","",'2-2(基本)'!F44)</f>
      </c>
      <c r="H45" s="160">
        <f>IF(OR(G45="",COUNTIF(I45:P45,"&gt;0")=0),"",SUM(I45:P45))</f>
      </c>
      <c r="I45" s="183"/>
      <c r="J45" s="183"/>
      <c r="K45" s="183"/>
      <c r="L45" s="183"/>
      <c r="M45" s="183"/>
      <c r="N45" s="183"/>
      <c r="O45" s="183"/>
      <c r="P45" s="183"/>
      <c r="Q45" s="159">
        <f>IF(OR(G45="",COUNTIF(I45:P45,"&gt;0")=0),"",COUNTIF(I45:P45,"&gt;0"))</f>
      </c>
      <c r="R45" s="1111"/>
      <c r="S45" s="1112"/>
      <c r="T45" s="861">
        <f>IF(AND($R$1="実績報告書（上期）",SUM(M45:P45)&gt;0),"上期実績時は10月以降に金額を入力しないでください","")</f>
      </c>
      <c r="V45" s="690">
        <f>V44</f>
        <v>20000</v>
      </c>
    </row>
    <row r="46" spans="2:22" s="138" customFormat="1" ht="19.5" customHeight="1">
      <c r="B46" s="1008"/>
      <c r="C46" s="158">
        <v>13</v>
      </c>
      <c r="D46" s="238">
        <f>IF('2-2(基本)'!D45="","",'2-2(基本)'!D45)</f>
      </c>
      <c r="E46" s="385">
        <f>IF('2-2(基本)'!E45="","",'2-2(基本)'!E45)</f>
      </c>
      <c r="F46" s="385">
        <f>IF('2-2(基本)'!T45="","",'2-2(基本)'!T45)</f>
      </c>
      <c r="G46" s="157">
        <f>IF('2-2(基本)'!F45="","",'2-2(基本)'!F45)</f>
      </c>
      <c r="H46" s="160">
        <f>IF(OR(G46="",COUNTIF(I46:P46,"&gt;0")=0),"",SUM(I46:P46))</f>
      </c>
      <c r="I46" s="183"/>
      <c r="J46" s="183"/>
      <c r="K46" s="183"/>
      <c r="L46" s="183"/>
      <c r="M46" s="183"/>
      <c r="N46" s="183"/>
      <c r="O46" s="183"/>
      <c r="P46" s="183"/>
      <c r="Q46" s="159">
        <f>IF(OR(G46="",COUNTIF(I46:P46,"&gt;0")=0),"",COUNTIF(I46:P46,"&gt;0"))</f>
      </c>
      <c r="R46" s="1111"/>
      <c r="S46" s="1112"/>
      <c r="T46" s="861">
        <f>IF(AND($R$1="実績報告書（上期）",SUM(M46:P46)&gt;0),"上期実績時は10月以降に金額を入力しないでください","")</f>
      </c>
      <c r="V46" s="690">
        <f>V44</f>
        <v>20000</v>
      </c>
    </row>
    <row r="47" spans="2:22" s="138" customFormat="1" ht="19.5" customHeight="1">
      <c r="B47" s="1008"/>
      <c r="C47" s="158">
        <v>14</v>
      </c>
      <c r="D47" s="238">
        <f>IF('2-2(基本)'!D46="","",'2-2(基本)'!D46)</f>
      </c>
      <c r="E47" s="385">
        <f>IF('2-2(基本)'!E46="","",'2-2(基本)'!E46)</f>
      </c>
      <c r="F47" s="385">
        <f>IF('2-2(基本)'!T46="","",'2-2(基本)'!T46)</f>
      </c>
      <c r="G47" s="157">
        <f>IF('2-2(基本)'!F46="","",'2-2(基本)'!F46)</f>
      </c>
      <c r="H47" s="160">
        <f>IF(OR(G47="",COUNTIF(I47:P47,"&gt;0")=0),"",SUM(I47:P47))</f>
      </c>
      <c r="I47" s="183"/>
      <c r="J47" s="183"/>
      <c r="K47" s="183"/>
      <c r="L47" s="183"/>
      <c r="M47" s="183"/>
      <c r="N47" s="183"/>
      <c r="O47" s="183"/>
      <c r="P47" s="183"/>
      <c r="Q47" s="159">
        <f>IF(OR(G47="",COUNTIF(I47:P47,"&gt;0")=0),"",COUNTIF(I47:P47,"&gt;0"))</f>
      </c>
      <c r="R47" s="1111"/>
      <c r="S47" s="1112"/>
      <c r="T47" s="861">
        <f>IF(AND($R$1="実績報告書（上期）",SUM(M47:P47)&gt;0),"上期実績時は10月以降に金額を入力しないでください","")</f>
      </c>
      <c r="V47" s="690">
        <f>V44</f>
        <v>20000</v>
      </c>
    </row>
    <row r="48" spans="2:22" s="138" customFormat="1" ht="19.5" customHeight="1" thickBot="1">
      <c r="B48" s="1009"/>
      <c r="C48" s="143">
        <v>15</v>
      </c>
      <c r="D48" s="241">
        <f>IF('2-2(基本)'!D47="","",'2-2(基本)'!D47)</f>
      </c>
      <c r="E48" s="384">
        <f>IF('2-2(基本)'!E47="","",'2-2(基本)'!E47)</f>
      </c>
      <c r="F48" s="384">
        <f>IF('2-2(基本)'!T47="","",'2-2(基本)'!T47)</f>
      </c>
      <c r="G48" s="144">
        <f>IF('2-2(基本)'!F47="","",'2-2(基本)'!F47)</f>
      </c>
      <c r="H48" s="146">
        <f>IF(OR(G48="",COUNTIF(I48:P48,"&gt;0")=0),"",SUM(I48:P48))</f>
      </c>
      <c r="I48" s="231"/>
      <c r="J48" s="231"/>
      <c r="K48" s="231"/>
      <c r="L48" s="231"/>
      <c r="M48" s="231"/>
      <c r="N48" s="231"/>
      <c r="O48" s="231"/>
      <c r="P48" s="231"/>
      <c r="Q48" s="146">
        <f>IF(OR(G48="",COUNTIF(I48:P48,"&gt;0")=0),"",COUNTIF(I48:P48,"&gt;0"))</f>
      </c>
      <c r="R48" s="1116"/>
      <c r="S48" s="1117"/>
      <c r="T48" s="861">
        <f>IF(AND($R$1="実績報告書（上期）",SUM(M48:P48)&gt;0),"上期実績時は10月以降に金額を入力しないでください","")</f>
      </c>
      <c r="V48" s="691">
        <f>V44</f>
        <v>20000</v>
      </c>
    </row>
    <row r="49" spans="2:20" ht="19.5" customHeight="1" hidden="1" thickBot="1" thickTop="1">
      <c r="B49" s="1132" t="s">
        <v>603</v>
      </c>
      <c r="C49" s="1134" t="s">
        <v>156</v>
      </c>
      <c r="D49" s="1134"/>
      <c r="E49" s="1134"/>
      <c r="F49" s="1134"/>
      <c r="G49" s="1134"/>
      <c r="H49" s="184"/>
      <c r="I49" s="184"/>
      <c r="J49" s="184"/>
      <c r="K49" s="184"/>
      <c r="L49" s="184"/>
      <c r="M49" s="184"/>
      <c r="N49" s="184"/>
      <c r="O49" s="184"/>
      <c r="P49" s="184"/>
      <c r="Q49" s="184"/>
      <c r="R49" s="1138"/>
      <c r="S49" s="1139"/>
      <c r="T49" s="863"/>
    </row>
    <row r="50" spans="2:22" ht="19.5" customHeight="1" thickTop="1">
      <c r="B50" s="998"/>
      <c r="C50" s="141">
        <v>16</v>
      </c>
      <c r="D50" s="240">
        <f>IF('2-2(基本)'!D48="","",'2-2(基本)'!D48)</f>
      </c>
      <c r="E50" s="383">
        <f>IF('2-2(基本)'!E48="","",'2-2(基本)'!E48)</f>
      </c>
      <c r="F50" s="785">
        <f>IF('2-2(基本)'!T48="","",'2-2(基本)'!T48)</f>
      </c>
      <c r="G50" s="142">
        <f>IF('2-2(基本)'!F48="","",'2-2(基本)'!F48)</f>
      </c>
      <c r="H50" s="151">
        <f>IF(OR(G50="",COUNTIF(I50:P50,"&gt;0")=0),"",SUM(I50:P50))</f>
      </c>
      <c r="I50" s="182"/>
      <c r="J50" s="182"/>
      <c r="K50" s="182"/>
      <c r="L50" s="182"/>
      <c r="M50" s="182"/>
      <c r="N50" s="182"/>
      <c r="O50" s="182"/>
      <c r="P50" s="182"/>
      <c r="Q50" s="151">
        <f>IF(OR(G50="",COUNTIF(I50:P50,"&gt;0")=0),"",COUNTIF(I50:P50,"&gt;0"))</f>
      </c>
      <c r="R50" s="1111"/>
      <c r="S50" s="1112"/>
      <c r="T50" s="861">
        <f>IF(AND($R$1="実績報告書（上期）",SUM(M50:P50)&gt;0),"上期実績時は10月以降に金額を入力しないでください","")</f>
      </c>
      <c r="V50" s="830">
        <v>20000</v>
      </c>
    </row>
    <row r="51" spans="2:22" ht="19.5" customHeight="1">
      <c r="B51" s="998"/>
      <c r="C51" s="141">
        <v>17</v>
      </c>
      <c r="D51" s="240">
        <f>IF('2-2(基本)'!D49="","",'2-2(基本)'!D49)</f>
      </c>
      <c r="E51" s="383">
        <f>IF('2-2(基本)'!E49="","",'2-2(基本)'!E49)</f>
      </c>
      <c r="F51" s="785">
        <f>IF('2-2(基本)'!T49="","",'2-2(基本)'!T49)</f>
      </c>
      <c r="G51" s="142">
        <f>IF('2-2(基本)'!F49="","",'2-2(基本)'!F49)</f>
      </c>
      <c r="H51" s="151">
        <f>IF(OR(G51="",COUNTIF(I51:P51,"&gt;0")=0),"",SUM(I51:P51))</f>
      </c>
      <c r="I51" s="182"/>
      <c r="J51" s="182"/>
      <c r="K51" s="182"/>
      <c r="L51" s="182"/>
      <c r="M51" s="182"/>
      <c r="N51" s="182"/>
      <c r="O51" s="182"/>
      <c r="P51" s="182"/>
      <c r="Q51" s="151">
        <f>IF(OR(G51="",COUNTIF(I51:P51,"&gt;0")=0),"",COUNTIF(I51:P51,"&gt;0"))</f>
      </c>
      <c r="R51" s="1111"/>
      <c r="S51" s="1112"/>
      <c r="T51" s="861">
        <f>IF(AND($R$1="実績報告書（上期）",SUM(M51:P51)&gt;0),"上期実績時は10月以降に金額を入力しないでください","")</f>
      </c>
      <c r="V51" s="690">
        <f>V50</f>
        <v>20000</v>
      </c>
    </row>
    <row r="52" spans="2:22" ht="19.5" customHeight="1">
      <c r="B52" s="998"/>
      <c r="C52" s="141">
        <v>18</v>
      </c>
      <c r="D52" s="240">
        <f>IF('2-2(基本)'!D50="","",'2-2(基本)'!D50)</f>
      </c>
      <c r="E52" s="383">
        <f>IF('2-2(基本)'!E50="","",'2-2(基本)'!E50)</f>
      </c>
      <c r="F52" s="785">
        <f>IF('2-2(基本)'!T50="","",'2-2(基本)'!T50)</f>
      </c>
      <c r="G52" s="142">
        <f>IF('2-2(基本)'!F50="","",'2-2(基本)'!F50)</f>
      </c>
      <c r="H52" s="151">
        <f>IF(OR(G52="",COUNTIF(I52:P52,"&gt;0")=0),"",SUM(I52:P52))</f>
      </c>
      <c r="I52" s="182"/>
      <c r="J52" s="182"/>
      <c r="K52" s="182"/>
      <c r="L52" s="182"/>
      <c r="M52" s="182"/>
      <c r="N52" s="182"/>
      <c r="O52" s="182"/>
      <c r="P52" s="182"/>
      <c r="Q52" s="151">
        <f>IF(OR(G52="",COUNTIF(I52:P52,"&gt;0")=0),"",COUNTIF(I52:P52,"&gt;0"))</f>
      </c>
      <c r="R52" s="1111"/>
      <c r="S52" s="1112"/>
      <c r="T52" s="861">
        <f>IF(AND($R$1="実績報告書（上期）",SUM(M52:P52)&gt;0),"上期実績時は10月以降に金額を入力しないでください","")</f>
      </c>
      <c r="V52" s="690">
        <f>V50</f>
        <v>20000</v>
      </c>
    </row>
    <row r="53" spans="2:22" ht="19.5" customHeight="1">
      <c r="B53" s="998"/>
      <c r="C53" s="141">
        <v>19</v>
      </c>
      <c r="D53" s="240">
        <f>IF('2-2(基本)'!D51="","",'2-2(基本)'!D51)</f>
      </c>
      <c r="E53" s="383">
        <f>IF('2-2(基本)'!E51="","",'2-2(基本)'!E51)</f>
      </c>
      <c r="F53" s="785">
        <f>IF('2-2(基本)'!T51="","",'2-2(基本)'!T51)</f>
      </c>
      <c r="G53" s="142">
        <f>IF('2-2(基本)'!F51="","",'2-2(基本)'!F51)</f>
      </c>
      <c r="H53" s="151">
        <f>IF(OR(G53="",COUNTIF(I53:P53,"&gt;0")=0),"",SUM(I53:P53))</f>
      </c>
      <c r="I53" s="182"/>
      <c r="J53" s="182"/>
      <c r="K53" s="182"/>
      <c r="L53" s="182"/>
      <c r="M53" s="182"/>
      <c r="N53" s="182"/>
      <c r="O53" s="182"/>
      <c r="P53" s="182"/>
      <c r="Q53" s="151">
        <f>IF(OR(G53="",COUNTIF(I53:P53,"&gt;0")=0),"",COUNTIF(I53:P53,"&gt;0"))</f>
      </c>
      <c r="R53" s="1111"/>
      <c r="S53" s="1112"/>
      <c r="T53" s="861">
        <f>IF(AND($R$1="実績報告書（上期）",SUM(M53:P53)&gt;0),"上期実績時は10月以降に金額を入力しないでください","")</f>
      </c>
      <c r="V53" s="690">
        <f>V50</f>
        <v>20000</v>
      </c>
    </row>
    <row r="54" spans="2:22" ht="19.5" customHeight="1" thickBot="1">
      <c r="B54" s="1133"/>
      <c r="C54" s="141">
        <v>20</v>
      </c>
      <c r="D54" s="240">
        <f>IF('2-2(基本)'!D52="","",'2-2(基本)'!D52)</f>
      </c>
      <c r="E54" s="383">
        <f>IF('2-2(基本)'!E52="","",'2-2(基本)'!E52)</f>
      </c>
      <c r="F54" s="785">
        <f>IF('2-2(基本)'!T52="","",'2-2(基本)'!T52)</f>
      </c>
      <c r="G54" s="142">
        <f>IF('2-2(基本)'!F52="","",'2-2(基本)'!F52)</f>
      </c>
      <c r="H54" s="151">
        <f>IF(OR(G54="",COUNTIF(I54:P54,"&gt;0")=0),"",SUM(I54:P54))</f>
      </c>
      <c r="I54" s="182"/>
      <c r="J54" s="182"/>
      <c r="K54" s="182"/>
      <c r="L54" s="182"/>
      <c r="M54" s="182"/>
      <c r="N54" s="182"/>
      <c r="O54" s="182"/>
      <c r="P54" s="182"/>
      <c r="Q54" s="151">
        <f>IF(OR(G54="",COUNTIF(I54:P54,"&gt;0")=0),"",COUNTIF(I54:P54,"&gt;0"))</f>
      </c>
      <c r="R54" s="1111"/>
      <c r="S54" s="1112"/>
      <c r="T54" s="861">
        <f>IF(AND($R$1="実績報告書（上期）",SUM(M54:P54)&gt;0),"上期実績時は10月以降に金額を入力しないでください","")</f>
      </c>
      <c r="V54" s="691">
        <f>V50</f>
        <v>20000</v>
      </c>
    </row>
    <row r="55" spans="2:19" ht="19.5" customHeight="1" thickTop="1">
      <c r="B55" s="152"/>
      <c r="C55" s="452" t="str">
        <f>C22</f>
        <v>【助成月数】は、研修期間分（TR_R1補正：最大2ヶ月／人、FW1：最大8ヶ月／人）とし、雇用促進支援費単価は研修生1名あたり2万円／月を上限とする。</v>
      </c>
      <c r="D55" s="190"/>
      <c r="E55" s="190"/>
      <c r="F55" s="190"/>
      <c r="G55" s="191"/>
      <c r="H55" s="53"/>
      <c r="I55" s="53"/>
      <c r="J55" s="53"/>
      <c r="K55" s="53"/>
      <c r="L55" s="53"/>
      <c r="M55" s="53"/>
      <c r="N55" s="53"/>
      <c r="O55" s="53"/>
      <c r="P55" s="53"/>
      <c r="Q55" s="192"/>
      <c r="R55" s="189"/>
      <c r="S55" s="189"/>
    </row>
    <row r="56" ht="13.5" customHeight="1">
      <c r="S56" s="187"/>
    </row>
    <row r="58" spans="3:19" ht="13.5" customHeight="1">
      <c r="C58" s="196"/>
      <c r="S58" s="189"/>
    </row>
    <row r="59" ht="13.5" customHeight="1">
      <c r="S59" s="187"/>
    </row>
    <row r="60" ht="13.5" customHeight="1">
      <c r="S60" s="187"/>
    </row>
  </sheetData>
  <sheetProtection password="FA09" sheet="1" objects="1" scenarios="1"/>
  <mergeCells count="98">
    <mergeCell ref="O3:S3"/>
    <mergeCell ref="O4:S4"/>
    <mergeCell ref="O5:R5"/>
    <mergeCell ref="B3:K5"/>
    <mergeCell ref="O36:S36"/>
    <mergeCell ref="O37:S37"/>
    <mergeCell ref="B36:K38"/>
    <mergeCell ref="E27:G27"/>
    <mergeCell ref="C16:G16"/>
    <mergeCell ref="B16:B21"/>
    <mergeCell ref="R44:S44"/>
    <mergeCell ref="R43:S43"/>
    <mergeCell ref="R45:S45"/>
    <mergeCell ref="B23:S23"/>
    <mergeCell ref="R52:S52"/>
    <mergeCell ref="B24:B25"/>
    <mergeCell ref="E24:G25"/>
    <mergeCell ref="C24:D25"/>
    <mergeCell ref="C27:D27"/>
    <mergeCell ref="R28:S28"/>
    <mergeCell ref="R53:S53"/>
    <mergeCell ref="R54:S54"/>
    <mergeCell ref="R46:S46"/>
    <mergeCell ref="R47:S47"/>
    <mergeCell ref="R48:S48"/>
    <mergeCell ref="R49:S49"/>
    <mergeCell ref="R50:S50"/>
    <mergeCell ref="R51:S51"/>
    <mergeCell ref="I24:P24"/>
    <mergeCell ref="R29:S29"/>
    <mergeCell ref="G40:G42"/>
    <mergeCell ref="C43:G43"/>
    <mergeCell ref="B34:G34"/>
    <mergeCell ref="M36:N36"/>
    <mergeCell ref="M37:N37"/>
    <mergeCell ref="B40:B42"/>
    <mergeCell ref="R26:S26"/>
    <mergeCell ref="R27:S27"/>
    <mergeCell ref="R30:S30"/>
    <mergeCell ref="R31:S31"/>
    <mergeCell ref="Q40:Q42"/>
    <mergeCell ref="H41:H42"/>
    <mergeCell ref="R40:S42"/>
    <mergeCell ref="H40:P40"/>
    <mergeCell ref="C28:G28"/>
    <mergeCell ref="C30:G30"/>
    <mergeCell ref="B49:B54"/>
    <mergeCell ref="C49:G49"/>
    <mergeCell ref="B43:B48"/>
    <mergeCell ref="D40:D42"/>
    <mergeCell ref="E31:G31"/>
    <mergeCell ref="C26:G26"/>
    <mergeCell ref="E29:G29"/>
    <mergeCell ref="O38:R38"/>
    <mergeCell ref="C40:C42"/>
    <mergeCell ref="C31:D31"/>
    <mergeCell ref="E40:E42"/>
    <mergeCell ref="F40:F42"/>
    <mergeCell ref="H26:H27"/>
    <mergeCell ref="H28:H29"/>
    <mergeCell ref="C29:D29"/>
    <mergeCell ref="B7:B9"/>
    <mergeCell ref="H8:H9"/>
    <mergeCell ref="H7:P7"/>
    <mergeCell ref="R19:S19"/>
    <mergeCell ref="M38:N38"/>
    <mergeCell ref="B39:O39"/>
    <mergeCell ref="H30:H31"/>
    <mergeCell ref="B26:B27"/>
    <mergeCell ref="B28:B29"/>
    <mergeCell ref="B30:B31"/>
    <mergeCell ref="R21:S21"/>
    <mergeCell ref="R13:S13"/>
    <mergeCell ref="B1:G1"/>
    <mergeCell ref="D7:D9"/>
    <mergeCell ref="G7:G9"/>
    <mergeCell ref="B10:B15"/>
    <mergeCell ref="R17:S17"/>
    <mergeCell ref="R18:S18"/>
    <mergeCell ref="M3:N3"/>
    <mergeCell ref="R11:S11"/>
    <mergeCell ref="M4:N4"/>
    <mergeCell ref="C7:C9"/>
    <mergeCell ref="C10:G10"/>
    <mergeCell ref="M5:N5"/>
    <mergeCell ref="R7:S9"/>
    <mergeCell ref="R10:S10"/>
    <mergeCell ref="F7:F9"/>
    <mergeCell ref="R24:S25"/>
    <mergeCell ref="R12:S12"/>
    <mergeCell ref="E7:E9"/>
    <mergeCell ref="H24:H25"/>
    <mergeCell ref="R14:S14"/>
    <mergeCell ref="R15:S15"/>
    <mergeCell ref="R16:S16"/>
    <mergeCell ref="Q7:Q9"/>
    <mergeCell ref="Q24:Q25"/>
    <mergeCell ref="R20:S20"/>
  </mergeCells>
  <conditionalFormatting sqref="I11:P15 I17:P21 R10:S21 I27:P27 I31:P31 R26:S31 I44:P48 I50:P54 R43:S54 I29:P29">
    <cfRule type="expression" priority="8" dxfId="3" stopIfTrue="1">
      <formula>I10=""</formula>
    </cfRule>
  </conditionalFormatting>
  <conditionalFormatting sqref="D11:D15 G11:H15 H10:P10 D17:D21 G17:H21 H16:P16 Q10:Q21 C27 C29 C31 H26:H31 I26:Q26 I28:Q28 I30:Q30 Q27 Q29 Q31 O3:O5 S5 O36:O38 S38">
    <cfRule type="expression" priority="6" dxfId="2" stopIfTrue="1">
      <formula>C3=""</formula>
    </cfRule>
  </conditionalFormatting>
  <conditionalFormatting sqref="I11:P15 I17:P21 I44:P48 I50:P54">
    <cfRule type="expression" priority="5" dxfId="117" stopIfTrue="1">
      <formula>I11&gt;20000</formula>
    </cfRule>
  </conditionalFormatting>
  <conditionalFormatting sqref="I27:P27">
    <cfRule type="expression" priority="4" dxfId="117" stopIfTrue="1">
      <formula>I27&gt;$V$27</formula>
    </cfRule>
  </conditionalFormatting>
  <conditionalFormatting sqref="I29:P29">
    <cfRule type="expression" priority="3" dxfId="117" stopIfTrue="1">
      <formula>I29&gt;$V$29</formula>
    </cfRule>
  </conditionalFormatting>
  <conditionalFormatting sqref="I31:P31">
    <cfRule type="expression" priority="2" dxfId="117" stopIfTrue="1">
      <formula>I31&gt;$V$31</formula>
    </cfRule>
  </conditionalFormatting>
  <conditionalFormatting sqref="D44:D48 G44:H48 D50:D54 G50:H54 Q44:Q48 Q50:Q54">
    <cfRule type="expression" priority="7" dxfId="2" stopIfTrue="1">
      <formula>D44=""</formula>
    </cfRule>
  </conditionalFormatting>
  <conditionalFormatting sqref="I11:Q15 I44:Q48">
    <cfRule type="expression" priority="1" dxfId="117" stopIfTrue="1">
      <formula>COUNTIF($I11:$P11,"&gt;0")&gt;2</formula>
    </cfRule>
  </conditionalFormatting>
  <dataValidations count="4">
    <dataValidation type="list" allowBlank="1" showInputMessage="1" error="20,000円以下の金額を入力してください。" sqref="I11:P15 I50:P54 I44:P48 I17:P21">
      <formula1>$V11</formula1>
    </dataValidation>
    <dataValidation type="whole" allowBlank="1" showInputMessage="1" showErrorMessage="1" prompt="女性研修生数×20,000円まで助成されます。" error="女性研修生数×20,000円以下の金額を入力してください。" sqref="I31:P31">
      <formula1>0</formula1>
      <formula2>$V$31</formula2>
    </dataValidation>
    <dataValidation type="whole" allowBlank="1" showInputMessage="1" showErrorMessage="1" prompt="女性研修生数×20,000円まで助成されます。" error="女性研修生数×20,000円以下の金額を入力してください。" sqref="I27:P27">
      <formula1>0</formula1>
      <formula2>$V$27</formula2>
    </dataValidation>
    <dataValidation type="whole" allowBlank="1" showInputMessage="1" showErrorMessage="1" prompt="女性研修生数×20,000円まで助成されます。" error="女性研修生数×20,000円以下の金額を入力してください。" sqref="I29:P29">
      <formula1>0</formula1>
      <formula2>$V$29</formula2>
    </dataValidation>
  </dataValidations>
  <printOptions horizontalCentered="1"/>
  <pageMargins left="0.1968503937007874" right="0.1968503937007874" top="0.7874015748031497" bottom="0.3937007874015748" header="0.3937007874015748" footer="0.1968503937007874"/>
  <pageSetup horizontalDpi="600" verticalDpi="600" orientation="landscape" paperSize="9" scale="75" r:id="rId3"/>
  <rowBreaks count="1" manualBreakCount="1">
    <brk id="33" max="18" man="1"/>
  </rowBreaks>
  <ignoredErrors>
    <ignoredError sqref="Q16" formula="1"/>
  </ignoredErrors>
  <legacyDrawing r:id="rId2"/>
</worksheet>
</file>

<file path=xl/worksheets/sheet12.xml><?xml version="1.0" encoding="utf-8"?>
<worksheet xmlns="http://schemas.openxmlformats.org/spreadsheetml/2006/main" xmlns:r="http://schemas.openxmlformats.org/officeDocument/2006/relationships">
  <sheetPr>
    <tabColor theme="4" tint="-0.4999699890613556"/>
  </sheetPr>
  <dimension ref="A1:V60"/>
  <sheetViews>
    <sheetView view="pageBreakPreview" zoomScale="85" zoomScaleNormal="75" zoomScaleSheetLayoutView="85" zoomScalePageLayoutView="0" workbookViewId="0" topLeftCell="A1">
      <selection activeCell="H8" sqref="H8:H9"/>
    </sheetView>
  </sheetViews>
  <sheetFormatPr defaultColWidth="9.00390625" defaultRowHeight="13.5" customHeight="1"/>
  <cols>
    <col min="1" max="1" width="2.57421875" style="186" customWidth="1"/>
    <col min="2" max="3" width="4.57421875" style="186" hidden="1" customWidth="1"/>
    <col min="4" max="4" width="13.57421875" style="186" customWidth="1"/>
    <col min="5" max="6" width="4.57421875" style="186" hidden="1" customWidth="1"/>
    <col min="7" max="7" width="21.28125" style="186" customWidth="1"/>
    <col min="8" max="16" width="10.57421875" style="186" customWidth="1"/>
    <col min="17" max="17" width="7.00390625" style="186" customWidth="1"/>
    <col min="18" max="18" width="20.57421875" style="186" customWidth="1"/>
    <col min="19" max="19" width="5.57421875" style="186" customWidth="1"/>
    <col min="20" max="20" width="60.57421875" style="178" customWidth="1"/>
    <col min="21" max="21" width="9.00390625" style="186" customWidth="1"/>
    <col min="22" max="22" width="9.00390625" style="186" hidden="1" customWidth="1"/>
    <col min="23" max="16384" width="9.00390625" style="186" customWidth="1"/>
  </cols>
  <sheetData>
    <row r="1" spans="1:18" ht="19.5" customHeight="1">
      <c r="A1" s="797"/>
      <c r="B1" s="1044" t="s">
        <v>402</v>
      </c>
      <c r="C1" s="1044"/>
      <c r="D1" s="1044"/>
      <c r="E1" s="1044"/>
      <c r="F1" s="1044"/>
      <c r="G1" s="1044"/>
      <c r="J1" s="508"/>
      <c r="K1" s="509"/>
      <c r="L1" s="509"/>
      <c r="M1" s="509"/>
      <c r="N1" s="509"/>
      <c r="O1" s="187"/>
      <c r="P1" s="187"/>
      <c r="Q1" s="188"/>
      <c r="R1" s="718" t="str">
        <f>IF('2-1(表紙)'!$J$3="","提出区分",'2-1(表紙)'!$J$3)</f>
        <v>提出区分</v>
      </c>
    </row>
    <row r="2" spans="10:18" ht="19.5" customHeight="1">
      <c r="J2" s="510"/>
      <c r="K2" s="511"/>
      <c r="L2" s="511"/>
      <c r="M2" s="450"/>
      <c r="N2" s="450"/>
      <c r="O2" s="187"/>
      <c r="P2" s="187"/>
      <c r="Q2" s="187"/>
      <c r="R2" s="187"/>
    </row>
    <row r="3" spans="2:19" ht="19.5" customHeight="1">
      <c r="B3" s="1141" t="s">
        <v>738</v>
      </c>
      <c r="C3" s="1141"/>
      <c r="D3" s="1141"/>
      <c r="E3" s="1141"/>
      <c r="F3" s="1141"/>
      <c r="G3" s="1141"/>
      <c r="H3" s="1141"/>
      <c r="I3" s="1141"/>
      <c r="J3" s="1141"/>
      <c r="K3" s="1141"/>
      <c r="L3" s="511"/>
      <c r="M3" s="1044" t="s">
        <v>271</v>
      </c>
      <c r="N3" s="1044"/>
      <c r="O3" s="1128">
        <f>IF('2-1(表紙)'!$I$15="","",'2-1(表紙)'!$I$15)</f>
      </c>
      <c r="P3" s="1129"/>
      <c r="Q3" s="1129"/>
      <c r="R3" s="1129"/>
      <c r="S3" s="1140"/>
    </row>
    <row r="4" spans="2:19" ht="19.5" customHeight="1">
      <c r="B4" s="1141"/>
      <c r="C4" s="1141"/>
      <c r="D4" s="1141"/>
      <c r="E4" s="1141"/>
      <c r="F4" s="1141"/>
      <c r="G4" s="1141"/>
      <c r="H4" s="1141"/>
      <c r="I4" s="1141"/>
      <c r="J4" s="1141"/>
      <c r="K4" s="1141"/>
      <c r="M4" s="1044" t="s">
        <v>272</v>
      </c>
      <c r="N4" s="1044"/>
      <c r="O4" s="1128">
        <f>IF('2-1(表紙)'!$J$15="","",'2-1(表紙)'!$J$15)</f>
      </c>
      <c r="P4" s="1129"/>
      <c r="Q4" s="1129"/>
      <c r="R4" s="1129"/>
      <c r="S4" s="1140"/>
    </row>
    <row r="5" spans="2:19" ht="19.5" customHeight="1">
      <c r="B5" s="1141"/>
      <c r="C5" s="1141"/>
      <c r="D5" s="1141"/>
      <c r="E5" s="1141"/>
      <c r="F5" s="1141"/>
      <c r="G5" s="1141"/>
      <c r="H5" s="1141"/>
      <c r="I5" s="1141"/>
      <c r="J5" s="1141"/>
      <c r="K5" s="1141"/>
      <c r="M5" s="1044" t="str">
        <f>'2-1(表紙)'!F10</f>
        <v>林業経営体名</v>
      </c>
      <c r="N5" s="1044"/>
      <c r="O5" s="1128">
        <f>IF('2-1(表紙)'!$H$10="","",'2-1(表紙)'!$H$10)</f>
      </c>
      <c r="P5" s="1129"/>
      <c r="Q5" s="1129"/>
      <c r="R5" s="1129"/>
      <c r="S5" s="474">
        <f>IF('2-1(表紙)'!$K$15="","",'2-1(表紙)'!$K$15)</f>
      </c>
    </row>
    <row r="6" spans="2:19" ht="19.5" customHeight="1">
      <c r="B6" s="710"/>
      <c r="C6" s="710"/>
      <c r="D6" s="710"/>
      <c r="E6" s="710"/>
      <c r="F6" s="710"/>
      <c r="G6" s="710"/>
      <c r="H6" s="710"/>
      <c r="I6" s="710"/>
      <c r="J6" s="710"/>
      <c r="K6" s="710"/>
      <c r="L6" s="710"/>
      <c r="M6" s="710"/>
      <c r="N6" s="710"/>
      <c r="O6" s="710"/>
      <c r="Q6" s="137"/>
      <c r="R6" s="232"/>
      <c r="S6" s="187"/>
    </row>
    <row r="7" spans="2:20" ht="19.5" customHeight="1">
      <c r="B7" s="1087" t="s">
        <v>348</v>
      </c>
      <c r="C7" s="1056" t="s">
        <v>281</v>
      </c>
      <c r="D7" s="1027" t="s">
        <v>0</v>
      </c>
      <c r="E7" s="1047" t="s">
        <v>413</v>
      </c>
      <c r="F7" s="938" t="s">
        <v>438</v>
      </c>
      <c r="G7" s="1044" t="s">
        <v>1</v>
      </c>
      <c r="H7" s="1044" t="s">
        <v>163</v>
      </c>
      <c r="I7" s="1044"/>
      <c r="J7" s="1044"/>
      <c r="K7" s="1044"/>
      <c r="L7" s="1044"/>
      <c r="M7" s="1044"/>
      <c r="N7" s="1044"/>
      <c r="O7" s="1044"/>
      <c r="P7" s="1044"/>
      <c r="Q7" s="1046" t="s">
        <v>161</v>
      </c>
      <c r="R7" s="1044" t="s">
        <v>162</v>
      </c>
      <c r="S7" s="1044"/>
      <c r="T7" s="278"/>
    </row>
    <row r="8" spans="2:20" ht="19.5" customHeight="1">
      <c r="B8" s="1088"/>
      <c r="C8" s="1056"/>
      <c r="D8" s="1027"/>
      <c r="E8" s="1047"/>
      <c r="F8" s="939"/>
      <c r="G8" s="1044"/>
      <c r="H8" s="1107" t="s">
        <v>308</v>
      </c>
      <c r="I8" s="180"/>
      <c r="J8" s="180"/>
      <c r="K8" s="180"/>
      <c r="L8" s="180"/>
      <c r="M8" s="180"/>
      <c r="N8" s="180"/>
      <c r="O8" s="180"/>
      <c r="P8" s="180"/>
      <c r="Q8" s="998"/>
      <c r="R8" s="1044"/>
      <c r="S8" s="1044"/>
      <c r="T8" s="278"/>
    </row>
    <row r="9" spans="2:20" ht="64.5" customHeight="1" thickBot="1">
      <c r="B9" s="1101"/>
      <c r="C9" s="1057"/>
      <c r="D9" s="1028"/>
      <c r="E9" s="1048"/>
      <c r="F9" s="940"/>
      <c r="G9" s="1045"/>
      <c r="H9" s="1115"/>
      <c r="I9" s="64" t="s">
        <v>586</v>
      </c>
      <c r="J9" s="64" t="s">
        <v>339</v>
      </c>
      <c r="K9" s="64" t="s">
        <v>337</v>
      </c>
      <c r="L9" s="64" t="s">
        <v>338</v>
      </c>
      <c r="M9" s="64" t="s">
        <v>157</v>
      </c>
      <c r="N9" s="64" t="s">
        <v>158</v>
      </c>
      <c r="O9" s="64" t="s">
        <v>159</v>
      </c>
      <c r="P9" s="64" t="s">
        <v>160</v>
      </c>
      <c r="Q9" s="999"/>
      <c r="R9" s="1089"/>
      <c r="S9" s="1089"/>
      <c r="T9" s="859" t="s">
        <v>846</v>
      </c>
    </row>
    <row r="10" spans="1:22" s="138" customFormat="1" ht="19.5" customHeight="1" thickTop="1">
      <c r="A10" s="784"/>
      <c r="B10" s="1142" t="str">
        <f>'2-2(基本)'!B10</f>
        <v>ＴＲ
(R1補正)</v>
      </c>
      <c r="C10" s="1032" t="s">
        <v>754</v>
      </c>
      <c r="D10" s="1033"/>
      <c r="E10" s="1033"/>
      <c r="F10" s="1033"/>
      <c r="G10" s="1034"/>
      <c r="H10" s="150">
        <f>IF((COUNTIF(H11:H15,"&gt;0")+COUNTIF(H44:H48,"&gt;0"))=0,"",SUM(H11:H15)+SUM(H44:H48))</f>
      </c>
      <c r="I10" s="150">
        <f>IF((COUNTIF(I11:I15,"&gt;0")+COUNTIF(I44:I48,"&gt;0"))=0,"",SUM(I11:I15)+SUM(I44:I48))</f>
      </c>
      <c r="J10" s="150">
        <f aca="true" t="shared" si="0" ref="J10:P10">IF((COUNTIF(J11:J15,"&gt;0")+COUNTIF(J44:J48,"&gt;0"))=0,"",SUM(J11:J15)+SUM(J44:J48))</f>
      </c>
      <c r="K10" s="150">
        <f t="shared" si="0"/>
      </c>
      <c r="L10" s="150">
        <f t="shared" si="0"/>
      </c>
      <c r="M10" s="150">
        <f t="shared" si="0"/>
      </c>
      <c r="N10" s="150">
        <f t="shared" si="0"/>
      </c>
      <c r="O10" s="150">
        <f t="shared" si="0"/>
      </c>
      <c r="P10" s="150">
        <f t="shared" si="0"/>
      </c>
      <c r="Q10" s="135">
        <f>IF((COUNTIF(Q11:Q15,"&gt;0")+COUNTIF(Q44:Q48,"&gt;0"))=0,"",SUM(Q11:Q15)+SUM(Q44:Q48))</f>
      </c>
      <c r="R10" s="1066"/>
      <c r="S10" s="1066"/>
      <c r="T10" s="860"/>
      <c r="V10" s="692" t="s">
        <v>576</v>
      </c>
    </row>
    <row r="11" spans="2:22" s="138" customFormat="1" ht="19.5" customHeight="1">
      <c r="B11" s="1142"/>
      <c r="C11" s="735">
        <v>1</v>
      </c>
      <c r="D11" s="707">
        <f>IF('2-2(基本)R2TR専用'!D10="","",'2-2(基本)R2TR専用'!D10)</f>
      </c>
      <c r="E11" s="383">
        <f>IF('2-2(基本)'!E10="","",'2-2(基本)'!E10)</f>
      </c>
      <c r="F11" s="383">
        <f>IF('2-2(基本)'!T10="","",'2-2(基本)'!T10)</f>
      </c>
      <c r="G11" s="142">
        <f>IF('2-2(基本)R2TR専用'!F10="","",'2-2(基本)R2TR専用'!F10)</f>
      </c>
      <c r="H11" s="151">
        <f>IF(OR(G11="",COUNTIF(I11:P11,"&gt;0")=0),"",SUM(I11:P11))</f>
      </c>
      <c r="I11" s="182"/>
      <c r="J11" s="182"/>
      <c r="K11" s="182"/>
      <c r="L11" s="182"/>
      <c r="M11" s="182"/>
      <c r="N11" s="182"/>
      <c r="O11" s="182"/>
      <c r="P11" s="182"/>
      <c r="Q11" s="136">
        <f>IF(OR(G11="",COUNTIF(I11:P11,"&gt;0")=0),"",COUNTIF(I11:P11,"&gt;0"))</f>
      </c>
      <c r="R11" s="1030"/>
      <c r="S11" s="1030"/>
      <c r="T11" s="861">
        <f>IF(AND($R$1="実績報告書（上期）",SUM(M11:P11)&gt;0),"上期実績時は10月以降に金額を入力しないでください","")</f>
      </c>
      <c r="V11" s="690">
        <v>20000</v>
      </c>
    </row>
    <row r="12" spans="2:22" s="138" customFormat="1" ht="19.5" customHeight="1">
      <c r="B12" s="1142"/>
      <c r="C12" s="783">
        <v>2</v>
      </c>
      <c r="D12" s="709">
        <f>IF('2-2(基本)R2TR専用'!D11="","",'2-2(基本)R2TR専用'!D11)</f>
      </c>
      <c r="E12" s="385">
        <f>IF('2-2(基本)'!E11="","",'2-2(基本)'!E11)</f>
      </c>
      <c r="F12" s="385">
        <f>IF('2-2(基本)'!T11="","",'2-2(基本)'!T11)</f>
      </c>
      <c r="G12" s="157">
        <f>IF('2-2(基本)R2TR専用'!F11="","",'2-2(基本)R2TR専用'!F11)</f>
      </c>
      <c r="H12" s="160">
        <f>IF(OR(G12="",COUNTIF(I12:P12,"&gt;0")=0),"",SUM(I12:P12))</f>
      </c>
      <c r="I12" s="183"/>
      <c r="J12" s="183"/>
      <c r="K12" s="183"/>
      <c r="L12" s="183"/>
      <c r="M12" s="183"/>
      <c r="N12" s="183"/>
      <c r="O12" s="183"/>
      <c r="P12" s="183"/>
      <c r="Q12" s="159">
        <f>IF(OR(G12="",COUNTIF(I12:P12,"&gt;0")=0),"",COUNTIF(I12:P12,"&gt;0"))</f>
      </c>
      <c r="R12" s="1030"/>
      <c r="S12" s="1030"/>
      <c r="T12" s="861">
        <f>IF(AND($R$1="実績報告書（上期）",SUM(M12:P12)&gt;0),"上期実績時は10月以降に金額を入力しないでください","")</f>
      </c>
      <c r="V12" s="690">
        <f>V11</f>
        <v>20000</v>
      </c>
    </row>
    <row r="13" spans="2:22" s="138" customFormat="1" ht="19.5" customHeight="1">
      <c r="B13" s="1142"/>
      <c r="C13" s="783">
        <v>3</v>
      </c>
      <c r="D13" s="709">
        <f>IF('2-2(基本)R2TR専用'!D12="","",'2-2(基本)R2TR専用'!D12)</f>
      </c>
      <c r="E13" s="385">
        <f>IF('2-2(基本)'!E12="","",'2-2(基本)'!E12)</f>
      </c>
      <c r="F13" s="385">
        <f>IF('2-2(基本)'!T12="","",'2-2(基本)'!T12)</f>
      </c>
      <c r="G13" s="157">
        <f>IF('2-2(基本)R2TR専用'!F12="","",'2-2(基本)R2TR専用'!F12)</f>
      </c>
      <c r="H13" s="160">
        <f>IF(OR(G13="",COUNTIF(I13:P13,"&gt;0")=0),"",SUM(I13:P13))</f>
      </c>
      <c r="I13" s="183"/>
      <c r="J13" s="183"/>
      <c r="K13" s="183"/>
      <c r="L13" s="183"/>
      <c r="M13" s="183"/>
      <c r="N13" s="183"/>
      <c r="O13" s="183"/>
      <c r="P13" s="183"/>
      <c r="Q13" s="159">
        <f>IF(OR(G13="",COUNTIF(I13:P13,"&gt;0")=0),"",COUNTIF(I13:P13,"&gt;0"))</f>
      </c>
      <c r="R13" s="1030"/>
      <c r="S13" s="1030"/>
      <c r="T13" s="861">
        <f>IF(AND($R$1="実績報告書（上期）",SUM(M13:P13)&gt;0),"上期実績時は10月以降に金額を入力しないでください","")</f>
      </c>
      <c r="V13" s="690">
        <f>V11</f>
        <v>20000</v>
      </c>
    </row>
    <row r="14" spans="2:22" s="138" customFormat="1" ht="19.5" customHeight="1">
      <c r="B14" s="1142"/>
      <c r="C14" s="783">
        <v>4</v>
      </c>
      <c r="D14" s="709">
        <f>IF('2-2(基本)R2TR専用'!D13="","",'2-2(基本)R2TR専用'!D13)</f>
      </c>
      <c r="E14" s="385">
        <f>IF('2-2(基本)'!E13="","",'2-2(基本)'!E13)</f>
      </c>
      <c r="F14" s="385">
        <f>IF('2-2(基本)'!T13="","",'2-2(基本)'!T13)</f>
      </c>
      <c r="G14" s="157">
        <f>IF('2-2(基本)R2TR専用'!F13="","",'2-2(基本)R2TR専用'!F13)</f>
      </c>
      <c r="H14" s="160">
        <f>IF(OR(G14="",COUNTIF(I14:P14,"&gt;0")=0),"",SUM(I14:P14))</f>
      </c>
      <c r="I14" s="183"/>
      <c r="J14" s="183"/>
      <c r="K14" s="183"/>
      <c r="L14" s="183"/>
      <c r="M14" s="183"/>
      <c r="N14" s="183"/>
      <c r="O14" s="183"/>
      <c r="P14" s="183"/>
      <c r="Q14" s="159">
        <f>IF(OR(G14="",COUNTIF(I14:P14,"&gt;0")=0),"",COUNTIF(I14:P14,"&gt;0"))</f>
      </c>
      <c r="R14" s="1030"/>
      <c r="S14" s="1030"/>
      <c r="T14" s="861">
        <f>IF(AND($R$1="実績報告書（上期）",SUM(M14:P14)&gt;0),"上期実績時は10月以降に金額を入力しないでください","")</f>
      </c>
      <c r="V14" s="690">
        <f>V11</f>
        <v>20000</v>
      </c>
    </row>
    <row r="15" spans="2:22" s="138" customFormat="1" ht="19.5" customHeight="1" thickBot="1">
      <c r="B15" s="1142"/>
      <c r="C15" s="783">
        <v>5</v>
      </c>
      <c r="D15" s="709">
        <f>IF('2-2(基本)R2TR専用'!D14="","",'2-2(基本)R2TR専用'!D14)</f>
      </c>
      <c r="E15" s="385">
        <f>IF('2-2(基本)'!E14="","",'2-2(基本)'!E14)</f>
      </c>
      <c r="F15" s="385">
        <f>IF('2-2(基本)'!T14="","",'2-2(基本)'!T14)</f>
      </c>
      <c r="G15" s="157">
        <f>IF('2-2(基本)R2TR専用'!F14="","",'2-2(基本)R2TR専用'!F14)</f>
      </c>
      <c r="H15" s="160">
        <f>IF(OR(G15="",COUNTIF(I15:P15,"&gt;0")=0),"",SUM(I15:P15))</f>
      </c>
      <c r="I15" s="183"/>
      <c r="J15" s="183"/>
      <c r="K15" s="183"/>
      <c r="L15" s="183"/>
      <c r="M15" s="183"/>
      <c r="N15" s="183"/>
      <c r="O15" s="183"/>
      <c r="P15" s="183"/>
      <c r="Q15" s="160">
        <f>IF(OR(G15="",COUNTIF(I15:P15,"&gt;0")=0),"",COUNTIF(I15:P15,"&gt;0"))</f>
      </c>
      <c r="R15" s="1119"/>
      <c r="S15" s="1119"/>
      <c r="T15" s="861">
        <f>IF(AND($R$1="実績報告書（上期）",SUM(M15:P15)&gt;0),"上期実績時は10月以降に金額を入力しないでください","")</f>
      </c>
      <c r="V15" s="691">
        <f>V11</f>
        <v>20000</v>
      </c>
    </row>
    <row r="16" spans="2:20" ht="19.5" customHeight="1" hidden="1" thickTop="1">
      <c r="B16" s="1056" t="s">
        <v>355</v>
      </c>
      <c r="C16" s="1143" t="s">
        <v>156</v>
      </c>
      <c r="D16" s="1143"/>
      <c r="E16" s="1143"/>
      <c r="F16" s="1143"/>
      <c r="G16" s="1143"/>
      <c r="H16" s="738"/>
      <c r="I16" s="738"/>
      <c r="J16" s="738"/>
      <c r="K16" s="738"/>
      <c r="L16" s="738"/>
      <c r="M16" s="738"/>
      <c r="N16" s="738"/>
      <c r="O16" s="738"/>
      <c r="P16" s="738"/>
      <c r="Q16" s="738"/>
      <c r="R16" s="1073"/>
      <c r="S16" s="1073"/>
      <c r="T16" s="862"/>
    </row>
    <row r="17" spans="2:20" ht="19.5" customHeight="1" hidden="1">
      <c r="B17" s="1056"/>
      <c r="C17" s="735">
        <v>6</v>
      </c>
      <c r="D17" s="383"/>
      <c r="E17" s="383"/>
      <c r="F17" s="785"/>
      <c r="G17" s="736"/>
      <c r="H17" s="738"/>
      <c r="I17" s="786"/>
      <c r="J17" s="786"/>
      <c r="K17" s="786"/>
      <c r="L17" s="786"/>
      <c r="M17" s="786"/>
      <c r="N17" s="786"/>
      <c r="O17" s="786"/>
      <c r="P17" s="786"/>
      <c r="Q17" s="738"/>
      <c r="R17" s="1073"/>
      <c r="S17" s="1073"/>
      <c r="T17" s="861">
        <f>IF(AND($R$1="実績報告書（上期）",SUM(M17:P17)&gt;0),"上期実績時は10月以降に金額を入力しないでください","")&amp;IF(AND(F17="H29",SUM(M17:P17)&gt;0),"H29後期研修生は10月以降に金額を入力しないでください","")</f>
      </c>
    </row>
    <row r="18" spans="2:20" ht="19.5" customHeight="1" hidden="1">
      <c r="B18" s="1056"/>
      <c r="C18" s="735">
        <v>7</v>
      </c>
      <c r="D18" s="383"/>
      <c r="E18" s="383"/>
      <c r="F18" s="785"/>
      <c r="G18" s="736"/>
      <c r="H18" s="738"/>
      <c r="I18" s="786"/>
      <c r="J18" s="786"/>
      <c r="K18" s="786"/>
      <c r="L18" s="786"/>
      <c r="M18" s="786"/>
      <c r="N18" s="786"/>
      <c r="O18" s="786"/>
      <c r="P18" s="786"/>
      <c r="Q18" s="738"/>
      <c r="R18" s="1073"/>
      <c r="S18" s="1073"/>
      <c r="T18" s="861">
        <f>IF(AND($R$1="実績報告書（上期）",SUM(M18:P18)&gt;0),"上期実績時は10月以降に金額を入力しないでください","")&amp;IF(AND(F18="H29",SUM(M18:P18)&gt;0),"H29後期研修生は10月以降に金額を入力しないでください","")</f>
      </c>
    </row>
    <row r="19" spans="2:20" ht="19.5" customHeight="1" hidden="1">
      <c r="B19" s="1056"/>
      <c r="C19" s="735">
        <v>8</v>
      </c>
      <c r="D19" s="383"/>
      <c r="E19" s="383"/>
      <c r="F19" s="785"/>
      <c r="G19" s="736"/>
      <c r="H19" s="738"/>
      <c r="I19" s="786"/>
      <c r="J19" s="786"/>
      <c r="K19" s="786"/>
      <c r="L19" s="786"/>
      <c r="M19" s="786"/>
      <c r="N19" s="786"/>
      <c r="O19" s="786"/>
      <c r="P19" s="786"/>
      <c r="Q19" s="738"/>
      <c r="R19" s="1073"/>
      <c r="S19" s="1073"/>
      <c r="T19" s="861">
        <f>IF(AND($R$1="実績報告書（上期）",SUM(M19:P19)&gt;0),"上期実績時は10月以降に金額を入力しないでください","")&amp;IF(AND(F19="H29",SUM(M19:P19)&gt;0),"H29後期研修生は10月以降に金額を入力しないでください","")</f>
      </c>
    </row>
    <row r="20" spans="2:20" ht="19.5" customHeight="1" hidden="1">
      <c r="B20" s="1056"/>
      <c r="C20" s="735">
        <v>9</v>
      </c>
      <c r="D20" s="383"/>
      <c r="E20" s="383"/>
      <c r="F20" s="785"/>
      <c r="G20" s="736"/>
      <c r="H20" s="738"/>
      <c r="I20" s="786"/>
      <c r="J20" s="786"/>
      <c r="K20" s="786"/>
      <c r="L20" s="786"/>
      <c r="M20" s="786"/>
      <c r="N20" s="786"/>
      <c r="O20" s="786"/>
      <c r="P20" s="786"/>
      <c r="Q20" s="738"/>
      <c r="R20" s="1073"/>
      <c r="S20" s="1073"/>
      <c r="T20" s="861">
        <f>IF(AND($R$1="実績報告書（上期）",SUM(M20:P20)&gt;0),"上期実績時は10月以降に金額を入力しないでください","")&amp;IF(AND(F20="H29",SUM(M20:P20)&gt;0),"H29後期研修生は10月以降に金額を入力しないでください","")</f>
      </c>
    </row>
    <row r="21" spans="2:20" ht="19.5" customHeight="1" hidden="1">
      <c r="B21" s="1056"/>
      <c r="C21" s="735">
        <v>10</v>
      </c>
      <c r="D21" s="383"/>
      <c r="E21" s="383"/>
      <c r="F21" s="785"/>
      <c r="G21" s="736"/>
      <c r="H21" s="738"/>
      <c r="I21" s="786"/>
      <c r="J21" s="786"/>
      <c r="K21" s="786"/>
      <c r="L21" s="786"/>
      <c r="M21" s="786"/>
      <c r="N21" s="786"/>
      <c r="O21" s="786"/>
      <c r="P21" s="786"/>
      <c r="Q21" s="738"/>
      <c r="R21" s="1073"/>
      <c r="S21" s="1073"/>
      <c r="T21" s="861">
        <f>IF(AND($R$1="実績報告書（上期）",SUM(M21:P21)&gt;0),"上期実績時は10月以降に金額を入力しないでください","")&amp;IF(AND(F21="H29",SUM(M21:P21)&gt;0),"H29後期研修生は10月以降に金額を入力しないでください","")</f>
      </c>
    </row>
    <row r="22" spans="2:20" ht="39.75" customHeight="1" hidden="1">
      <c r="B22" s="152"/>
      <c r="C22" s="452" t="str">
        <f>"【助成月数】は、研修期間分（最大"&amp;リスト!$C$80&amp;"ヶ月／人）とし、雇用促進支援費単価は研修生1名あたり2万円／月を上限とする。"</f>
        <v>【助成月数】は、研修期間分（最大8ヶ月／人）とし、雇用促進支援費単価は研修生1名あたり2万円／月を上限とする。</v>
      </c>
      <c r="D22" s="190"/>
      <c r="E22" s="190"/>
      <c r="F22" s="190"/>
      <c r="G22" s="191"/>
      <c r="H22" s="53"/>
      <c r="I22" s="53"/>
      <c r="J22" s="53"/>
      <c r="K22" s="53"/>
      <c r="L22" s="53"/>
      <c r="M22" s="53"/>
      <c r="N22" s="53"/>
      <c r="O22" s="53"/>
      <c r="P22" s="53"/>
      <c r="Q22" s="192"/>
      <c r="R22" s="189"/>
      <c r="S22" s="189"/>
      <c r="T22" s="860"/>
    </row>
    <row r="23" spans="2:20" ht="19.5" customHeight="1" hidden="1">
      <c r="B23" s="1143" t="s">
        <v>316</v>
      </c>
      <c r="C23" s="1143"/>
      <c r="D23" s="1143"/>
      <c r="E23" s="1143"/>
      <c r="F23" s="1143"/>
      <c r="G23" s="1143"/>
      <c r="H23" s="1143"/>
      <c r="I23" s="1143"/>
      <c r="J23" s="1143"/>
      <c r="K23" s="1143"/>
      <c r="L23" s="1143"/>
      <c r="M23" s="1143"/>
      <c r="N23" s="1143"/>
      <c r="O23" s="1143"/>
      <c r="P23" s="1143"/>
      <c r="Q23" s="1143"/>
      <c r="R23" s="1143"/>
      <c r="S23" s="1143"/>
      <c r="T23" s="860"/>
    </row>
    <row r="24" spans="2:20" ht="19.5" customHeight="1" hidden="1">
      <c r="B24" s="1144" t="s">
        <v>429</v>
      </c>
      <c r="C24" s="1144" t="s">
        <v>591</v>
      </c>
      <c r="D24" s="1143"/>
      <c r="E24" s="1143" t="s">
        <v>430</v>
      </c>
      <c r="F24" s="1143"/>
      <c r="G24" s="1143"/>
      <c r="H24" s="1146" t="s">
        <v>314</v>
      </c>
      <c r="I24" s="1071"/>
      <c r="J24" s="1071"/>
      <c r="K24" s="1071"/>
      <c r="L24" s="1071"/>
      <c r="M24" s="1071"/>
      <c r="N24" s="1071"/>
      <c r="O24" s="1071"/>
      <c r="P24" s="1071"/>
      <c r="Q24" s="1148" t="s">
        <v>315</v>
      </c>
      <c r="R24" s="1143" t="s">
        <v>343</v>
      </c>
      <c r="S24" s="1143"/>
      <c r="T24" s="860"/>
    </row>
    <row r="25" spans="2:20" ht="37.5" customHeight="1" hidden="1" thickBot="1">
      <c r="B25" s="1145"/>
      <c r="C25" s="1145"/>
      <c r="D25" s="1145"/>
      <c r="E25" s="1145"/>
      <c r="F25" s="1145"/>
      <c r="G25" s="1145"/>
      <c r="H25" s="1147"/>
      <c r="I25" s="787" t="s">
        <v>324</v>
      </c>
      <c r="J25" s="787" t="s">
        <v>323</v>
      </c>
      <c r="K25" s="787" t="s">
        <v>337</v>
      </c>
      <c r="L25" s="787" t="s">
        <v>338</v>
      </c>
      <c r="M25" s="787" t="s">
        <v>157</v>
      </c>
      <c r="N25" s="787" t="s">
        <v>158</v>
      </c>
      <c r="O25" s="787" t="s">
        <v>159</v>
      </c>
      <c r="P25" s="787" t="s">
        <v>160</v>
      </c>
      <c r="Q25" s="1149"/>
      <c r="R25" s="1145"/>
      <c r="S25" s="1145"/>
      <c r="T25" s="860"/>
    </row>
    <row r="26" spans="2:20" ht="19.5" customHeight="1" hidden="1" thickTop="1">
      <c r="B26" s="1150" t="s">
        <v>613</v>
      </c>
      <c r="C26" s="1152" t="s">
        <v>431</v>
      </c>
      <c r="D26" s="1153"/>
      <c r="E26" s="1153"/>
      <c r="F26" s="1153"/>
      <c r="G26" s="1154"/>
      <c r="H26" s="1155"/>
      <c r="I26" s="788"/>
      <c r="J26" s="788"/>
      <c r="K26" s="788"/>
      <c r="L26" s="788"/>
      <c r="M26" s="788"/>
      <c r="N26" s="788"/>
      <c r="O26" s="788"/>
      <c r="P26" s="788"/>
      <c r="Q26" s="789"/>
      <c r="R26" s="1157"/>
      <c r="S26" s="1158"/>
      <c r="T26" s="860"/>
    </row>
    <row r="27" spans="2:20" ht="19.5" customHeight="1" hidden="1" thickBot="1">
      <c r="B27" s="1151"/>
      <c r="C27" s="1159"/>
      <c r="D27" s="1160"/>
      <c r="E27" s="1159" t="s">
        <v>427</v>
      </c>
      <c r="F27" s="1161"/>
      <c r="G27" s="1160"/>
      <c r="H27" s="1156"/>
      <c r="I27" s="790"/>
      <c r="J27" s="790"/>
      <c r="K27" s="790"/>
      <c r="L27" s="790"/>
      <c r="M27" s="790"/>
      <c r="N27" s="790"/>
      <c r="O27" s="790"/>
      <c r="P27" s="790"/>
      <c r="Q27" s="791"/>
      <c r="R27" s="1162"/>
      <c r="S27" s="1162"/>
      <c r="T27" s="861">
        <f>IF(AND($R$1="実績報告書（上期）",SUM(M27:P27)&gt;0),"上期実績時は10月以降に金額を入力しないでください","")</f>
      </c>
    </row>
    <row r="28" spans="2:20" ht="19.5" customHeight="1" hidden="1" thickTop="1">
      <c r="B28" s="1150" t="s">
        <v>614</v>
      </c>
      <c r="C28" s="1152" t="s">
        <v>431</v>
      </c>
      <c r="D28" s="1153"/>
      <c r="E28" s="1153"/>
      <c r="F28" s="1153"/>
      <c r="G28" s="1154"/>
      <c r="H28" s="1155"/>
      <c r="I28" s="788"/>
      <c r="J28" s="788"/>
      <c r="K28" s="788"/>
      <c r="L28" s="788"/>
      <c r="M28" s="788"/>
      <c r="N28" s="788"/>
      <c r="O28" s="788"/>
      <c r="P28" s="788"/>
      <c r="Q28" s="789"/>
      <c r="R28" s="1163"/>
      <c r="S28" s="1163"/>
      <c r="T28" s="860"/>
    </row>
    <row r="29" spans="2:20" ht="19.5" customHeight="1" hidden="1" thickBot="1">
      <c r="B29" s="1151"/>
      <c r="C29" s="1159"/>
      <c r="D29" s="1160"/>
      <c r="E29" s="1159" t="s">
        <v>427</v>
      </c>
      <c r="F29" s="1161"/>
      <c r="G29" s="1160"/>
      <c r="H29" s="1156"/>
      <c r="I29" s="790"/>
      <c r="J29" s="790"/>
      <c r="K29" s="790"/>
      <c r="L29" s="790"/>
      <c r="M29" s="790"/>
      <c r="N29" s="790"/>
      <c r="O29" s="790"/>
      <c r="P29" s="790"/>
      <c r="Q29" s="791"/>
      <c r="R29" s="1162"/>
      <c r="S29" s="1162"/>
      <c r="T29" s="861">
        <f>IF(AND($R$1="実績報告書（上期）",SUM(M29:P29)&gt;0),"上期実績時は10月以降に金額を入力しないでください","")</f>
      </c>
    </row>
    <row r="30" spans="2:20" ht="19.5" customHeight="1" hidden="1" thickTop="1">
      <c r="B30" s="1164" t="s">
        <v>615</v>
      </c>
      <c r="C30" s="1165" t="s">
        <v>431</v>
      </c>
      <c r="D30" s="1166"/>
      <c r="E30" s="1166"/>
      <c r="F30" s="1166"/>
      <c r="G30" s="1167"/>
      <c r="H30" s="1168"/>
      <c r="I30" s="792"/>
      <c r="J30" s="792"/>
      <c r="K30" s="792"/>
      <c r="L30" s="792"/>
      <c r="M30" s="792"/>
      <c r="N30" s="792"/>
      <c r="O30" s="792"/>
      <c r="P30" s="792"/>
      <c r="Q30" s="793"/>
      <c r="R30" s="1078"/>
      <c r="S30" s="1078"/>
      <c r="T30" s="860"/>
    </row>
    <row r="31" spans="2:20" ht="19.5" customHeight="1" hidden="1">
      <c r="B31" s="1074"/>
      <c r="C31" s="1070"/>
      <c r="D31" s="1072"/>
      <c r="E31" s="1070" t="s">
        <v>427</v>
      </c>
      <c r="F31" s="1071"/>
      <c r="G31" s="1072"/>
      <c r="H31" s="1169"/>
      <c r="I31" s="794"/>
      <c r="J31" s="794"/>
      <c r="K31" s="794"/>
      <c r="L31" s="794"/>
      <c r="M31" s="794"/>
      <c r="N31" s="794"/>
      <c r="O31" s="794"/>
      <c r="P31" s="794"/>
      <c r="Q31" s="795"/>
      <c r="R31" s="1073"/>
      <c r="S31" s="1073"/>
      <c r="T31" s="861">
        <f>IF(AND($R$1="実績報告書（上期）",SUM(M31:P31)&gt;0),"上期実績時は10月以降に金額を入力しないでください","")</f>
      </c>
    </row>
    <row r="32" spans="2:20" ht="19.5" customHeight="1" hidden="1">
      <c r="B32" s="451" t="s">
        <v>589</v>
      </c>
      <c r="C32" s="198" t="str">
        <f>"【助成月数】は、研修期間分（最大"&amp;リスト!$C$80&amp;"ヶ月／人）とし、研修環境整備費単価は女性研修生1名あたり2万円／月を上限とする。"</f>
        <v>【助成月数】は、研修期間分（最大8ヶ月／人）とし、研修環境整備費単価は女性研修生1名あたり2万円／月を上限とする。</v>
      </c>
      <c r="D32" s="193"/>
      <c r="E32" s="194"/>
      <c r="F32" s="194"/>
      <c r="G32" s="193"/>
      <c r="H32" s="54"/>
      <c r="I32" s="54"/>
      <c r="J32" s="54"/>
      <c r="K32" s="54"/>
      <c r="L32" s="54"/>
      <c r="M32" s="54"/>
      <c r="N32" s="54"/>
      <c r="O32" s="54"/>
      <c r="P32" s="54"/>
      <c r="Q32" s="195">
        <f>IF(OR(G32="",COUNTIF(I32:P32,"&gt;0")=0),"",IF(COUNTIF(I32:P32,"&gt;0")&lt;=10,COUNTIF(I32:P32,"&gt;0"),"×"))</f>
      </c>
      <c r="R32" s="189"/>
      <c r="S32" s="189"/>
      <c r="T32" s="860"/>
    </row>
    <row r="33" spans="2:20" ht="19.5" customHeight="1" hidden="1">
      <c r="B33" s="451" t="s">
        <v>590</v>
      </c>
      <c r="C33" s="453" t="str">
        <f>"後期研修生については"&amp;TEXT(リスト!$G$55,"yyyy年m月d日")&amp;"から"&amp;TEXT(リスト!$G$57,"yyyy年m月d日")&amp;"までの期間です"</f>
        <v>後期研修生については2020年6月1日から1900年1月0日までの期間です</v>
      </c>
      <c r="S33" s="189"/>
      <c r="T33" s="860"/>
    </row>
    <row r="34" spans="1:20" ht="19.5" customHeight="1" hidden="1">
      <c r="A34" s="797"/>
      <c r="B34" s="1044" t="s">
        <v>402</v>
      </c>
      <c r="C34" s="1044"/>
      <c r="D34" s="1044"/>
      <c r="E34" s="1044"/>
      <c r="F34" s="1044"/>
      <c r="G34" s="1044"/>
      <c r="N34" s="187"/>
      <c r="O34" s="187"/>
      <c r="P34" s="187"/>
      <c r="Q34" s="188"/>
      <c r="R34" s="718" t="str">
        <f>IF('2-1(表紙)'!$J$3="","提出区分",'2-1(表紙)'!$J$3)</f>
        <v>提出区分</v>
      </c>
      <c r="T34" s="860"/>
    </row>
    <row r="35" spans="14:20" ht="19.5" customHeight="1" hidden="1">
      <c r="N35" s="187"/>
      <c r="O35" s="187"/>
      <c r="P35" s="187"/>
      <c r="Q35" s="187"/>
      <c r="R35" s="187"/>
      <c r="T35" s="860"/>
    </row>
    <row r="36" spans="2:20" ht="19.5" customHeight="1" hidden="1">
      <c r="B36" s="1141" t="s">
        <v>443</v>
      </c>
      <c r="C36" s="1141"/>
      <c r="D36" s="1141"/>
      <c r="E36" s="1141"/>
      <c r="F36" s="1141"/>
      <c r="G36" s="1141"/>
      <c r="H36" s="1141"/>
      <c r="I36" s="1141"/>
      <c r="J36" s="440"/>
      <c r="O36" s="1044" t="s">
        <v>271</v>
      </c>
      <c r="P36" s="1044"/>
      <c r="Q36" s="1128">
        <f>IF('2-1(表紙)'!$I$15="","",'2-1(表紙)'!$I$15)</f>
      </c>
      <c r="R36" s="1129"/>
      <c r="S36" s="1140"/>
      <c r="T36" s="860"/>
    </row>
    <row r="37" spans="2:20" ht="19.5" customHeight="1" hidden="1">
      <c r="B37" s="1141"/>
      <c r="C37" s="1141"/>
      <c r="D37" s="1141"/>
      <c r="E37" s="1141"/>
      <c r="F37" s="1141"/>
      <c r="G37" s="1141"/>
      <c r="H37" s="1141"/>
      <c r="I37" s="1141"/>
      <c r="J37" s="440"/>
      <c r="O37" s="1044" t="s">
        <v>272</v>
      </c>
      <c r="P37" s="1044"/>
      <c r="Q37" s="1128">
        <f>IF('2-1(表紙)'!$J$15="","",'2-1(表紙)'!$J$15)</f>
      </c>
      <c r="R37" s="1129"/>
      <c r="S37" s="1140"/>
      <c r="T37" s="860"/>
    </row>
    <row r="38" spans="2:20" ht="19.5" customHeight="1" hidden="1">
      <c r="B38" s="1141"/>
      <c r="C38" s="1141"/>
      <c r="D38" s="1141"/>
      <c r="E38" s="1141"/>
      <c r="F38" s="1141"/>
      <c r="G38" s="1141"/>
      <c r="H38" s="1141"/>
      <c r="I38" s="1141"/>
      <c r="J38" s="440"/>
      <c r="O38" s="1044" t="str">
        <f>'2-1(表紙)'!F10</f>
        <v>林業経営体名</v>
      </c>
      <c r="P38" s="1044"/>
      <c r="Q38" s="1128">
        <f>IF('2-1(表紙)'!$H$10="","",'2-1(表紙)'!$H$10)</f>
      </c>
      <c r="R38" s="1129"/>
      <c r="S38" s="474">
        <f>IF('2-1(表紙)'!$K$15="","",'2-1(表紙)'!$K$15)</f>
      </c>
      <c r="T38" s="860"/>
    </row>
    <row r="39" spans="2:20" ht="19.5" customHeight="1" hidden="1">
      <c r="B39" s="1122"/>
      <c r="C39" s="1122"/>
      <c r="D39" s="1122"/>
      <c r="E39" s="1122"/>
      <c r="F39" s="1122"/>
      <c r="G39" s="1122"/>
      <c r="H39" s="1122"/>
      <c r="I39" s="1122"/>
      <c r="J39" s="1122"/>
      <c r="K39" s="1122"/>
      <c r="L39" s="1122"/>
      <c r="M39" s="1122"/>
      <c r="N39" s="1122"/>
      <c r="O39" s="1122"/>
      <c r="Q39" s="137"/>
      <c r="R39" s="232"/>
      <c r="S39" s="187"/>
      <c r="T39" s="860"/>
    </row>
    <row r="40" spans="2:20" ht="19.5" customHeight="1" hidden="1">
      <c r="B40" s="1087" t="s">
        <v>348</v>
      </c>
      <c r="C40" s="1056" t="s">
        <v>281</v>
      </c>
      <c r="D40" s="1027" t="s">
        <v>0</v>
      </c>
      <c r="E40" s="1047" t="s">
        <v>413</v>
      </c>
      <c r="F40" s="1087" t="s">
        <v>438</v>
      </c>
      <c r="G40" s="1044" t="s">
        <v>1</v>
      </c>
      <c r="H40" s="1044" t="s">
        <v>163</v>
      </c>
      <c r="I40" s="1044"/>
      <c r="J40" s="1044"/>
      <c r="K40" s="1044"/>
      <c r="L40" s="1044"/>
      <c r="M40" s="1044"/>
      <c r="N40" s="1044"/>
      <c r="O40" s="1044"/>
      <c r="P40" s="1044"/>
      <c r="Q40" s="1046" t="s">
        <v>161</v>
      </c>
      <c r="R40" s="1044" t="s">
        <v>162</v>
      </c>
      <c r="S40" s="1044"/>
      <c r="T40" s="863"/>
    </row>
    <row r="41" spans="2:20" ht="19.5" customHeight="1" hidden="1">
      <c r="B41" s="1088"/>
      <c r="C41" s="1056"/>
      <c r="D41" s="1027"/>
      <c r="E41" s="1047"/>
      <c r="F41" s="1088"/>
      <c r="G41" s="1044"/>
      <c r="H41" s="1107" t="s">
        <v>308</v>
      </c>
      <c r="I41" s="180"/>
      <c r="J41" s="180"/>
      <c r="K41" s="180"/>
      <c r="L41" s="180"/>
      <c r="M41" s="180"/>
      <c r="N41" s="180"/>
      <c r="O41" s="180"/>
      <c r="P41" s="180"/>
      <c r="Q41" s="998"/>
      <c r="R41" s="1044"/>
      <c r="S41" s="1044"/>
      <c r="T41" s="863"/>
    </row>
    <row r="42" spans="2:20" ht="64.5" customHeight="1" hidden="1">
      <c r="B42" s="1088"/>
      <c r="C42" s="1087"/>
      <c r="D42" s="1046"/>
      <c r="E42" s="938"/>
      <c r="F42" s="1088"/>
      <c r="G42" s="1089"/>
      <c r="H42" s="1108"/>
      <c r="I42" s="713" t="s">
        <v>586</v>
      </c>
      <c r="J42" s="713" t="s">
        <v>339</v>
      </c>
      <c r="K42" s="713" t="s">
        <v>337</v>
      </c>
      <c r="L42" s="713" t="s">
        <v>338</v>
      </c>
      <c r="M42" s="713" t="s">
        <v>157</v>
      </c>
      <c r="N42" s="713" t="s">
        <v>158</v>
      </c>
      <c r="O42" s="713" t="s">
        <v>159</v>
      </c>
      <c r="P42" s="713" t="s">
        <v>160</v>
      </c>
      <c r="Q42" s="998"/>
      <c r="R42" s="1089"/>
      <c r="S42" s="1089"/>
      <c r="T42" s="863"/>
    </row>
    <row r="43" spans="1:20" s="138" customFormat="1" ht="19.5" customHeight="1" hidden="1">
      <c r="A43" s="784"/>
      <c r="B43" s="959" t="str">
        <f>'2-2(基本)'!B10</f>
        <v>ＴＲ
(R1補正)</v>
      </c>
      <c r="C43" s="1084" t="s">
        <v>308</v>
      </c>
      <c r="D43" s="1085"/>
      <c r="E43" s="1085"/>
      <c r="F43" s="1085"/>
      <c r="G43" s="1086"/>
      <c r="H43" s="151"/>
      <c r="I43" s="151"/>
      <c r="J43" s="151"/>
      <c r="K43" s="151"/>
      <c r="L43" s="151"/>
      <c r="M43" s="151"/>
      <c r="N43" s="151"/>
      <c r="O43" s="151"/>
      <c r="P43" s="151"/>
      <c r="Q43" s="136"/>
      <c r="R43" s="1111"/>
      <c r="S43" s="1112"/>
      <c r="T43" s="860"/>
    </row>
    <row r="44" spans="2:22" s="138" customFormat="1" ht="19.5" customHeight="1" thickTop="1">
      <c r="B44" s="959"/>
      <c r="C44" s="735">
        <v>11</v>
      </c>
      <c r="D44" s="707">
        <f>IF('2-2(基本)R2TR専用'!D42="","",'2-2(基本)R2TR専用'!D42)</f>
      </c>
      <c r="E44" s="383">
        <f>IF('2-2(基本)'!E43="","",'2-2(基本)'!E43)</f>
      </c>
      <c r="F44" s="383">
        <f>IF('2-2(基本)'!T43="","",'2-2(基本)'!T43)</f>
      </c>
      <c r="G44" s="142">
        <f>IF('2-2(基本)R2TR専用'!F42="","",'2-2(基本)R2TR専用'!F42)</f>
      </c>
      <c r="H44" s="151">
        <f>IF(OR(G44="",COUNTIF(I44:P44,"&gt;0")=0),"",SUM(I44:P44))</f>
      </c>
      <c r="I44" s="182"/>
      <c r="J44" s="182"/>
      <c r="K44" s="182"/>
      <c r="L44" s="182"/>
      <c r="M44" s="182"/>
      <c r="N44" s="182"/>
      <c r="O44" s="182"/>
      <c r="P44" s="182"/>
      <c r="Q44" s="136">
        <f>IF(OR(G44="",COUNTIF(I44:P44,"&gt;0")=0),"",COUNTIF(I44:P44,"&gt;0"))</f>
      </c>
      <c r="R44" s="1111"/>
      <c r="S44" s="1112"/>
      <c r="T44" s="861">
        <f>IF(AND($R$1="実績報告書（上期）",SUM(M44:P44)&gt;0),"上期実績時は10月以降に金額を入力しないでください","")</f>
      </c>
      <c r="V44" s="690">
        <v>20000</v>
      </c>
    </row>
    <row r="45" spans="2:22" s="138" customFormat="1" ht="19.5" customHeight="1">
      <c r="B45" s="959"/>
      <c r="C45" s="735">
        <v>12</v>
      </c>
      <c r="D45" s="707">
        <f>IF('2-2(基本)R2TR専用'!D43="","",'2-2(基本)R2TR専用'!D43)</f>
      </c>
      <c r="E45" s="383">
        <f>IF('2-2(基本)'!E44="","",'2-2(基本)'!E44)</f>
      </c>
      <c r="F45" s="383">
        <f>IF('2-2(基本)'!T44="","",'2-2(基本)'!T44)</f>
      </c>
      <c r="G45" s="142">
        <f>IF('2-2(基本)R2TR専用'!F43="","",'2-2(基本)R2TR専用'!F43)</f>
      </c>
      <c r="H45" s="151">
        <f>IF(OR(G45="",COUNTIF(I45:P45,"&gt;0")=0),"",SUM(I45:P45))</f>
      </c>
      <c r="I45" s="182"/>
      <c r="J45" s="182"/>
      <c r="K45" s="182"/>
      <c r="L45" s="182"/>
      <c r="M45" s="182"/>
      <c r="N45" s="182"/>
      <c r="O45" s="182"/>
      <c r="P45" s="182"/>
      <c r="Q45" s="136">
        <f>IF(OR(G45="",COUNTIF(I45:P45,"&gt;0")=0),"",COUNTIF(I45:P45,"&gt;0"))</f>
      </c>
      <c r="R45" s="1111"/>
      <c r="S45" s="1112"/>
      <c r="T45" s="861">
        <f>IF(AND($R$1="実績報告書（上期）",SUM(M45:P45)&gt;0),"上期実績時は10月以降に金額を入力しないでください","")</f>
      </c>
      <c r="V45" s="690">
        <f>V44</f>
        <v>20000</v>
      </c>
    </row>
    <row r="46" spans="2:22" s="138" customFormat="1" ht="19.5" customHeight="1">
      <c r="B46" s="959"/>
      <c r="C46" s="735">
        <v>13</v>
      </c>
      <c r="D46" s="707">
        <f>IF('2-2(基本)R2TR専用'!D44="","",'2-2(基本)R2TR専用'!D44)</f>
      </c>
      <c r="E46" s="383">
        <f>IF('2-2(基本)'!E45="","",'2-2(基本)'!E45)</f>
      </c>
      <c r="F46" s="383">
        <f>IF('2-2(基本)'!T45="","",'2-2(基本)'!T45)</f>
      </c>
      <c r="G46" s="142">
        <f>IF('2-2(基本)R2TR専用'!F44="","",'2-2(基本)R2TR専用'!F44)</f>
      </c>
      <c r="H46" s="151">
        <f>IF(OR(G46="",COUNTIF(I46:P46,"&gt;0")=0),"",SUM(I46:P46))</f>
      </c>
      <c r="I46" s="182"/>
      <c r="J46" s="182"/>
      <c r="K46" s="182"/>
      <c r="L46" s="182"/>
      <c r="M46" s="182"/>
      <c r="N46" s="182"/>
      <c r="O46" s="182"/>
      <c r="P46" s="182"/>
      <c r="Q46" s="136">
        <f>IF(OR(G46="",COUNTIF(I46:P46,"&gt;0")=0),"",COUNTIF(I46:P46,"&gt;0"))</f>
      </c>
      <c r="R46" s="1111"/>
      <c r="S46" s="1112"/>
      <c r="T46" s="861">
        <f>IF(AND($R$1="実績報告書（上期）",SUM(M46:P46)&gt;0),"上期実績時は10月以降に金額を入力しないでください","")</f>
      </c>
      <c r="V46" s="690">
        <f>V44</f>
        <v>20000</v>
      </c>
    </row>
    <row r="47" spans="2:22" s="138" customFormat="1" ht="19.5" customHeight="1">
      <c r="B47" s="959"/>
      <c r="C47" s="735">
        <v>14</v>
      </c>
      <c r="D47" s="707">
        <f>IF('2-2(基本)R2TR専用'!D45="","",'2-2(基本)R2TR専用'!D45)</f>
      </c>
      <c r="E47" s="383">
        <f>IF('2-2(基本)'!E46="","",'2-2(基本)'!E46)</f>
      </c>
      <c r="F47" s="383">
        <f>IF('2-2(基本)'!T46="","",'2-2(基本)'!T46)</f>
      </c>
      <c r="G47" s="142">
        <f>IF('2-2(基本)R2TR専用'!F45="","",'2-2(基本)R2TR専用'!F45)</f>
      </c>
      <c r="H47" s="151">
        <f>IF(OR(G47="",COUNTIF(I47:P47,"&gt;0")=0),"",SUM(I47:P47))</f>
      </c>
      <c r="I47" s="182"/>
      <c r="J47" s="182"/>
      <c r="K47" s="182"/>
      <c r="L47" s="182"/>
      <c r="M47" s="182"/>
      <c r="N47" s="182"/>
      <c r="O47" s="182"/>
      <c r="P47" s="182"/>
      <c r="Q47" s="136">
        <f>IF(OR(G47="",COUNTIF(I47:P47,"&gt;0")=0),"",COUNTIF(I47:P47,"&gt;0"))</f>
      </c>
      <c r="R47" s="1111"/>
      <c r="S47" s="1112"/>
      <c r="T47" s="861">
        <f>IF(AND($R$1="実績報告書（上期）",SUM(M47:P47)&gt;0),"上期実績時は10月以降に金額を入力しないでください","")</f>
      </c>
      <c r="V47" s="690">
        <f>V44</f>
        <v>20000</v>
      </c>
    </row>
    <row r="48" spans="2:22" s="138" customFormat="1" ht="19.5" customHeight="1" thickBot="1">
      <c r="B48" s="959"/>
      <c r="C48" s="735">
        <v>15</v>
      </c>
      <c r="D48" s="707">
        <f>IF('2-2(基本)R2TR専用'!D46="","",'2-2(基本)R2TR専用'!D46)</f>
      </c>
      <c r="E48" s="383">
        <f>IF('2-2(基本)'!E47="","",'2-2(基本)'!E47)</f>
      </c>
      <c r="F48" s="383">
        <f>IF('2-2(基本)'!T47="","",'2-2(基本)'!T47)</f>
      </c>
      <c r="G48" s="142">
        <f>IF('2-2(基本)R2TR専用'!F46="","",'2-2(基本)R2TR専用'!F46)</f>
      </c>
      <c r="H48" s="151">
        <f>IF(OR(G48="",COUNTIF(I48:P48,"&gt;0")=0),"",SUM(I48:P48))</f>
      </c>
      <c r="I48" s="182"/>
      <c r="J48" s="182"/>
      <c r="K48" s="182"/>
      <c r="L48" s="182"/>
      <c r="M48" s="182"/>
      <c r="N48" s="182"/>
      <c r="O48" s="182"/>
      <c r="P48" s="182"/>
      <c r="Q48" s="151">
        <f>IF(OR(G48="",COUNTIF(I48:P48,"&gt;0")=0),"",COUNTIF(I48:P48,"&gt;0"))</f>
      </c>
      <c r="R48" s="1111"/>
      <c r="S48" s="1112"/>
      <c r="T48" s="861">
        <f>IF(AND($R$1="実績報告書（上期）",SUM(M48:P48)&gt;0),"上期実績時は10月以降に金額を入力しないでください","")</f>
      </c>
      <c r="V48" s="691">
        <f>V44</f>
        <v>20000</v>
      </c>
    </row>
    <row r="49" spans="2:20" ht="19.5" customHeight="1" hidden="1" thickTop="1">
      <c r="B49" s="1056" t="s">
        <v>355</v>
      </c>
      <c r="C49" s="1143" t="s">
        <v>156</v>
      </c>
      <c r="D49" s="1143"/>
      <c r="E49" s="1143"/>
      <c r="F49" s="1143"/>
      <c r="G49" s="1143"/>
      <c r="H49" s="738"/>
      <c r="I49" s="738"/>
      <c r="J49" s="738"/>
      <c r="K49" s="738"/>
      <c r="L49" s="738"/>
      <c r="M49" s="738"/>
      <c r="N49" s="738"/>
      <c r="O49" s="738"/>
      <c r="P49" s="738"/>
      <c r="Q49" s="738"/>
      <c r="R49" s="1170"/>
      <c r="S49" s="1171"/>
      <c r="T49" s="278"/>
    </row>
    <row r="50" spans="2:20" ht="19.5" customHeight="1" hidden="1">
      <c r="B50" s="1056"/>
      <c r="C50" s="735">
        <v>16</v>
      </c>
      <c r="D50" s="383"/>
      <c r="E50" s="383"/>
      <c r="F50" s="785"/>
      <c r="G50" s="736"/>
      <c r="H50" s="738"/>
      <c r="I50" s="786"/>
      <c r="J50" s="786"/>
      <c r="K50" s="786"/>
      <c r="L50" s="786"/>
      <c r="M50" s="786"/>
      <c r="N50" s="786"/>
      <c r="O50" s="786"/>
      <c r="P50" s="786"/>
      <c r="Q50" s="738"/>
      <c r="R50" s="1170"/>
      <c r="S50" s="1171"/>
      <c r="T50" s="449">
        <f>IF(AND($R$1="実績報告書（上期）",SUM(M50:P50)&gt;0),"上期実績時は10月以降に金額を入力しないでください","")&amp;IF(AND(F50="H29",SUM(M50:P50)&gt;0),"H29後期研修生は10月以降に金額を入力しないでください","")</f>
      </c>
    </row>
    <row r="51" spans="2:20" ht="19.5" customHeight="1" hidden="1">
      <c r="B51" s="1056"/>
      <c r="C51" s="735">
        <v>17</v>
      </c>
      <c r="D51" s="383"/>
      <c r="E51" s="383"/>
      <c r="F51" s="785"/>
      <c r="G51" s="736"/>
      <c r="H51" s="738"/>
      <c r="I51" s="786"/>
      <c r="J51" s="786"/>
      <c r="K51" s="786"/>
      <c r="L51" s="786"/>
      <c r="M51" s="786"/>
      <c r="N51" s="786"/>
      <c r="O51" s="786"/>
      <c r="P51" s="786"/>
      <c r="Q51" s="738"/>
      <c r="R51" s="1170"/>
      <c r="S51" s="1171"/>
      <c r="T51" s="449">
        <f>IF(AND($R$1="実績報告書（上期）",SUM(M51:P51)&gt;0),"上期実績時は10月以降に金額を入力しないでください","")&amp;IF(AND(F51="H29",SUM(M51:P51)&gt;0),"H29後期研修生は10月以降に金額を入力しないでください","")</f>
      </c>
    </row>
    <row r="52" spans="2:20" ht="19.5" customHeight="1" hidden="1">
      <c r="B52" s="1056"/>
      <c r="C52" s="735">
        <v>18</v>
      </c>
      <c r="D52" s="383"/>
      <c r="E52" s="383"/>
      <c r="F52" s="785"/>
      <c r="G52" s="736"/>
      <c r="H52" s="738"/>
      <c r="I52" s="786"/>
      <c r="J52" s="786"/>
      <c r="K52" s="786"/>
      <c r="L52" s="786"/>
      <c r="M52" s="786"/>
      <c r="N52" s="786"/>
      <c r="O52" s="786"/>
      <c r="P52" s="786"/>
      <c r="Q52" s="738"/>
      <c r="R52" s="1170"/>
      <c r="S52" s="1171"/>
      <c r="T52" s="449">
        <f>IF(AND($R$1="実績報告書（上期）",SUM(M52:P52)&gt;0),"上期実績時は10月以降に金額を入力しないでください","")&amp;IF(AND(F52="H29",SUM(M52:P52)&gt;0),"H29後期研修生は10月以降に金額を入力しないでください","")</f>
      </c>
    </row>
    <row r="53" spans="2:20" ht="19.5" customHeight="1" hidden="1">
      <c r="B53" s="1056"/>
      <c r="C53" s="735">
        <v>19</v>
      </c>
      <c r="D53" s="383"/>
      <c r="E53" s="383"/>
      <c r="F53" s="785"/>
      <c r="G53" s="736"/>
      <c r="H53" s="738"/>
      <c r="I53" s="786"/>
      <c r="J53" s="786"/>
      <c r="K53" s="786"/>
      <c r="L53" s="786"/>
      <c r="M53" s="786"/>
      <c r="N53" s="786"/>
      <c r="O53" s="786"/>
      <c r="P53" s="786"/>
      <c r="Q53" s="738"/>
      <c r="R53" s="1170"/>
      <c r="S53" s="1171"/>
      <c r="T53" s="449">
        <f>IF(AND($R$1="実績報告書（上期）",SUM(M53:P53)&gt;0),"上期実績時は10月以降に金額を入力しないでください","")&amp;IF(AND(F53="H29",SUM(M53:P53)&gt;0),"H29後期研修生は10月以降に金額を入力しないでください","")</f>
      </c>
    </row>
    <row r="54" spans="2:20" ht="19.5" customHeight="1" hidden="1">
      <c r="B54" s="1056"/>
      <c r="C54" s="735">
        <v>20</v>
      </c>
      <c r="D54" s="383"/>
      <c r="E54" s="383"/>
      <c r="F54" s="785"/>
      <c r="G54" s="736"/>
      <c r="H54" s="738"/>
      <c r="I54" s="786"/>
      <c r="J54" s="786"/>
      <c r="K54" s="786"/>
      <c r="L54" s="786"/>
      <c r="M54" s="786"/>
      <c r="N54" s="786"/>
      <c r="O54" s="786"/>
      <c r="P54" s="786"/>
      <c r="Q54" s="738"/>
      <c r="R54" s="1170"/>
      <c r="S54" s="1171"/>
      <c r="T54" s="449">
        <f>IF(AND($R$1="実績報告書（上期）",SUM(M54:P54)&gt;0),"上期実績時は10月以降に金額を入力しないでください","")&amp;IF(AND(F54="H29",SUM(M54:P54)&gt;0),"H29後期研修生は10月以降に金額を入力しないでください","")</f>
      </c>
    </row>
    <row r="55" spans="2:19" ht="19.5" customHeight="1" thickTop="1">
      <c r="B55" s="152"/>
      <c r="C55" s="139" t="str">
        <f>C22</f>
        <v>【助成月数】は、研修期間分（最大8ヶ月／人）とし、雇用促進支援費単価は研修生1名あたり2万円／月を上限とする。</v>
      </c>
      <c r="D55" s="796" t="s">
        <v>739</v>
      </c>
      <c r="E55" s="190"/>
      <c r="F55" s="190"/>
      <c r="G55" s="191"/>
      <c r="H55" s="53"/>
      <c r="I55" s="53"/>
      <c r="J55" s="53"/>
      <c r="K55" s="53"/>
      <c r="L55" s="53"/>
      <c r="M55" s="53"/>
      <c r="N55" s="53"/>
      <c r="O55" s="53"/>
      <c r="P55" s="53"/>
      <c r="Q55" s="192"/>
      <c r="R55" s="189"/>
      <c r="S55" s="189"/>
    </row>
    <row r="56" ht="13.5" customHeight="1">
      <c r="S56" s="187"/>
    </row>
    <row r="58" spans="3:19" ht="13.5" customHeight="1">
      <c r="C58" s="196"/>
      <c r="S58" s="189"/>
    </row>
    <row r="59" ht="13.5" customHeight="1">
      <c r="S59" s="187"/>
    </row>
    <row r="60" ht="13.5" customHeight="1">
      <c r="S60" s="187"/>
    </row>
  </sheetData>
  <sheetProtection password="FA09" sheet="1" objects="1" scenarios="1"/>
  <mergeCells count="98">
    <mergeCell ref="O3:S3"/>
    <mergeCell ref="O4:S4"/>
    <mergeCell ref="O5:R5"/>
    <mergeCell ref="B3:K5"/>
    <mergeCell ref="R48:S48"/>
    <mergeCell ref="B49:B54"/>
    <mergeCell ref="C49:G49"/>
    <mergeCell ref="R49:S49"/>
    <mergeCell ref="R50:S50"/>
    <mergeCell ref="R51:S51"/>
    <mergeCell ref="R52:S52"/>
    <mergeCell ref="R53:S53"/>
    <mergeCell ref="R54:S54"/>
    <mergeCell ref="Q40:Q42"/>
    <mergeCell ref="R40:S42"/>
    <mergeCell ref="H41:H42"/>
    <mergeCell ref="B43:B48"/>
    <mergeCell ref="C43:G43"/>
    <mergeCell ref="R43:S43"/>
    <mergeCell ref="R44:S44"/>
    <mergeCell ref="R45:S45"/>
    <mergeCell ref="R46:S46"/>
    <mergeCell ref="R47:S47"/>
    <mergeCell ref="B39:O39"/>
    <mergeCell ref="B40:B42"/>
    <mergeCell ref="C40:C42"/>
    <mergeCell ref="D40:D42"/>
    <mergeCell ref="E40:E42"/>
    <mergeCell ref="F40:F42"/>
    <mergeCell ref="G40:G42"/>
    <mergeCell ref="H40:P40"/>
    <mergeCell ref="B34:G34"/>
    <mergeCell ref="B36:I38"/>
    <mergeCell ref="O36:P36"/>
    <mergeCell ref="Q36:S36"/>
    <mergeCell ref="O37:P37"/>
    <mergeCell ref="Q37:S37"/>
    <mergeCell ref="O38:P38"/>
    <mergeCell ref="Q38:R38"/>
    <mergeCell ref="B30:B31"/>
    <mergeCell ref="C30:G30"/>
    <mergeCell ref="H30:H31"/>
    <mergeCell ref="R30:S30"/>
    <mergeCell ref="C31:D31"/>
    <mergeCell ref="E31:G31"/>
    <mergeCell ref="R31:S31"/>
    <mergeCell ref="B28:B29"/>
    <mergeCell ref="C28:G28"/>
    <mergeCell ref="H28:H29"/>
    <mergeCell ref="R28:S28"/>
    <mergeCell ref="C29:D29"/>
    <mergeCell ref="E29:G29"/>
    <mergeCell ref="R29:S29"/>
    <mergeCell ref="B26:B27"/>
    <mergeCell ref="C26:G26"/>
    <mergeCell ref="H26:H27"/>
    <mergeCell ref="R26:S26"/>
    <mergeCell ref="C27:D27"/>
    <mergeCell ref="E27:G27"/>
    <mergeCell ref="R27:S27"/>
    <mergeCell ref="B23:S23"/>
    <mergeCell ref="B24:B25"/>
    <mergeCell ref="C24:D25"/>
    <mergeCell ref="E24:G25"/>
    <mergeCell ref="H24:H25"/>
    <mergeCell ref="I24:P24"/>
    <mergeCell ref="Q24:Q25"/>
    <mergeCell ref="R24:S25"/>
    <mergeCell ref="R14:S14"/>
    <mergeCell ref="R15:S15"/>
    <mergeCell ref="B16:B21"/>
    <mergeCell ref="C16:G16"/>
    <mergeCell ref="R16:S16"/>
    <mergeCell ref="R17:S17"/>
    <mergeCell ref="R18:S18"/>
    <mergeCell ref="R19:S19"/>
    <mergeCell ref="R20:S20"/>
    <mergeCell ref="R21:S21"/>
    <mergeCell ref="H7:P7"/>
    <mergeCell ref="Q7:Q9"/>
    <mergeCell ref="R7:S9"/>
    <mergeCell ref="H8:H9"/>
    <mergeCell ref="B10:B15"/>
    <mergeCell ref="C10:G10"/>
    <mergeCell ref="R10:S10"/>
    <mergeCell ref="R11:S11"/>
    <mergeCell ref="R12:S12"/>
    <mergeCell ref="R13:S13"/>
    <mergeCell ref="B1:G1"/>
    <mergeCell ref="M3:N3"/>
    <mergeCell ref="M4:N4"/>
    <mergeCell ref="M5:N5"/>
    <mergeCell ref="B7:B9"/>
    <mergeCell ref="C7:C9"/>
    <mergeCell ref="D7:D9"/>
    <mergeCell ref="E7:E9"/>
    <mergeCell ref="F7:F9"/>
    <mergeCell ref="G7:G9"/>
  </mergeCells>
  <conditionalFormatting sqref="I11:P15 R10:S15 I44:P48 R43:S48">
    <cfRule type="expression" priority="7" dxfId="3" stopIfTrue="1">
      <formula>I10=""</formula>
    </cfRule>
  </conditionalFormatting>
  <conditionalFormatting sqref="D11:D15 H10:P10 Q10:Q15 D44:D48 Q44:Q48 Q36:S38 G11:H15 G44:H48 O3:O5 S5">
    <cfRule type="expression" priority="6" dxfId="2" stopIfTrue="1">
      <formula>D3=""</formula>
    </cfRule>
  </conditionalFormatting>
  <conditionalFormatting sqref="I11:P15 I44:P48">
    <cfRule type="expression" priority="5" dxfId="117" stopIfTrue="1">
      <formula>I11&gt;20000</formula>
    </cfRule>
  </conditionalFormatting>
  <conditionalFormatting sqref="I11:Q15 I44:Q48">
    <cfRule type="expression" priority="1" dxfId="117" stopIfTrue="1">
      <formula>COUNTIF($I11:$P11,"&gt;0")&gt;3</formula>
    </cfRule>
  </conditionalFormatting>
  <dataValidations count="4">
    <dataValidation type="list" allowBlank="1" showInputMessage="1" error="20,000円以下の金額を入力してください。" sqref="I11:P15 I50:P54 I44:P48 I17:P21">
      <formula1>$V11</formula1>
    </dataValidation>
    <dataValidation type="whole" allowBlank="1" showInputMessage="1" showErrorMessage="1" prompt="女性研修生数×20,000円まで助成されます。" error="女性研修生数×20,000円以下の金額を入力してください。" sqref="I29:P29">
      <formula1>0</formula1>
      <formula2>'2-6(住宅・環境費)R2TR専用'!#REF!</formula2>
    </dataValidation>
    <dataValidation type="whole" allowBlank="1" showInputMessage="1" showErrorMessage="1" prompt="女性研修生数×20,000円まで助成されます。" error="女性研修生数×20,000円以下の金額を入力してください。" sqref="I27:P27">
      <formula1>0</formula1>
      <formula2>'2-6(住宅・環境費)R2TR専用'!#REF!</formula2>
    </dataValidation>
    <dataValidation type="whole" allowBlank="1" showInputMessage="1" showErrorMessage="1" prompt="女性研修生数×20,000円まで助成されます。" error="女性研修生数×20,000円以下の金額を入力してください。" sqref="I31:P31">
      <formula1>0</formula1>
      <formula2>'2-6(住宅・環境費)R2TR専用'!#REF!</formula2>
    </dataValidation>
  </dataValidations>
  <printOptions horizontalCentered="1"/>
  <pageMargins left="0.1968503937007874" right="0.1968503937007874" top="0.7874015748031497" bottom="0.3937007874015748" header="0.3937007874015748" footer="0.1968503937007874"/>
  <pageSetup horizontalDpi="600" verticalDpi="600" orientation="landscape" paperSize="9" scale="87" r:id="rId3"/>
  <legacyDrawing r:id="rId2"/>
</worksheet>
</file>

<file path=xl/worksheets/sheet13.xml><?xml version="1.0" encoding="utf-8"?>
<worksheet xmlns="http://schemas.openxmlformats.org/spreadsheetml/2006/main" xmlns:r="http://schemas.openxmlformats.org/officeDocument/2006/relationships">
  <sheetPr>
    <tabColor theme="6"/>
  </sheetPr>
  <dimension ref="B1:N30"/>
  <sheetViews>
    <sheetView view="pageBreakPreview" zoomScaleSheetLayoutView="100" zoomScalePageLayoutView="0" workbookViewId="0" topLeftCell="A1">
      <selection activeCell="B1" sqref="B1:D1"/>
    </sheetView>
  </sheetViews>
  <sheetFormatPr defaultColWidth="9.00390625" defaultRowHeight="13.5" customHeight="1"/>
  <cols>
    <col min="1" max="1" width="3.57421875" style="138" customWidth="1"/>
    <col min="2" max="2" width="9.00390625" style="138" customWidth="1"/>
    <col min="3" max="3" width="15.57421875" style="138" customWidth="1"/>
    <col min="4" max="4" width="10.57421875" style="138" customWidth="1"/>
    <col min="5" max="5" width="13.57421875" style="138" customWidth="1"/>
    <col min="6" max="6" width="9.421875" style="138" customWidth="1"/>
    <col min="7" max="7" width="12.57421875" style="138" customWidth="1"/>
    <col min="8" max="8" width="3.57421875" style="138" customWidth="1"/>
    <col min="9" max="9" width="9.00390625" style="138" customWidth="1"/>
    <col min="10" max="10" width="15.57421875" style="138" customWidth="1"/>
    <col min="11" max="11" width="10.57421875" style="138" customWidth="1"/>
    <col min="12" max="12" width="13.57421875" style="138" customWidth="1"/>
    <col min="13" max="13" width="9.421875" style="138" customWidth="1"/>
    <col min="14" max="14" width="12.57421875" style="138" customWidth="1"/>
    <col min="15" max="15" width="9.00390625" style="138" customWidth="1"/>
    <col min="16" max="16384" width="9.00390625" style="138" customWidth="1"/>
  </cols>
  <sheetData>
    <row r="1" spans="2:14" ht="19.5" customHeight="1">
      <c r="B1" s="1084" t="s">
        <v>401</v>
      </c>
      <c r="C1" s="1085"/>
      <c r="D1" s="1085"/>
      <c r="E1" s="454"/>
      <c r="F1" s="199"/>
      <c r="M1" s="1106" t="str">
        <f>IF('2-1(表紙)'!$J$3="","提出区分",'2-1(表紙)'!$J$3)</f>
        <v>提出区分</v>
      </c>
      <c r="N1" s="1106"/>
    </row>
    <row r="2" ht="19.5" customHeight="1"/>
    <row r="3" spans="2:14" ht="19.5" customHeight="1">
      <c r="B3" s="1000" t="s">
        <v>592</v>
      </c>
      <c r="C3" s="1000"/>
      <c r="D3" s="1000"/>
      <c r="E3" s="1000"/>
      <c r="F3" s="1000"/>
      <c r="G3" s="1000"/>
      <c r="H3" s="297"/>
      <c r="I3" s="1084" t="s">
        <v>263</v>
      </c>
      <c r="J3" s="1086"/>
      <c r="K3" s="988">
        <f>IF('2-1(表紙)'!$I$15="","",'2-1(表紙)'!$I$15)</f>
      </c>
      <c r="L3" s="989"/>
      <c r="M3" s="989"/>
      <c r="N3" s="990"/>
    </row>
    <row r="4" spans="2:14" ht="19.5" customHeight="1">
      <c r="B4" s="1000"/>
      <c r="C4" s="1000"/>
      <c r="D4" s="1000"/>
      <c r="E4" s="1000"/>
      <c r="F4" s="1000"/>
      <c r="G4" s="1000"/>
      <c r="H4" s="297"/>
      <c r="I4" s="1084" t="s">
        <v>264</v>
      </c>
      <c r="J4" s="1086"/>
      <c r="K4" s="988">
        <f>IF('2-1(表紙)'!$J$15="","",'2-1(表紙)'!$J$15)</f>
      </c>
      <c r="L4" s="989"/>
      <c r="M4" s="989"/>
      <c r="N4" s="990"/>
    </row>
    <row r="5" spans="2:14" ht="19.5" customHeight="1">
      <c r="B5" s="294"/>
      <c r="C5" s="294"/>
      <c r="D5" s="294"/>
      <c r="E5" s="294"/>
      <c r="F5" s="294"/>
      <c r="G5" s="294"/>
      <c r="H5" s="297"/>
      <c r="I5" s="1084" t="str">
        <f>'2-1(表紙)'!F10</f>
        <v>林業経営体名</v>
      </c>
      <c r="J5" s="1086"/>
      <c r="K5" s="988">
        <f>IF('2-1(表紙)'!$H$10="","",'2-1(表紙)'!$H$10)</f>
      </c>
      <c r="L5" s="989"/>
      <c r="M5" s="989"/>
      <c r="N5" s="474">
        <f>IF('2-1(表紙)'!$K$15="","",'2-1(表紙)'!$K$15)</f>
      </c>
    </row>
    <row r="6" spans="12:14" ht="19.5" customHeight="1">
      <c r="L6" s="39"/>
      <c r="M6" s="39"/>
      <c r="N6" s="200"/>
    </row>
    <row r="7" spans="2:13" ht="19.5" customHeight="1">
      <c r="B7" s="1044" t="s">
        <v>617</v>
      </c>
      <c r="C7" s="1044"/>
      <c r="D7" s="1044"/>
      <c r="E7" s="1044"/>
      <c r="F7" s="890">
        <f>SUM('2-2(基本)'!AG15:AG19)+SUM('2-2(基本)'!AG48:AG52)</f>
        <v>0</v>
      </c>
      <c r="G7" s="387" t="s">
        <v>544</v>
      </c>
      <c r="I7" s="936" t="str">
        <f>"助成対象研修生数（　"&amp;'2-2(基本)'!B10&amp;"　）"</f>
        <v>助成対象研修生数（　ＴＲ
(R1補正)　）</v>
      </c>
      <c r="J7" s="936"/>
      <c r="K7" s="936"/>
      <c r="L7" s="936"/>
      <c r="M7" s="890">
        <f>SUM('2-2(基本)'!AF10:AF14)+SUM('2-2(基本)'!AF43:AF47)</f>
        <v>0</v>
      </c>
    </row>
    <row r="8" spans="6:13" ht="19.5" customHeight="1">
      <c r="F8" s="439" t="s">
        <v>593</v>
      </c>
      <c r="M8" s="439" t="s">
        <v>668</v>
      </c>
    </row>
    <row r="9" spans="2:14" ht="19.5" customHeight="1">
      <c r="B9" s="936" t="s">
        <v>616</v>
      </c>
      <c r="C9" s="936"/>
      <c r="D9" s="936"/>
      <c r="E9" s="936"/>
      <c r="F9" s="936"/>
      <c r="G9" s="936"/>
      <c r="I9" s="936" t="str">
        <f>'2-2(基本)'!B10</f>
        <v>ＴＲ
(R1補正)</v>
      </c>
      <c r="J9" s="936"/>
      <c r="K9" s="936"/>
      <c r="L9" s="936"/>
      <c r="M9" s="936"/>
      <c r="N9" s="936"/>
    </row>
    <row r="10" spans="2:14" ht="19.5" customHeight="1">
      <c r="B10" s="242" t="s">
        <v>164</v>
      </c>
      <c r="C10" s="973" t="s">
        <v>165</v>
      </c>
      <c r="D10" s="975"/>
      <c r="E10" s="98" t="s">
        <v>868</v>
      </c>
      <c r="F10" s="242" t="s">
        <v>166</v>
      </c>
      <c r="G10" s="242" t="s">
        <v>167</v>
      </c>
      <c r="I10" s="242" t="s">
        <v>164</v>
      </c>
      <c r="J10" s="973" t="s">
        <v>165</v>
      </c>
      <c r="K10" s="975"/>
      <c r="L10" s="98" t="s">
        <v>868</v>
      </c>
      <c r="M10" s="242" t="s">
        <v>166</v>
      </c>
      <c r="N10" s="242" t="s">
        <v>167</v>
      </c>
    </row>
    <row r="11" spans="2:14" ht="19.5" customHeight="1">
      <c r="B11" s="1010" t="s">
        <v>601</v>
      </c>
      <c r="C11" s="1012"/>
      <c r="D11" s="1012"/>
      <c r="E11" s="1012"/>
      <c r="F11" s="1012"/>
      <c r="G11" s="567">
        <f>IF(G12&lt;&gt;"",IF(F7&lt;&gt;"",IF(G12&lt;=F7*40000,G12,F7*40000),""),"")</f>
      </c>
      <c r="I11" s="1010" t="str">
        <f>B11</f>
        <v>助成額　（上限：助成対象研修生数×４万円）</v>
      </c>
      <c r="J11" s="1012"/>
      <c r="K11" s="1012"/>
      <c r="L11" s="1012"/>
      <c r="M11" s="1012"/>
      <c r="N11" s="567">
        <f>IF(N12&lt;&gt;"",IF(M7&lt;&gt;"",IF(N12&lt;=M7*40000,N12,M7*40000),""),"")</f>
      </c>
    </row>
    <row r="12" spans="2:14" ht="19.5" customHeight="1" thickBot="1">
      <c r="B12" s="1174" t="s">
        <v>597</v>
      </c>
      <c r="C12" s="1175"/>
      <c r="D12" s="1175"/>
      <c r="E12" s="1175"/>
      <c r="F12" s="1175"/>
      <c r="G12" s="568">
        <f>IF(SUM(G13:G28)=0,"",SUM(G13:G28))</f>
      </c>
      <c r="I12" s="1174" t="str">
        <f>B12</f>
        <v>合計額　（税抜）</v>
      </c>
      <c r="J12" s="1175"/>
      <c r="K12" s="1175"/>
      <c r="L12" s="1175"/>
      <c r="M12" s="1175"/>
      <c r="N12" s="568">
        <f>IF(SUM(N13:N28)=0,"",SUM(N13:N28))</f>
      </c>
    </row>
    <row r="13" spans="2:14" ht="19.5" customHeight="1" thickTop="1">
      <c r="B13" s="556"/>
      <c r="C13" s="1178"/>
      <c r="D13" s="1179"/>
      <c r="E13" s="559"/>
      <c r="F13" s="560"/>
      <c r="G13" s="561">
        <f>IF(B13="","",E13*F13)</f>
      </c>
      <c r="I13" s="558"/>
      <c r="J13" s="1176"/>
      <c r="K13" s="1177"/>
      <c r="L13" s="569"/>
      <c r="M13" s="570"/>
      <c r="N13" s="564">
        <f>IF(I13="","",L13*M13)</f>
      </c>
    </row>
    <row r="14" spans="2:14" ht="19.5" customHeight="1">
      <c r="B14" s="557"/>
      <c r="C14" s="1172"/>
      <c r="D14" s="1173"/>
      <c r="E14" s="562"/>
      <c r="F14" s="563"/>
      <c r="G14" s="564">
        <f aca="true" t="shared" si="0" ref="G14:G28">IF(B14="","",E14*F14)</f>
      </c>
      <c r="I14" s="557"/>
      <c r="J14" s="1172"/>
      <c r="K14" s="1173"/>
      <c r="L14" s="562"/>
      <c r="M14" s="563"/>
      <c r="N14" s="564">
        <f aca="true" t="shared" si="1" ref="N14:N28">IF(I14="","",L14*M14)</f>
      </c>
    </row>
    <row r="15" spans="2:14" ht="19.5" customHeight="1">
      <c r="B15" s="557"/>
      <c r="C15" s="1172"/>
      <c r="D15" s="1173"/>
      <c r="E15" s="562"/>
      <c r="F15" s="563"/>
      <c r="G15" s="564">
        <f t="shared" si="0"/>
      </c>
      <c r="I15" s="557"/>
      <c r="J15" s="1172"/>
      <c r="K15" s="1173"/>
      <c r="L15" s="562"/>
      <c r="M15" s="563"/>
      <c r="N15" s="564">
        <f t="shared" si="1"/>
      </c>
    </row>
    <row r="16" spans="2:14" ht="19.5" customHeight="1">
      <c r="B16" s="557"/>
      <c r="C16" s="1172"/>
      <c r="D16" s="1173"/>
      <c r="E16" s="562"/>
      <c r="F16" s="563"/>
      <c r="G16" s="564">
        <f t="shared" si="0"/>
      </c>
      <c r="I16" s="557"/>
      <c r="J16" s="1172"/>
      <c r="K16" s="1173"/>
      <c r="L16" s="562"/>
      <c r="M16" s="563"/>
      <c r="N16" s="564">
        <f t="shared" si="1"/>
      </c>
    </row>
    <row r="17" spans="2:14" ht="19.5" customHeight="1">
      <c r="B17" s="557"/>
      <c r="C17" s="1172"/>
      <c r="D17" s="1173"/>
      <c r="E17" s="562"/>
      <c r="F17" s="563"/>
      <c r="G17" s="564">
        <f t="shared" si="0"/>
      </c>
      <c r="I17" s="557"/>
      <c r="J17" s="1172"/>
      <c r="K17" s="1173"/>
      <c r="L17" s="562"/>
      <c r="M17" s="563"/>
      <c r="N17" s="564">
        <f t="shared" si="1"/>
      </c>
    </row>
    <row r="18" spans="2:14" ht="19.5" customHeight="1">
      <c r="B18" s="557"/>
      <c r="C18" s="1172"/>
      <c r="D18" s="1173"/>
      <c r="E18" s="562"/>
      <c r="F18" s="563"/>
      <c r="G18" s="564">
        <f t="shared" si="0"/>
      </c>
      <c r="I18" s="557"/>
      <c r="J18" s="1172"/>
      <c r="K18" s="1173"/>
      <c r="L18" s="562"/>
      <c r="M18" s="563"/>
      <c r="N18" s="564">
        <f t="shared" si="1"/>
      </c>
    </row>
    <row r="19" spans="2:14" ht="19.5" customHeight="1">
      <c r="B19" s="557"/>
      <c r="C19" s="1172"/>
      <c r="D19" s="1173"/>
      <c r="E19" s="562"/>
      <c r="F19" s="563"/>
      <c r="G19" s="564">
        <f t="shared" si="0"/>
      </c>
      <c r="I19" s="557"/>
      <c r="J19" s="1172"/>
      <c r="K19" s="1173"/>
      <c r="L19" s="562"/>
      <c r="M19" s="563"/>
      <c r="N19" s="564">
        <f t="shared" si="1"/>
      </c>
    </row>
    <row r="20" spans="2:14" ht="19.5" customHeight="1">
      <c r="B20" s="557"/>
      <c r="C20" s="1172"/>
      <c r="D20" s="1173"/>
      <c r="E20" s="562"/>
      <c r="F20" s="563"/>
      <c r="G20" s="564">
        <f t="shared" si="0"/>
      </c>
      <c r="I20" s="557"/>
      <c r="J20" s="1172"/>
      <c r="K20" s="1173"/>
      <c r="L20" s="562"/>
      <c r="M20" s="563"/>
      <c r="N20" s="564">
        <f t="shared" si="1"/>
      </c>
    </row>
    <row r="21" spans="2:14" ht="19.5" customHeight="1">
      <c r="B21" s="557"/>
      <c r="C21" s="1172"/>
      <c r="D21" s="1173"/>
      <c r="E21" s="562"/>
      <c r="F21" s="563"/>
      <c r="G21" s="564">
        <f t="shared" si="0"/>
      </c>
      <c r="I21" s="557"/>
      <c r="J21" s="1172"/>
      <c r="K21" s="1173"/>
      <c r="L21" s="562"/>
      <c r="M21" s="563"/>
      <c r="N21" s="564">
        <f t="shared" si="1"/>
      </c>
    </row>
    <row r="22" spans="2:14" ht="19.5" customHeight="1">
      <c r="B22" s="557"/>
      <c r="C22" s="1172"/>
      <c r="D22" s="1173"/>
      <c r="E22" s="562"/>
      <c r="F22" s="563"/>
      <c r="G22" s="564">
        <f t="shared" si="0"/>
      </c>
      <c r="I22" s="557"/>
      <c r="J22" s="1172"/>
      <c r="K22" s="1173"/>
      <c r="L22" s="562"/>
      <c r="M22" s="563"/>
      <c r="N22" s="564">
        <f t="shared" si="1"/>
      </c>
    </row>
    <row r="23" spans="2:14" ht="19.5" customHeight="1">
      <c r="B23" s="557"/>
      <c r="C23" s="1172"/>
      <c r="D23" s="1173"/>
      <c r="E23" s="562"/>
      <c r="F23" s="563"/>
      <c r="G23" s="564">
        <f t="shared" si="0"/>
      </c>
      <c r="I23" s="557"/>
      <c r="J23" s="1172"/>
      <c r="K23" s="1173"/>
      <c r="L23" s="562"/>
      <c r="M23" s="563"/>
      <c r="N23" s="564">
        <f t="shared" si="1"/>
      </c>
    </row>
    <row r="24" spans="2:14" ht="19.5" customHeight="1">
      <c r="B24" s="557"/>
      <c r="C24" s="1172"/>
      <c r="D24" s="1173"/>
      <c r="E24" s="562"/>
      <c r="F24" s="563"/>
      <c r="G24" s="564">
        <f t="shared" si="0"/>
      </c>
      <c r="I24" s="557"/>
      <c r="J24" s="1172"/>
      <c r="K24" s="1173"/>
      <c r="L24" s="562"/>
      <c r="M24" s="563"/>
      <c r="N24" s="564">
        <f t="shared" si="1"/>
      </c>
    </row>
    <row r="25" spans="2:14" ht="19.5" customHeight="1">
      <c r="B25" s="557"/>
      <c r="C25" s="1172"/>
      <c r="D25" s="1173"/>
      <c r="E25" s="562"/>
      <c r="F25" s="563"/>
      <c r="G25" s="564">
        <f t="shared" si="0"/>
      </c>
      <c r="I25" s="557"/>
      <c r="J25" s="1172"/>
      <c r="K25" s="1173"/>
      <c r="L25" s="562"/>
      <c r="M25" s="563"/>
      <c r="N25" s="564">
        <f t="shared" si="1"/>
      </c>
    </row>
    <row r="26" spans="2:14" ht="19.5" customHeight="1">
      <c r="B26" s="557"/>
      <c r="C26" s="1172"/>
      <c r="D26" s="1173"/>
      <c r="E26" s="562"/>
      <c r="F26" s="563"/>
      <c r="G26" s="564">
        <f t="shared" si="0"/>
      </c>
      <c r="I26" s="557"/>
      <c r="J26" s="1172"/>
      <c r="K26" s="1173"/>
      <c r="L26" s="562"/>
      <c r="M26" s="563"/>
      <c r="N26" s="564">
        <f t="shared" si="1"/>
      </c>
    </row>
    <row r="27" spans="2:14" ht="19.5" customHeight="1">
      <c r="B27" s="557"/>
      <c r="C27" s="1172"/>
      <c r="D27" s="1173"/>
      <c r="E27" s="562"/>
      <c r="F27" s="563"/>
      <c r="G27" s="564">
        <f t="shared" si="0"/>
      </c>
      <c r="I27" s="557"/>
      <c r="J27" s="1172"/>
      <c r="K27" s="1173"/>
      <c r="L27" s="562"/>
      <c r="M27" s="563"/>
      <c r="N27" s="564">
        <f t="shared" si="1"/>
      </c>
    </row>
    <row r="28" spans="2:14" ht="19.5" customHeight="1">
      <c r="B28" s="557"/>
      <c r="C28" s="1172"/>
      <c r="D28" s="1173"/>
      <c r="E28" s="562"/>
      <c r="F28" s="563"/>
      <c r="G28" s="564">
        <f t="shared" si="0"/>
      </c>
      <c r="I28" s="557"/>
      <c r="J28" s="1172"/>
      <c r="K28" s="1173"/>
      <c r="L28" s="562"/>
      <c r="M28" s="563"/>
      <c r="N28" s="564">
        <f t="shared" si="1"/>
      </c>
    </row>
    <row r="29" ht="19.5" customHeight="1">
      <c r="B29" s="186" t="str">
        <f>"①購入は"&amp;TEXT(リスト!G62,"yyyy年m月d日")&amp;"から可能です。（出来るだけ早い時期に、研修生数に適した個数を購入し、安全対策に使用してください）"</f>
        <v>①購入は2020年4月1日から可能です。（出来るだけ早い時期に、研修生数に適した個数を購入し、安全対策に使用してください）</v>
      </c>
    </row>
    <row r="30" ht="13.5" customHeight="1">
      <c r="B30" s="138" t="s">
        <v>869</v>
      </c>
    </row>
  </sheetData>
  <sheetProtection password="FA09" sheet="1" objects="1" scenarios="1"/>
  <mergeCells count="51">
    <mergeCell ref="B3:G4"/>
    <mergeCell ref="C13:D13"/>
    <mergeCell ref="I5:J5"/>
    <mergeCell ref="B7:E7"/>
    <mergeCell ref="I7:L7"/>
    <mergeCell ref="C20:D20"/>
    <mergeCell ref="M1:N1"/>
    <mergeCell ref="I3:J3"/>
    <mergeCell ref="I4:J4"/>
    <mergeCell ref="C15:D15"/>
    <mergeCell ref="J10:K10"/>
    <mergeCell ref="C10:D10"/>
    <mergeCell ref="K3:N3"/>
    <mergeCell ref="I9:N9"/>
    <mergeCell ref="K5:M5"/>
    <mergeCell ref="B9:G9"/>
    <mergeCell ref="C18:D18"/>
    <mergeCell ref="J15:K15"/>
    <mergeCell ref="J16:K16"/>
    <mergeCell ref="C16:D16"/>
    <mergeCell ref="B12:F12"/>
    <mergeCell ref="I12:M12"/>
    <mergeCell ref="C17:D17"/>
    <mergeCell ref="C14:D14"/>
    <mergeCell ref="J13:K13"/>
    <mergeCell ref="B1:D1"/>
    <mergeCell ref="C25:D25"/>
    <mergeCell ref="J25:K25"/>
    <mergeCell ref="B11:F11"/>
    <mergeCell ref="I11:M11"/>
    <mergeCell ref="J14:K14"/>
    <mergeCell ref="J19:K19"/>
    <mergeCell ref="C19:D19"/>
    <mergeCell ref="J23:K23"/>
    <mergeCell ref="K4:N4"/>
    <mergeCell ref="J20:K20"/>
    <mergeCell ref="J18:K18"/>
    <mergeCell ref="C21:D21"/>
    <mergeCell ref="J27:K27"/>
    <mergeCell ref="C22:D22"/>
    <mergeCell ref="J17:K17"/>
    <mergeCell ref="J26:K26"/>
    <mergeCell ref="J22:K22"/>
    <mergeCell ref="C24:D24"/>
    <mergeCell ref="J21:K21"/>
    <mergeCell ref="J28:K28"/>
    <mergeCell ref="C28:D28"/>
    <mergeCell ref="C26:D26"/>
    <mergeCell ref="C27:D27"/>
    <mergeCell ref="J24:K24"/>
    <mergeCell ref="C23:D23"/>
  </mergeCells>
  <conditionalFormatting sqref="I13:M28 B13:F28">
    <cfRule type="expression" priority="8" dxfId="3" stopIfTrue="1">
      <formula>B13=""</formula>
    </cfRule>
  </conditionalFormatting>
  <conditionalFormatting sqref="G11:G13 N11:N12 K3:K5 N5">
    <cfRule type="expression" priority="7" dxfId="2" stopIfTrue="1">
      <formula>G3=""</formula>
    </cfRule>
  </conditionalFormatting>
  <conditionalFormatting sqref="N13">
    <cfRule type="expression" priority="6" dxfId="2" stopIfTrue="1">
      <formula>N13=""</formula>
    </cfRule>
  </conditionalFormatting>
  <conditionalFormatting sqref="G14:G28">
    <cfRule type="expression" priority="2" dxfId="2" stopIfTrue="1">
      <formula>G14=""</formula>
    </cfRule>
  </conditionalFormatting>
  <conditionalFormatting sqref="N14:N28">
    <cfRule type="expression" priority="1" dxfId="2" stopIfTrue="1">
      <formula>N14=""</formula>
    </cfRule>
  </conditionalFormatting>
  <dataValidations count="3">
    <dataValidation type="date" allowBlank="1" showInputMessage="1" showErrorMessage="1" error="2020/4/1～2021/1/31までの日付を入力してください。" sqref="I13:I28 B13:B28">
      <formula1>INDIRECT("リスト!G62")</formula1>
      <formula2>INDIRECT("リスト!G63")</formula2>
    </dataValidation>
    <dataValidation allowBlank="1" showInputMessage="1" showErrorMessage="1" imeMode="disabled" sqref="F13:F28 M13:M28"/>
    <dataValidation type="whole" allowBlank="1" showInputMessage="1" showErrorMessage="1" imeMode="disabled" sqref="E13:E28 L13:L28">
      <formula1>-999999</formula1>
      <formula2>999999</formula2>
    </dataValidation>
  </dataValidations>
  <printOptions horizontalCentered="1"/>
  <pageMargins left="0.1968503937007874" right="0.1968503937007874" top="0.7874015748031497" bottom="0.3937007874015748" header="0.3937007874015748" footer="0.1968503937007874"/>
  <pageSetup horizontalDpi="600" verticalDpi="600" orientation="landscape" paperSize="9" scale="88" r:id="rId3"/>
  <legacyDrawing r:id="rId2"/>
</worksheet>
</file>

<file path=xl/worksheets/sheet14.xml><?xml version="1.0" encoding="utf-8"?>
<worksheet xmlns="http://schemas.openxmlformats.org/spreadsheetml/2006/main" xmlns:r="http://schemas.openxmlformats.org/officeDocument/2006/relationships">
  <sheetPr>
    <tabColor theme="6" tint="-0.4999699890613556"/>
  </sheetPr>
  <dimension ref="B1:O30"/>
  <sheetViews>
    <sheetView view="pageBreakPreview" zoomScaleSheetLayoutView="100" zoomScalePageLayoutView="0" workbookViewId="0" topLeftCell="A1">
      <selection activeCell="H8" sqref="H8"/>
    </sheetView>
  </sheetViews>
  <sheetFormatPr defaultColWidth="9.00390625" defaultRowHeight="13.5" customHeight="1"/>
  <cols>
    <col min="1" max="1" width="3.57421875" style="138" customWidth="1"/>
    <col min="2" max="2" width="9.00390625" style="138" customWidth="1"/>
    <col min="3" max="3" width="15.57421875" style="138" customWidth="1"/>
    <col min="4" max="4" width="10.57421875" style="138" customWidth="1"/>
    <col min="5" max="5" width="13.57421875" style="138" customWidth="1"/>
    <col min="6" max="6" width="9.421875" style="138" customWidth="1"/>
    <col min="7" max="7" width="12.57421875" style="138" customWidth="1"/>
    <col min="8" max="8" width="3.57421875" style="138" customWidth="1"/>
    <col min="9" max="9" width="9.00390625" style="138" customWidth="1"/>
    <col min="10" max="10" width="15.57421875" style="138" customWidth="1"/>
    <col min="11" max="11" width="10.57421875" style="138" customWidth="1"/>
    <col min="12" max="13" width="9.00390625" style="138" customWidth="1"/>
    <col min="14" max="14" width="7.140625" style="138" bestFit="1" customWidth="1"/>
    <col min="15" max="15" width="12.57421875" style="138" customWidth="1"/>
    <col min="16" max="16" width="9.00390625" style="138" customWidth="1"/>
    <col min="17" max="16384" width="9.00390625" style="138" customWidth="1"/>
  </cols>
  <sheetData>
    <row r="1" spans="2:15" ht="19.5" customHeight="1">
      <c r="B1" s="1084" t="s">
        <v>401</v>
      </c>
      <c r="C1" s="1085"/>
      <c r="D1" s="1085"/>
      <c r="E1" s="454"/>
      <c r="F1" s="199"/>
      <c r="M1" s="1106" t="str">
        <f>IF('2-1(表紙)'!$J$3="","提出区分",'2-1(表紙)'!$J$3)</f>
        <v>提出区分</v>
      </c>
      <c r="N1" s="1106"/>
      <c r="O1" s="1106"/>
    </row>
    <row r="2" ht="19.5" customHeight="1"/>
    <row r="3" spans="2:15" ht="19.5" customHeight="1">
      <c r="B3" s="1000" t="s">
        <v>740</v>
      </c>
      <c r="C3" s="1000"/>
      <c r="D3" s="1000"/>
      <c r="E3" s="1000"/>
      <c r="F3" s="1000"/>
      <c r="G3" s="1000"/>
      <c r="H3" s="297"/>
      <c r="I3" s="1084" t="s">
        <v>263</v>
      </c>
      <c r="J3" s="1086"/>
      <c r="K3" s="988">
        <f>IF('2-1(表紙)'!$I$15="","",'2-1(表紙)'!$I$15)</f>
      </c>
      <c r="L3" s="989"/>
      <c r="M3" s="989"/>
      <c r="N3" s="989"/>
      <c r="O3" s="990"/>
    </row>
    <row r="4" spans="2:15" ht="19.5" customHeight="1">
      <c r="B4" s="1000"/>
      <c r="C4" s="1000"/>
      <c r="D4" s="1000"/>
      <c r="E4" s="1000"/>
      <c r="F4" s="1000"/>
      <c r="G4" s="1000"/>
      <c r="H4" s="297"/>
      <c r="I4" s="1084" t="s">
        <v>264</v>
      </c>
      <c r="J4" s="1086"/>
      <c r="K4" s="988">
        <f>IF('2-1(表紙)'!$J$15="","",'2-1(表紙)'!$J$15)</f>
      </c>
      <c r="L4" s="989"/>
      <c r="M4" s="989"/>
      <c r="N4" s="989"/>
      <c r="O4" s="990"/>
    </row>
    <row r="5" spans="2:15" ht="19.5" customHeight="1">
      <c r="B5" s="294"/>
      <c r="C5" s="294"/>
      <c r="D5" s="294"/>
      <c r="E5" s="294"/>
      <c r="F5" s="294"/>
      <c r="G5" s="294"/>
      <c r="H5" s="297"/>
      <c r="I5" s="1084" t="str">
        <f>'2-1(表紙)'!F10</f>
        <v>林業経営体名</v>
      </c>
      <c r="J5" s="1086"/>
      <c r="K5" s="988">
        <f>IF('2-1(表紙)'!$H$10="","",'2-1(表紙)'!$H$10)</f>
      </c>
      <c r="L5" s="989"/>
      <c r="M5" s="989"/>
      <c r="N5" s="989"/>
      <c r="O5" s="474">
        <f>IF('2-1(表紙)'!$K$15="","",'2-1(表紙)'!$K$15)</f>
      </c>
    </row>
    <row r="6" spans="12:15" ht="19.5" customHeight="1">
      <c r="L6" s="39"/>
      <c r="M6" s="39"/>
      <c r="N6" s="39"/>
      <c r="O6" s="200"/>
    </row>
    <row r="7" spans="2:7" ht="19.5" customHeight="1">
      <c r="B7" s="1044" t="str">
        <f>"助成対象研修生数（　"&amp;'2-2(基本)R2TR専用'!B10&amp;"　）"</f>
        <v>助成対象研修生数（　ＴＲ
(R2)　）</v>
      </c>
      <c r="C7" s="1044"/>
      <c r="D7" s="1044"/>
      <c r="E7" s="1044"/>
      <c r="F7" s="890">
        <f>SUM('2-2(基本)R2TR専用'!AF10:AF14)+SUM('2-2(基本)R2TR専用'!AF42:AF46)</f>
        <v>0</v>
      </c>
      <c r="G7" s="387" t="s">
        <v>544</v>
      </c>
    </row>
    <row r="8" ht="19.5" customHeight="1">
      <c r="F8" s="708" t="s">
        <v>668</v>
      </c>
    </row>
    <row r="9" spans="2:7" ht="19.5" customHeight="1">
      <c r="B9" s="936" t="str">
        <f>'2-2(基本)R2TR専用'!B10</f>
        <v>ＴＲ
(R2)</v>
      </c>
      <c r="C9" s="936"/>
      <c r="D9" s="936"/>
      <c r="E9" s="936"/>
      <c r="F9" s="936"/>
      <c r="G9" s="936"/>
    </row>
    <row r="10" spans="2:7" ht="19.5" customHeight="1">
      <c r="B10" s="706" t="s">
        <v>164</v>
      </c>
      <c r="C10" s="973" t="s">
        <v>165</v>
      </c>
      <c r="D10" s="975"/>
      <c r="E10" s="98" t="s">
        <v>868</v>
      </c>
      <c r="F10" s="706" t="s">
        <v>166</v>
      </c>
      <c r="G10" s="706" t="s">
        <v>167</v>
      </c>
    </row>
    <row r="11" spans="2:7" ht="19.5" customHeight="1">
      <c r="B11" s="1010" t="s">
        <v>601</v>
      </c>
      <c r="C11" s="1012"/>
      <c r="D11" s="1012"/>
      <c r="E11" s="1012"/>
      <c r="F11" s="1012"/>
      <c r="G11" s="567">
        <f>IF(G12&lt;&gt;"",IF(F7&lt;&gt;"",IF(G12&lt;=F7*40000,G12,F7*40000),""),"")</f>
      </c>
    </row>
    <row r="12" spans="2:7" ht="19.5" customHeight="1" thickBot="1">
      <c r="B12" s="1174" t="s">
        <v>597</v>
      </c>
      <c r="C12" s="1175"/>
      <c r="D12" s="1175"/>
      <c r="E12" s="1175"/>
      <c r="F12" s="1175"/>
      <c r="G12" s="568">
        <f>IF(SUM(G13:G28)=0,"",SUM(G13:G28))</f>
      </c>
    </row>
    <row r="13" spans="2:7" ht="19.5" customHeight="1" thickTop="1">
      <c r="B13" s="556"/>
      <c r="C13" s="1178"/>
      <c r="D13" s="1179"/>
      <c r="E13" s="559"/>
      <c r="F13" s="560"/>
      <c r="G13" s="561">
        <f>IF(B13="","",E13*F13)</f>
      </c>
    </row>
    <row r="14" spans="2:7" ht="19.5" customHeight="1">
      <c r="B14" s="557"/>
      <c r="C14" s="1172"/>
      <c r="D14" s="1173"/>
      <c r="E14" s="562"/>
      <c r="F14" s="563"/>
      <c r="G14" s="564">
        <f aca="true" t="shared" si="0" ref="G14:G28">IF(B14="","",E14*F14)</f>
      </c>
    </row>
    <row r="15" spans="2:7" ht="19.5" customHeight="1">
      <c r="B15" s="557"/>
      <c r="C15" s="1172"/>
      <c r="D15" s="1173"/>
      <c r="E15" s="562"/>
      <c r="F15" s="563"/>
      <c r="G15" s="564">
        <f t="shared" si="0"/>
      </c>
    </row>
    <row r="16" spans="2:7" ht="19.5" customHeight="1">
      <c r="B16" s="557"/>
      <c r="C16" s="1172"/>
      <c r="D16" s="1173"/>
      <c r="E16" s="562"/>
      <c r="F16" s="563"/>
      <c r="G16" s="564">
        <f t="shared" si="0"/>
      </c>
    </row>
    <row r="17" spans="2:7" ht="19.5" customHeight="1">
      <c r="B17" s="557"/>
      <c r="C17" s="1172"/>
      <c r="D17" s="1173"/>
      <c r="E17" s="562"/>
      <c r="F17" s="563"/>
      <c r="G17" s="564">
        <f t="shared" si="0"/>
      </c>
    </row>
    <row r="18" spans="2:7" ht="19.5" customHeight="1">
      <c r="B18" s="557"/>
      <c r="C18" s="1172"/>
      <c r="D18" s="1173"/>
      <c r="E18" s="562"/>
      <c r="F18" s="563"/>
      <c r="G18" s="564">
        <f t="shared" si="0"/>
      </c>
    </row>
    <row r="19" spans="2:7" ht="19.5" customHeight="1">
      <c r="B19" s="557"/>
      <c r="C19" s="1172"/>
      <c r="D19" s="1173"/>
      <c r="E19" s="562"/>
      <c r="F19" s="563"/>
      <c r="G19" s="564">
        <f t="shared" si="0"/>
      </c>
    </row>
    <row r="20" spans="2:7" ht="19.5" customHeight="1">
      <c r="B20" s="557"/>
      <c r="C20" s="1172"/>
      <c r="D20" s="1173"/>
      <c r="E20" s="562"/>
      <c r="F20" s="563"/>
      <c r="G20" s="564">
        <f t="shared" si="0"/>
      </c>
    </row>
    <row r="21" spans="2:7" ht="19.5" customHeight="1">
      <c r="B21" s="557"/>
      <c r="C21" s="1172"/>
      <c r="D21" s="1173"/>
      <c r="E21" s="562"/>
      <c r="F21" s="563"/>
      <c r="G21" s="564">
        <f t="shared" si="0"/>
      </c>
    </row>
    <row r="22" spans="2:7" ht="19.5" customHeight="1">
      <c r="B22" s="557"/>
      <c r="C22" s="1172"/>
      <c r="D22" s="1173"/>
      <c r="E22" s="562"/>
      <c r="F22" s="563"/>
      <c r="G22" s="564">
        <f t="shared" si="0"/>
      </c>
    </row>
    <row r="23" spans="2:7" ht="19.5" customHeight="1">
      <c r="B23" s="557"/>
      <c r="C23" s="1172"/>
      <c r="D23" s="1173"/>
      <c r="E23" s="562"/>
      <c r="F23" s="563"/>
      <c r="G23" s="564">
        <f t="shared" si="0"/>
      </c>
    </row>
    <row r="24" spans="2:7" ht="19.5" customHeight="1">
      <c r="B24" s="557"/>
      <c r="C24" s="1172"/>
      <c r="D24" s="1173"/>
      <c r="E24" s="562"/>
      <c r="F24" s="563"/>
      <c r="G24" s="564">
        <f t="shared" si="0"/>
      </c>
    </row>
    <row r="25" spans="2:7" ht="19.5" customHeight="1">
      <c r="B25" s="557"/>
      <c r="C25" s="1172"/>
      <c r="D25" s="1173"/>
      <c r="E25" s="562"/>
      <c r="F25" s="563"/>
      <c r="G25" s="564">
        <f t="shared" si="0"/>
      </c>
    </row>
    <row r="26" spans="2:7" ht="19.5" customHeight="1">
      <c r="B26" s="557"/>
      <c r="C26" s="1172"/>
      <c r="D26" s="1173"/>
      <c r="E26" s="562"/>
      <c r="F26" s="563"/>
      <c r="G26" s="564">
        <f t="shared" si="0"/>
      </c>
    </row>
    <row r="27" spans="2:7" ht="19.5" customHeight="1">
      <c r="B27" s="557"/>
      <c r="C27" s="1172"/>
      <c r="D27" s="1173"/>
      <c r="E27" s="562"/>
      <c r="F27" s="563"/>
      <c r="G27" s="564">
        <f t="shared" si="0"/>
      </c>
    </row>
    <row r="28" spans="2:7" ht="19.5" customHeight="1">
      <c r="B28" s="557"/>
      <c r="C28" s="1172"/>
      <c r="D28" s="1173"/>
      <c r="E28" s="562"/>
      <c r="F28" s="563"/>
      <c r="G28" s="564">
        <f t="shared" si="0"/>
      </c>
    </row>
    <row r="29" ht="19.5" customHeight="1">
      <c r="B29" s="186" t="str">
        <f>"①購入は"&amp;TEXT(リスト!G62,"yyyy年m月d日")&amp;"から可能です。（出来るだけ早い時期に、研修生数に適した個数を購入し、安全対策に使用してください）"</f>
        <v>①購入は2020年4月1日から可能です。（出来るだけ早い時期に、研修生数に適した個数を購入し、安全対策に使用してください）</v>
      </c>
    </row>
    <row r="30" ht="13.5" customHeight="1">
      <c r="B30" s="138" t="s">
        <v>869</v>
      </c>
    </row>
  </sheetData>
  <sheetProtection password="FA09" sheet="1" objects="1" scenarios="1"/>
  <mergeCells count="30">
    <mergeCell ref="C27:D27"/>
    <mergeCell ref="C28:D28"/>
    <mergeCell ref="B3:G4"/>
    <mergeCell ref="C24:D24"/>
    <mergeCell ref="C25:D25"/>
    <mergeCell ref="C26:D26"/>
    <mergeCell ref="C21:D21"/>
    <mergeCell ref="C22:D22"/>
    <mergeCell ref="C23:D23"/>
    <mergeCell ref="C18:D18"/>
    <mergeCell ref="C19:D19"/>
    <mergeCell ref="C20:D20"/>
    <mergeCell ref="C15:D15"/>
    <mergeCell ref="C16:D16"/>
    <mergeCell ref="C17:D17"/>
    <mergeCell ref="B12:F12"/>
    <mergeCell ref="C13:D13"/>
    <mergeCell ref="C14:D14"/>
    <mergeCell ref="B9:G9"/>
    <mergeCell ref="C10:D10"/>
    <mergeCell ref="B11:F11"/>
    <mergeCell ref="I5:J5"/>
    <mergeCell ref="K5:N5"/>
    <mergeCell ref="B7:E7"/>
    <mergeCell ref="B1:D1"/>
    <mergeCell ref="M1:O1"/>
    <mergeCell ref="I3:J3"/>
    <mergeCell ref="K3:O3"/>
    <mergeCell ref="I4:J4"/>
    <mergeCell ref="K4:O4"/>
  </mergeCells>
  <conditionalFormatting sqref="B13:F28">
    <cfRule type="expression" priority="5" dxfId="3" stopIfTrue="1">
      <formula>B13=""</formula>
    </cfRule>
  </conditionalFormatting>
  <conditionalFormatting sqref="G11:G13 K3:K5 O5">
    <cfRule type="expression" priority="4" dxfId="2" stopIfTrue="1">
      <formula>G3=""</formula>
    </cfRule>
  </conditionalFormatting>
  <conditionalFormatting sqref="G14:G28">
    <cfRule type="expression" priority="2" dxfId="2" stopIfTrue="1">
      <formula>G14=""</formula>
    </cfRule>
  </conditionalFormatting>
  <dataValidations count="3">
    <dataValidation type="whole" allowBlank="1" showInputMessage="1" showErrorMessage="1" imeMode="disabled" sqref="E13:E28">
      <formula1>-999999</formula1>
      <formula2>999999</formula2>
    </dataValidation>
    <dataValidation allowBlank="1" showInputMessage="1" showErrorMessage="1" imeMode="disabled" sqref="F13:F28"/>
    <dataValidation type="date" allowBlank="1" showInputMessage="1" showErrorMessage="1" error="2020/4/1～2021/1/31までの日付を入力してください。" sqref="B13:B28">
      <formula1>INDIRECT("リスト!G62")</formula1>
      <formula2>INDIRECT("リスト!G63")</formula2>
    </dataValidation>
  </dataValidations>
  <printOptions horizontalCentered="1"/>
  <pageMargins left="0.1968503937007874" right="0.1968503937007874" top="0.7874015748031497" bottom="0.3937007874015748" header="0.3937007874015748" footer="0.1968503937007874"/>
  <pageSetup horizontalDpi="600" verticalDpi="600" orientation="landscape" paperSize="9" scale="88" r:id="rId3"/>
  <legacyDrawing r:id="rId2"/>
</worksheet>
</file>

<file path=xl/worksheets/sheet15.xml><?xml version="1.0" encoding="utf-8"?>
<worksheet xmlns="http://schemas.openxmlformats.org/spreadsheetml/2006/main" xmlns:r="http://schemas.openxmlformats.org/officeDocument/2006/relationships">
  <sheetPr>
    <tabColor theme="6"/>
  </sheetPr>
  <dimension ref="B1:I31"/>
  <sheetViews>
    <sheetView view="pageBreakPreview" zoomScaleSheetLayoutView="100" zoomScalePageLayoutView="0" workbookViewId="0" topLeftCell="A1">
      <selection activeCell="B1" sqref="B1:C1"/>
    </sheetView>
  </sheetViews>
  <sheetFormatPr defaultColWidth="9.00390625" defaultRowHeight="13.5" customHeight="1"/>
  <cols>
    <col min="1" max="1" width="3.57421875" style="138" customWidth="1"/>
    <col min="2" max="2" width="9.00390625" style="138" customWidth="1"/>
    <col min="3" max="4" width="15.57421875" style="138" customWidth="1"/>
    <col min="5" max="5" width="18.57421875" style="138" customWidth="1"/>
    <col min="6" max="6" width="10.57421875" style="138" customWidth="1"/>
    <col min="7" max="7" width="15.57421875" style="138" customWidth="1"/>
    <col min="8" max="8" width="25.57421875" style="138" customWidth="1"/>
    <col min="9" max="14" width="9.00390625" style="138" customWidth="1"/>
    <col min="15" max="16384" width="9.00390625" style="138" customWidth="1"/>
  </cols>
  <sheetData>
    <row r="1" spans="2:9" ht="19.5" customHeight="1">
      <c r="B1" s="1084" t="s">
        <v>410</v>
      </c>
      <c r="C1" s="1085"/>
      <c r="D1" s="454"/>
      <c r="E1" s="199"/>
      <c r="F1" s="470"/>
      <c r="H1" s="1106" t="str">
        <f>IF('2-1(表紙)'!$J$3="","提出区分",'2-1(表紙)'!$J$3)</f>
        <v>提出区分</v>
      </c>
      <c r="I1" s="1106"/>
    </row>
    <row r="2" ht="19.5" customHeight="1"/>
    <row r="3" spans="2:9" ht="19.5" customHeight="1">
      <c r="B3" s="1000" t="s">
        <v>464</v>
      </c>
      <c r="C3" s="1000"/>
      <c r="D3" s="1000"/>
      <c r="E3" s="446"/>
      <c r="F3" s="889" t="s">
        <v>263</v>
      </c>
      <c r="G3" s="988">
        <f>IF('2-1(表紙)'!$I$15="","",'2-1(表紙)'!$I$15)</f>
      </c>
      <c r="H3" s="989"/>
      <c r="I3" s="990"/>
    </row>
    <row r="4" spans="2:9" ht="19.5" customHeight="1">
      <c r="B4" s="1000"/>
      <c r="C4" s="1000"/>
      <c r="D4" s="1000"/>
      <c r="E4" s="446"/>
      <c r="F4" s="889" t="s">
        <v>264</v>
      </c>
      <c r="G4" s="988">
        <f>IF('2-1(表紙)'!$J$15="","",'2-1(表紙)'!$J$15)</f>
      </c>
      <c r="H4" s="989"/>
      <c r="I4" s="990"/>
    </row>
    <row r="5" spans="2:9" ht="19.5" customHeight="1">
      <c r="B5" s="243"/>
      <c r="C5" s="243"/>
      <c r="D5" s="294"/>
      <c r="E5" s="243"/>
      <c r="F5" s="889" t="str">
        <f>'2-1(表紙)'!F10</f>
        <v>林業経営体名</v>
      </c>
      <c r="G5" s="988">
        <f>IF('2-1(表紙)'!$H$10="","",'2-1(表紙)'!$H$10)</f>
      </c>
      <c r="H5" s="989"/>
      <c r="I5" s="474">
        <f>IF('2-1(表紙)'!$K$15="","",'2-1(表紙)'!$K$15)</f>
      </c>
    </row>
    <row r="6" ht="19.5" customHeight="1"/>
    <row r="7" spans="2:5" ht="19.5" customHeight="1">
      <c r="B7" s="1084" t="s">
        <v>617</v>
      </c>
      <c r="C7" s="1085"/>
      <c r="D7" s="1085"/>
      <c r="E7" s="823">
        <f>SUM('2-2(基本)'!AF15:AF19)+SUM('2-2(基本)'!AF48:AF52)</f>
        <v>0</v>
      </c>
    </row>
    <row r="8" spans="2:9" ht="19.5" customHeight="1">
      <c r="B8" s="475"/>
      <c r="C8" s="475"/>
      <c r="D8" s="475"/>
      <c r="E8" s="477" t="s">
        <v>606</v>
      </c>
      <c r="F8" s="475"/>
      <c r="G8" s="476"/>
      <c r="H8" s="475"/>
      <c r="I8" s="139"/>
    </row>
    <row r="9" spans="2:9" ht="19.5" customHeight="1">
      <c r="B9" s="936" t="s">
        <v>616</v>
      </c>
      <c r="C9" s="936"/>
      <c r="D9" s="936"/>
      <c r="E9" s="936"/>
      <c r="F9" s="936"/>
      <c r="G9" s="936"/>
      <c r="H9" s="936"/>
      <c r="I9" s="936"/>
    </row>
    <row r="10" spans="2:9" ht="19.5" customHeight="1">
      <c r="B10" s="123" t="s">
        <v>164</v>
      </c>
      <c r="C10" s="1026" t="s">
        <v>165</v>
      </c>
      <c r="D10" s="1184"/>
      <c r="E10" s="276" t="s">
        <v>868</v>
      </c>
      <c r="F10" s="123" t="s">
        <v>166</v>
      </c>
      <c r="G10" s="123" t="s">
        <v>167</v>
      </c>
      <c r="H10" s="936" t="s">
        <v>458</v>
      </c>
      <c r="I10" s="936"/>
    </row>
    <row r="11" spans="2:9" ht="19.5" customHeight="1">
      <c r="B11" s="970" t="s">
        <v>602</v>
      </c>
      <c r="C11" s="1183"/>
      <c r="D11" s="1183"/>
      <c r="E11" s="1183"/>
      <c r="F11" s="1183"/>
      <c r="G11" s="565">
        <f>IF(G12&lt;&gt;"",IF(E7&lt;&gt;0,IF(G12&lt;=E7*100000,G12,E7*100000),""),"")</f>
      </c>
      <c r="H11" s="1185"/>
      <c r="I11" s="1185"/>
    </row>
    <row r="12" spans="2:9" ht="19.5" customHeight="1" thickBot="1">
      <c r="B12" s="1186" t="s">
        <v>608</v>
      </c>
      <c r="C12" s="1187"/>
      <c r="D12" s="1187"/>
      <c r="E12" s="1187"/>
      <c r="F12" s="1187"/>
      <c r="G12" s="566">
        <f>IF(SUM(G13:G26)=0,"",SUM(G13:G26))</f>
      </c>
      <c r="H12" s="1180"/>
      <c r="I12" s="1180"/>
    </row>
    <row r="13" spans="2:9" ht="19.5" customHeight="1" thickTop="1">
      <c r="B13" s="556"/>
      <c r="C13" s="1178"/>
      <c r="D13" s="1179"/>
      <c r="E13" s="559"/>
      <c r="F13" s="560"/>
      <c r="G13" s="561">
        <f>IF(B13="","",E13*F13)</f>
      </c>
      <c r="H13" s="1182"/>
      <c r="I13" s="1182"/>
    </row>
    <row r="14" spans="2:9" ht="19.5" customHeight="1">
      <c r="B14" s="557"/>
      <c r="C14" s="1172"/>
      <c r="D14" s="1173"/>
      <c r="E14" s="562"/>
      <c r="F14" s="563"/>
      <c r="G14" s="564">
        <f aca="true" t="shared" si="0" ref="G14:G26">IF(B14="","",E14*F14)</f>
      </c>
      <c r="H14" s="1181"/>
      <c r="I14" s="1181"/>
    </row>
    <row r="15" spans="2:9" ht="19.5" customHeight="1">
      <c r="B15" s="557"/>
      <c r="C15" s="1172"/>
      <c r="D15" s="1173"/>
      <c r="E15" s="562"/>
      <c r="F15" s="563"/>
      <c r="G15" s="564">
        <f t="shared" si="0"/>
      </c>
      <c r="H15" s="1181"/>
      <c r="I15" s="1181"/>
    </row>
    <row r="16" spans="2:9" ht="19.5" customHeight="1">
      <c r="B16" s="557"/>
      <c r="C16" s="1172"/>
      <c r="D16" s="1173"/>
      <c r="E16" s="562"/>
      <c r="F16" s="563"/>
      <c r="G16" s="564">
        <f t="shared" si="0"/>
      </c>
      <c r="H16" s="1181"/>
      <c r="I16" s="1181"/>
    </row>
    <row r="17" spans="2:9" ht="19.5" customHeight="1">
      <c r="B17" s="557"/>
      <c r="C17" s="1172"/>
      <c r="D17" s="1173"/>
      <c r="E17" s="562"/>
      <c r="F17" s="563"/>
      <c r="G17" s="564">
        <f t="shared" si="0"/>
      </c>
      <c r="H17" s="1181"/>
      <c r="I17" s="1181"/>
    </row>
    <row r="18" spans="2:9" ht="19.5" customHeight="1">
      <c r="B18" s="557"/>
      <c r="C18" s="1172"/>
      <c r="D18" s="1173"/>
      <c r="E18" s="562"/>
      <c r="F18" s="563"/>
      <c r="G18" s="564">
        <f t="shared" si="0"/>
      </c>
      <c r="H18" s="1181"/>
      <c r="I18" s="1181"/>
    </row>
    <row r="19" spans="2:9" ht="19.5" customHeight="1">
      <c r="B19" s="557"/>
      <c r="C19" s="1172"/>
      <c r="D19" s="1173"/>
      <c r="E19" s="562"/>
      <c r="F19" s="563"/>
      <c r="G19" s="564">
        <f t="shared" si="0"/>
      </c>
      <c r="H19" s="1181"/>
      <c r="I19" s="1181"/>
    </row>
    <row r="20" spans="2:9" ht="19.5" customHeight="1">
      <c r="B20" s="557"/>
      <c r="C20" s="1172"/>
      <c r="D20" s="1173"/>
      <c r="E20" s="562"/>
      <c r="F20" s="563"/>
      <c r="G20" s="564">
        <f t="shared" si="0"/>
      </c>
      <c r="H20" s="1181"/>
      <c r="I20" s="1181"/>
    </row>
    <row r="21" spans="2:9" ht="19.5" customHeight="1">
      <c r="B21" s="557"/>
      <c r="C21" s="1172"/>
      <c r="D21" s="1173"/>
      <c r="E21" s="562"/>
      <c r="F21" s="563"/>
      <c r="G21" s="564">
        <f t="shared" si="0"/>
      </c>
      <c r="H21" s="1181"/>
      <c r="I21" s="1181"/>
    </row>
    <row r="22" spans="2:9" ht="19.5" customHeight="1">
      <c r="B22" s="557"/>
      <c r="C22" s="1172"/>
      <c r="D22" s="1173"/>
      <c r="E22" s="562"/>
      <c r="F22" s="563"/>
      <c r="G22" s="564">
        <f t="shared" si="0"/>
      </c>
      <c r="H22" s="1181"/>
      <c r="I22" s="1181"/>
    </row>
    <row r="23" spans="2:9" ht="19.5" customHeight="1">
      <c r="B23" s="557"/>
      <c r="C23" s="1172"/>
      <c r="D23" s="1173"/>
      <c r="E23" s="562"/>
      <c r="F23" s="563"/>
      <c r="G23" s="564">
        <f t="shared" si="0"/>
      </c>
      <c r="H23" s="1181"/>
      <c r="I23" s="1181"/>
    </row>
    <row r="24" spans="2:9" ht="19.5" customHeight="1">
      <c r="B24" s="557"/>
      <c r="C24" s="1172"/>
      <c r="D24" s="1173"/>
      <c r="E24" s="562"/>
      <c r="F24" s="563"/>
      <c r="G24" s="564">
        <f t="shared" si="0"/>
      </c>
      <c r="H24" s="1181"/>
      <c r="I24" s="1181"/>
    </row>
    <row r="25" spans="2:9" ht="19.5" customHeight="1">
      <c r="B25" s="557"/>
      <c r="C25" s="1172"/>
      <c r="D25" s="1173"/>
      <c r="E25" s="562"/>
      <c r="F25" s="563"/>
      <c r="G25" s="564">
        <f t="shared" si="0"/>
      </c>
      <c r="H25" s="1181"/>
      <c r="I25" s="1181"/>
    </row>
    <row r="26" spans="2:9" ht="19.5" customHeight="1">
      <c r="B26" s="557"/>
      <c r="C26" s="1172"/>
      <c r="D26" s="1173"/>
      <c r="E26" s="562"/>
      <c r="F26" s="563"/>
      <c r="G26" s="564">
        <f t="shared" si="0"/>
      </c>
      <c r="H26" s="1181"/>
      <c r="I26" s="1181"/>
    </row>
    <row r="27" ht="19.5" customHeight="1">
      <c r="B27" s="186" t="str">
        <f>"① 購入は"&amp;TEXT(リスト!G62,"yyyy年m月d日")&amp;"から可能です。"</f>
        <v>① 購入は2020年4月1日から可能です。</v>
      </c>
    </row>
    <row r="28" ht="19.5" customHeight="1">
      <c r="B28" s="186" t="s">
        <v>892</v>
      </c>
    </row>
    <row r="29" ht="13.5" customHeight="1">
      <c r="B29" s="138" t="s">
        <v>870</v>
      </c>
    </row>
    <row r="31" ht="13.5" customHeight="1">
      <c r="I31" s="208"/>
    </row>
  </sheetData>
  <sheetProtection/>
  <mergeCells count="42">
    <mergeCell ref="C13:D13"/>
    <mergeCell ref="C14:D14"/>
    <mergeCell ref="B11:F11"/>
    <mergeCell ref="C10:D10"/>
    <mergeCell ref="H10:I10"/>
    <mergeCell ref="H11:I11"/>
    <mergeCell ref="B12:F12"/>
    <mergeCell ref="H1:I1"/>
    <mergeCell ref="C17:D17"/>
    <mergeCell ref="C22:D22"/>
    <mergeCell ref="H22:I22"/>
    <mergeCell ref="C21:D21"/>
    <mergeCell ref="H21:I21"/>
    <mergeCell ref="B1:C1"/>
    <mergeCell ref="H13:I13"/>
    <mergeCell ref="H14:I14"/>
    <mergeCell ref="H15:I15"/>
    <mergeCell ref="H19:I19"/>
    <mergeCell ref="C18:D18"/>
    <mergeCell ref="C15:D15"/>
    <mergeCell ref="H23:I23"/>
    <mergeCell ref="C20:D20"/>
    <mergeCell ref="H20:I20"/>
    <mergeCell ref="H16:I16"/>
    <mergeCell ref="H17:I17"/>
    <mergeCell ref="C26:D26"/>
    <mergeCell ref="C16:D16"/>
    <mergeCell ref="C25:D25"/>
    <mergeCell ref="H18:I18"/>
    <mergeCell ref="H24:I24"/>
    <mergeCell ref="C24:D24"/>
    <mergeCell ref="C23:D23"/>
    <mergeCell ref="H25:I25"/>
    <mergeCell ref="H26:I26"/>
    <mergeCell ref="C19:D19"/>
    <mergeCell ref="G3:I3"/>
    <mergeCell ref="G4:I4"/>
    <mergeCell ref="H12:I12"/>
    <mergeCell ref="B7:D7"/>
    <mergeCell ref="G5:H5"/>
    <mergeCell ref="B3:D4"/>
    <mergeCell ref="B9:I9"/>
  </mergeCells>
  <conditionalFormatting sqref="B13:F26 H13:I26">
    <cfRule type="expression" priority="2" dxfId="3" stopIfTrue="1">
      <formula>B13=""</formula>
    </cfRule>
  </conditionalFormatting>
  <conditionalFormatting sqref="G11:G26 G3:G5 I5">
    <cfRule type="expression" priority="1" dxfId="2" stopIfTrue="1">
      <formula>G3=""</formula>
    </cfRule>
  </conditionalFormatting>
  <dataValidations count="3">
    <dataValidation type="list" allowBlank="1" showInputMessage="1" showErrorMessage="1" sqref="C13:D26">
      <formula1>INDIRECT("リスト!$AI$3:$AI$8")</formula1>
    </dataValidation>
    <dataValidation type="date" allowBlank="1" showInputMessage="1" showErrorMessage="1" error="2020/4/1～2021/1/31までの日付を入力してください。" sqref="B13:B26">
      <formula1>INDIRECT("リスト!G62")</formula1>
      <formula2>INDIRECT("リスト!G63")</formula2>
    </dataValidation>
    <dataValidation allowBlank="1" showInputMessage="1" showErrorMessage="1" imeMode="disabled" sqref="E13:F26"/>
  </dataValidations>
  <printOptions horizontalCentered="1"/>
  <pageMargins left="0.1968503937007874" right="0.1968503937007874" top="0.7874015748031497" bottom="0.3937007874015748" header="0.3937007874015748" footer="0.1968503937007874"/>
  <pageSetup horizontalDpi="600" verticalDpi="600" orientation="landscape" paperSize="9" scale="90" r:id="rId3"/>
  <legacyDrawing r:id="rId2"/>
</worksheet>
</file>

<file path=xl/worksheets/sheet16.xml><?xml version="1.0" encoding="utf-8"?>
<worksheet xmlns="http://schemas.openxmlformats.org/spreadsheetml/2006/main" xmlns:r="http://schemas.openxmlformats.org/officeDocument/2006/relationships">
  <sheetPr>
    <tabColor theme="6"/>
  </sheetPr>
  <dimension ref="B1:BC64"/>
  <sheetViews>
    <sheetView view="pageBreakPreview" zoomScaleSheetLayoutView="100" zoomScalePageLayoutView="0" workbookViewId="0" topLeftCell="A1">
      <selection activeCell="B1" sqref="B1:D1"/>
    </sheetView>
  </sheetViews>
  <sheetFormatPr defaultColWidth="9.00390625" defaultRowHeight="13.5" customHeight="1"/>
  <cols>
    <col min="1" max="1" width="2.140625" style="161" customWidth="1"/>
    <col min="2" max="2" width="3.57421875" style="161" customWidth="1"/>
    <col min="3" max="3" width="9.00390625" style="161" customWidth="1"/>
    <col min="4" max="4" width="23.140625" style="161" customWidth="1"/>
    <col min="5" max="5" width="9.00390625" style="161" customWidth="1"/>
    <col min="6" max="6" width="30.57421875" style="161" customWidth="1"/>
    <col min="7" max="7" width="11.57421875" style="161" customWidth="1"/>
    <col min="8" max="8" width="5.57421875" style="161" customWidth="1"/>
    <col min="9" max="9" width="12.57421875" style="161" customWidth="1"/>
    <col min="10" max="10" width="25.57421875" style="161" customWidth="1"/>
    <col min="11" max="56" width="9.00390625" style="161" customWidth="1"/>
    <col min="57" max="16384" width="9.00390625" style="161" customWidth="1"/>
  </cols>
  <sheetData>
    <row r="1" spans="2:11" ht="19.5" customHeight="1">
      <c r="B1" s="1044" t="s">
        <v>411</v>
      </c>
      <c r="C1" s="1044"/>
      <c r="D1" s="1044"/>
      <c r="I1" s="1194"/>
      <c r="J1" s="1194"/>
      <c r="K1" s="1194"/>
    </row>
    <row r="2" spans="19:21" ht="19.5" customHeight="1">
      <c r="S2" s="61"/>
      <c r="U2" s="207"/>
    </row>
    <row r="3" spans="2:18" ht="19.5" customHeight="1">
      <c r="B3" s="1202" t="s">
        <v>599</v>
      </c>
      <c r="C3" s="1202"/>
      <c r="D3" s="1202"/>
      <c r="E3" s="1202"/>
      <c r="F3" s="478"/>
      <c r="G3" s="1128" t="s">
        <v>263</v>
      </c>
      <c r="H3" s="1140"/>
      <c r="I3" s="1129">
        <f>IF('2-1(表紙)'!$I$15="","",'2-1(表紙)'!$I$15)</f>
      </c>
      <c r="J3" s="1129"/>
      <c r="K3" s="1140"/>
      <c r="O3" s="61"/>
      <c r="P3" s="61"/>
      <c r="Q3" s="207"/>
      <c r="R3" s="207"/>
    </row>
    <row r="4" spans="2:46" ht="19.5" customHeight="1">
      <c r="B4" s="1202"/>
      <c r="C4" s="1202"/>
      <c r="D4" s="1202"/>
      <c r="E4" s="1202"/>
      <c r="F4" s="478"/>
      <c r="G4" s="1128" t="s">
        <v>264</v>
      </c>
      <c r="H4" s="1140"/>
      <c r="I4" s="1129">
        <f>IF('2-1(表紙)'!$J$15="","",'2-1(表紙)'!$J$15)</f>
      </c>
      <c r="J4" s="1129"/>
      <c r="K4" s="1140"/>
      <c r="O4" s="61"/>
      <c r="P4" s="61"/>
      <c r="Q4" s="207"/>
      <c r="R4" s="207"/>
      <c r="AF4" s="162"/>
      <c r="AG4" s="162"/>
      <c r="AH4" s="162"/>
      <c r="AI4" s="162"/>
      <c r="AJ4" s="162"/>
      <c r="AK4" s="162"/>
      <c r="AL4" s="162"/>
      <c r="AM4" s="162"/>
      <c r="AN4" s="162"/>
      <c r="AO4" s="162"/>
      <c r="AP4" s="162"/>
      <c r="AQ4" s="162"/>
      <c r="AR4" s="162"/>
      <c r="AS4" s="162"/>
      <c r="AT4" s="162"/>
    </row>
    <row r="5" spans="2:49" ht="19.5" customHeight="1">
      <c r="B5" s="478"/>
      <c r="C5" s="478"/>
      <c r="D5" s="478"/>
      <c r="E5" s="478"/>
      <c r="F5" s="478"/>
      <c r="G5" s="1128" t="str">
        <f>'2-1(表紙)'!F10</f>
        <v>林業経営体名</v>
      </c>
      <c r="H5" s="1140"/>
      <c r="I5" s="1129">
        <f>IF('2-1(表紙)'!$H$10="","",'2-1(表紙)'!$H$10)</f>
      </c>
      <c r="J5" s="1129"/>
      <c r="K5" s="487">
        <f>IF('2-1(表紙)'!$K$15="","",'2-1(表紙)'!$K$15)</f>
      </c>
      <c r="L5" s="479"/>
      <c r="O5" s="61"/>
      <c r="P5" s="61"/>
      <c r="Q5" s="207"/>
      <c r="R5" s="207"/>
      <c r="AI5" s="162"/>
      <c r="AJ5" s="162"/>
      <c r="AK5" s="162"/>
      <c r="AL5" s="162"/>
      <c r="AM5" s="162"/>
      <c r="AN5" s="162"/>
      <c r="AO5" s="162"/>
      <c r="AP5" s="162"/>
      <c r="AQ5" s="162"/>
      <c r="AR5" s="162"/>
      <c r="AS5" s="162"/>
      <c r="AT5" s="162"/>
      <c r="AU5" s="162"/>
      <c r="AV5" s="162"/>
      <c r="AW5" s="162"/>
    </row>
    <row r="6" spans="2:55" ht="19.5" customHeight="1">
      <c r="B6" s="202"/>
      <c r="C6" s="202"/>
      <c r="D6" s="202"/>
      <c r="E6" s="202"/>
      <c r="F6" s="202"/>
      <c r="G6" s="202"/>
      <c r="H6" s="202"/>
      <c r="I6" s="202"/>
      <c r="J6" s="89"/>
      <c r="K6" s="89"/>
      <c r="L6" s="89"/>
      <c r="M6" s="89"/>
      <c r="N6" s="202"/>
      <c r="O6" s="202"/>
      <c r="S6" s="202"/>
      <c r="T6" s="61"/>
      <c r="U6" s="61"/>
      <c r="V6" s="207"/>
      <c r="W6" s="207"/>
      <c r="X6" s="202"/>
      <c r="Y6" s="202"/>
      <c r="Z6" s="202"/>
      <c r="AA6" s="202"/>
      <c r="AB6" s="202"/>
      <c r="AC6" s="202"/>
      <c r="AD6" s="202"/>
      <c r="AO6" s="162"/>
      <c r="AP6" s="162"/>
      <c r="AQ6" s="1196"/>
      <c r="AR6" s="1196"/>
      <c r="AS6" s="1196"/>
      <c r="AT6" s="1196"/>
      <c r="AU6" s="1196"/>
      <c r="AV6" s="1196"/>
      <c r="AW6" s="1196"/>
      <c r="AX6" s="1196"/>
      <c r="AY6" s="1196"/>
      <c r="AZ6" s="1196"/>
      <c r="BA6" s="1196"/>
      <c r="BB6" s="1196"/>
      <c r="BC6" s="1196"/>
    </row>
    <row r="7" spans="2:55" ht="39.75" customHeight="1" thickBot="1">
      <c r="B7" s="448" t="s">
        <v>607</v>
      </c>
      <c r="C7" s="447" t="s">
        <v>345</v>
      </c>
      <c r="D7" s="594" t="s">
        <v>671</v>
      </c>
      <c r="E7" s="480" t="s">
        <v>600</v>
      </c>
      <c r="F7" s="448" t="s">
        <v>612</v>
      </c>
      <c r="G7" s="447" t="s">
        <v>878</v>
      </c>
      <c r="H7" s="447" t="s">
        <v>346</v>
      </c>
      <c r="I7" s="447" t="s">
        <v>347</v>
      </c>
      <c r="J7" s="1125" t="s">
        <v>865</v>
      </c>
      <c r="K7" s="1127"/>
      <c r="AF7" s="203"/>
      <c r="AG7" s="203"/>
      <c r="AH7" s="203"/>
      <c r="AI7" s="203"/>
      <c r="AJ7" s="203"/>
      <c r="AK7" s="203"/>
      <c r="AL7" s="203"/>
      <c r="AM7" s="203"/>
      <c r="AN7" s="246"/>
      <c r="AO7" s="246"/>
      <c r="AP7" s="246"/>
      <c r="AQ7" s="246"/>
      <c r="AR7" s="60"/>
      <c r="AS7" s="60"/>
      <c r="AT7" s="60"/>
      <c r="AU7" s="60"/>
      <c r="AV7" s="60"/>
      <c r="AW7" s="60"/>
      <c r="AX7" s="60"/>
      <c r="AY7" s="60"/>
      <c r="AZ7" s="63"/>
      <c r="BA7" s="63"/>
      <c r="BB7" s="63"/>
      <c r="BC7" s="63"/>
    </row>
    <row r="8" spans="2:55" ht="18" customHeight="1" thickTop="1">
      <c r="B8" s="1203" t="s">
        <v>618</v>
      </c>
      <c r="C8" s="1188" t="s">
        <v>610</v>
      </c>
      <c r="D8" s="1189"/>
      <c r="E8" s="1192">
        <f>SUM('2-2(基本)'!AF15:AF19)+SUM('2-2(基本)'!AF48:AF52)</f>
        <v>0</v>
      </c>
      <c r="F8" s="1195" t="s">
        <v>611</v>
      </c>
      <c r="G8" s="1195"/>
      <c r="H8" s="1195"/>
      <c r="I8" s="853">
        <f>IF(I9&lt;&gt;"",IF(E8&gt;0,IF(I9&lt;=E8*50000,I9,E8*50000),""),"")</f>
      </c>
      <c r="J8" s="1197" t="s">
        <v>841</v>
      </c>
      <c r="K8" s="1198"/>
      <c r="P8" s="60"/>
      <c r="Q8" s="60"/>
      <c r="X8" s="60"/>
      <c r="Y8" s="60"/>
      <c r="Z8" s="60"/>
      <c r="AA8" s="60"/>
      <c r="AB8" s="60"/>
      <c r="AC8" s="60"/>
      <c r="AD8" s="60"/>
      <c r="AE8" s="60"/>
      <c r="AF8" s="60"/>
      <c r="AG8" s="60"/>
      <c r="AH8" s="60"/>
      <c r="AI8" s="60"/>
      <c r="AJ8" s="60"/>
      <c r="AK8" s="60"/>
      <c r="AL8" s="60"/>
      <c r="AM8" s="60"/>
      <c r="AN8" s="60"/>
      <c r="AO8" s="60"/>
      <c r="AP8" s="60"/>
      <c r="AQ8" s="60"/>
      <c r="AR8" s="60"/>
      <c r="AS8" s="60"/>
      <c r="AT8" s="60"/>
      <c r="AU8" s="61"/>
      <c r="AV8" s="60"/>
      <c r="AW8" s="60"/>
      <c r="AX8" s="60"/>
      <c r="AY8" s="60"/>
      <c r="AZ8" s="60"/>
      <c r="BA8" s="60"/>
      <c r="BB8" s="60"/>
      <c r="BC8" s="60"/>
    </row>
    <row r="9" spans="2:55" ht="18" customHeight="1" thickBot="1">
      <c r="B9" s="1204"/>
      <c r="C9" s="1190"/>
      <c r="D9" s="1191"/>
      <c r="E9" s="1193"/>
      <c r="F9" s="1201" t="s">
        <v>609</v>
      </c>
      <c r="G9" s="1201"/>
      <c r="H9" s="1201"/>
      <c r="I9" s="854">
        <f>IF(SUM(I10:I14,I40:I46)=0,"",SUM(I10:I14,I40:I46))</f>
      </c>
      <c r="J9" s="1199"/>
      <c r="K9" s="120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1"/>
      <c r="AV9" s="60"/>
      <c r="AW9" s="60"/>
      <c r="AX9" s="60"/>
      <c r="AY9" s="60"/>
      <c r="AZ9" s="60"/>
      <c r="BA9" s="60"/>
      <c r="BB9" s="60"/>
      <c r="BC9" s="60"/>
    </row>
    <row r="10" spans="2:53" ht="18" customHeight="1" thickTop="1">
      <c r="B10" s="998"/>
      <c r="C10" s="571"/>
      <c r="D10" s="485"/>
      <c r="E10" s="486"/>
      <c r="F10" s="551"/>
      <c r="G10" s="572"/>
      <c r="H10" s="572"/>
      <c r="I10" s="573">
        <f>IF(C10="","",G10*H10)</f>
      </c>
      <c r="J10" s="1109"/>
      <c r="K10" s="1110"/>
      <c r="N10" s="60"/>
      <c r="O10" s="60"/>
      <c r="P10" s="60"/>
      <c r="Q10" s="60"/>
      <c r="R10" s="61"/>
      <c r="S10" s="61"/>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row>
    <row r="11" spans="2:53" ht="18" customHeight="1">
      <c r="B11" s="998"/>
      <c r="C11" s="574"/>
      <c r="D11" s="481"/>
      <c r="E11" s="482"/>
      <c r="F11" s="549"/>
      <c r="G11" s="575"/>
      <c r="H11" s="575"/>
      <c r="I11" s="573">
        <f>IF(C11="","",G11*H11)</f>
      </c>
      <c r="J11" s="1111"/>
      <c r="K11" s="1112"/>
      <c r="M11" s="60"/>
      <c r="N11" s="61"/>
      <c r="O11" s="61"/>
      <c r="P11" s="61"/>
      <c r="Q11" s="61"/>
      <c r="R11" s="61"/>
      <c r="S11" s="61"/>
      <c r="T11" s="61"/>
      <c r="U11" s="61"/>
      <c r="V11" s="61"/>
      <c r="W11" s="61"/>
      <c r="X11" s="61"/>
      <c r="Y11" s="61"/>
      <c r="Z11" s="61"/>
      <c r="AA11" s="204"/>
      <c r="AB11" s="204"/>
      <c r="AC11" s="204"/>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row>
    <row r="12" spans="2:55" ht="18" customHeight="1">
      <c r="B12" s="998"/>
      <c r="C12" s="574"/>
      <c r="D12" s="481"/>
      <c r="E12" s="482"/>
      <c r="F12" s="549"/>
      <c r="G12" s="575"/>
      <c r="H12" s="575"/>
      <c r="I12" s="573">
        <f>IF(C12="","",G12*H12)</f>
      </c>
      <c r="J12" s="1111"/>
      <c r="K12" s="1112"/>
      <c r="N12" s="205"/>
      <c r="O12" s="205"/>
      <c r="P12" s="205"/>
      <c r="Q12" s="205"/>
      <c r="R12" s="205"/>
      <c r="S12" s="205"/>
      <c r="T12" s="205"/>
      <c r="U12" s="205"/>
      <c r="V12" s="205"/>
      <c r="W12" s="205"/>
      <c r="X12" s="205"/>
      <c r="Y12" s="205"/>
      <c r="Z12" s="205"/>
      <c r="AA12" s="205"/>
      <c r="AB12" s="205"/>
      <c r="AC12" s="164"/>
      <c r="AD12" s="164"/>
      <c r="AE12" s="164"/>
      <c r="AF12" s="58"/>
      <c r="AG12" s="58"/>
      <c r="AH12" s="58"/>
      <c r="AI12" s="58"/>
      <c r="AJ12" s="58"/>
      <c r="AK12" s="206"/>
      <c r="AL12" s="206"/>
      <c r="AM12" s="58"/>
      <c r="AN12" s="58"/>
      <c r="AO12" s="58"/>
      <c r="AP12" s="58"/>
      <c r="AQ12" s="58"/>
      <c r="AR12" s="58"/>
      <c r="AS12" s="58"/>
      <c r="AT12" s="58"/>
      <c r="AU12" s="58"/>
      <c r="AV12" s="58"/>
      <c r="AW12" s="205"/>
      <c r="AX12" s="205"/>
      <c r="AY12" s="205"/>
      <c r="AZ12" s="205"/>
      <c r="BA12" s="205"/>
      <c r="BB12" s="205"/>
      <c r="BC12" s="205"/>
    </row>
    <row r="13" spans="2:55" ht="18" customHeight="1">
      <c r="B13" s="998"/>
      <c r="C13" s="574"/>
      <c r="D13" s="481"/>
      <c r="E13" s="482"/>
      <c r="F13" s="549"/>
      <c r="G13" s="575"/>
      <c r="H13" s="575"/>
      <c r="I13" s="573">
        <f>IF(C13="","",G13*H13)</f>
      </c>
      <c r="J13" s="1111"/>
      <c r="K13" s="1112"/>
      <c r="N13" s="205"/>
      <c r="O13" s="205"/>
      <c r="P13" s="205"/>
      <c r="Q13" s="205"/>
      <c r="R13" s="205"/>
      <c r="S13" s="205"/>
      <c r="T13" s="205"/>
      <c r="U13" s="205"/>
      <c r="V13" s="205"/>
      <c r="W13" s="205"/>
      <c r="X13" s="205"/>
      <c r="Y13" s="205"/>
      <c r="Z13" s="205"/>
      <c r="AA13" s="205"/>
      <c r="AB13" s="205"/>
      <c r="AC13" s="164"/>
      <c r="AD13" s="164"/>
      <c r="AE13" s="164"/>
      <c r="AF13" s="58"/>
      <c r="AG13" s="58"/>
      <c r="AH13" s="58"/>
      <c r="AI13" s="58"/>
      <c r="AJ13" s="58"/>
      <c r="AK13" s="206"/>
      <c r="AL13" s="206"/>
      <c r="AM13" s="58"/>
      <c r="AN13" s="58"/>
      <c r="AO13" s="58"/>
      <c r="AP13" s="58"/>
      <c r="AQ13" s="58"/>
      <c r="AR13" s="58"/>
      <c r="AS13" s="58"/>
      <c r="AT13" s="58"/>
      <c r="AU13" s="58"/>
      <c r="AV13" s="58"/>
      <c r="AW13" s="205"/>
      <c r="AX13" s="205"/>
      <c r="AY13" s="205"/>
      <c r="AZ13" s="205"/>
      <c r="BA13" s="205"/>
      <c r="BB13" s="205"/>
      <c r="BC13" s="205"/>
    </row>
    <row r="14" spans="2:55" ht="18" customHeight="1" thickBot="1">
      <c r="B14" s="999"/>
      <c r="C14" s="577"/>
      <c r="D14" s="483"/>
      <c r="E14" s="484"/>
      <c r="F14" s="550"/>
      <c r="G14" s="578"/>
      <c r="H14" s="578"/>
      <c r="I14" s="573">
        <f>IF(C14="","",G14*H14)</f>
      </c>
      <c r="J14" s="1111"/>
      <c r="K14" s="1112"/>
      <c r="N14" s="205"/>
      <c r="O14" s="205"/>
      <c r="P14" s="205"/>
      <c r="Q14" s="205"/>
      <c r="R14" s="205"/>
      <c r="S14" s="205"/>
      <c r="T14" s="205"/>
      <c r="U14" s="205"/>
      <c r="V14" s="205"/>
      <c r="W14" s="205"/>
      <c r="X14" s="205"/>
      <c r="Y14" s="205"/>
      <c r="Z14" s="205"/>
      <c r="AA14" s="205"/>
      <c r="AB14" s="205"/>
      <c r="AC14" s="164"/>
      <c r="AD14" s="164"/>
      <c r="AE14" s="164"/>
      <c r="AF14" s="58"/>
      <c r="AG14" s="58"/>
      <c r="AH14" s="58"/>
      <c r="AI14" s="58"/>
      <c r="AJ14" s="58"/>
      <c r="AK14" s="206"/>
      <c r="AL14" s="206"/>
      <c r="AM14" s="58"/>
      <c r="AN14" s="58"/>
      <c r="AO14" s="58"/>
      <c r="AP14" s="58"/>
      <c r="AQ14" s="58"/>
      <c r="AR14" s="58"/>
      <c r="AS14" s="58"/>
      <c r="AT14" s="58"/>
      <c r="AU14" s="58"/>
      <c r="AV14" s="58"/>
      <c r="AW14" s="205"/>
      <c r="AX14" s="205"/>
      <c r="AY14" s="205"/>
      <c r="AZ14" s="205"/>
      <c r="BA14" s="205"/>
      <c r="BB14" s="205"/>
      <c r="BC14" s="205"/>
    </row>
    <row r="15" spans="2:55" ht="18" customHeight="1" thickTop="1">
      <c r="B15" s="1132" t="s">
        <v>604</v>
      </c>
      <c r="C15" s="1188" t="s">
        <v>610</v>
      </c>
      <c r="D15" s="1189"/>
      <c r="E15" s="1192">
        <f>SUM('2-2(基本)'!AF20:AF24)+SUM('2-2(基本)'!AF53:AF57)</f>
        <v>0</v>
      </c>
      <c r="F15" s="1195" t="s">
        <v>611</v>
      </c>
      <c r="G15" s="1195"/>
      <c r="H15" s="1195"/>
      <c r="I15" s="579">
        <f>IF(I16&lt;&gt;"",IF(E15&gt;0,IF(I16&lt;=E15*50000,I16,E15*50000),""),"")</f>
      </c>
      <c r="J15" s="1197" t="s">
        <v>841</v>
      </c>
      <c r="K15" s="1198"/>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1"/>
      <c r="AV15" s="60"/>
      <c r="AW15" s="60"/>
      <c r="AX15" s="60"/>
      <c r="AY15" s="60"/>
      <c r="AZ15" s="60"/>
      <c r="BA15" s="60"/>
      <c r="BB15" s="60"/>
      <c r="BC15" s="60"/>
    </row>
    <row r="16" spans="2:55" ht="18" customHeight="1" thickBot="1">
      <c r="B16" s="998"/>
      <c r="C16" s="1190"/>
      <c r="D16" s="1191"/>
      <c r="E16" s="1193"/>
      <c r="F16" s="1201" t="s">
        <v>609</v>
      </c>
      <c r="G16" s="1201"/>
      <c r="H16" s="1201"/>
      <c r="I16" s="580">
        <f>IF(SUM(I17:I21,I47:I53)=0,"",SUM(I17:I21,I47:I53))</f>
      </c>
      <c r="J16" s="1199"/>
      <c r="K16" s="120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1"/>
      <c r="AV16" s="60"/>
      <c r="AW16" s="60"/>
      <c r="AX16" s="60"/>
      <c r="AY16" s="60"/>
      <c r="AZ16" s="60"/>
      <c r="BA16" s="60"/>
      <c r="BB16" s="60"/>
      <c r="BC16" s="60"/>
    </row>
    <row r="17" spans="2:51" ht="18" customHeight="1" thickTop="1">
      <c r="B17" s="998"/>
      <c r="C17" s="571"/>
      <c r="D17" s="485"/>
      <c r="E17" s="486"/>
      <c r="F17" s="551"/>
      <c r="G17" s="572"/>
      <c r="H17" s="572"/>
      <c r="I17" s="573">
        <f>IF(C17="","",G17*H17)</f>
      </c>
      <c r="J17" s="1111"/>
      <c r="K17" s="1112"/>
      <c r="M17" s="205"/>
      <c r="N17" s="205"/>
      <c r="O17" s="205"/>
      <c r="P17" s="205"/>
      <c r="Q17" s="205"/>
      <c r="R17" s="205"/>
      <c r="S17" s="205"/>
      <c r="T17" s="205"/>
      <c r="U17" s="205"/>
      <c r="V17" s="205"/>
      <c r="W17" s="205"/>
      <c r="X17" s="205"/>
      <c r="Y17" s="164"/>
      <c r="Z17" s="164"/>
      <c r="AA17" s="164"/>
      <c r="AB17" s="58"/>
      <c r="AC17" s="58"/>
      <c r="AD17" s="58"/>
      <c r="AE17" s="58"/>
      <c r="AF17" s="58"/>
      <c r="AG17" s="206"/>
      <c r="AH17" s="206"/>
      <c r="AI17" s="58"/>
      <c r="AJ17" s="58"/>
      <c r="AK17" s="58"/>
      <c r="AL17" s="58"/>
      <c r="AM17" s="58"/>
      <c r="AN17" s="58"/>
      <c r="AO17" s="58"/>
      <c r="AP17" s="58"/>
      <c r="AQ17" s="58"/>
      <c r="AR17" s="58"/>
      <c r="AS17" s="205"/>
      <c r="AT17" s="205"/>
      <c r="AU17" s="205"/>
      <c r="AV17" s="205"/>
      <c r="AW17" s="205"/>
      <c r="AX17" s="205"/>
      <c r="AY17" s="205"/>
    </row>
    <row r="18" spans="2:51" ht="18" customHeight="1">
      <c r="B18" s="998"/>
      <c r="C18" s="574"/>
      <c r="D18" s="481"/>
      <c r="E18" s="482"/>
      <c r="F18" s="549"/>
      <c r="G18" s="575"/>
      <c r="H18" s="575"/>
      <c r="I18" s="573">
        <f>IF(C18="","",G18*H18)</f>
      </c>
      <c r="J18" s="1111"/>
      <c r="K18" s="1112"/>
      <c r="M18" s="205"/>
      <c r="N18" s="205"/>
      <c r="O18" s="205"/>
      <c r="P18" s="205"/>
      <c r="Q18" s="205"/>
      <c r="R18" s="205"/>
      <c r="S18" s="205"/>
      <c r="T18" s="205"/>
      <c r="U18" s="205"/>
      <c r="V18" s="205"/>
      <c r="W18" s="205"/>
      <c r="X18" s="205"/>
      <c r="Y18" s="164"/>
      <c r="Z18" s="164"/>
      <c r="AA18" s="164"/>
      <c r="AB18" s="58"/>
      <c r="AC18" s="58"/>
      <c r="AD18" s="58"/>
      <c r="AE18" s="58"/>
      <c r="AF18" s="58"/>
      <c r="AG18" s="206"/>
      <c r="AH18" s="206"/>
      <c r="AI18" s="58"/>
      <c r="AJ18" s="58"/>
      <c r="AK18" s="58"/>
      <c r="AL18" s="58"/>
      <c r="AM18" s="58"/>
      <c r="AN18" s="58"/>
      <c r="AO18" s="58"/>
      <c r="AP18" s="58"/>
      <c r="AQ18" s="58"/>
      <c r="AR18" s="58"/>
      <c r="AS18" s="205"/>
      <c r="AT18" s="205"/>
      <c r="AU18" s="205"/>
      <c r="AV18" s="205"/>
      <c r="AW18" s="205"/>
      <c r="AX18" s="205"/>
      <c r="AY18" s="205"/>
    </row>
    <row r="19" spans="2:51" ht="18" customHeight="1">
      <c r="B19" s="998"/>
      <c r="C19" s="574"/>
      <c r="D19" s="481"/>
      <c r="E19" s="482"/>
      <c r="F19" s="549"/>
      <c r="G19" s="575"/>
      <c r="H19" s="575"/>
      <c r="I19" s="573">
        <f>IF(C19="","",G19*H19)</f>
      </c>
      <c r="J19" s="1111"/>
      <c r="K19" s="1112"/>
      <c r="M19" s="55"/>
      <c r="N19" s="55"/>
      <c r="O19" s="55"/>
      <c r="P19" s="55"/>
      <c r="Q19" s="55"/>
      <c r="R19" s="59"/>
      <c r="S19" s="59"/>
      <c r="T19" s="59"/>
      <c r="U19" s="59"/>
      <c r="V19" s="59"/>
      <c r="W19" s="59"/>
      <c r="X19" s="59"/>
      <c r="Y19" s="59"/>
      <c r="Z19" s="59"/>
      <c r="AA19" s="59"/>
      <c r="AB19" s="59"/>
      <c r="AC19" s="59"/>
      <c r="AD19" s="59"/>
      <c r="AE19" s="59"/>
      <c r="AF19" s="59"/>
      <c r="AG19" s="59"/>
      <c r="AH19" s="59"/>
      <c r="AI19" s="58"/>
      <c r="AJ19" s="58"/>
      <c r="AK19" s="58"/>
      <c r="AL19" s="58"/>
      <c r="AM19" s="58"/>
      <c r="AN19" s="58"/>
      <c r="AO19" s="58"/>
      <c r="AP19" s="58"/>
      <c r="AQ19" s="58"/>
      <c r="AR19" s="58"/>
      <c r="AS19" s="205"/>
      <c r="AT19" s="205"/>
      <c r="AU19" s="205"/>
      <c r="AV19" s="205"/>
      <c r="AW19" s="205"/>
      <c r="AX19" s="205"/>
      <c r="AY19" s="205"/>
    </row>
    <row r="20" spans="2:55" ht="18" customHeight="1">
      <c r="B20" s="998"/>
      <c r="C20" s="574"/>
      <c r="D20" s="481"/>
      <c r="E20" s="482"/>
      <c r="F20" s="549"/>
      <c r="G20" s="575"/>
      <c r="H20" s="575"/>
      <c r="I20" s="573">
        <f>IF(C20="","",G20*H20)</f>
      </c>
      <c r="J20" s="1111"/>
      <c r="K20" s="1112"/>
      <c r="M20" s="61"/>
      <c r="N20" s="61"/>
      <c r="O20" s="61"/>
      <c r="P20" s="56"/>
      <c r="Q20" s="56"/>
      <c r="R20" s="56"/>
      <c r="S20" s="56"/>
      <c r="T20" s="56"/>
      <c r="U20" s="56"/>
      <c r="V20" s="56"/>
      <c r="W20" s="56"/>
      <c r="X20" s="56"/>
      <c r="Y20" s="56"/>
      <c r="Z20" s="56"/>
      <c r="AA20" s="56"/>
      <c r="AB20" s="56"/>
      <c r="AC20" s="56"/>
      <c r="AD20" s="56"/>
      <c r="AE20" s="56"/>
      <c r="AF20" s="56"/>
      <c r="AG20" s="56"/>
      <c r="AH20" s="56"/>
      <c r="AI20" s="56"/>
      <c r="AJ20" s="56"/>
      <c r="AK20" s="56"/>
      <c r="AL20" s="57"/>
      <c r="AM20" s="57"/>
      <c r="AN20" s="57"/>
      <c r="AO20" s="57"/>
      <c r="AP20" s="57"/>
      <c r="AQ20" s="57"/>
      <c r="AR20" s="57"/>
      <c r="AS20" s="57"/>
      <c r="AT20" s="57"/>
      <c r="AU20" s="57"/>
      <c r="AV20" s="246"/>
      <c r="AW20" s="246"/>
      <c r="AX20" s="246"/>
      <c r="AY20" s="246"/>
      <c r="AZ20" s="246"/>
      <c r="BA20" s="246"/>
      <c r="BB20" s="246"/>
      <c r="BC20" s="246"/>
    </row>
    <row r="21" spans="2:55" ht="18" customHeight="1" thickBot="1">
      <c r="B21" s="999"/>
      <c r="C21" s="577"/>
      <c r="D21" s="483"/>
      <c r="E21" s="484"/>
      <c r="F21" s="550"/>
      <c r="G21" s="578"/>
      <c r="H21" s="578"/>
      <c r="I21" s="573">
        <f>IF(C21="","",G21*H21)</f>
      </c>
      <c r="J21" s="1111"/>
      <c r="K21" s="1112"/>
      <c r="M21" s="61"/>
      <c r="N21" s="61"/>
      <c r="O21" s="61"/>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2:55" ht="18" customHeight="1" thickTop="1">
      <c r="B22" s="1132" t="s">
        <v>605</v>
      </c>
      <c r="C22" s="1188" t="s">
        <v>610</v>
      </c>
      <c r="D22" s="1189"/>
      <c r="E22" s="1192">
        <f>SUM('2-2(基本)'!AF25:AF29)+SUM('2-2(基本)'!AF58:AF62)</f>
        <v>0</v>
      </c>
      <c r="F22" s="1195" t="s">
        <v>611</v>
      </c>
      <c r="G22" s="1195"/>
      <c r="H22" s="1195"/>
      <c r="I22" s="579">
        <f>IF(I23&lt;&gt;"",IF(E22&gt;0,IF(I23&lt;=E22*50000,I23,E22*50000),""),"")</f>
      </c>
      <c r="J22" s="1197" t="s">
        <v>841</v>
      </c>
      <c r="K22" s="1198"/>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1"/>
      <c r="AV22" s="60"/>
      <c r="AW22" s="60"/>
      <c r="AX22" s="60"/>
      <c r="AY22" s="60"/>
      <c r="AZ22" s="60"/>
      <c r="BA22" s="60"/>
      <c r="BB22" s="60"/>
      <c r="BC22" s="60"/>
    </row>
    <row r="23" spans="2:55" ht="18" customHeight="1" thickBot="1">
      <c r="B23" s="998"/>
      <c r="C23" s="1190"/>
      <c r="D23" s="1191"/>
      <c r="E23" s="1193"/>
      <c r="F23" s="1201" t="s">
        <v>609</v>
      </c>
      <c r="G23" s="1201"/>
      <c r="H23" s="1201"/>
      <c r="I23" s="580">
        <f>IF(SUM(I24:I28,I54:I60)=0,"",SUM(I24:I28,I54:I60))</f>
      </c>
      <c r="J23" s="1199"/>
      <c r="K23" s="120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1"/>
      <c r="AV23" s="60"/>
      <c r="AW23" s="60"/>
      <c r="AX23" s="60"/>
      <c r="AY23" s="60"/>
      <c r="AZ23" s="60"/>
      <c r="BA23" s="60"/>
      <c r="BB23" s="60"/>
      <c r="BC23" s="60"/>
    </row>
    <row r="24" spans="2:51" ht="18" customHeight="1" thickTop="1">
      <c r="B24" s="998"/>
      <c r="C24" s="571"/>
      <c r="D24" s="485"/>
      <c r="E24" s="486"/>
      <c r="F24" s="551"/>
      <c r="G24" s="572"/>
      <c r="H24" s="572"/>
      <c r="I24" s="573">
        <f>IF(C24="","",G24*H24)</f>
      </c>
      <c r="J24" s="1111"/>
      <c r="K24" s="1112"/>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row>
    <row r="25" spans="2:51" ht="18" customHeight="1">
      <c r="B25" s="998"/>
      <c r="C25" s="574"/>
      <c r="D25" s="481"/>
      <c r="E25" s="482"/>
      <c r="F25" s="549"/>
      <c r="G25" s="575"/>
      <c r="H25" s="575"/>
      <c r="I25" s="573">
        <f>IF(C25="","",G25*H25)</f>
      </c>
      <c r="J25" s="1111"/>
      <c r="K25" s="111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3"/>
      <c r="AR25" s="63"/>
      <c r="AS25" s="205"/>
      <c r="AT25" s="205"/>
      <c r="AU25" s="205"/>
      <c r="AV25" s="205"/>
      <c r="AW25" s="205"/>
      <c r="AX25" s="205"/>
      <c r="AY25" s="205"/>
    </row>
    <row r="26" spans="2:15" ht="18" customHeight="1">
      <c r="B26" s="998"/>
      <c r="C26" s="574"/>
      <c r="D26" s="481"/>
      <c r="E26" s="482"/>
      <c r="F26" s="549"/>
      <c r="G26" s="575"/>
      <c r="H26" s="575"/>
      <c r="I26" s="573">
        <f>IF(C26="","",G26*H26)</f>
      </c>
      <c r="J26" s="1111"/>
      <c r="K26" s="1112"/>
      <c r="M26" s="207"/>
      <c r="N26" s="207"/>
      <c r="O26" s="207"/>
    </row>
    <row r="27" spans="2:15" ht="18" customHeight="1">
      <c r="B27" s="998"/>
      <c r="C27" s="574"/>
      <c r="D27" s="481"/>
      <c r="E27" s="482"/>
      <c r="F27" s="549"/>
      <c r="G27" s="575"/>
      <c r="H27" s="575"/>
      <c r="I27" s="573">
        <f>IF(C27="","",G27*H27)</f>
      </c>
      <c r="J27" s="1111"/>
      <c r="K27" s="1112"/>
      <c r="M27" s="207"/>
      <c r="N27" s="207"/>
      <c r="O27" s="207"/>
    </row>
    <row r="28" spans="2:11" ht="18" customHeight="1">
      <c r="B28" s="1133"/>
      <c r="C28" s="574"/>
      <c r="D28" s="481"/>
      <c r="E28" s="482"/>
      <c r="F28" s="549"/>
      <c r="G28" s="575"/>
      <c r="H28" s="575"/>
      <c r="I28" s="573">
        <f>IF(C28="","",G28*H28)</f>
      </c>
      <c r="J28" s="1111"/>
      <c r="K28" s="1112"/>
    </row>
    <row r="29" ht="18" customHeight="1">
      <c r="B29" s="186" t="str">
        <f>"① 購入は"&amp;TEXT(リスト!G62,"yyyy年m月d日")&amp;"から可能です。（出来るだけ早い時期に、研修生数に適した個数を購入し、安全対策に使用してください）"</f>
        <v>① 購入は2020年4月1日から可能です。（出来るだけ早い時期に、研修生数に適した個数を購入し、安全対策に使用してください）</v>
      </c>
    </row>
    <row r="30" ht="18" customHeight="1">
      <c r="B30" s="178" t="s">
        <v>893</v>
      </c>
    </row>
    <row r="31" ht="18" customHeight="1">
      <c r="B31" s="198" t="s">
        <v>894</v>
      </c>
    </row>
    <row r="32" ht="18" customHeight="1">
      <c r="B32" s="138" t="s">
        <v>871</v>
      </c>
    </row>
    <row r="33" spans="2:11" ht="19.5" customHeight="1">
      <c r="B33" s="1044" t="s">
        <v>411</v>
      </c>
      <c r="C33" s="1044"/>
      <c r="D33" s="1044"/>
      <c r="I33" s="1194"/>
      <c r="J33" s="1194"/>
      <c r="K33" s="1194"/>
    </row>
    <row r="34" ht="19.5" customHeight="1"/>
    <row r="35" spans="2:11" ht="19.5" customHeight="1">
      <c r="B35" s="1202" t="s">
        <v>629</v>
      </c>
      <c r="C35" s="1202"/>
      <c r="D35" s="1202"/>
      <c r="E35" s="1202"/>
      <c r="F35" s="478"/>
      <c r="G35" s="1128" t="s">
        <v>263</v>
      </c>
      <c r="H35" s="1140"/>
      <c r="I35" s="1129">
        <f>IF('2-1(表紙)'!$I$15="","",'2-1(表紙)'!$I$15)</f>
      </c>
      <c r="J35" s="1129"/>
      <c r="K35" s="1140"/>
    </row>
    <row r="36" spans="2:11" ht="19.5" customHeight="1">
      <c r="B36" s="1202"/>
      <c r="C36" s="1202"/>
      <c r="D36" s="1202"/>
      <c r="E36" s="1202"/>
      <c r="F36" s="478"/>
      <c r="G36" s="1128" t="s">
        <v>264</v>
      </c>
      <c r="H36" s="1140"/>
      <c r="I36" s="1129">
        <f>IF('2-1(表紙)'!$J$15="","",'2-1(表紙)'!$J$15)</f>
      </c>
      <c r="J36" s="1129"/>
      <c r="K36" s="1140"/>
    </row>
    <row r="37" spans="2:11" ht="19.5" customHeight="1">
      <c r="B37" s="478"/>
      <c r="C37" s="478"/>
      <c r="D37" s="478"/>
      <c r="E37" s="478"/>
      <c r="F37" s="478"/>
      <c r="G37" s="1128" t="str">
        <f>'2-1(表紙)'!F10</f>
        <v>林業経営体名</v>
      </c>
      <c r="H37" s="1140"/>
      <c r="I37" s="1129">
        <f>IF('2-1(表紙)'!$H$10="","",'2-1(表紙)'!$H$10)</f>
      </c>
      <c r="J37" s="1129"/>
      <c r="K37" s="487">
        <f>IF('2-1(表紙)'!$K$15="","",'2-1(表紙)'!$K$15)</f>
      </c>
    </row>
    <row r="38" spans="2:11" ht="19.5" customHeight="1">
      <c r="B38" s="202"/>
      <c r="C38" s="202"/>
      <c r="D38" s="202"/>
      <c r="E38" s="202"/>
      <c r="F38" s="202"/>
      <c r="G38" s="202"/>
      <c r="H38" s="202"/>
      <c r="I38" s="202"/>
      <c r="J38" s="89"/>
      <c r="K38" s="89"/>
    </row>
    <row r="39" spans="2:11" ht="39.75" customHeight="1" thickBot="1">
      <c r="B39" s="448" t="s">
        <v>607</v>
      </c>
      <c r="C39" s="447" t="s">
        <v>345</v>
      </c>
      <c r="D39" s="593" t="s">
        <v>671</v>
      </c>
      <c r="E39" s="488" t="s">
        <v>600</v>
      </c>
      <c r="F39" s="448" t="s">
        <v>612</v>
      </c>
      <c r="G39" s="447" t="s">
        <v>878</v>
      </c>
      <c r="H39" s="447" t="s">
        <v>346</v>
      </c>
      <c r="I39" s="447" t="s">
        <v>347</v>
      </c>
      <c r="J39" s="1107" t="str">
        <f>J7</f>
        <v>備考（②、③）</v>
      </c>
      <c r="K39" s="1207"/>
    </row>
    <row r="40" spans="2:11" ht="18" customHeight="1" thickTop="1">
      <c r="B40" s="1132" t="s">
        <v>618</v>
      </c>
      <c r="C40" s="584"/>
      <c r="D40" s="489"/>
      <c r="E40" s="490"/>
      <c r="F40" s="552"/>
      <c r="G40" s="581"/>
      <c r="H40" s="581"/>
      <c r="I40" s="582">
        <f aca="true" t="shared" si="0" ref="I40:I60">IF(C40="","",G40*H40)</f>
      </c>
      <c r="J40" s="1138"/>
      <c r="K40" s="1139"/>
    </row>
    <row r="41" spans="2:11" ht="18" customHeight="1">
      <c r="B41" s="998"/>
      <c r="C41" s="574"/>
      <c r="D41" s="481"/>
      <c r="E41" s="482"/>
      <c r="F41" s="549"/>
      <c r="G41" s="575"/>
      <c r="H41" s="575"/>
      <c r="I41" s="576">
        <f t="shared" si="0"/>
      </c>
      <c r="J41" s="1111"/>
      <c r="K41" s="1112"/>
    </row>
    <row r="42" spans="2:11" ht="18" customHeight="1">
      <c r="B42" s="998"/>
      <c r="C42" s="574"/>
      <c r="D42" s="481"/>
      <c r="E42" s="482"/>
      <c r="F42" s="549"/>
      <c r="G42" s="575"/>
      <c r="H42" s="575"/>
      <c r="I42" s="576">
        <f t="shared" si="0"/>
      </c>
      <c r="J42" s="1111"/>
      <c r="K42" s="1112"/>
    </row>
    <row r="43" spans="2:11" ht="18" customHeight="1">
      <c r="B43" s="998"/>
      <c r="C43" s="574"/>
      <c r="D43" s="481"/>
      <c r="E43" s="482"/>
      <c r="F43" s="549"/>
      <c r="G43" s="575"/>
      <c r="H43" s="575"/>
      <c r="I43" s="576">
        <f t="shared" si="0"/>
      </c>
      <c r="J43" s="1111"/>
      <c r="K43" s="1112"/>
    </row>
    <row r="44" spans="2:11" ht="18" customHeight="1">
      <c r="B44" s="998"/>
      <c r="C44" s="574"/>
      <c r="D44" s="481"/>
      <c r="E44" s="482"/>
      <c r="F44" s="549"/>
      <c r="G44" s="575"/>
      <c r="H44" s="575"/>
      <c r="I44" s="576">
        <f t="shared" si="0"/>
      </c>
      <c r="J44" s="1111"/>
      <c r="K44" s="1112"/>
    </row>
    <row r="45" spans="2:11" ht="18" customHeight="1">
      <c r="B45" s="998"/>
      <c r="C45" s="574"/>
      <c r="D45" s="481"/>
      <c r="E45" s="482"/>
      <c r="F45" s="549"/>
      <c r="G45" s="575"/>
      <c r="H45" s="575"/>
      <c r="I45" s="576">
        <f t="shared" si="0"/>
      </c>
      <c r="J45" s="1111"/>
      <c r="K45" s="1112"/>
    </row>
    <row r="46" spans="2:11" ht="18" customHeight="1" thickBot="1">
      <c r="B46" s="999"/>
      <c r="C46" s="577"/>
      <c r="D46" s="483"/>
      <c r="E46" s="484"/>
      <c r="F46" s="550"/>
      <c r="G46" s="578"/>
      <c r="H46" s="578"/>
      <c r="I46" s="576">
        <f t="shared" si="0"/>
      </c>
      <c r="J46" s="1205"/>
      <c r="K46" s="1206"/>
    </row>
    <row r="47" spans="2:11" ht="18" customHeight="1" thickTop="1">
      <c r="B47" s="998" t="s">
        <v>619</v>
      </c>
      <c r="C47" s="571"/>
      <c r="D47" s="485"/>
      <c r="E47" s="486"/>
      <c r="F47" s="551"/>
      <c r="G47" s="572"/>
      <c r="H47" s="572"/>
      <c r="I47" s="582">
        <f t="shared" si="0"/>
      </c>
      <c r="J47" s="1138"/>
      <c r="K47" s="1139"/>
    </row>
    <row r="48" spans="2:11" ht="18" customHeight="1">
      <c r="B48" s="998"/>
      <c r="C48" s="574"/>
      <c r="D48" s="481"/>
      <c r="E48" s="482"/>
      <c r="F48" s="549"/>
      <c r="G48" s="575"/>
      <c r="H48" s="575"/>
      <c r="I48" s="576">
        <f t="shared" si="0"/>
      </c>
      <c r="J48" s="1111"/>
      <c r="K48" s="1112"/>
    </row>
    <row r="49" spans="2:11" ht="18" customHeight="1">
      <c r="B49" s="998"/>
      <c r="C49" s="574"/>
      <c r="D49" s="481"/>
      <c r="E49" s="482"/>
      <c r="F49" s="549"/>
      <c r="G49" s="575"/>
      <c r="H49" s="575"/>
      <c r="I49" s="576">
        <f t="shared" si="0"/>
      </c>
      <c r="J49" s="1111"/>
      <c r="K49" s="1112"/>
    </row>
    <row r="50" spans="2:11" ht="18" customHeight="1">
      <c r="B50" s="998"/>
      <c r="C50" s="574"/>
      <c r="D50" s="481"/>
      <c r="E50" s="482"/>
      <c r="F50" s="549"/>
      <c r="G50" s="575"/>
      <c r="H50" s="575"/>
      <c r="I50" s="576">
        <f t="shared" si="0"/>
      </c>
      <c r="J50" s="1111"/>
      <c r="K50" s="1112"/>
    </row>
    <row r="51" spans="2:11" ht="18" customHeight="1">
      <c r="B51" s="998"/>
      <c r="C51" s="574"/>
      <c r="D51" s="481"/>
      <c r="E51" s="482"/>
      <c r="F51" s="549"/>
      <c r="G51" s="575"/>
      <c r="H51" s="575"/>
      <c r="I51" s="576">
        <f t="shared" si="0"/>
      </c>
      <c r="J51" s="1111"/>
      <c r="K51" s="1112"/>
    </row>
    <row r="52" spans="2:11" ht="18" customHeight="1">
      <c r="B52" s="998"/>
      <c r="C52" s="574"/>
      <c r="D52" s="481"/>
      <c r="E52" s="482"/>
      <c r="F52" s="549"/>
      <c r="G52" s="575"/>
      <c r="H52" s="575"/>
      <c r="I52" s="576">
        <f t="shared" si="0"/>
      </c>
      <c r="J52" s="1111"/>
      <c r="K52" s="1112"/>
    </row>
    <row r="53" spans="2:11" ht="18" customHeight="1" thickBot="1">
      <c r="B53" s="998"/>
      <c r="C53" s="585"/>
      <c r="D53" s="491"/>
      <c r="E53" s="492"/>
      <c r="F53" s="553"/>
      <c r="G53" s="583"/>
      <c r="H53" s="583"/>
      <c r="I53" s="576">
        <f t="shared" si="0"/>
      </c>
      <c r="J53" s="1116"/>
      <c r="K53" s="1117"/>
    </row>
    <row r="54" spans="2:11" ht="18" customHeight="1" thickTop="1">
      <c r="B54" s="1132" t="s">
        <v>620</v>
      </c>
      <c r="C54" s="584"/>
      <c r="D54" s="489"/>
      <c r="E54" s="490"/>
      <c r="F54" s="552"/>
      <c r="G54" s="581"/>
      <c r="H54" s="581"/>
      <c r="I54" s="582">
        <f t="shared" si="0"/>
      </c>
      <c r="J54" s="1109"/>
      <c r="K54" s="1110"/>
    </row>
    <row r="55" spans="2:11" ht="18" customHeight="1">
      <c r="B55" s="998"/>
      <c r="C55" s="574"/>
      <c r="D55" s="481"/>
      <c r="E55" s="482"/>
      <c r="F55" s="549"/>
      <c r="G55" s="575"/>
      <c r="H55" s="575"/>
      <c r="I55" s="576">
        <f t="shared" si="0"/>
      </c>
      <c r="J55" s="1111"/>
      <c r="K55" s="1112"/>
    </row>
    <row r="56" spans="2:11" ht="18" customHeight="1">
      <c r="B56" s="998"/>
      <c r="C56" s="574"/>
      <c r="D56" s="481"/>
      <c r="E56" s="482"/>
      <c r="F56" s="549"/>
      <c r="G56" s="575"/>
      <c r="H56" s="575"/>
      <c r="I56" s="576">
        <f t="shared" si="0"/>
      </c>
      <c r="J56" s="1111"/>
      <c r="K56" s="1112"/>
    </row>
    <row r="57" spans="2:11" ht="18" customHeight="1">
      <c r="B57" s="998"/>
      <c r="C57" s="574"/>
      <c r="D57" s="481"/>
      <c r="E57" s="482"/>
      <c r="F57" s="549"/>
      <c r="G57" s="575"/>
      <c r="H57" s="575"/>
      <c r="I57" s="576">
        <f t="shared" si="0"/>
      </c>
      <c r="J57" s="1111"/>
      <c r="K57" s="1112"/>
    </row>
    <row r="58" spans="2:11" ht="18" customHeight="1">
      <c r="B58" s="998"/>
      <c r="C58" s="574"/>
      <c r="D58" s="481"/>
      <c r="E58" s="482"/>
      <c r="F58" s="549"/>
      <c r="G58" s="575"/>
      <c r="H58" s="575"/>
      <c r="I58" s="576">
        <f t="shared" si="0"/>
      </c>
      <c r="J58" s="1111"/>
      <c r="K58" s="1112"/>
    </row>
    <row r="59" spans="2:11" ht="18" customHeight="1">
      <c r="B59" s="998"/>
      <c r="C59" s="574"/>
      <c r="D59" s="481"/>
      <c r="E59" s="482"/>
      <c r="F59" s="549"/>
      <c r="G59" s="575"/>
      <c r="H59" s="575"/>
      <c r="I59" s="576">
        <f t="shared" si="0"/>
      </c>
      <c r="J59" s="1111"/>
      <c r="K59" s="1112"/>
    </row>
    <row r="60" spans="2:11" ht="18" customHeight="1">
      <c r="B60" s="1133"/>
      <c r="C60" s="574"/>
      <c r="D60" s="481"/>
      <c r="E60" s="482"/>
      <c r="F60" s="549"/>
      <c r="G60" s="575"/>
      <c r="H60" s="575"/>
      <c r="I60" s="576">
        <f t="shared" si="0"/>
      </c>
      <c r="J60" s="1111"/>
      <c r="K60" s="1112"/>
    </row>
    <row r="61" ht="18" customHeight="1">
      <c r="B61" s="186" t="str">
        <f>B29</f>
        <v>① 購入は2020年4月1日から可能です。（出来るだけ早い時期に、研修生数に適した個数を購入し、安全対策に使用してください）</v>
      </c>
    </row>
    <row r="62" ht="18" customHeight="1">
      <c r="B62" s="198" t="str">
        <f>B30</f>
        <v>② 助成対象研修生がいるが、防護ズボン／ブーツの購入しない際は、その理由を選択してください。</v>
      </c>
    </row>
    <row r="63" ht="18" customHeight="1">
      <c r="B63" s="198" t="str">
        <f>B31</f>
        <v>③ メーカー、種別、品名の順にリストから選択してください。”リスト外商品”を手入力した際は、備考欄のプルダウンを選択してください。</v>
      </c>
    </row>
    <row r="64" ht="13.5" customHeight="1">
      <c r="B64" s="186" t="str">
        <f>B32</f>
        <v>④ 単価はすべて税抜で入力してください。</v>
      </c>
    </row>
  </sheetData>
  <sheetProtection password="FA09" sheet="1"/>
  <mergeCells count="78">
    <mergeCell ref="G36:H36"/>
    <mergeCell ref="I36:K36"/>
    <mergeCell ref="G37:H37"/>
    <mergeCell ref="I37:J37"/>
    <mergeCell ref="G5:H5"/>
    <mergeCell ref="I3:K3"/>
    <mergeCell ref="I4:K4"/>
    <mergeCell ref="I5:J5"/>
    <mergeCell ref="G35:H35"/>
    <mergeCell ref="I35:K35"/>
    <mergeCell ref="J60:K60"/>
    <mergeCell ref="J42:K42"/>
    <mergeCell ref="J50:K50"/>
    <mergeCell ref="J49:K49"/>
    <mergeCell ref="J55:K55"/>
    <mergeCell ref="J56:K56"/>
    <mergeCell ref="J43:K43"/>
    <mergeCell ref="B54:B60"/>
    <mergeCell ref="J54:K54"/>
    <mergeCell ref="J57:K57"/>
    <mergeCell ref="J58:K58"/>
    <mergeCell ref="J47:K47"/>
    <mergeCell ref="J48:K48"/>
    <mergeCell ref="J51:K51"/>
    <mergeCell ref="J52:K52"/>
    <mergeCell ref="J53:K53"/>
    <mergeCell ref="J59:K59"/>
    <mergeCell ref="J41:K41"/>
    <mergeCell ref="J44:K44"/>
    <mergeCell ref="J45:K45"/>
    <mergeCell ref="J46:K46"/>
    <mergeCell ref="B47:B53"/>
    <mergeCell ref="J39:K39"/>
    <mergeCell ref="B40:B46"/>
    <mergeCell ref="J40:K40"/>
    <mergeCell ref="I33:K33"/>
    <mergeCell ref="J24:K24"/>
    <mergeCell ref="J27:K27"/>
    <mergeCell ref="J28:K28"/>
    <mergeCell ref="J17:K17"/>
    <mergeCell ref="J18:K18"/>
    <mergeCell ref="J19:K19"/>
    <mergeCell ref="J26:K26"/>
    <mergeCell ref="J21:K21"/>
    <mergeCell ref="J22:K23"/>
    <mergeCell ref="B3:E4"/>
    <mergeCell ref="B35:E36"/>
    <mergeCell ref="B8:B14"/>
    <mergeCell ref="B15:B21"/>
    <mergeCell ref="F8:H8"/>
    <mergeCell ref="F9:H9"/>
    <mergeCell ref="B22:B28"/>
    <mergeCell ref="B33:D33"/>
    <mergeCell ref="G3:H3"/>
    <mergeCell ref="G4:H4"/>
    <mergeCell ref="J15:K16"/>
    <mergeCell ref="J11:K11"/>
    <mergeCell ref="F23:H23"/>
    <mergeCell ref="J25:K25"/>
    <mergeCell ref="F16:H16"/>
    <mergeCell ref="J14:K14"/>
    <mergeCell ref="J20:K20"/>
    <mergeCell ref="AQ6:BC6"/>
    <mergeCell ref="E8:E9"/>
    <mergeCell ref="J7:K7"/>
    <mergeCell ref="J10:K10"/>
    <mergeCell ref="C8:D9"/>
    <mergeCell ref="J8:K9"/>
    <mergeCell ref="C22:D23"/>
    <mergeCell ref="E22:E23"/>
    <mergeCell ref="I1:K1"/>
    <mergeCell ref="B1:D1"/>
    <mergeCell ref="F22:H22"/>
    <mergeCell ref="J12:K12"/>
    <mergeCell ref="J13:K13"/>
    <mergeCell ref="C15:D16"/>
    <mergeCell ref="E15:E16"/>
    <mergeCell ref="F15:H15"/>
  </mergeCells>
  <conditionalFormatting sqref="J10:K14 J40:K60 J17:K21 J24:K28 C10:H14 C17:H21 C24:H28 C40:H60 J8 J15 J22">
    <cfRule type="expression" priority="13" dxfId="3" stopIfTrue="1">
      <formula>C8=""</formula>
    </cfRule>
  </conditionalFormatting>
  <conditionalFormatting sqref="I3:K5 I8:I28 I40:I60">
    <cfRule type="expression" priority="12" dxfId="2" stopIfTrue="1">
      <formula>I3=""</formula>
    </cfRule>
  </conditionalFormatting>
  <conditionalFormatting sqref="J8 J15 J22">
    <cfRule type="expression" priority="163" dxfId="119" stopIfTrue="1">
      <formula>$J8&lt;&gt;"→防護ズボン／ブーツを購入しない場合、その理由を選択下さい"</formula>
    </cfRule>
    <cfRule type="expression" priority="164" dxfId="120" stopIfTrue="1">
      <formula>AND($E8&gt;0,$I8="")</formula>
    </cfRule>
    <cfRule type="expression" priority="165" dxfId="118" stopIfTrue="1">
      <formula>AND($E8&gt;0,$I8&gt;0)</formula>
    </cfRule>
  </conditionalFormatting>
  <conditionalFormatting sqref="I35:K37">
    <cfRule type="expression" priority="1" dxfId="2" stopIfTrue="1">
      <formula>I35=""</formula>
    </cfRule>
  </conditionalFormatting>
  <dataValidations count="7">
    <dataValidation type="list" allowBlank="1" showInputMessage="1" showErrorMessage="1" sqref="E10:E14 E17:E21 E24:E28 E40:E60">
      <formula1>"防護ズボン,防護ブーツ"</formula1>
    </dataValidation>
    <dataValidation type="list" allowBlank="1" showInputMessage="1" error="リストから選択してください。" sqref="D10:D14 D17:D21 D24:D28 D40:D60">
      <formula1>INDIRECT("リスト!$AE$22:$AE$34")</formula1>
    </dataValidation>
    <dataValidation type="list" allowBlank="1" showInputMessage="1" sqref="F10:F14 F17:F21 F24:F28 F40:F60">
      <formula1>INDIRECT(D10&amp;E10)</formula1>
    </dataValidation>
    <dataValidation type="date" allowBlank="1" showInputMessage="1" showErrorMessage="1" error="2020/4/1～2021/1/31までの日付を入力してください。" sqref="C10:C14 C17:C21 C24:C28 C40:C60">
      <formula1>INDIRECT("リスト!G62")</formula1>
      <formula2>INDIRECT("リスト!G63")</formula2>
    </dataValidation>
    <dataValidation allowBlank="1" showInputMessage="1" showErrorMessage="1" imeMode="disabled" sqref="G10:G14 G17:G21 G24:G28 G40:G60"/>
    <dataValidation type="list" allowBlank="1" showInputMessage="1" sqref="J10:K14 J17:K21 J24:K28 J40:K60">
      <formula1>"リスト外商品（防護ﾚﾍﾞﾙが「class１」相当以上）"</formula1>
    </dataValidation>
    <dataValidation type="list" allowBlank="1" showInputMessage="1" showErrorMessage="1" error="購入しない理由を選択下さい" sqref="J8:K9 J15:K16 J22:K23">
      <formula1>INDIRECT("リスト!$BW$3:$BW$7")</formula1>
    </dataValidation>
  </dataValidations>
  <printOptions horizontalCentered="1"/>
  <pageMargins left="0.1968503937007874" right="0.1968503937007874" top="0.7874015748031497" bottom="0.1968503937007874" header="0.3937007874015748" footer="0.1968503937007874"/>
  <pageSetup horizontalDpi="600" verticalDpi="600" orientation="landscape" paperSize="9" scale="88" r:id="rId4"/>
  <rowBreaks count="1" manualBreakCount="1">
    <brk id="32" min="2" max="11" man="1"/>
  </rowBreaks>
  <drawing r:id="rId3"/>
  <legacyDrawing r:id="rId2"/>
</worksheet>
</file>

<file path=xl/worksheets/sheet17.xml><?xml version="1.0" encoding="utf-8"?>
<worksheet xmlns="http://schemas.openxmlformats.org/spreadsheetml/2006/main" xmlns:r="http://schemas.openxmlformats.org/officeDocument/2006/relationships">
  <sheetPr>
    <tabColor theme="7"/>
  </sheetPr>
  <dimension ref="B1:U54"/>
  <sheetViews>
    <sheetView view="pageBreakPreview" zoomScaleSheetLayoutView="100" zoomScalePageLayoutView="0" workbookViewId="0" topLeftCell="A1">
      <selection activeCell="B1" sqref="B1:D1"/>
    </sheetView>
  </sheetViews>
  <sheetFormatPr defaultColWidth="9.00390625" defaultRowHeight="13.5" customHeight="1"/>
  <cols>
    <col min="1" max="1" width="3.57421875" style="38" customWidth="1"/>
    <col min="2" max="3" width="4.57421875" style="38" customWidth="1"/>
    <col min="4" max="4" width="15.57421875" style="38" customWidth="1"/>
    <col min="5" max="6" width="8.57421875" style="38" customWidth="1"/>
    <col min="7" max="9" width="12.57421875" style="38" customWidth="1"/>
    <col min="10" max="12" width="4.57421875" style="38" customWidth="1"/>
    <col min="13" max="14" width="8.57421875" style="38" customWidth="1"/>
    <col min="15" max="15" width="25.57421875" style="38" customWidth="1"/>
    <col min="16" max="16" width="5.57421875" style="38" customWidth="1"/>
    <col min="17" max="17" width="9.00390625" style="407" customWidth="1"/>
    <col min="18" max="21" width="9.00390625" style="407" hidden="1" customWidth="1"/>
    <col min="22" max="16384" width="9.00390625" style="407" customWidth="1"/>
  </cols>
  <sheetData>
    <row r="1" spans="2:15" ht="15" customHeight="1">
      <c r="B1" s="1214" t="s">
        <v>412</v>
      </c>
      <c r="C1" s="1215"/>
      <c r="D1" s="1216"/>
      <c r="O1" s="234" t="str">
        <f>IF('2-1(表紙)'!$J$3="","提出区分",'2-1(表紙)'!$J$3)</f>
        <v>提出区分</v>
      </c>
    </row>
    <row r="2" ht="15" customHeight="1"/>
    <row r="3" spans="2:16" ht="15" customHeight="1">
      <c r="B3" s="926" t="s">
        <v>452</v>
      </c>
      <c r="C3" s="926"/>
      <c r="D3" s="926"/>
      <c r="E3" s="926"/>
      <c r="F3" s="926"/>
      <c r="G3" s="926"/>
      <c r="H3" s="220"/>
      <c r="I3" s="473" t="s">
        <v>271</v>
      </c>
      <c r="J3" s="917">
        <f>IF('2-1(表紙)'!$I$15="","",'2-1(表紙)'!$I$15)</f>
      </c>
      <c r="K3" s="918"/>
      <c r="L3" s="918"/>
      <c r="M3" s="918"/>
      <c r="N3" s="918"/>
      <c r="O3" s="918"/>
      <c r="P3" s="919"/>
    </row>
    <row r="4" spans="2:16" ht="15" customHeight="1">
      <c r="B4" s="926"/>
      <c r="C4" s="926"/>
      <c r="D4" s="926"/>
      <c r="E4" s="926"/>
      <c r="F4" s="926"/>
      <c r="G4" s="926"/>
      <c r="H4" s="220"/>
      <c r="I4" s="473" t="s">
        <v>272</v>
      </c>
      <c r="J4" s="917">
        <f>IF('2-1(表紙)'!$J$15="","",'2-1(表紙)'!$J$15)</f>
      </c>
      <c r="K4" s="918"/>
      <c r="L4" s="918"/>
      <c r="M4" s="918"/>
      <c r="N4" s="918"/>
      <c r="O4" s="918"/>
      <c r="P4" s="919"/>
    </row>
    <row r="5" spans="2:16" ht="15" customHeight="1">
      <c r="B5" s="292"/>
      <c r="C5" s="292"/>
      <c r="D5" s="292"/>
      <c r="E5" s="292"/>
      <c r="F5" s="292"/>
      <c r="G5" s="292"/>
      <c r="H5" s="220"/>
      <c r="I5" s="473" t="str">
        <f>'2-1(表紙)'!F10</f>
        <v>林業経営体名</v>
      </c>
      <c r="J5" s="917">
        <f>IF('2-1(表紙)'!$H$10="","",'2-1(表紙)'!$H$10)</f>
      </c>
      <c r="K5" s="918"/>
      <c r="L5" s="918"/>
      <c r="M5" s="918"/>
      <c r="N5" s="918"/>
      <c r="O5" s="918"/>
      <c r="P5" s="474">
        <f>IF('2-1(表紙)'!$K$15="","",'2-1(表紙)'!$K$15)</f>
      </c>
    </row>
    <row r="6" spans="14:15" ht="15" customHeight="1">
      <c r="N6" s="1212"/>
      <c r="O6" s="1212"/>
    </row>
    <row r="7" spans="2:16" ht="30" customHeight="1">
      <c r="B7" s="1225" t="s">
        <v>282</v>
      </c>
      <c r="C7" s="1225" t="s">
        <v>168</v>
      </c>
      <c r="D7" s="1227" t="s">
        <v>169</v>
      </c>
      <c r="E7" s="1210" t="s">
        <v>172</v>
      </c>
      <c r="F7" s="1210"/>
      <c r="G7" s="1021" t="s">
        <v>872</v>
      </c>
      <c r="H7" s="1021"/>
      <c r="I7" s="1021"/>
      <c r="J7" s="1219" t="s">
        <v>527</v>
      </c>
      <c r="K7" s="1222" t="s">
        <v>528</v>
      </c>
      <c r="L7" s="1239" t="s">
        <v>848</v>
      </c>
      <c r="M7" s="1236" t="s">
        <v>858</v>
      </c>
      <c r="N7" s="1242" t="s">
        <v>826</v>
      </c>
      <c r="O7" s="1210" t="s">
        <v>481</v>
      </c>
      <c r="P7" s="1210"/>
    </row>
    <row r="8" spans="2:16" ht="15" customHeight="1">
      <c r="B8" s="1225"/>
      <c r="C8" s="1225"/>
      <c r="D8" s="1227"/>
      <c r="E8" s="961" t="s">
        <v>170</v>
      </c>
      <c r="F8" s="961" t="s">
        <v>171</v>
      </c>
      <c r="G8" s="597" t="s">
        <v>621</v>
      </c>
      <c r="H8" s="597" t="s">
        <v>622</v>
      </c>
      <c r="I8" s="597" t="s">
        <v>623</v>
      </c>
      <c r="J8" s="1220"/>
      <c r="K8" s="1223"/>
      <c r="L8" s="1240"/>
      <c r="M8" s="1237"/>
      <c r="N8" s="1243"/>
      <c r="O8" s="1210"/>
      <c r="P8" s="1210"/>
    </row>
    <row r="9" spans="2:21" ht="120" customHeight="1" thickBot="1">
      <c r="B9" s="1226"/>
      <c r="C9" s="1226"/>
      <c r="D9" s="1228"/>
      <c r="E9" s="1229"/>
      <c r="F9" s="1229"/>
      <c r="G9" s="648" t="s">
        <v>305</v>
      </c>
      <c r="H9" s="648" t="s">
        <v>628</v>
      </c>
      <c r="I9" s="648" t="s">
        <v>624</v>
      </c>
      <c r="J9" s="1221"/>
      <c r="K9" s="1224"/>
      <c r="L9" s="1241"/>
      <c r="M9" s="1238"/>
      <c r="N9" s="1244"/>
      <c r="O9" s="1211"/>
      <c r="P9" s="1211"/>
      <c r="R9" s="631" t="s">
        <v>557</v>
      </c>
      <c r="S9" s="631" t="s">
        <v>563</v>
      </c>
      <c r="U9" s="631" t="s">
        <v>562</v>
      </c>
    </row>
    <row r="10" spans="2:21" ht="15" customHeight="1" thickTop="1">
      <c r="B10" s="90">
        <v>1</v>
      </c>
      <c r="C10" s="91">
        <f>IF(D10="","",TEXT(B10,"00"))</f>
      </c>
      <c r="D10" s="621"/>
      <c r="E10" s="857"/>
      <c r="F10" s="857"/>
      <c r="G10" s="644"/>
      <c r="H10" s="644"/>
      <c r="I10" s="644"/>
      <c r="J10" s="645"/>
      <c r="K10" s="646"/>
      <c r="L10" s="303"/>
      <c r="M10" s="113"/>
      <c r="N10" s="647"/>
      <c r="O10" s="1176"/>
      <c r="P10" s="1177"/>
      <c r="R10" s="97">
        <f>IF(OR('2-1(表紙)'!J$3=リスト!G$4,'2-1(表紙)'!J$3=リスト!G$5),IF(D10&lt;&gt;"",1,0),0)</f>
        <v>0</v>
      </c>
      <c r="S10" s="97">
        <f>IF(OR('2-1(表紙)'!J$3=リスト!G$6,'2-1(表紙)'!J$3=リスト!G$7),IF(AND(D10&lt;&gt;"",N10=リスト!BG$4),1,0),0)</f>
        <v>0</v>
      </c>
      <c r="U10" s="97">
        <f>COUNTA(G10:I24,J10:K24,G37:I51,J37:K51)</f>
        <v>0</v>
      </c>
    </row>
    <row r="11" spans="2:19" ht="15" customHeight="1">
      <c r="B11" s="97">
        <v>2</v>
      </c>
      <c r="C11" s="71">
        <f aca="true" t="shared" si="0" ref="C11:C17">IF(D11="","",TEXT(B11,"00"))</f>
      </c>
      <c r="D11" s="548"/>
      <c r="E11" s="858"/>
      <c r="F11" s="858"/>
      <c r="G11" s="644"/>
      <c r="H11" s="644"/>
      <c r="I11" s="644"/>
      <c r="J11" s="586"/>
      <c r="K11" s="587"/>
      <c r="L11" s="306"/>
      <c r="M11" s="114"/>
      <c r="N11" s="403"/>
      <c r="O11" s="922"/>
      <c r="P11" s="922"/>
      <c r="R11" s="97">
        <f>IF(OR('2-1(表紙)'!J$3=リスト!G$4,'2-1(表紙)'!J$3=リスト!G$5),IF(D11&lt;&gt;"",1,0),0)</f>
        <v>0</v>
      </c>
      <c r="S11" s="97">
        <f>IF(OR('2-1(表紙)'!J$3=リスト!G$6,'2-1(表紙)'!J$3=リスト!G$7),IF(AND(D11&lt;&gt;"",N11=リスト!BG$4),1,0),0)</f>
        <v>0</v>
      </c>
    </row>
    <row r="12" spans="2:19" ht="15" customHeight="1">
      <c r="B12" s="97">
        <v>3</v>
      </c>
      <c r="C12" s="71">
        <f t="shared" si="0"/>
      </c>
      <c r="D12" s="548"/>
      <c r="E12" s="858"/>
      <c r="F12" s="858"/>
      <c r="G12" s="644"/>
      <c r="H12" s="644"/>
      <c r="I12" s="644"/>
      <c r="J12" s="586"/>
      <c r="K12" s="587"/>
      <c r="L12" s="306"/>
      <c r="M12" s="114"/>
      <c r="N12" s="403"/>
      <c r="O12" s="922"/>
      <c r="P12" s="922"/>
      <c r="R12" s="97">
        <f>IF(OR('2-1(表紙)'!J$3=リスト!G$4,'2-1(表紙)'!J$3=リスト!G$5),IF(D12&lt;&gt;"",1,0),0)</f>
        <v>0</v>
      </c>
      <c r="S12" s="97">
        <f>IF(OR('2-1(表紙)'!J$3=リスト!G$6,'2-1(表紙)'!J$3=リスト!G$7),IF(AND(D12&lt;&gt;"",N12=リスト!BG$4),1,0),0)</f>
        <v>0</v>
      </c>
    </row>
    <row r="13" spans="2:19" ht="15" customHeight="1">
      <c r="B13" s="97">
        <v>4</v>
      </c>
      <c r="C13" s="71">
        <f t="shared" si="0"/>
      </c>
      <c r="D13" s="548"/>
      <c r="E13" s="858"/>
      <c r="F13" s="858"/>
      <c r="G13" s="644"/>
      <c r="H13" s="644"/>
      <c r="I13" s="644"/>
      <c r="J13" s="586"/>
      <c r="K13" s="587"/>
      <c r="L13" s="306"/>
      <c r="M13" s="114"/>
      <c r="N13" s="403"/>
      <c r="O13" s="922"/>
      <c r="P13" s="922"/>
      <c r="R13" s="97">
        <f>IF(OR('2-1(表紙)'!J$3=リスト!G$4,'2-1(表紙)'!J$3=リスト!G$5),IF(D13&lt;&gt;"",1,0),0)</f>
        <v>0</v>
      </c>
      <c r="S13" s="97">
        <f>IF(OR('2-1(表紙)'!J$3=リスト!G$6,'2-1(表紙)'!J$3=リスト!G$7),IF(AND(D13&lt;&gt;"",N13=リスト!BG$4),1,0),0)</f>
        <v>0</v>
      </c>
    </row>
    <row r="14" spans="2:19" ht="15" customHeight="1">
      <c r="B14" s="97">
        <v>5</v>
      </c>
      <c r="C14" s="71">
        <f t="shared" si="0"/>
      </c>
      <c r="D14" s="548"/>
      <c r="E14" s="858"/>
      <c r="F14" s="858"/>
      <c r="G14" s="644"/>
      <c r="H14" s="644"/>
      <c r="I14" s="644"/>
      <c r="J14" s="586"/>
      <c r="K14" s="587"/>
      <c r="L14" s="306"/>
      <c r="M14" s="114"/>
      <c r="N14" s="403"/>
      <c r="O14" s="922"/>
      <c r="P14" s="922"/>
      <c r="R14" s="97">
        <f>IF(OR('2-1(表紙)'!J$3=リスト!G$4,'2-1(表紙)'!J$3=リスト!G$5),IF(D14&lt;&gt;"",1,0),0)</f>
        <v>0</v>
      </c>
      <c r="S14" s="97">
        <f>IF(OR('2-1(表紙)'!J$3=リスト!G$6,'2-1(表紙)'!J$3=リスト!G$7),IF(AND(D14&lt;&gt;"",N14=リスト!BG$4),1,0),0)</f>
        <v>0</v>
      </c>
    </row>
    <row r="15" spans="2:19" ht="15" customHeight="1">
      <c r="B15" s="97">
        <v>6</v>
      </c>
      <c r="C15" s="71">
        <f t="shared" si="0"/>
      </c>
      <c r="D15" s="548"/>
      <c r="E15" s="858"/>
      <c r="F15" s="858"/>
      <c r="G15" s="644"/>
      <c r="H15" s="644"/>
      <c r="I15" s="644"/>
      <c r="J15" s="586"/>
      <c r="K15" s="587"/>
      <c r="L15" s="306"/>
      <c r="M15" s="114"/>
      <c r="N15" s="403"/>
      <c r="O15" s="922"/>
      <c r="P15" s="922"/>
      <c r="R15" s="97">
        <f>IF(OR('2-1(表紙)'!J$3=リスト!G$4,'2-1(表紙)'!J$3=リスト!G$5),IF(D15&lt;&gt;"",1,0),0)</f>
        <v>0</v>
      </c>
      <c r="S15" s="97">
        <f>IF(OR('2-1(表紙)'!J$3=リスト!G$6,'2-1(表紙)'!J$3=リスト!G$7),IF(AND(D15&lt;&gt;"",N15=リスト!BG$4),1,0),0)</f>
        <v>0</v>
      </c>
    </row>
    <row r="16" spans="2:19" ht="15" customHeight="1">
      <c r="B16" s="97">
        <v>7</v>
      </c>
      <c r="C16" s="71">
        <f t="shared" si="0"/>
      </c>
      <c r="D16" s="548"/>
      <c r="E16" s="858"/>
      <c r="F16" s="858"/>
      <c r="G16" s="644"/>
      <c r="H16" s="644"/>
      <c r="I16" s="644"/>
      <c r="J16" s="586"/>
      <c r="K16" s="587"/>
      <c r="L16" s="306"/>
      <c r="M16" s="114"/>
      <c r="N16" s="403"/>
      <c r="O16" s="922"/>
      <c r="P16" s="922"/>
      <c r="R16" s="97">
        <f>IF(OR('2-1(表紙)'!J$3=リスト!G$4,'2-1(表紙)'!J$3=リスト!G$5),IF(D16&lt;&gt;"",1,0),0)</f>
        <v>0</v>
      </c>
      <c r="S16" s="97">
        <f>IF(OR('2-1(表紙)'!J$3=リスト!G$6,'2-1(表紙)'!J$3=リスト!G$7),IF(AND(D16&lt;&gt;"",N16=リスト!BG$4),1,0),0)</f>
        <v>0</v>
      </c>
    </row>
    <row r="17" spans="2:19" ht="15" customHeight="1">
      <c r="B17" s="97">
        <v>8</v>
      </c>
      <c r="C17" s="71">
        <f t="shared" si="0"/>
      </c>
      <c r="D17" s="548"/>
      <c r="E17" s="858"/>
      <c r="F17" s="858"/>
      <c r="G17" s="644"/>
      <c r="H17" s="644"/>
      <c r="I17" s="644"/>
      <c r="J17" s="586"/>
      <c r="K17" s="587"/>
      <c r="L17" s="306"/>
      <c r="M17" s="114"/>
      <c r="N17" s="403"/>
      <c r="O17" s="922"/>
      <c r="P17" s="922"/>
      <c r="R17" s="97">
        <f>IF(OR('2-1(表紙)'!J$3=リスト!G$4,'2-1(表紙)'!J$3=リスト!G$5),IF(D17&lt;&gt;"",1,0),0)</f>
        <v>0</v>
      </c>
      <c r="S17" s="97">
        <f>IF(OR('2-1(表紙)'!J$3=リスト!G$6,'2-1(表紙)'!J$3=リスト!G$7),IF(AND(D17&lt;&gt;"",N17=リスト!BG$4),1,0),0)</f>
        <v>0</v>
      </c>
    </row>
    <row r="18" spans="2:19" ht="15" customHeight="1">
      <c r="B18" s="97">
        <v>9</v>
      </c>
      <c r="C18" s="71">
        <f>IF(D18="","",TEXT(B18,"00"))</f>
      </c>
      <c r="D18" s="548"/>
      <c r="E18" s="858"/>
      <c r="F18" s="858"/>
      <c r="G18" s="644"/>
      <c r="H18" s="644"/>
      <c r="I18" s="644"/>
      <c r="J18" s="586"/>
      <c r="K18" s="587"/>
      <c r="L18" s="306"/>
      <c r="M18" s="114"/>
      <c r="N18" s="403"/>
      <c r="O18" s="922"/>
      <c r="P18" s="922"/>
      <c r="R18" s="97">
        <f>IF(OR('2-1(表紙)'!J$3=リスト!G$4,'2-1(表紙)'!J$3=リスト!G$5),IF(D18&lt;&gt;"",1,0),0)</f>
        <v>0</v>
      </c>
      <c r="S18" s="97">
        <f>IF(OR('2-1(表紙)'!J$3=リスト!G$6,'2-1(表紙)'!J$3=リスト!G$7),IF(AND(D18&lt;&gt;"",N18=リスト!BG$4),1,0),0)</f>
        <v>0</v>
      </c>
    </row>
    <row r="19" spans="2:19" ht="15" customHeight="1">
      <c r="B19" s="97">
        <v>10</v>
      </c>
      <c r="C19" s="71">
        <f aca="true" t="shared" si="1" ref="C19:C24">IF(D19="","",TEXT(B19,"00"))</f>
      </c>
      <c r="D19" s="548"/>
      <c r="E19" s="858"/>
      <c r="F19" s="858"/>
      <c r="G19" s="644"/>
      <c r="H19" s="644"/>
      <c r="I19" s="644"/>
      <c r="J19" s="586"/>
      <c r="K19" s="587"/>
      <c r="L19" s="306"/>
      <c r="M19" s="114"/>
      <c r="N19" s="403"/>
      <c r="O19" s="922"/>
      <c r="P19" s="922"/>
      <c r="R19" s="97">
        <f>IF(OR('2-1(表紙)'!J$3=リスト!G$4,'2-1(表紙)'!J$3=リスト!G$5),IF(D19&lt;&gt;"",1,0),0)</f>
        <v>0</v>
      </c>
      <c r="S19" s="97">
        <f>IF(OR('2-1(表紙)'!J$3=リスト!G$6,'2-1(表紙)'!J$3=リスト!G$7),IF(AND(D19&lt;&gt;"",N19=リスト!BG$4),1,0),0)</f>
        <v>0</v>
      </c>
    </row>
    <row r="20" spans="2:19" ht="15" customHeight="1">
      <c r="B20" s="97">
        <v>11</v>
      </c>
      <c r="C20" s="71">
        <f t="shared" si="1"/>
      </c>
      <c r="D20" s="548"/>
      <c r="E20" s="858"/>
      <c r="F20" s="858"/>
      <c r="G20" s="644"/>
      <c r="H20" s="644"/>
      <c r="I20" s="644"/>
      <c r="J20" s="586"/>
      <c r="K20" s="587"/>
      <c r="L20" s="306"/>
      <c r="M20" s="114"/>
      <c r="N20" s="403"/>
      <c r="O20" s="922"/>
      <c r="P20" s="922"/>
      <c r="R20" s="97">
        <f>IF(OR('2-1(表紙)'!J$3=リスト!G$4,'2-1(表紙)'!J$3=リスト!G$5),IF(D20&lt;&gt;"",1,0),0)</f>
        <v>0</v>
      </c>
      <c r="S20" s="97">
        <f>IF(OR('2-1(表紙)'!J$3=リスト!G$6,'2-1(表紙)'!J$3=リスト!G$7),IF(AND(D20&lt;&gt;"",N20=リスト!BG$4),1,0),0)</f>
        <v>0</v>
      </c>
    </row>
    <row r="21" spans="2:19" ht="15" customHeight="1">
      <c r="B21" s="97">
        <v>12</v>
      </c>
      <c r="C21" s="71">
        <f t="shared" si="1"/>
      </c>
      <c r="D21" s="548"/>
      <c r="E21" s="858"/>
      <c r="F21" s="858"/>
      <c r="G21" s="644"/>
      <c r="H21" s="644"/>
      <c r="I21" s="644"/>
      <c r="J21" s="586"/>
      <c r="K21" s="587"/>
      <c r="L21" s="306"/>
      <c r="M21" s="114"/>
      <c r="N21" s="403"/>
      <c r="O21" s="922"/>
      <c r="P21" s="922"/>
      <c r="R21" s="97">
        <f>IF(OR('2-1(表紙)'!J$3=リスト!G$4,'2-1(表紙)'!J$3=リスト!G$5),IF(D21&lt;&gt;"",1,0),0)</f>
        <v>0</v>
      </c>
      <c r="S21" s="97">
        <f>IF(OR('2-1(表紙)'!J$3=リスト!G$6,'2-1(表紙)'!J$3=リスト!G$7),IF(AND(D21&lt;&gt;"",N21=リスト!BG$4),1,0),0)</f>
        <v>0</v>
      </c>
    </row>
    <row r="22" spans="2:19" ht="15" customHeight="1">
      <c r="B22" s="97">
        <v>13</v>
      </c>
      <c r="C22" s="71">
        <f t="shared" si="1"/>
      </c>
      <c r="D22" s="548"/>
      <c r="E22" s="858"/>
      <c r="F22" s="858"/>
      <c r="G22" s="644"/>
      <c r="H22" s="644"/>
      <c r="I22" s="644"/>
      <c r="J22" s="586"/>
      <c r="K22" s="587"/>
      <c r="L22" s="306"/>
      <c r="M22" s="114"/>
      <c r="N22" s="403"/>
      <c r="O22" s="922"/>
      <c r="P22" s="922"/>
      <c r="R22" s="97">
        <f>IF(OR('2-1(表紙)'!J$3=リスト!G$4,'2-1(表紙)'!J$3=リスト!G$5),IF(D22&lt;&gt;"",1,0),0)</f>
        <v>0</v>
      </c>
      <c r="S22" s="97">
        <f>IF(OR('2-1(表紙)'!J$3=リスト!G$6,'2-1(表紙)'!J$3=リスト!G$7),IF(AND(D22&lt;&gt;"",N22=リスト!BG$4),1,0),0)</f>
        <v>0</v>
      </c>
    </row>
    <row r="23" spans="2:19" ht="15" customHeight="1">
      <c r="B23" s="97">
        <v>14</v>
      </c>
      <c r="C23" s="71">
        <f t="shared" si="1"/>
      </c>
      <c r="D23" s="548"/>
      <c r="E23" s="858"/>
      <c r="F23" s="858"/>
      <c r="G23" s="644"/>
      <c r="H23" s="644"/>
      <c r="I23" s="644"/>
      <c r="J23" s="586"/>
      <c r="K23" s="587"/>
      <c r="L23" s="306"/>
      <c r="M23" s="114"/>
      <c r="N23" s="403"/>
      <c r="O23" s="922"/>
      <c r="P23" s="922"/>
      <c r="R23" s="97">
        <f>IF(OR('2-1(表紙)'!J$3=リスト!G$4,'2-1(表紙)'!J$3=リスト!G$5),IF(D23&lt;&gt;"",1,0),0)</f>
        <v>0</v>
      </c>
      <c r="S23" s="97">
        <f>IF(OR('2-1(表紙)'!J$3=リスト!G$6,'2-1(表紙)'!J$3=リスト!G$7),IF(AND(D23&lt;&gt;"",N23=リスト!BG$4),1,0),0)</f>
        <v>0</v>
      </c>
    </row>
    <row r="24" spans="2:19" ht="15" customHeight="1">
      <c r="B24" s="97">
        <v>15</v>
      </c>
      <c r="C24" s="71">
        <f t="shared" si="1"/>
      </c>
      <c r="D24" s="548"/>
      <c r="E24" s="858"/>
      <c r="F24" s="858"/>
      <c r="G24" s="644"/>
      <c r="H24" s="644"/>
      <c r="I24" s="644"/>
      <c r="J24" s="586"/>
      <c r="K24" s="587"/>
      <c r="L24" s="306"/>
      <c r="M24" s="114"/>
      <c r="N24" s="403"/>
      <c r="O24" s="922"/>
      <c r="P24" s="922"/>
      <c r="R24" s="97">
        <f>IF(OR('2-1(表紙)'!J$3=リスト!G$4,'2-1(表紙)'!J$3=リスト!G$5),IF(D24&lt;&gt;"",1,0),0)</f>
        <v>0</v>
      </c>
      <c r="S24" s="97">
        <f>IF(OR('2-1(表紙)'!J$3=リスト!G$6,'2-1(表紙)'!J$3=リスト!G$7),IF(AND(D24&lt;&gt;"",N24=リスト!BG$4),1,0),0)</f>
        <v>0</v>
      </c>
    </row>
    <row r="25" spans="3:16" ht="15" customHeight="1">
      <c r="C25" s="1213" t="s">
        <v>898</v>
      </c>
      <c r="D25" s="1213"/>
      <c r="E25" s="1213"/>
      <c r="F25" s="1213"/>
      <c r="G25" s="1213"/>
      <c r="H25" s="1213"/>
      <c r="I25" s="1213"/>
      <c r="J25" s="1213"/>
      <c r="K25" s="1213"/>
      <c r="L25" s="1213"/>
      <c r="M25" s="1213"/>
      <c r="N25" s="1213"/>
      <c r="O25" s="1213"/>
      <c r="P25" s="1213"/>
    </row>
    <row r="26" spans="3:16" ht="15" customHeight="1">
      <c r="C26" s="1245" t="s">
        <v>900</v>
      </c>
      <c r="D26" s="1245"/>
      <c r="E26" s="1245"/>
      <c r="F26" s="1245"/>
      <c r="G26" s="1245"/>
      <c r="H26" s="1245"/>
      <c r="I26" s="1245"/>
      <c r="J26" s="1245"/>
      <c r="K26" s="1245"/>
      <c r="L26" s="1245"/>
      <c r="M26" s="1245"/>
      <c r="N26" s="1245"/>
      <c r="O26" s="1245"/>
      <c r="P26" s="1245"/>
    </row>
    <row r="27" spans="3:16" ht="15" customHeight="1">
      <c r="C27" s="1245" t="s">
        <v>899</v>
      </c>
      <c r="D27" s="1245"/>
      <c r="E27" s="1245"/>
      <c r="F27" s="1245"/>
      <c r="G27" s="1245"/>
      <c r="H27" s="1245"/>
      <c r="I27" s="1245"/>
      <c r="J27" s="1245"/>
      <c r="K27" s="1245"/>
      <c r="L27" s="1245"/>
      <c r="M27" s="1245"/>
      <c r="N27" s="1245"/>
      <c r="O27" s="1245"/>
      <c r="P27" s="1245"/>
    </row>
    <row r="28" spans="2:15" ht="15" customHeight="1">
      <c r="B28" s="1214" t="s">
        <v>412</v>
      </c>
      <c r="C28" s="1215"/>
      <c r="D28" s="1216"/>
      <c r="O28" s="234" t="str">
        <f>IF('2-1(表紙)'!$J$3="","提出区分",'2-1(表紙)'!$J$3)</f>
        <v>提出区分</v>
      </c>
    </row>
    <row r="29" ht="15" customHeight="1"/>
    <row r="30" spans="2:16" ht="15" customHeight="1">
      <c r="B30" s="926" t="s">
        <v>453</v>
      </c>
      <c r="C30" s="926"/>
      <c r="D30" s="926"/>
      <c r="E30" s="926"/>
      <c r="F30" s="926"/>
      <c r="G30" s="926"/>
      <c r="H30" s="220"/>
      <c r="I30" s="812" t="s">
        <v>271</v>
      </c>
      <c r="J30" s="917">
        <f>IF('2-1(表紙)'!$I$15="","",'2-1(表紙)'!$I$15)</f>
      </c>
      <c r="K30" s="918"/>
      <c r="L30" s="918"/>
      <c r="M30" s="918"/>
      <c r="N30" s="918"/>
      <c r="O30" s="918"/>
      <c r="P30" s="919"/>
    </row>
    <row r="31" spans="2:16" ht="15" customHeight="1">
      <c r="B31" s="926"/>
      <c r="C31" s="926"/>
      <c r="D31" s="926"/>
      <c r="E31" s="926"/>
      <c r="F31" s="926"/>
      <c r="G31" s="926"/>
      <c r="H31" s="220"/>
      <c r="I31" s="812" t="s">
        <v>272</v>
      </c>
      <c r="J31" s="917">
        <f>IF('2-1(表紙)'!$J$15="","",'2-1(表紙)'!$J$15)</f>
      </c>
      <c r="K31" s="918"/>
      <c r="L31" s="918"/>
      <c r="M31" s="918"/>
      <c r="N31" s="918"/>
      <c r="O31" s="918"/>
      <c r="P31" s="919"/>
    </row>
    <row r="32" spans="2:16" ht="15" customHeight="1">
      <c r="B32" s="292"/>
      <c r="C32" s="292"/>
      <c r="D32" s="292"/>
      <c r="E32" s="292"/>
      <c r="F32" s="292"/>
      <c r="G32" s="292"/>
      <c r="H32" s="220"/>
      <c r="I32" s="812" t="str">
        <f>'2-1(表紙)'!F10</f>
        <v>林業経営体名</v>
      </c>
      <c r="J32" s="917">
        <f>IF('2-1(表紙)'!$H$10="","",'2-1(表紙)'!$H$10)</f>
      </c>
      <c r="K32" s="918"/>
      <c r="L32" s="918"/>
      <c r="M32" s="918"/>
      <c r="N32" s="918"/>
      <c r="O32" s="918"/>
      <c r="P32" s="474">
        <f>IF('2-1(表紙)'!$K$15="","",'2-1(表紙)'!$K$15)</f>
      </c>
    </row>
    <row r="33" spans="14:15" ht="15" customHeight="1">
      <c r="N33" s="1212"/>
      <c r="O33" s="1212"/>
    </row>
    <row r="34" spans="2:16" ht="30" customHeight="1">
      <c r="B34" s="1225" t="str">
        <f>B7</f>
        <v>管理番号</v>
      </c>
      <c r="C34" s="1225" t="str">
        <f>C7</f>
        <v>指導員番号</v>
      </c>
      <c r="D34" s="1227" t="str">
        <f>D7</f>
        <v>氏名</v>
      </c>
      <c r="E34" s="1210" t="s">
        <v>172</v>
      </c>
      <c r="F34" s="1210"/>
      <c r="G34" s="1021" t="str">
        <f>G7</f>
        <v>森林作業道作設
オペレーター育成対策の修了年度</v>
      </c>
      <c r="H34" s="1021"/>
      <c r="I34" s="1021"/>
      <c r="J34" s="1219" t="str">
        <f aca="true" t="shared" si="2" ref="J34:O34">J7</f>
        <v>ＦＬ研修の修了年度</v>
      </c>
      <c r="K34" s="1222" t="str">
        <f t="shared" si="2"/>
        <v>ＦＭ研修の修了年度</v>
      </c>
      <c r="L34" s="1231" t="str">
        <f t="shared" si="2"/>
        <v>指導員能力向上研修の修了年度</v>
      </c>
      <c r="M34" s="1217" t="str">
        <f t="shared" si="2"/>
        <v>林業における
現場作業経験年数</v>
      </c>
      <c r="N34" s="1233" t="str">
        <f t="shared" si="2"/>
        <v>指導の実施状況
上期/年間実績時選択</v>
      </c>
      <c r="O34" s="1210" t="str">
        <f t="shared" si="2"/>
        <v>備考
（所属支所名等）</v>
      </c>
      <c r="P34" s="1210"/>
    </row>
    <row r="35" spans="2:16" ht="15" customHeight="1">
      <c r="B35" s="1225"/>
      <c r="C35" s="1225"/>
      <c r="D35" s="1227"/>
      <c r="E35" s="961" t="str">
        <f>E8</f>
        <v>刈払機取扱作業者
安全衛生教育</v>
      </c>
      <c r="F35" s="961" t="str">
        <f>F8</f>
        <v>伐木等の業務に係る
特別教育</v>
      </c>
      <c r="G35" s="597" t="str">
        <f>G8</f>
        <v>H22～H25</v>
      </c>
      <c r="H35" s="597" t="str">
        <f>H8</f>
        <v>H23～H25</v>
      </c>
      <c r="I35" s="597" t="str">
        <f>I8</f>
        <v>H26～</v>
      </c>
      <c r="J35" s="1220"/>
      <c r="K35" s="1223"/>
      <c r="L35" s="1231"/>
      <c r="M35" s="1217"/>
      <c r="N35" s="1234"/>
      <c r="O35" s="1210"/>
      <c r="P35" s="1210"/>
    </row>
    <row r="36" spans="2:16" ht="120" customHeight="1" thickBot="1">
      <c r="B36" s="1226"/>
      <c r="C36" s="1226"/>
      <c r="D36" s="1228"/>
      <c r="E36" s="1229"/>
      <c r="F36" s="1229"/>
      <c r="G36" s="648" t="str">
        <f>G9</f>
        <v>指導者（養成）研修</v>
      </c>
      <c r="H36" s="648" t="str">
        <f>H9</f>
        <v>フォローアップ研修
（都道府県単事業等による同等以上の研修も可）</v>
      </c>
      <c r="I36" s="648" t="str">
        <f>I9</f>
        <v>オペレーター研修
（都道府県単事業等による同等以上の研修も可）</v>
      </c>
      <c r="J36" s="1221"/>
      <c r="K36" s="1224"/>
      <c r="L36" s="1232"/>
      <c r="M36" s="1218"/>
      <c r="N36" s="1235"/>
      <c r="O36" s="1211"/>
      <c r="P36" s="1211"/>
    </row>
    <row r="37" spans="2:19" ht="15" customHeight="1" thickTop="1">
      <c r="B37" s="90">
        <v>16</v>
      </c>
      <c r="C37" s="91">
        <f>IF(D37="","",TEXT(B37,"00"))</f>
      </c>
      <c r="D37" s="649"/>
      <c r="E37" s="857"/>
      <c r="F37" s="857"/>
      <c r="G37" s="644"/>
      <c r="H37" s="644"/>
      <c r="I37" s="644"/>
      <c r="J37" s="651"/>
      <c r="K37" s="652"/>
      <c r="L37" s="653"/>
      <c r="M37" s="650"/>
      <c r="N37" s="654"/>
      <c r="O37" s="1230"/>
      <c r="P37" s="1230"/>
      <c r="R37" s="97">
        <f>IF(OR('2-1(表紙)'!J$3=リスト!G$4,'2-1(表紙)'!J$3=リスト!G$5),IF(D37&lt;&gt;"",1,0),0)</f>
        <v>0</v>
      </c>
      <c r="S37" s="97">
        <f>IF(OR('2-1(表紙)'!J$3=リスト!G$6,'2-1(表紙)'!J$3=リスト!G$7),IF(AND(D37&lt;&gt;"",N37=リスト!BG$4),1,0),0)</f>
        <v>0</v>
      </c>
    </row>
    <row r="38" spans="2:19" ht="15" customHeight="1">
      <c r="B38" s="97">
        <v>17</v>
      </c>
      <c r="C38" s="71">
        <f aca="true" t="shared" si="3" ref="C38:C44">IF(D38="","",TEXT(B38,"00"))</f>
      </c>
      <c r="D38" s="554"/>
      <c r="E38" s="858"/>
      <c r="F38" s="858"/>
      <c r="G38" s="644"/>
      <c r="H38" s="644"/>
      <c r="I38" s="644"/>
      <c r="J38" s="589"/>
      <c r="K38" s="590"/>
      <c r="L38" s="591"/>
      <c r="M38" s="588"/>
      <c r="N38" s="73"/>
      <c r="O38" s="1208"/>
      <c r="P38" s="1208"/>
      <c r="R38" s="97">
        <f>IF(OR('2-1(表紙)'!J$3=リスト!G$4,'2-1(表紙)'!J$3=リスト!G$5),IF(D38&lt;&gt;"",1,0),0)</f>
        <v>0</v>
      </c>
      <c r="S38" s="97">
        <f>IF(OR('2-1(表紙)'!J$3=リスト!G$6,'2-1(表紙)'!J$3=リスト!G$7),IF(AND(D38&lt;&gt;"",N38=リスト!BG$4),1,0),0)</f>
        <v>0</v>
      </c>
    </row>
    <row r="39" spans="2:19" ht="15" customHeight="1">
      <c r="B39" s="97">
        <v>18</v>
      </c>
      <c r="C39" s="71">
        <f t="shared" si="3"/>
      </c>
      <c r="D39" s="554"/>
      <c r="E39" s="858"/>
      <c r="F39" s="858"/>
      <c r="G39" s="644"/>
      <c r="H39" s="644"/>
      <c r="I39" s="644"/>
      <c r="J39" s="589"/>
      <c r="K39" s="590"/>
      <c r="L39" s="591"/>
      <c r="M39" s="588"/>
      <c r="N39" s="73"/>
      <c r="O39" s="1208"/>
      <c r="P39" s="1208"/>
      <c r="R39" s="97">
        <f>IF(OR('2-1(表紙)'!J$3=リスト!G$4,'2-1(表紙)'!J$3=リスト!G$5),IF(D39&lt;&gt;"",1,0),0)</f>
        <v>0</v>
      </c>
      <c r="S39" s="97">
        <f>IF(OR('2-1(表紙)'!J$3=リスト!G$6,'2-1(表紙)'!J$3=リスト!G$7),IF(AND(D39&lt;&gt;"",N39=リスト!BG$4),1,0),0)</f>
        <v>0</v>
      </c>
    </row>
    <row r="40" spans="2:19" ht="15" customHeight="1">
      <c r="B40" s="97">
        <v>19</v>
      </c>
      <c r="C40" s="71">
        <f t="shared" si="3"/>
      </c>
      <c r="D40" s="554"/>
      <c r="E40" s="858"/>
      <c r="F40" s="858"/>
      <c r="G40" s="644"/>
      <c r="H40" s="644"/>
      <c r="I40" s="644"/>
      <c r="J40" s="589"/>
      <c r="K40" s="590"/>
      <c r="L40" s="591"/>
      <c r="M40" s="588"/>
      <c r="N40" s="73"/>
      <c r="O40" s="1208"/>
      <c r="P40" s="1208"/>
      <c r="R40" s="97">
        <f>IF(OR('2-1(表紙)'!J$3=リスト!G$4,'2-1(表紙)'!J$3=リスト!G$5),IF(D40&lt;&gt;"",1,0),0)</f>
        <v>0</v>
      </c>
      <c r="S40" s="97">
        <f>IF(OR('2-1(表紙)'!J$3=リスト!G$6,'2-1(表紙)'!J$3=リスト!G$7),IF(AND(D40&lt;&gt;"",N40=リスト!BG$4),1,0),0)</f>
        <v>0</v>
      </c>
    </row>
    <row r="41" spans="2:19" ht="15" customHeight="1">
      <c r="B41" s="97">
        <v>20</v>
      </c>
      <c r="C41" s="71">
        <f t="shared" si="3"/>
      </c>
      <c r="D41" s="554"/>
      <c r="E41" s="858"/>
      <c r="F41" s="858"/>
      <c r="G41" s="644"/>
      <c r="H41" s="644"/>
      <c r="I41" s="644"/>
      <c r="J41" s="589"/>
      <c r="K41" s="590"/>
      <c r="L41" s="591"/>
      <c r="M41" s="588"/>
      <c r="N41" s="73"/>
      <c r="O41" s="1208"/>
      <c r="P41" s="1208"/>
      <c r="R41" s="97">
        <f>IF(OR('2-1(表紙)'!J$3=リスト!G$4,'2-1(表紙)'!J$3=リスト!G$5),IF(D41&lt;&gt;"",1,0),0)</f>
        <v>0</v>
      </c>
      <c r="S41" s="97">
        <f>IF(OR('2-1(表紙)'!J$3=リスト!G$6,'2-1(表紙)'!J$3=リスト!G$7),IF(AND(D41&lt;&gt;"",N41=リスト!BG$4),1,0),0)</f>
        <v>0</v>
      </c>
    </row>
    <row r="42" spans="2:19" ht="15" customHeight="1">
      <c r="B42" s="97">
        <v>21</v>
      </c>
      <c r="C42" s="71">
        <f t="shared" si="3"/>
      </c>
      <c r="D42" s="554"/>
      <c r="E42" s="858"/>
      <c r="F42" s="858"/>
      <c r="G42" s="644"/>
      <c r="H42" s="644"/>
      <c r="I42" s="644"/>
      <c r="J42" s="589"/>
      <c r="K42" s="590"/>
      <c r="L42" s="591"/>
      <c r="M42" s="588"/>
      <c r="N42" s="73"/>
      <c r="O42" s="1208"/>
      <c r="P42" s="1208"/>
      <c r="R42" s="97">
        <f>IF(OR('2-1(表紙)'!J$3=リスト!G$4,'2-1(表紙)'!J$3=リスト!G$5),IF(D42&lt;&gt;"",1,0),0)</f>
        <v>0</v>
      </c>
      <c r="S42" s="97">
        <f>IF(OR('2-1(表紙)'!J$3=リスト!G$6,'2-1(表紙)'!J$3=リスト!G$7),IF(AND(D42&lt;&gt;"",N42=リスト!BG$4),1,0),0)</f>
        <v>0</v>
      </c>
    </row>
    <row r="43" spans="2:19" ht="15" customHeight="1">
      <c r="B43" s="97">
        <v>22</v>
      </c>
      <c r="C43" s="71">
        <f t="shared" si="3"/>
      </c>
      <c r="D43" s="554"/>
      <c r="E43" s="858"/>
      <c r="F43" s="858"/>
      <c r="G43" s="644"/>
      <c r="H43" s="644"/>
      <c r="I43" s="644"/>
      <c r="J43" s="589"/>
      <c r="K43" s="590"/>
      <c r="L43" s="591"/>
      <c r="M43" s="588"/>
      <c r="N43" s="73"/>
      <c r="O43" s="1208"/>
      <c r="P43" s="1208"/>
      <c r="R43" s="97">
        <f>IF(OR('2-1(表紙)'!J$3=リスト!G$4,'2-1(表紙)'!J$3=リスト!G$5),IF(D43&lt;&gt;"",1,0),0)</f>
        <v>0</v>
      </c>
      <c r="S43" s="97">
        <f>IF(OR('2-1(表紙)'!J$3=リスト!G$6,'2-1(表紙)'!J$3=リスト!G$7),IF(AND(D43&lt;&gt;"",N43=リスト!BG$4),1,0),0)</f>
        <v>0</v>
      </c>
    </row>
    <row r="44" spans="2:19" ht="15" customHeight="1">
      <c r="B44" s="97">
        <v>23</v>
      </c>
      <c r="C44" s="71">
        <f t="shared" si="3"/>
      </c>
      <c r="D44" s="554"/>
      <c r="E44" s="858"/>
      <c r="F44" s="858"/>
      <c r="G44" s="644"/>
      <c r="H44" s="644"/>
      <c r="I44" s="644"/>
      <c r="J44" s="589"/>
      <c r="K44" s="590"/>
      <c r="L44" s="591"/>
      <c r="M44" s="588"/>
      <c r="N44" s="73"/>
      <c r="O44" s="1208"/>
      <c r="P44" s="1208"/>
      <c r="R44" s="97">
        <f>IF(OR('2-1(表紙)'!J$3=リスト!G$4,'2-1(表紙)'!J$3=リスト!G$5),IF(D44&lt;&gt;"",1,0),0)</f>
        <v>0</v>
      </c>
      <c r="S44" s="97">
        <f>IF(OR('2-1(表紙)'!J$3=リスト!G$6,'2-1(表紙)'!J$3=リスト!G$7),IF(AND(D44&lt;&gt;"",N44=リスト!BG$4),1,0),0)</f>
        <v>0</v>
      </c>
    </row>
    <row r="45" spans="2:19" ht="15" customHeight="1">
      <c r="B45" s="97">
        <v>24</v>
      </c>
      <c r="C45" s="71">
        <f>IF(D45="","",TEXT(B45,"00"))</f>
      </c>
      <c r="D45" s="554"/>
      <c r="E45" s="858"/>
      <c r="F45" s="858"/>
      <c r="G45" s="644"/>
      <c r="H45" s="644"/>
      <c r="I45" s="644"/>
      <c r="J45" s="589"/>
      <c r="K45" s="590"/>
      <c r="L45" s="591"/>
      <c r="M45" s="588"/>
      <c r="N45" s="73"/>
      <c r="O45" s="1208"/>
      <c r="P45" s="1208"/>
      <c r="R45" s="97">
        <f>IF(OR('2-1(表紙)'!J$3=リスト!G$4,'2-1(表紙)'!J$3=リスト!G$5),IF(D45&lt;&gt;"",1,0),0)</f>
        <v>0</v>
      </c>
      <c r="S45" s="97">
        <f>IF(OR('2-1(表紙)'!J$3=リスト!G$6,'2-1(表紙)'!J$3=リスト!G$7),IF(AND(D45&lt;&gt;"",N45=リスト!BG$4),1,0),0)</f>
        <v>0</v>
      </c>
    </row>
    <row r="46" spans="2:19" ht="15" customHeight="1">
      <c r="B46" s="97">
        <v>25</v>
      </c>
      <c r="C46" s="71">
        <f aca="true" t="shared" si="4" ref="C46:C51">IF(D46="","",TEXT(B46,"00"))</f>
      </c>
      <c r="D46" s="554"/>
      <c r="E46" s="858"/>
      <c r="F46" s="858"/>
      <c r="G46" s="644"/>
      <c r="H46" s="644"/>
      <c r="I46" s="644"/>
      <c r="J46" s="589"/>
      <c r="K46" s="590"/>
      <c r="L46" s="591"/>
      <c r="M46" s="588"/>
      <c r="N46" s="73"/>
      <c r="O46" s="1208"/>
      <c r="P46" s="1208"/>
      <c r="R46" s="97">
        <f>IF(OR('2-1(表紙)'!J$3=リスト!G$4,'2-1(表紙)'!J$3=リスト!G$5),IF(D46&lt;&gt;"",1,0),0)</f>
        <v>0</v>
      </c>
      <c r="S46" s="97">
        <f>IF(OR('2-1(表紙)'!J$3=リスト!G$6,'2-1(表紙)'!J$3=リスト!G$7),IF(AND(D46&lt;&gt;"",N46=リスト!BG$4),1,0),0)</f>
        <v>0</v>
      </c>
    </row>
    <row r="47" spans="2:19" ht="15" customHeight="1">
      <c r="B47" s="97">
        <v>26</v>
      </c>
      <c r="C47" s="71">
        <f t="shared" si="4"/>
      </c>
      <c r="D47" s="554"/>
      <c r="E47" s="858"/>
      <c r="F47" s="858"/>
      <c r="G47" s="644"/>
      <c r="H47" s="644"/>
      <c r="I47" s="644"/>
      <c r="J47" s="589"/>
      <c r="K47" s="590"/>
      <c r="L47" s="591"/>
      <c r="M47" s="588"/>
      <c r="N47" s="73"/>
      <c r="O47" s="1208"/>
      <c r="P47" s="1208"/>
      <c r="R47" s="97">
        <f>IF(OR('2-1(表紙)'!J$3=リスト!G$4,'2-1(表紙)'!J$3=リスト!G$5),IF(D47&lt;&gt;"",1,0),0)</f>
        <v>0</v>
      </c>
      <c r="S47" s="97">
        <f>IF(OR('2-1(表紙)'!J$3=リスト!G$6,'2-1(表紙)'!J$3=リスト!G$7),IF(AND(D47&lt;&gt;"",N47=リスト!BG$4),1,0),0)</f>
        <v>0</v>
      </c>
    </row>
    <row r="48" spans="2:19" ht="15" customHeight="1">
      <c r="B48" s="97">
        <v>27</v>
      </c>
      <c r="C48" s="71">
        <f t="shared" si="4"/>
      </c>
      <c r="D48" s="554"/>
      <c r="E48" s="858"/>
      <c r="F48" s="858"/>
      <c r="G48" s="644"/>
      <c r="H48" s="644"/>
      <c r="I48" s="644"/>
      <c r="J48" s="589"/>
      <c r="K48" s="590"/>
      <c r="L48" s="591"/>
      <c r="M48" s="588"/>
      <c r="N48" s="73"/>
      <c r="O48" s="1208"/>
      <c r="P48" s="1208"/>
      <c r="R48" s="97">
        <f>IF(OR('2-1(表紙)'!J$3=リスト!G$4,'2-1(表紙)'!J$3=リスト!G$5),IF(D48&lt;&gt;"",1,0),0)</f>
        <v>0</v>
      </c>
      <c r="S48" s="97">
        <f>IF(OR('2-1(表紙)'!J$3=リスト!G$6,'2-1(表紙)'!J$3=リスト!G$7),IF(AND(D48&lt;&gt;"",N48=リスト!BG$4),1,0),0)</f>
        <v>0</v>
      </c>
    </row>
    <row r="49" spans="2:19" ht="15" customHeight="1">
      <c r="B49" s="97">
        <v>28</v>
      </c>
      <c r="C49" s="71">
        <f t="shared" si="4"/>
      </c>
      <c r="D49" s="554"/>
      <c r="E49" s="858"/>
      <c r="F49" s="858"/>
      <c r="G49" s="644"/>
      <c r="H49" s="644"/>
      <c r="I49" s="644"/>
      <c r="J49" s="589"/>
      <c r="K49" s="590"/>
      <c r="L49" s="591"/>
      <c r="M49" s="588"/>
      <c r="N49" s="73"/>
      <c r="O49" s="1208"/>
      <c r="P49" s="1208"/>
      <c r="R49" s="97">
        <f>IF(OR('2-1(表紙)'!J$3=リスト!G$4,'2-1(表紙)'!J$3=リスト!G$5),IF(D49&lt;&gt;"",1,0),0)</f>
        <v>0</v>
      </c>
      <c r="S49" s="97">
        <f>IF(OR('2-1(表紙)'!J$3=リスト!G$6,'2-1(表紙)'!J$3=リスト!G$7),IF(AND(D49&lt;&gt;"",N49=リスト!BG$4),1,0),0)</f>
        <v>0</v>
      </c>
    </row>
    <row r="50" spans="2:19" ht="15" customHeight="1">
      <c r="B50" s="97">
        <v>29</v>
      </c>
      <c r="C50" s="71">
        <f t="shared" si="4"/>
      </c>
      <c r="D50" s="554"/>
      <c r="E50" s="858"/>
      <c r="F50" s="858"/>
      <c r="G50" s="644"/>
      <c r="H50" s="644"/>
      <c r="I50" s="644"/>
      <c r="J50" s="589"/>
      <c r="K50" s="590"/>
      <c r="L50" s="591"/>
      <c r="M50" s="588"/>
      <c r="N50" s="73"/>
      <c r="O50" s="1208"/>
      <c r="P50" s="1208"/>
      <c r="R50" s="97">
        <f>IF(OR('2-1(表紙)'!J$3=リスト!G$4,'2-1(表紙)'!J$3=リスト!G$5),IF(D50&lt;&gt;"",1,0),0)</f>
        <v>0</v>
      </c>
      <c r="S50" s="97">
        <f>IF(OR('2-1(表紙)'!J$3=リスト!G$6,'2-1(表紙)'!J$3=リスト!G$7),IF(AND(D50&lt;&gt;"",N50=リスト!BG$4),1,0),0)</f>
        <v>0</v>
      </c>
    </row>
    <row r="51" spans="2:19" ht="15" customHeight="1" thickBot="1">
      <c r="B51" s="97">
        <v>30</v>
      </c>
      <c r="C51" s="71">
        <f t="shared" si="4"/>
      </c>
      <c r="D51" s="554"/>
      <c r="E51" s="858"/>
      <c r="F51" s="858"/>
      <c r="G51" s="644"/>
      <c r="H51" s="644"/>
      <c r="I51" s="644"/>
      <c r="J51" s="589"/>
      <c r="K51" s="590"/>
      <c r="L51" s="591"/>
      <c r="M51" s="588"/>
      <c r="N51" s="73"/>
      <c r="O51" s="1208"/>
      <c r="P51" s="1208"/>
      <c r="R51" s="97">
        <f>IF(OR('2-1(表紙)'!J$3=リスト!G$4,'2-1(表紙)'!J$3=リスト!G$5),IF(D51&lt;&gt;"",1,0),0)</f>
        <v>0</v>
      </c>
      <c r="S51" s="97">
        <f>IF(OR('2-1(表紙)'!J$3=リスト!G$6,'2-1(表紙)'!J$3=リスト!G$7),IF(AND(D51&lt;&gt;"",N51=リスト!BG$4),1,0),0)</f>
        <v>0</v>
      </c>
    </row>
    <row r="52" spans="3:19" ht="15" customHeight="1" thickBot="1">
      <c r="C52" s="1209" t="str">
        <f>C25</f>
        <v>①ＦＬ、ＦＭ研修または指導員能力向上研修受講者が指導員資格を有します。FLFMは研修開始日に遡って指導費の助成は出来ませんのでご注意ください。</v>
      </c>
      <c r="D52" s="1209"/>
      <c r="E52" s="1209"/>
      <c r="F52" s="1209"/>
      <c r="G52" s="1209"/>
      <c r="H52" s="1209"/>
      <c r="I52" s="1209"/>
      <c r="J52" s="1209"/>
      <c r="K52" s="1209"/>
      <c r="L52" s="1209"/>
      <c r="M52" s="1209"/>
      <c r="N52" s="1209"/>
      <c r="O52" s="1209"/>
      <c r="P52" s="1209"/>
      <c r="R52" s="629">
        <f>SUM(R10:R51)</f>
        <v>0</v>
      </c>
      <c r="S52" s="630">
        <f>SUM(S10:S51)</f>
        <v>0</v>
      </c>
    </row>
    <row r="53" spans="3:16" ht="13.5" customHeight="1">
      <c r="C53" s="1246" t="str">
        <f>C26</f>
        <v>②今年度に限り指導員能力向上受講予定者を指導員とみなすことができます。</v>
      </c>
      <c r="D53" s="1246"/>
      <c r="E53" s="1246"/>
      <c r="F53" s="1246"/>
      <c r="G53" s="1246"/>
      <c r="H53" s="1246"/>
      <c r="I53" s="1246"/>
      <c r="J53" s="1246"/>
      <c r="K53" s="1246"/>
      <c r="L53" s="1246"/>
      <c r="M53" s="1246"/>
      <c r="N53" s="1246"/>
      <c r="O53" s="1246"/>
      <c r="P53" s="1246"/>
    </row>
    <row r="54" ht="13.5" customHeight="1">
      <c r="C54" s="38" t="str">
        <f>C27</f>
        <v>③今年度指導する可能性がある指導員のみ記載してください。</v>
      </c>
    </row>
  </sheetData>
  <sheetProtection password="FA09" sheet="1" objects="1" scenarios="1"/>
  <mergeCells count="73">
    <mergeCell ref="C27:P27"/>
    <mergeCell ref="C53:P53"/>
    <mergeCell ref="C26:P26"/>
    <mergeCell ref="B3:G4"/>
    <mergeCell ref="B30:G31"/>
    <mergeCell ref="J31:P31"/>
    <mergeCell ref="N6:O6"/>
    <mergeCell ref="O16:P16"/>
    <mergeCell ref="O7:P9"/>
    <mergeCell ref="O10:P10"/>
    <mergeCell ref="N7:N9"/>
    <mergeCell ref="O11:P11"/>
    <mergeCell ref="O12:P12"/>
    <mergeCell ref="O19:P19"/>
    <mergeCell ref="O22:P22"/>
    <mergeCell ref="O23:P23"/>
    <mergeCell ref="O15:P15"/>
    <mergeCell ref="O24:P24"/>
    <mergeCell ref="O20:P20"/>
    <mergeCell ref="O21:P21"/>
    <mergeCell ref="E8:E9"/>
    <mergeCell ref="F8:F9"/>
    <mergeCell ref="K7:K9"/>
    <mergeCell ref="O17:P17"/>
    <mergeCell ref="O18:P18"/>
    <mergeCell ref="O13:P13"/>
    <mergeCell ref="O14:P14"/>
    <mergeCell ref="B1:D1"/>
    <mergeCell ref="B7:B9"/>
    <mergeCell ref="G7:I7"/>
    <mergeCell ref="C7:C9"/>
    <mergeCell ref="M7:M9"/>
    <mergeCell ref="J4:P4"/>
    <mergeCell ref="J7:J9"/>
    <mergeCell ref="L7:L9"/>
    <mergeCell ref="D7:D9"/>
    <mergeCell ref="E7:F7"/>
    <mergeCell ref="O38:P38"/>
    <mergeCell ref="O39:P39"/>
    <mergeCell ref="E34:F34"/>
    <mergeCell ref="G34:I34"/>
    <mergeCell ref="E35:E36"/>
    <mergeCell ref="L34:L36"/>
    <mergeCell ref="N34:N36"/>
    <mergeCell ref="B28:D28"/>
    <mergeCell ref="M34:M36"/>
    <mergeCell ref="J34:J36"/>
    <mergeCell ref="K34:K36"/>
    <mergeCell ref="O48:P48"/>
    <mergeCell ref="B34:B36"/>
    <mergeCell ref="C34:C36"/>
    <mergeCell ref="D34:D36"/>
    <mergeCell ref="F35:F36"/>
    <mergeCell ref="O37:P37"/>
    <mergeCell ref="J3:P3"/>
    <mergeCell ref="J5:O5"/>
    <mergeCell ref="J30:P30"/>
    <mergeCell ref="J32:O32"/>
    <mergeCell ref="O34:P36"/>
    <mergeCell ref="O47:P47"/>
    <mergeCell ref="O44:P44"/>
    <mergeCell ref="O45:P45"/>
    <mergeCell ref="N33:O33"/>
    <mergeCell ref="C25:P25"/>
    <mergeCell ref="O51:P51"/>
    <mergeCell ref="O40:P40"/>
    <mergeCell ref="O41:P41"/>
    <mergeCell ref="O43:P43"/>
    <mergeCell ref="O49:P49"/>
    <mergeCell ref="C52:P52"/>
    <mergeCell ref="O46:P46"/>
    <mergeCell ref="O42:P42"/>
    <mergeCell ref="O50:P50"/>
  </mergeCells>
  <conditionalFormatting sqref="D10:P24 D37:P51">
    <cfRule type="expression" priority="3" dxfId="3" stopIfTrue="1">
      <formula>D10=""</formula>
    </cfRule>
  </conditionalFormatting>
  <conditionalFormatting sqref="C10:C24 C37:C51 J3:P3 J5:P5 J4 C53">
    <cfRule type="expression" priority="2" dxfId="2" stopIfTrue="1">
      <formula>C3=""</formula>
    </cfRule>
  </conditionalFormatting>
  <conditionalFormatting sqref="J30:P30 J32:P32 J31">
    <cfRule type="expression" priority="1" dxfId="2" stopIfTrue="1">
      <formula>J30=""</formula>
    </cfRule>
  </conditionalFormatting>
  <dataValidations count="9">
    <dataValidation type="list" allowBlank="1" showInputMessage="1" showErrorMessage="1" error="リストから選択してください。" imeMode="disabled" sqref="J10:K24 J37:K51">
      <formula1>INDIRECT("リスト!$BS$4:$BS$14")</formula1>
    </dataValidation>
    <dataValidation type="custom" allowBlank="1" showInputMessage="1" showErrorMessage="1" prompt="全角20文字以内で入力。&#10;空白（スペース）も全角。&#10;氏名の前後に空白入れない。" error="氏名は全角20文字以内で入力してください。&#10;※空白（スペース）も全角で入力してください。&#10;　 氏名の前後に空白（スペース）が入力されていないか確認してください。" sqref="D10:D24 D37:D51">
      <formula1>AND(TRIM(D10)=D10,LENB(D10)&lt;=40,D10=WIDECHAR(D10))</formula1>
    </dataValidation>
    <dataValidation type="whole" allowBlank="1" showInputMessage="1" showErrorMessage="1" prompt="通算経験年数を入力してください" error="通算経験年数が足りていません。" sqref="M37:M51 M10:M24">
      <formula1>5</formula1>
      <formula2>99</formula2>
    </dataValidation>
    <dataValidation type="list" allowBlank="1" showInputMessage="1" showErrorMessage="1" error="リストから選択してください。" imeMode="disabled" sqref="L10:M24 L37:M51">
      <formula1>INDIRECT("リスト!$BS$5:$BS$14")</formula1>
    </dataValidation>
    <dataValidation type="list" allowBlank="1" showInputMessage="1" showErrorMessage="1" sqref="N10:N24 N37:N51">
      <formula1>INDIRECT("リスト!$BG$4:$BG$5")</formula1>
    </dataValidation>
    <dataValidation type="date" operator="lessThanOrEqual" allowBlank="1" showInputMessage="1" showErrorMessage="1" error="日付(YYYY/月/日)で入力して下さい。" imeMode="disabled" sqref="E10:F24 E37:F51">
      <formula1>TODAY()</formula1>
    </dataValidation>
    <dataValidation type="list" operator="greaterThanOrEqual" allowBlank="1" showErrorMessage="1" error="リストから選択してください。" imeMode="disabled" sqref="G10:G24 G37:G51">
      <formula1>INDIRECT("リスト!$BS$4:$BS$7")</formula1>
    </dataValidation>
    <dataValidation type="list" operator="greaterThanOrEqual" allowBlank="1" showErrorMessage="1" error="リストから選択してください。" imeMode="disabled" sqref="H10:H24 H37:H51">
      <formula1>INDIRECT("リスト!$BS$5:$BS$7")</formula1>
    </dataValidation>
    <dataValidation type="list" operator="greaterThanOrEqual" allowBlank="1" showErrorMessage="1" error="リストから選択してください。" imeMode="disabled" sqref="I10:I24 I37:I51">
      <formula1>INDIRECT("リスト!$BS$8:$BS$14")</formula1>
    </dataValidation>
  </dataValidations>
  <printOptions horizontalCentered="1"/>
  <pageMargins left="0.1968503937007874" right="0.1968503937007874" top="0.7874015748031497" bottom="0.1968503937007874" header="0.3937007874015748" footer="0.1968503937007874"/>
  <pageSetup horizontalDpi="600" verticalDpi="600" orientation="landscape" paperSize="9" r:id="rId1"/>
  <rowBreaks count="1" manualBreakCount="1">
    <brk id="27" max="15" man="1"/>
  </rowBreaks>
</worksheet>
</file>

<file path=xl/worksheets/sheet18.xml><?xml version="1.0" encoding="utf-8"?>
<worksheet xmlns="http://schemas.openxmlformats.org/spreadsheetml/2006/main" xmlns:r="http://schemas.openxmlformats.org/officeDocument/2006/relationships">
  <sheetPr>
    <tabColor theme="7"/>
  </sheetPr>
  <dimension ref="A1:O35"/>
  <sheetViews>
    <sheetView view="pageBreakPreview" zoomScaleSheetLayoutView="100" zoomScalePageLayoutView="0" workbookViewId="0" topLeftCell="A1">
      <selection activeCell="B1" sqref="B1:C1"/>
    </sheetView>
  </sheetViews>
  <sheetFormatPr defaultColWidth="9.00390625" defaultRowHeight="13.5" customHeight="1"/>
  <cols>
    <col min="1" max="1" width="3.57421875" style="38" customWidth="1"/>
    <col min="2" max="2" width="12.421875" style="38" customWidth="1"/>
    <col min="3" max="3" width="23.140625" style="38" customWidth="1"/>
    <col min="4" max="10" width="14.7109375" style="38" customWidth="1"/>
    <col min="11" max="11" width="9.00390625" style="38" customWidth="1"/>
    <col min="12" max="12" width="41.421875" style="38" hidden="1" customWidth="1"/>
    <col min="13" max="14" width="9.00390625" style="38" hidden="1" customWidth="1"/>
    <col min="15" max="16" width="9.00390625" style="38" customWidth="1"/>
    <col min="17" max="16384" width="9.00390625" style="38" customWidth="1"/>
  </cols>
  <sheetData>
    <row r="1" spans="2:15" ht="19.5" customHeight="1">
      <c r="B1" s="898" t="s">
        <v>407</v>
      </c>
      <c r="C1" s="900"/>
      <c r="J1" s="234" t="str">
        <f>IF('2-1(表紙)'!$J$3="","提出区分",'2-1(表紙)'!$J$3)</f>
        <v>提出区分</v>
      </c>
      <c r="N1" s="1260"/>
      <c r="O1" s="1260"/>
    </row>
    <row r="2" spans="14:15" ht="19.5" customHeight="1">
      <c r="N2" s="40"/>
      <c r="O2" s="40"/>
    </row>
    <row r="3" spans="2:12" ht="19.5" customHeight="1">
      <c r="B3" s="1259" t="s">
        <v>372</v>
      </c>
      <c r="C3" s="1259"/>
      <c r="D3" s="1259"/>
      <c r="F3" s="233" t="s">
        <v>273</v>
      </c>
      <c r="G3" s="917">
        <f>IF('2-1(表紙)'!$I$15="","",'2-1(表紙)'!$I$15)</f>
      </c>
      <c r="H3" s="918"/>
      <c r="I3" s="918"/>
      <c r="J3" s="919"/>
      <c r="L3" s="88"/>
    </row>
    <row r="4" spans="2:12" ht="19.5" customHeight="1">
      <c r="B4" s="1259"/>
      <c r="C4" s="1259"/>
      <c r="D4" s="1259"/>
      <c r="F4" s="233" t="s">
        <v>274</v>
      </c>
      <c r="G4" s="917">
        <f>IF('2-1(表紙)'!$J$15="","",'2-1(表紙)'!$J$15)</f>
      </c>
      <c r="H4" s="918"/>
      <c r="I4" s="918"/>
      <c r="J4" s="919"/>
      <c r="L4" s="88"/>
    </row>
    <row r="5" spans="2:10" ht="19.5" customHeight="1">
      <c r="B5" s="1259"/>
      <c r="C5" s="1259"/>
      <c r="D5" s="1259"/>
      <c r="F5" s="233" t="str">
        <f>'2-1(表紙)'!F10</f>
        <v>林業経営体名</v>
      </c>
      <c r="G5" s="917">
        <f>IF('2-1(表紙)'!$H$10="","",'2-1(表紙)'!$H$10)</f>
      </c>
      <c r="H5" s="918"/>
      <c r="I5" s="918"/>
      <c r="J5" s="474">
        <f>IF('2-1(表紙)'!$K$15="","",'2-1(表紙)'!$K$15)</f>
      </c>
    </row>
    <row r="6" spans="5:10" ht="19.5" customHeight="1">
      <c r="E6" s="88"/>
      <c r="F6" s="88"/>
      <c r="G6" s="221"/>
      <c r="H6" s="221"/>
      <c r="I6" s="221"/>
      <c r="J6" s="221"/>
    </row>
    <row r="7" spans="2:14" ht="19.5" customHeight="1">
      <c r="B7" s="1250" t="s">
        <v>352</v>
      </c>
      <c r="C7" s="885" t="s">
        <v>482</v>
      </c>
      <c r="D7" s="824">
        <f>SUM(G8:J8)</f>
        <v>0</v>
      </c>
      <c r="E7" s="86"/>
      <c r="F7" s="248" t="s">
        <v>348</v>
      </c>
      <c r="G7" s="757" t="str">
        <f>IF(AND(M7&gt;0,M8&gt;0),L7&amp;"+"&amp;L8,IF(AND(M7&gt;0,M8=0),L7,IF(AND(M7=0,M8&gt;0),L8,L7)))</f>
        <v>ＴＲ
(R1補正)</v>
      </c>
      <c r="H7" s="719" t="s">
        <v>439</v>
      </c>
      <c r="I7" s="712" t="s">
        <v>440</v>
      </c>
      <c r="J7" s="717" t="s">
        <v>441</v>
      </c>
      <c r="L7" s="705" t="str">
        <f>'2-2(基本)'!B10</f>
        <v>ＴＲ
(R1補正)</v>
      </c>
      <c r="M7" s="97">
        <f>'2-7(TR・FW1資材費)'!M7</f>
        <v>0</v>
      </c>
      <c r="N7" s="38" t="str">
        <f>J9</f>
        <v>("研修生の減"は除く)</v>
      </c>
    </row>
    <row r="8" spans="2:14" ht="19.5" customHeight="1">
      <c r="B8" s="1250"/>
      <c r="C8" s="885" t="s">
        <v>659</v>
      </c>
      <c r="D8" s="825">
        <f>IF(OR('2-1(表紙)'!J$3=リスト!G$4,'2-1(表紙)'!J$3=リスト!G$5),'2-10(指導員)'!R52,IF(OR('2-1(表紙)'!J$3=リスト!G$6,'2-1(表紙)'!J$3=リスト!G$7),'2-10(指導員)'!S52,0))</f>
        <v>0</v>
      </c>
      <c r="E8" s="86"/>
      <c r="F8" s="233" t="s">
        <v>454</v>
      </c>
      <c r="G8" s="222">
        <f>IF(AND(M7&gt;0,M8&gt;0),M7+M8,IF(AND(M7&gt;0,M8=0),M7,IF(AND(M7=0,M8&gt;0),M8,M7)))</f>
        <v>0</v>
      </c>
      <c r="H8" s="223">
        <f>SUM('2-2(基本)'!AF15:AF19)+SUM('2-2(基本)'!AF48:AF52)</f>
        <v>0</v>
      </c>
      <c r="I8" s="224">
        <f>SUM('2-2(基本)'!AF20:AF24)+SUM('2-2(基本)'!AF53:AF57)</f>
        <v>0</v>
      </c>
      <c r="J8" s="210">
        <f>SUM('2-2(基本)'!AF25:AF29)+SUM('2-2(基本)'!AF58:AF62)</f>
        <v>0</v>
      </c>
      <c r="L8" s="705" t="str">
        <f>'2-2(基本)R2TR専用'!B10</f>
        <v>ＴＲ
(R2)</v>
      </c>
      <c r="M8" s="97">
        <f>'2-7(資材費)R2TR専用'!F7</f>
        <v>0</v>
      </c>
      <c r="N8" s="38" t="str">
        <f>J9</f>
        <v>("研修生の減"は除く)</v>
      </c>
    </row>
    <row r="9" spans="4:10" ht="19.5" customHeight="1">
      <c r="D9" s="655" t="s">
        <v>664</v>
      </c>
      <c r="H9" s="40"/>
      <c r="I9" s="40"/>
      <c r="J9" s="392" t="s">
        <v>630</v>
      </c>
    </row>
    <row r="10" spans="2:11" ht="19.5" customHeight="1">
      <c r="B10" s="226"/>
      <c r="C10" s="227"/>
      <c r="D10" s="298"/>
      <c r="E10" s="251"/>
      <c r="F10" s="251"/>
      <c r="G10" s="251"/>
      <c r="H10" s="251"/>
      <c r="I10" s="251"/>
      <c r="J10" s="251"/>
      <c r="K10" s="40"/>
    </row>
    <row r="11" spans="2:11" ht="19.5" customHeight="1">
      <c r="B11" s="627"/>
      <c r="C11" s="628"/>
      <c r="D11" s="1252" t="s">
        <v>173</v>
      </c>
      <c r="E11" s="1254" t="s">
        <v>459</v>
      </c>
      <c r="F11" s="1256" t="s">
        <v>461</v>
      </c>
      <c r="G11" s="1257"/>
      <c r="H11" s="1257"/>
      <c r="I11" s="1257"/>
      <c r="J11" s="1258"/>
      <c r="K11" s="40"/>
    </row>
    <row r="12" spans="2:14" s="40" customFormat="1" ht="19.5" customHeight="1" thickBot="1">
      <c r="B12" s="656"/>
      <c r="C12" s="657"/>
      <c r="D12" s="1253"/>
      <c r="E12" s="1255"/>
      <c r="F12" s="658"/>
      <c r="G12" s="658"/>
      <c r="H12" s="658"/>
      <c r="I12" s="658"/>
      <c r="J12" s="658"/>
      <c r="N12" s="38"/>
    </row>
    <row r="13" spans="2:14" s="40" customFormat="1" ht="19.5" customHeight="1" hidden="1" thickTop="1">
      <c r="B13" s="227"/>
      <c r="C13" s="227"/>
      <c r="D13" s="1026" t="s">
        <v>442</v>
      </c>
      <c r="E13" s="1251"/>
      <c r="F13" s="1251"/>
      <c r="G13" s="1251"/>
      <c r="H13" s="1251"/>
      <c r="I13" s="1251"/>
      <c r="J13" s="1184"/>
      <c r="N13" s="38"/>
    </row>
    <row r="14" spans="2:13" ht="19.5" customHeight="1" thickTop="1">
      <c r="B14" s="1247" t="s">
        <v>857</v>
      </c>
      <c r="C14" s="686" t="s">
        <v>720</v>
      </c>
      <c r="D14" s="601">
        <f aca="true" t="shared" si="0" ref="D14:D27">IF(SUM(E14:J14)=0,"",SUM(E14:J14))</f>
      </c>
      <c r="E14" s="602"/>
      <c r="F14" s="602"/>
      <c r="G14" s="602"/>
      <c r="H14" s="602"/>
      <c r="I14" s="602"/>
      <c r="J14" s="602"/>
      <c r="K14" s="40"/>
      <c r="L14" s="40"/>
      <c r="M14" s="40"/>
    </row>
    <row r="15" spans="2:13" ht="19.5" customHeight="1">
      <c r="B15" s="1247"/>
      <c r="C15" s="686" t="s">
        <v>721</v>
      </c>
      <c r="D15" s="601">
        <f t="shared" si="0"/>
      </c>
      <c r="E15" s="602"/>
      <c r="F15" s="602"/>
      <c r="G15" s="602"/>
      <c r="H15" s="602"/>
      <c r="I15" s="602"/>
      <c r="J15" s="602"/>
      <c r="K15" s="40"/>
      <c r="L15" s="40"/>
      <c r="M15" s="40"/>
    </row>
    <row r="16" spans="2:11" ht="19.5" customHeight="1">
      <c r="B16" s="1247"/>
      <c r="C16" s="686" t="s">
        <v>852</v>
      </c>
      <c r="D16" s="601">
        <f t="shared" si="0"/>
      </c>
      <c r="E16" s="602"/>
      <c r="F16" s="602"/>
      <c r="G16" s="602"/>
      <c r="H16" s="602"/>
      <c r="I16" s="602"/>
      <c r="J16" s="602"/>
      <c r="K16" s="225"/>
    </row>
    <row r="17" spans="2:11" ht="19.5" customHeight="1">
      <c r="B17" s="1247"/>
      <c r="C17" s="686" t="s">
        <v>853</v>
      </c>
      <c r="D17" s="601">
        <f t="shared" si="0"/>
      </c>
      <c r="E17" s="602"/>
      <c r="F17" s="602"/>
      <c r="G17" s="602"/>
      <c r="H17" s="602"/>
      <c r="I17" s="602"/>
      <c r="J17" s="602"/>
      <c r="K17" s="225"/>
    </row>
    <row r="18" spans="2:11" ht="19.5" customHeight="1">
      <c r="B18" s="1247"/>
      <c r="C18" s="686" t="s">
        <v>854</v>
      </c>
      <c r="D18" s="601">
        <f t="shared" si="0"/>
      </c>
      <c r="E18" s="602"/>
      <c r="F18" s="602"/>
      <c r="G18" s="602"/>
      <c r="H18" s="602"/>
      <c r="I18" s="602"/>
      <c r="J18" s="602"/>
      <c r="K18" s="225"/>
    </row>
    <row r="19" spans="2:11" ht="19.5" customHeight="1">
      <c r="B19" s="1247"/>
      <c r="C19" s="686" t="s">
        <v>855</v>
      </c>
      <c r="D19" s="601">
        <f t="shared" si="0"/>
      </c>
      <c r="E19" s="602"/>
      <c r="F19" s="602"/>
      <c r="G19" s="602"/>
      <c r="H19" s="602"/>
      <c r="I19" s="602"/>
      <c r="J19" s="602"/>
      <c r="K19" s="225"/>
    </row>
    <row r="20" spans="2:11" ht="19.5" customHeight="1">
      <c r="B20" s="1247"/>
      <c r="C20" s="686" t="s">
        <v>856</v>
      </c>
      <c r="D20" s="601">
        <f t="shared" si="0"/>
      </c>
      <c r="E20" s="602"/>
      <c r="F20" s="602"/>
      <c r="G20" s="602"/>
      <c r="H20" s="602"/>
      <c r="I20" s="602"/>
      <c r="J20" s="602"/>
      <c r="K20" s="225"/>
    </row>
    <row r="21" spans="2:11" ht="19.5" customHeight="1">
      <c r="B21" s="1247"/>
      <c r="C21" s="686" t="s">
        <v>722</v>
      </c>
      <c r="D21" s="601">
        <f t="shared" si="0"/>
      </c>
      <c r="E21" s="602"/>
      <c r="F21" s="602"/>
      <c r="G21" s="602"/>
      <c r="H21" s="602"/>
      <c r="I21" s="602"/>
      <c r="J21" s="602"/>
      <c r="K21" s="225"/>
    </row>
    <row r="22" spans="2:11" ht="19.5" customHeight="1">
      <c r="B22" s="1247"/>
      <c r="C22" s="686" t="s">
        <v>866</v>
      </c>
      <c r="D22" s="601">
        <f t="shared" si="0"/>
      </c>
      <c r="E22" s="602"/>
      <c r="F22" s="602"/>
      <c r="G22" s="602"/>
      <c r="H22" s="602"/>
      <c r="I22" s="602"/>
      <c r="J22" s="602"/>
      <c r="K22" s="225"/>
    </row>
    <row r="23" spans="2:11" ht="19.5" customHeight="1">
      <c r="B23" s="1247"/>
      <c r="C23" s="686" t="s">
        <v>723</v>
      </c>
      <c r="D23" s="601">
        <f t="shared" si="0"/>
      </c>
      <c r="E23" s="602"/>
      <c r="F23" s="602"/>
      <c r="G23" s="602"/>
      <c r="H23" s="602"/>
      <c r="I23" s="602"/>
      <c r="J23" s="602"/>
      <c r="K23" s="225"/>
    </row>
    <row r="24" spans="2:11" ht="19.5" customHeight="1">
      <c r="B24" s="1247"/>
      <c r="C24" s="687" t="s">
        <v>724</v>
      </c>
      <c r="D24" s="601">
        <f t="shared" si="0"/>
      </c>
      <c r="E24" s="602"/>
      <c r="F24" s="602"/>
      <c r="G24" s="602"/>
      <c r="H24" s="602"/>
      <c r="I24" s="602"/>
      <c r="J24" s="602"/>
      <c r="K24" s="225"/>
    </row>
    <row r="25" spans="2:12" ht="19.5" customHeight="1">
      <c r="B25" s="1247"/>
      <c r="C25" s="686" t="s">
        <v>725</v>
      </c>
      <c r="D25" s="601">
        <f t="shared" si="0"/>
      </c>
      <c r="E25" s="602"/>
      <c r="F25" s="602"/>
      <c r="G25" s="602"/>
      <c r="H25" s="602"/>
      <c r="I25" s="602"/>
      <c r="J25" s="602"/>
      <c r="K25" s="225"/>
      <c r="L25" s="619" t="str">
        <f>'2-10(指導員)'!U9</f>
        <v>森林作業道作設、FL研修生、FM研修生の確認</v>
      </c>
    </row>
    <row r="26" spans="2:12" ht="19.5" customHeight="1">
      <c r="B26" s="1247"/>
      <c r="C26" s="687" t="s">
        <v>867</v>
      </c>
      <c r="D26" s="601">
        <f t="shared" si="0"/>
      </c>
      <c r="E26" s="603"/>
      <c r="F26" s="603"/>
      <c r="G26" s="603"/>
      <c r="H26" s="603"/>
      <c r="I26" s="603"/>
      <c r="J26" s="603"/>
      <c r="K26" s="225"/>
      <c r="L26" s="619">
        <f>'2-10(指導員)'!U10</f>
        <v>0</v>
      </c>
    </row>
    <row r="27" spans="2:11" ht="19.5" customHeight="1">
      <c r="B27" s="1247"/>
      <c r="C27" s="682" t="s">
        <v>173</v>
      </c>
      <c r="D27" s="601">
        <f t="shared" si="0"/>
      </c>
      <c r="E27" s="604">
        <f aca="true" t="shared" si="1" ref="E27:J27">IF(SUM(E14:E26)=0,"",SUM(E14:E26))</f>
      </c>
      <c r="F27" s="604">
        <f t="shared" si="1"/>
      </c>
      <c r="G27" s="604">
        <f t="shared" si="1"/>
      </c>
      <c r="H27" s="604">
        <f t="shared" si="1"/>
      </c>
      <c r="I27" s="604">
        <f t="shared" si="1"/>
      </c>
      <c r="J27" s="604">
        <f t="shared" si="1"/>
      </c>
      <c r="K27" s="225"/>
    </row>
    <row r="28" spans="2:11" ht="9.75" customHeight="1">
      <c r="B28" s="208"/>
      <c r="C28" s="208"/>
      <c r="D28" s="208"/>
      <c r="E28" s="208"/>
      <c r="F28" s="208"/>
      <c r="G28" s="208"/>
      <c r="H28" s="208"/>
      <c r="I28" s="208"/>
      <c r="J28" s="208"/>
      <c r="K28" s="225"/>
    </row>
    <row r="29" spans="2:11" ht="19.5" customHeight="1">
      <c r="B29" s="1247" t="s">
        <v>681</v>
      </c>
      <c r="C29" s="496" t="s">
        <v>625</v>
      </c>
      <c r="D29" s="601">
        <f>IF(SUM(E29:J29)=0,"",SUM(E29:J29))</f>
      </c>
      <c r="E29" s="602"/>
      <c r="F29" s="602"/>
      <c r="G29" s="602"/>
      <c r="H29" s="602"/>
      <c r="I29" s="602"/>
      <c r="J29" s="602"/>
      <c r="K29" s="209"/>
    </row>
    <row r="30" spans="2:11" ht="19.5" customHeight="1">
      <c r="B30" s="1250"/>
      <c r="C30" s="496" t="s">
        <v>626</v>
      </c>
      <c r="D30" s="601">
        <f>IF(SUM(E30:J30)=0,"",SUM(E30:J30))</f>
      </c>
      <c r="E30" s="602"/>
      <c r="F30" s="602"/>
      <c r="G30" s="602"/>
      <c r="H30" s="602"/>
      <c r="I30" s="602"/>
      <c r="J30" s="602"/>
      <c r="K30" s="209"/>
    </row>
    <row r="31" spans="2:11" ht="19.5" customHeight="1">
      <c r="B31" s="1250"/>
      <c r="C31" s="496" t="s">
        <v>627</v>
      </c>
      <c r="D31" s="601">
        <f>IF(SUM(E31:J31)=0,"",SUM(E31:J31))</f>
      </c>
      <c r="E31" s="602"/>
      <c r="F31" s="602"/>
      <c r="G31" s="602"/>
      <c r="H31" s="602"/>
      <c r="I31" s="602"/>
      <c r="J31" s="602"/>
      <c r="K31" s="209"/>
    </row>
    <row r="32" spans="1:10" ht="15" customHeight="1">
      <c r="A32" s="228"/>
      <c r="B32" s="908" t="s">
        <v>895</v>
      </c>
      <c r="C32" s="908"/>
      <c r="D32" s="908"/>
      <c r="E32" s="908"/>
      <c r="F32" s="908"/>
      <c r="G32" s="908"/>
      <c r="H32" s="908"/>
      <c r="I32" s="908"/>
      <c r="J32" s="908"/>
    </row>
    <row r="33" spans="1:10" ht="15" customHeight="1">
      <c r="A33" s="228"/>
      <c r="B33" s="1248" t="s">
        <v>896</v>
      </c>
      <c r="C33" s="1249"/>
      <c r="D33" s="1249"/>
      <c r="E33" s="1249"/>
      <c r="F33" s="1249"/>
      <c r="G33" s="1249"/>
      <c r="H33" s="1249"/>
      <c r="I33" s="1249"/>
      <c r="J33" s="1249"/>
    </row>
    <row r="34" spans="1:2" ht="13.5" customHeight="1">
      <c r="A34" s="228"/>
      <c r="B34" s="229"/>
    </row>
    <row r="35" ht="13.5" customHeight="1">
      <c r="B35" s="225"/>
    </row>
  </sheetData>
  <sheetProtection password="FA09" sheet="1" objects="1" scenarios="1"/>
  <mergeCells count="15">
    <mergeCell ref="B7:B8"/>
    <mergeCell ref="G3:J3"/>
    <mergeCell ref="G4:J4"/>
    <mergeCell ref="G5:I5"/>
    <mergeCell ref="B3:D5"/>
    <mergeCell ref="N1:O1"/>
    <mergeCell ref="B1:C1"/>
    <mergeCell ref="B14:B27"/>
    <mergeCell ref="B32:J32"/>
    <mergeCell ref="B33:J33"/>
    <mergeCell ref="B29:B31"/>
    <mergeCell ref="D13:J13"/>
    <mergeCell ref="D11:D12"/>
    <mergeCell ref="E11:E12"/>
    <mergeCell ref="F11:J11"/>
  </mergeCells>
  <conditionalFormatting sqref="G8:J8 D7:D8 E27:J27 G3:G5 J5 D14:D27 D29:D31">
    <cfRule type="expression" priority="15" dxfId="2" stopIfTrue="1">
      <formula>D3=""</formula>
    </cfRule>
  </conditionalFormatting>
  <conditionalFormatting sqref="E29:J31 D11:D13 E11:J26">
    <cfRule type="expression" priority="14" dxfId="3" stopIfTrue="1">
      <formula>D11=""</formula>
    </cfRule>
  </conditionalFormatting>
  <conditionalFormatting sqref="E26:J26 D26">
    <cfRule type="expression" priority="2" dxfId="121" stopIfTrue="1">
      <formula>$L$26=0</formula>
    </cfRule>
  </conditionalFormatting>
  <dataValidations count="2">
    <dataValidation type="whole" operator="greaterThanOrEqual" allowBlank="1" showInputMessage="1" showErrorMessage="1" sqref="E14:J26">
      <formula1>0</formula1>
    </dataValidation>
    <dataValidation type="whole" allowBlank="1" showInputMessage="1" showErrorMessage="1" error="1～140の日数を入力してください。" sqref="E29:J31">
      <formula1>0</formula1>
      <formula2>140</formula2>
    </dataValidation>
  </dataValidations>
  <printOptions horizontalCentered="1"/>
  <pageMargins left="0.1968503937007874" right="0.1968503937007874" top="0.5905511811023623" bottom="0.1968503937007874" header="0.3937007874015748" footer="0.1968503937007874"/>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sheetPr>
    <tabColor theme="7" tint="-0.4999699890613556"/>
  </sheetPr>
  <dimension ref="A1:O35"/>
  <sheetViews>
    <sheetView view="pageBreakPreview" zoomScaleSheetLayoutView="100" zoomScalePageLayoutView="0" workbookViewId="0" topLeftCell="A1">
      <selection activeCell="H8" sqref="H8"/>
    </sheetView>
  </sheetViews>
  <sheetFormatPr defaultColWidth="9.00390625" defaultRowHeight="13.5" customHeight="1"/>
  <cols>
    <col min="1" max="1" width="3.57421875" style="38" customWidth="1"/>
    <col min="2" max="2" width="12.421875" style="38" customWidth="1"/>
    <col min="3" max="3" width="23.140625" style="38" customWidth="1"/>
    <col min="4" max="10" width="14.7109375" style="38" customWidth="1"/>
    <col min="11" max="11" width="9.00390625" style="38" customWidth="1"/>
    <col min="12" max="12" width="41.421875" style="38" hidden="1" customWidth="1"/>
    <col min="13" max="14" width="9.00390625" style="38" hidden="1" customWidth="1"/>
    <col min="15" max="16" width="9.00390625" style="38" customWidth="1"/>
    <col min="17" max="16384" width="9.00390625" style="38" customWidth="1"/>
  </cols>
  <sheetData>
    <row r="1" spans="2:15" ht="19.5" customHeight="1">
      <c r="B1" s="898" t="s">
        <v>407</v>
      </c>
      <c r="C1" s="900"/>
      <c r="J1" s="755" t="str">
        <f>IF('2-1(表紙)'!$J$3="","提出区分",'2-1(表紙)'!$J$3)</f>
        <v>提出区分</v>
      </c>
      <c r="N1" s="1260"/>
      <c r="O1" s="1260"/>
    </row>
    <row r="2" spans="14:15" ht="19.5" customHeight="1">
      <c r="N2" s="40"/>
      <c r="O2" s="40"/>
    </row>
    <row r="3" spans="2:12" ht="19.5" customHeight="1">
      <c r="B3" s="1259" t="s">
        <v>742</v>
      </c>
      <c r="C3" s="1259"/>
      <c r="D3" s="1259"/>
      <c r="F3" s="754" t="s">
        <v>273</v>
      </c>
      <c r="G3" s="917">
        <f>IF('2-1(表紙)'!$I$15="","",'2-1(表紙)'!$I$15)</f>
      </c>
      <c r="H3" s="918"/>
      <c r="I3" s="918"/>
      <c r="J3" s="919"/>
      <c r="L3" s="88"/>
    </row>
    <row r="4" spans="2:12" ht="19.5" customHeight="1">
      <c r="B4" s="1259"/>
      <c r="C4" s="1259"/>
      <c r="D4" s="1259"/>
      <c r="F4" s="754" t="s">
        <v>274</v>
      </c>
      <c r="G4" s="917">
        <f>IF('2-1(表紙)'!$J$15="","",'2-1(表紙)'!$J$15)</f>
      </c>
      <c r="H4" s="918"/>
      <c r="I4" s="918"/>
      <c r="J4" s="919"/>
      <c r="L4" s="88"/>
    </row>
    <row r="5" spans="2:10" ht="19.5" customHeight="1">
      <c r="B5" s="1259"/>
      <c r="C5" s="1259"/>
      <c r="D5" s="1259"/>
      <c r="F5" s="754" t="str">
        <f>'2-1(表紙)'!F10</f>
        <v>林業経営体名</v>
      </c>
      <c r="G5" s="917">
        <f>IF('2-1(表紙)'!$H$10="","",'2-1(表紙)'!$H$10)</f>
      </c>
      <c r="H5" s="918"/>
      <c r="I5" s="918"/>
      <c r="J5" s="474">
        <f>IF('2-1(表紙)'!$K$15="","",'2-1(表紙)'!$K$15)</f>
      </c>
    </row>
    <row r="6" spans="5:10" ht="19.5" customHeight="1">
      <c r="E6" s="88"/>
      <c r="F6" s="88"/>
      <c r="G6" s="221"/>
      <c r="H6" s="221"/>
      <c r="I6" s="221"/>
      <c r="J6" s="221"/>
    </row>
    <row r="7" spans="2:14" ht="19.5" customHeight="1">
      <c r="B7" s="1250" t="s">
        <v>352</v>
      </c>
      <c r="C7" s="885" t="s">
        <v>482</v>
      </c>
      <c r="D7" s="824">
        <f>SUM(G8:J8)</f>
        <v>0</v>
      </c>
      <c r="E7" s="756"/>
      <c r="F7" s="248" t="s">
        <v>348</v>
      </c>
      <c r="G7" s="757" t="s">
        <v>743</v>
      </c>
      <c r="H7" s="785" t="s">
        <v>145</v>
      </c>
      <c r="I7" s="808" t="s">
        <v>290</v>
      </c>
      <c r="J7" s="785" t="s">
        <v>322</v>
      </c>
      <c r="L7" s="754" t="str">
        <f>'2-2(基本)'!B10</f>
        <v>ＴＲ
(R1補正)</v>
      </c>
      <c r="M7" s="97">
        <f>'2-7(TR・FW1資材費)'!M7</f>
        <v>0</v>
      </c>
      <c r="N7" s="38" t="str">
        <f>J9</f>
        <v>("研修生の減"は除く)</v>
      </c>
    </row>
    <row r="8" spans="2:14" ht="19.5" customHeight="1">
      <c r="B8" s="1250"/>
      <c r="C8" s="885" t="s">
        <v>659</v>
      </c>
      <c r="D8" s="825">
        <f>IF(OR('2-1(表紙)'!J$3=リスト!G$4,'2-1(表紙)'!J$3=リスト!G$5),'2-10(指導員)'!R52,IF(OR('2-1(表紙)'!J$3=リスト!G$6,'2-1(表紙)'!J$3=リスト!G$7),'2-10(指導員)'!S52,0))</f>
        <v>0</v>
      </c>
      <c r="E8" s="756"/>
      <c r="F8" s="754" t="s">
        <v>454</v>
      </c>
      <c r="G8" s="222">
        <f>M8</f>
        <v>0</v>
      </c>
      <c r="H8" s="809"/>
      <c r="I8" s="809"/>
      <c r="J8" s="810"/>
      <c r="L8" s="754" t="str">
        <f>'2-2(基本)R2TR専用'!B10</f>
        <v>ＴＲ
(R2)</v>
      </c>
      <c r="M8" s="97">
        <f>'2-7(資材費)R2TR専用'!F7</f>
        <v>0</v>
      </c>
      <c r="N8" s="38" t="str">
        <f>J9</f>
        <v>("研修生の減"は除く)</v>
      </c>
    </row>
    <row r="9" spans="4:10" ht="19.5" customHeight="1">
      <c r="D9" s="655" t="s">
        <v>664</v>
      </c>
      <c r="H9" s="40"/>
      <c r="I9" s="40"/>
      <c r="J9" s="392" t="s">
        <v>630</v>
      </c>
    </row>
    <row r="10" spans="2:11" ht="19.5" customHeight="1">
      <c r="B10" s="226"/>
      <c r="C10" s="227"/>
      <c r="D10" s="298"/>
      <c r="E10" s="251"/>
      <c r="F10" s="251"/>
      <c r="G10" s="251"/>
      <c r="H10" s="251"/>
      <c r="I10" s="251"/>
      <c r="J10" s="251"/>
      <c r="K10" s="40"/>
    </row>
    <row r="11" spans="2:11" ht="19.5" customHeight="1">
      <c r="B11" s="758"/>
      <c r="C11" s="759"/>
      <c r="D11" s="1252" t="s">
        <v>173</v>
      </c>
      <c r="E11" s="1254" t="s">
        <v>459</v>
      </c>
      <c r="F11" s="1256" t="s">
        <v>461</v>
      </c>
      <c r="G11" s="1257"/>
      <c r="H11" s="1257"/>
      <c r="I11" s="1257"/>
      <c r="J11" s="1258"/>
      <c r="K11" s="40"/>
    </row>
    <row r="12" spans="2:14" s="40" customFormat="1" ht="19.5" customHeight="1" thickBot="1">
      <c r="B12" s="656"/>
      <c r="C12" s="657"/>
      <c r="D12" s="1253"/>
      <c r="E12" s="1255"/>
      <c r="F12" s="658"/>
      <c r="G12" s="658"/>
      <c r="H12" s="658"/>
      <c r="I12" s="658"/>
      <c r="J12" s="658"/>
      <c r="N12" s="38"/>
    </row>
    <row r="13" spans="2:14" s="40" customFormat="1" ht="19.5" customHeight="1" hidden="1" thickTop="1">
      <c r="B13" s="227"/>
      <c r="C13" s="227"/>
      <c r="D13" s="1026" t="s">
        <v>442</v>
      </c>
      <c r="E13" s="1251"/>
      <c r="F13" s="1251"/>
      <c r="G13" s="1251"/>
      <c r="H13" s="1251"/>
      <c r="I13" s="1251"/>
      <c r="J13" s="1184"/>
      <c r="N13" s="38"/>
    </row>
    <row r="14" spans="2:13" ht="19.5" customHeight="1" thickTop="1">
      <c r="B14" s="1247" t="s">
        <v>857</v>
      </c>
      <c r="C14" s="686" t="s">
        <v>720</v>
      </c>
      <c r="D14" s="601">
        <f aca="true" t="shared" si="0" ref="D14:D27">IF(SUM(E14:J14)=0,"",SUM(E14:J14))</f>
      </c>
      <c r="E14" s="602"/>
      <c r="F14" s="602"/>
      <c r="G14" s="602"/>
      <c r="H14" s="602"/>
      <c r="I14" s="602"/>
      <c r="J14" s="602"/>
      <c r="K14" s="40"/>
      <c r="L14" s="40"/>
      <c r="M14" s="40"/>
    </row>
    <row r="15" spans="2:13" ht="19.5" customHeight="1">
      <c r="B15" s="1247"/>
      <c r="C15" s="686" t="s">
        <v>721</v>
      </c>
      <c r="D15" s="601">
        <f t="shared" si="0"/>
      </c>
      <c r="E15" s="602"/>
      <c r="F15" s="602"/>
      <c r="G15" s="602"/>
      <c r="H15" s="602"/>
      <c r="I15" s="602"/>
      <c r="J15" s="602"/>
      <c r="K15" s="40"/>
      <c r="L15" s="40"/>
      <c r="M15" s="40"/>
    </row>
    <row r="16" spans="2:11" ht="19.5" customHeight="1">
      <c r="B16" s="1247"/>
      <c r="C16" s="686" t="s">
        <v>852</v>
      </c>
      <c r="D16" s="601">
        <f t="shared" si="0"/>
      </c>
      <c r="E16" s="602"/>
      <c r="F16" s="602"/>
      <c r="G16" s="602"/>
      <c r="H16" s="602"/>
      <c r="I16" s="602"/>
      <c r="J16" s="602"/>
      <c r="K16" s="225"/>
    </row>
    <row r="17" spans="2:11" ht="19.5" customHeight="1">
      <c r="B17" s="1247"/>
      <c r="C17" s="686" t="s">
        <v>853</v>
      </c>
      <c r="D17" s="601">
        <f t="shared" si="0"/>
      </c>
      <c r="E17" s="602"/>
      <c r="F17" s="602"/>
      <c r="G17" s="602"/>
      <c r="H17" s="602"/>
      <c r="I17" s="602"/>
      <c r="J17" s="602"/>
      <c r="K17" s="225"/>
    </row>
    <row r="18" spans="2:11" ht="19.5" customHeight="1">
      <c r="B18" s="1247"/>
      <c r="C18" s="686" t="s">
        <v>854</v>
      </c>
      <c r="D18" s="601">
        <f t="shared" si="0"/>
      </c>
      <c r="E18" s="602"/>
      <c r="F18" s="602"/>
      <c r="G18" s="602"/>
      <c r="H18" s="602"/>
      <c r="I18" s="602"/>
      <c r="J18" s="602"/>
      <c r="K18" s="225"/>
    </row>
    <row r="19" spans="2:11" ht="19.5" customHeight="1">
      <c r="B19" s="1247"/>
      <c r="C19" s="686" t="s">
        <v>855</v>
      </c>
      <c r="D19" s="601">
        <f t="shared" si="0"/>
      </c>
      <c r="E19" s="602"/>
      <c r="F19" s="602"/>
      <c r="G19" s="602"/>
      <c r="H19" s="602"/>
      <c r="I19" s="602"/>
      <c r="J19" s="602"/>
      <c r="K19" s="225"/>
    </row>
    <row r="20" spans="2:11" ht="19.5" customHeight="1">
      <c r="B20" s="1247"/>
      <c r="C20" s="686" t="s">
        <v>856</v>
      </c>
      <c r="D20" s="601">
        <f t="shared" si="0"/>
      </c>
      <c r="E20" s="602"/>
      <c r="F20" s="602"/>
      <c r="G20" s="602"/>
      <c r="H20" s="602"/>
      <c r="I20" s="602"/>
      <c r="J20" s="602"/>
      <c r="K20" s="225"/>
    </row>
    <row r="21" spans="2:11" ht="19.5" customHeight="1">
      <c r="B21" s="1247"/>
      <c r="C21" s="686" t="s">
        <v>722</v>
      </c>
      <c r="D21" s="601">
        <f t="shared" si="0"/>
      </c>
      <c r="E21" s="602"/>
      <c r="F21" s="602"/>
      <c r="G21" s="602"/>
      <c r="H21" s="602"/>
      <c r="I21" s="602"/>
      <c r="J21" s="602"/>
      <c r="K21" s="225"/>
    </row>
    <row r="22" spans="2:11" ht="19.5" customHeight="1">
      <c r="B22" s="1247"/>
      <c r="C22" s="686" t="s">
        <v>866</v>
      </c>
      <c r="D22" s="601">
        <f t="shared" si="0"/>
      </c>
      <c r="E22" s="602"/>
      <c r="F22" s="602"/>
      <c r="G22" s="602"/>
      <c r="H22" s="602"/>
      <c r="I22" s="602"/>
      <c r="J22" s="602"/>
      <c r="K22" s="225"/>
    </row>
    <row r="23" spans="2:11" ht="19.5" customHeight="1">
      <c r="B23" s="1247"/>
      <c r="C23" s="686" t="s">
        <v>723</v>
      </c>
      <c r="D23" s="601">
        <f t="shared" si="0"/>
      </c>
      <c r="E23" s="602"/>
      <c r="F23" s="602"/>
      <c r="G23" s="602"/>
      <c r="H23" s="602"/>
      <c r="I23" s="602"/>
      <c r="J23" s="602"/>
      <c r="K23" s="225"/>
    </row>
    <row r="24" spans="2:11" ht="19.5" customHeight="1">
      <c r="B24" s="1247"/>
      <c r="C24" s="687" t="s">
        <v>724</v>
      </c>
      <c r="D24" s="601">
        <f t="shared" si="0"/>
      </c>
      <c r="E24" s="602"/>
      <c r="F24" s="602"/>
      <c r="G24" s="602"/>
      <c r="H24" s="602"/>
      <c r="I24" s="602"/>
      <c r="J24" s="602"/>
      <c r="K24" s="225"/>
    </row>
    <row r="25" spans="2:12" ht="19.5" customHeight="1">
      <c r="B25" s="1247"/>
      <c r="C25" s="686" t="s">
        <v>725</v>
      </c>
      <c r="D25" s="601">
        <f t="shared" si="0"/>
      </c>
      <c r="E25" s="602"/>
      <c r="F25" s="602"/>
      <c r="G25" s="602"/>
      <c r="H25" s="602"/>
      <c r="I25" s="602"/>
      <c r="J25" s="602"/>
      <c r="K25" s="225"/>
      <c r="L25" s="754" t="str">
        <f>'2-10(指導員)'!U9</f>
        <v>森林作業道作設、FL研修生、FM研修生の確認</v>
      </c>
    </row>
    <row r="26" spans="2:12" ht="19.5" customHeight="1">
      <c r="B26" s="1247"/>
      <c r="C26" s="687" t="s">
        <v>867</v>
      </c>
      <c r="D26" s="601">
        <f t="shared" si="0"/>
      </c>
      <c r="E26" s="603"/>
      <c r="F26" s="603"/>
      <c r="G26" s="603"/>
      <c r="H26" s="603"/>
      <c r="I26" s="603"/>
      <c r="J26" s="603"/>
      <c r="K26" s="225"/>
      <c r="L26" s="754">
        <f>'2-10(指導員)'!U10</f>
        <v>0</v>
      </c>
    </row>
    <row r="27" spans="2:11" ht="19.5" customHeight="1">
      <c r="B27" s="1247"/>
      <c r="C27" s="757" t="s">
        <v>173</v>
      </c>
      <c r="D27" s="601">
        <f t="shared" si="0"/>
      </c>
      <c r="E27" s="604">
        <f aca="true" t="shared" si="1" ref="E27:J27">IF(SUM(E14:E26)=0,"",SUM(E14:E26))</f>
      </c>
      <c r="F27" s="604">
        <f t="shared" si="1"/>
      </c>
      <c r="G27" s="604">
        <f t="shared" si="1"/>
      </c>
      <c r="H27" s="604">
        <f t="shared" si="1"/>
      </c>
      <c r="I27" s="604">
        <f t="shared" si="1"/>
      </c>
      <c r="J27" s="604">
        <f t="shared" si="1"/>
      </c>
      <c r="K27" s="225"/>
    </row>
    <row r="28" spans="2:11" ht="9.75" customHeight="1">
      <c r="B28" s="208"/>
      <c r="C28" s="208"/>
      <c r="D28" s="208"/>
      <c r="E28" s="208"/>
      <c r="F28" s="208"/>
      <c r="G28" s="208"/>
      <c r="H28" s="208"/>
      <c r="I28" s="208"/>
      <c r="J28" s="208"/>
      <c r="K28" s="225"/>
    </row>
    <row r="29" spans="2:11" ht="19.5" customHeight="1">
      <c r="B29" s="1247" t="s">
        <v>681</v>
      </c>
      <c r="C29" s="496" t="s">
        <v>625</v>
      </c>
      <c r="D29" s="601">
        <f>IF(SUM(E29:J29)=0,"",SUM(E29:J29))</f>
      </c>
      <c r="E29" s="602"/>
      <c r="F29" s="602"/>
      <c r="G29" s="602"/>
      <c r="H29" s="602"/>
      <c r="I29" s="602"/>
      <c r="J29" s="602"/>
      <c r="K29" s="209"/>
    </row>
    <row r="30" spans="2:11" ht="19.5" customHeight="1">
      <c r="B30" s="1250"/>
      <c r="C30" s="496" t="s">
        <v>626</v>
      </c>
      <c r="D30" s="601">
        <f>IF(SUM(E30:J30)=0,"",SUM(E30:J30))</f>
      </c>
      <c r="E30" s="602"/>
      <c r="F30" s="602"/>
      <c r="G30" s="602"/>
      <c r="H30" s="602"/>
      <c r="I30" s="602"/>
      <c r="J30" s="602"/>
      <c r="K30" s="209"/>
    </row>
    <row r="31" spans="2:11" ht="19.5" customHeight="1">
      <c r="B31" s="1250"/>
      <c r="C31" s="496" t="s">
        <v>627</v>
      </c>
      <c r="D31" s="601">
        <f>IF(SUM(E31:J31)=0,"",SUM(E31:J31))</f>
      </c>
      <c r="E31" s="602"/>
      <c r="F31" s="602"/>
      <c r="G31" s="602"/>
      <c r="H31" s="602"/>
      <c r="I31" s="602"/>
      <c r="J31" s="602"/>
      <c r="K31" s="209"/>
    </row>
    <row r="32" spans="1:10" ht="15" customHeight="1">
      <c r="A32" s="228"/>
      <c r="B32" s="908" t="s">
        <v>897</v>
      </c>
      <c r="C32" s="908"/>
      <c r="D32" s="908"/>
      <c r="E32" s="908"/>
      <c r="F32" s="908"/>
      <c r="G32" s="908"/>
      <c r="H32" s="908"/>
      <c r="I32" s="908"/>
      <c r="J32" s="908"/>
    </row>
    <row r="33" spans="1:10" ht="15" customHeight="1">
      <c r="A33" s="228"/>
      <c r="B33" s="1248" t="s">
        <v>896</v>
      </c>
      <c r="C33" s="1249"/>
      <c r="D33" s="1249"/>
      <c r="E33" s="1249"/>
      <c r="F33" s="1249"/>
      <c r="G33" s="1249"/>
      <c r="H33" s="1249"/>
      <c r="I33" s="1249"/>
      <c r="J33" s="1249"/>
    </row>
    <row r="34" spans="1:2" ht="13.5" customHeight="1">
      <c r="A34" s="228"/>
      <c r="B34" s="229"/>
    </row>
    <row r="35" ht="13.5" customHeight="1">
      <c r="B35" s="225"/>
    </row>
  </sheetData>
  <sheetProtection password="FA09" sheet="1" objects="1" scenarios="1"/>
  <mergeCells count="15">
    <mergeCell ref="B1:C1"/>
    <mergeCell ref="N1:O1"/>
    <mergeCell ref="G3:J3"/>
    <mergeCell ref="G4:J4"/>
    <mergeCell ref="G5:I5"/>
    <mergeCell ref="B29:B31"/>
    <mergeCell ref="B32:J32"/>
    <mergeCell ref="B33:J33"/>
    <mergeCell ref="B3:D5"/>
    <mergeCell ref="B7:B8"/>
    <mergeCell ref="D11:D12"/>
    <mergeCell ref="E11:E12"/>
    <mergeCell ref="F11:J11"/>
    <mergeCell ref="D13:J13"/>
    <mergeCell ref="B14:B27"/>
  </mergeCells>
  <conditionalFormatting sqref="G8 D7:D8 E27:J27 G3:G5 J5 D14:D27 D29:D31">
    <cfRule type="expression" priority="4" dxfId="2" stopIfTrue="1">
      <formula>D3=""</formula>
    </cfRule>
  </conditionalFormatting>
  <conditionalFormatting sqref="E29:J31 D11:D13 E11:J26">
    <cfRule type="expression" priority="3" dxfId="3" stopIfTrue="1">
      <formula>D11=""</formula>
    </cfRule>
  </conditionalFormatting>
  <conditionalFormatting sqref="E26:J26 D26">
    <cfRule type="expression" priority="2" dxfId="121" stopIfTrue="1">
      <formula>$L$26=0</formula>
    </cfRule>
  </conditionalFormatting>
  <dataValidations count="2">
    <dataValidation type="whole" allowBlank="1" showInputMessage="1" showErrorMessage="1" error="1～140の日数を入力してください。" sqref="E29:J31">
      <formula1>0</formula1>
      <formula2>140</formula2>
    </dataValidation>
    <dataValidation type="whole" operator="greaterThanOrEqual" allowBlank="1" showInputMessage="1" showErrorMessage="1" sqref="E14:J26">
      <formula1>0</formula1>
    </dataValidation>
  </dataValidations>
  <printOptions horizontalCentered="1"/>
  <pageMargins left="0.1968503937007874" right="0.1968503937007874" top="0.5905511811023623" bottom="0.1968503937007874" header="0.3937007874015748" footer="0.1968503937007874"/>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sheetPr>
    <tabColor theme="5"/>
  </sheetPr>
  <dimension ref="A1:T45"/>
  <sheetViews>
    <sheetView tabSelected="1" view="pageBreakPreview" zoomScaleSheetLayoutView="100" zoomScalePageLayoutView="0" workbookViewId="0" topLeftCell="A1">
      <selection activeCell="A1" sqref="A1:C1"/>
    </sheetView>
  </sheetViews>
  <sheetFormatPr defaultColWidth="9.00390625" defaultRowHeight="13.5" customHeight="1"/>
  <cols>
    <col min="1" max="1" width="3.57421875" style="38" customWidth="1"/>
    <col min="2" max="2" width="9.00390625" style="38" customWidth="1"/>
    <col min="3" max="3" width="5.28125" style="38" bestFit="1" customWidth="1"/>
    <col min="4" max="6" width="5.57421875" style="38" customWidth="1"/>
    <col min="7" max="7" width="9.00390625" style="38" bestFit="1" customWidth="1"/>
    <col min="8" max="8" width="9.140625" style="38" customWidth="1"/>
    <col min="9" max="9" width="10.57421875" style="38" customWidth="1"/>
    <col min="10" max="10" width="12.57421875" style="38" customWidth="1"/>
    <col min="11" max="11" width="10.57421875" style="38" customWidth="1"/>
    <col min="12" max="12" width="3.57421875" style="38" customWidth="1"/>
    <col min="13" max="15" width="9.00390625" style="38" customWidth="1"/>
    <col min="16" max="16384" width="9.00390625" style="38" customWidth="1"/>
  </cols>
  <sheetData>
    <row r="1" spans="1:5" ht="19.5" customHeight="1">
      <c r="A1" s="898" t="s">
        <v>400</v>
      </c>
      <c r="B1" s="899"/>
      <c r="C1" s="900"/>
      <c r="D1" s="75" t="s">
        <v>879</v>
      </c>
      <c r="E1" s="76"/>
    </row>
    <row r="2" spans="1:11" ht="19.5" customHeight="1">
      <c r="A2" s="77"/>
      <c r="B2" s="77"/>
      <c r="C2" s="77"/>
      <c r="D2" s="78"/>
      <c r="E2" s="79"/>
      <c r="I2" s="80" t="s">
        <v>312</v>
      </c>
      <c r="J2" s="76"/>
      <c r="K2" s="76"/>
    </row>
    <row r="3" spans="9:11" ht="19.5" customHeight="1">
      <c r="I3" s="273" t="s">
        <v>13</v>
      </c>
      <c r="J3" s="901"/>
      <c r="K3" s="901"/>
    </row>
    <row r="4" spans="9:11" ht="19.5" customHeight="1">
      <c r="I4" s="273" t="s">
        <v>14</v>
      </c>
      <c r="J4" s="902"/>
      <c r="K4" s="902"/>
    </row>
    <row r="5" spans="9:11" ht="19.5" customHeight="1">
      <c r="I5" s="273" t="s">
        <v>15</v>
      </c>
      <c r="J5" s="903"/>
      <c r="K5" s="903"/>
    </row>
    <row r="6" spans="9:20" ht="19.5" customHeight="1">
      <c r="I6" s="273" t="s">
        <v>18</v>
      </c>
      <c r="J6" s="907">
        <f>IF(OR(H15="",I15="",J15="",K15=""),"",(H15&amp;"-"&amp;VLOOKUP(I15,リスト!K4:L50,2,FALSE)&amp;"-"&amp;VLOOKUP(J15,リスト!O4:P12,2,FALSE)&amp;"-"&amp;K15&amp;"-2"))</f>
      </c>
      <c r="K6" s="907"/>
      <c r="P6" s="81"/>
      <c r="Q6" s="81"/>
      <c r="R6" s="81"/>
      <c r="S6" s="81"/>
      <c r="T6" s="81"/>
    </row>
    <row r="7" spans="2:20" ht="19.5" customHeight="1">
      <c r="B7" s="38" t="s">
        <v>16</v>
      </c>
      <c r="P7" s="81"/>
      <c r="Q7" s="81"/>
      <c r="R7" s="81"/>
      <c r="S7" s="81"/>
      <c r="T7" s="81"/>
    </row>
    <row r="8" spans="2:20" ht="19.5" customHeight="1">
      <c r="B8" s="38" t="s">
        <v>17</v>
      </c>
      <c r="P8" s="81"/>
      <c r="Q8" s="81"/>
      <c r="R8" s="81"/>
      <c r="S8" s="81"/>
      <c r="T8" s="81"/>
    </row>
    <row r="9" spans="16:20" ht="19.5" customHeight="1">
      <c r="P9" s="81"/>
      <c r="Q9" s="81"/>
      <c r="R9" s="81"/>
      <c r="S9" s="81"/>
      <c r="T9" s="81"/>
    </row>
    <row r="10" spans="6:20" ht="19.5" customHeight="1">
      <c r="F10" s="913" t="s">
        <v>672</v>
      </c>
      <c r="G10" s="914"/>
      <c r="H10" s="904"/>
      <c r="I10" s="904"/>
      <c r="J10" s="904"/>
      <c r="K10" s="904"/>
      <c r="P10" s="81"/>
      <c r="Q10" s="81"/>
      <c r="R10" s="81"/>
      <c r="S10" s="81"/>
      <c r="T10" s="81"/>
    </row>
    <row r="11" spans="6:12" ht="19.5" customHeight="1">
      <c r="F11" s="835" t="s">
        <v>19</v>
      </c>
      <c r="G11" s="836" t="s">
        <v>20</v>
      </c>
      <c r="H11" s="916"/>
      <c r="I11" s="916"/>
      <c r="J11" s="904"/>
      <c r="K11" s="904"/>
      <c r="L11" s="38" t="s">
        <v>265</v>
      </c>
    </row>
    <row r="12" ht="19.5" customHeight="1"/>
    <row r="13" spans="8:11" ht="19.5" customHeight="1">
      <c r="H13" s="915" t="s">
        <v>859</v>
      </c>
      <c r="I13" s="915"/>
      <c r="J13" s="915"/>
      <c r="K13" s="915"/>
    </row>
    <row r="14" spans="8:11" ht="19.5" customHeight="1">
      <c r="H14" s="74" t="s">
        <v>9</v>
      </c>
      <c r="I14" s="74" t="s">
        <v>10</v>
      </c>
      <c r="J14" s="82" t="s">
        <v>11</v>
      </c>
      <c r="K14" s="74" t="s">
        <v>12</v>
      </c>
    </row>
    <row r="15" spans="8:11" ht="19.5" customHeight="1">
      <c r="H15" s="83">
        <v>2</v>
      </c>
      <c r="I15" s="73"/>
      <c r="J15" s="73"/>
      <c r="K15" s="73"/>
    </row>
    <row r="16" ht="19.5" customHeight="1"/>
    <row r="17" spans="2:11" ht="19.5" customHeight="1">
      <c r="B17" s="911" t="s">
        <v>570</v>
      </c>
      <c r="C17" s="911"/>
      <c r="D17" s="911"/>
      <c r="E17" s="911"/>
      <c r="F17" s="911"/>
      <c r="G17" s="911"/>
      <c r="H17" s="911"/>
      <c r="I17" s="911"/>
      <c r="J17" s="911"/>
      <c r="K17" s="911"/>
    </row>
    <row r="18" spans="2:11" ht="19.5" customHeight="1">
      <c r="B18" s="911">
        <f>IF(J3&lt;&gt;"","ＴＲ・ＦＷ研修"&amp;VLOOKUP(J3,リスト!G4:H8,2,FALSE),"")</f>
      </c>
      <c r="C18" s="911"/>
      <c r="D18" s="911"/>
      <c r="E18" s="911"/>
      <c r="F18" s="911"/>
      <c r="G18" s="911"/>
      <c r="H18" s="911"/>
      <c r="I18" s="911"/>
      <c r="J18" s="911"/>
      <c r="K18" s="911"/>
    </row>
    <row r="19" spans="2:11" ht="19.5" customHeight="1">
      <c r="B19" s="76"/>
      <c r="C19" s="76"/>
      <c r="D19" s="76"/>
      <c r="E19" s="76"/>
      <c r="F19" s="76"/>
      <c r="G19" s="76"/>
      <c r="H19" s="76"/>
      <c r="I19" s="76"/>
      <c r="J19" s="76"/>
      <c r="K19" s="76"/>
    </row>
    <row r="20" spans="2:11" ht="19.5" customHeight="1">
      <c r="B20" s="76" t="s">
        <v>21</v>
      </c>
      <c r="C20" s="76"/>
      <c r="D20" s="76"/>
      <c r="E20" s="76"/>
      <c r="F20" s="76"/>
      <c r="G20" s="76"/>
      <c r="H20" s="76"/>
      <c r="I20" s="76"/>
      <c r="J20" s="76"/>
      <c r="K20" s="76"/>
    </row>
    <row r="21" spans="2:11" ht="18" customHeight="1">
      <c r="B21" s="76"/>
      <c r="C21" s="76"/>
      <c r="D21" s="76"/>
      <c r="E21" s="76"/>
      <c r="F21" s="76"/>
      <c r="G21" s="76"/>
      <c r="H21" s="76"/>
      <c r="I21" s="76"/>
      <c r="J21" s="76"/>
      <c r="K21" s="76"/>
    </row>
    <row r="22" spans="2:11" ht="18" customHeight="1">
      <c r="B22" s="912" t="s">
        <v>22</v>
      </c>
      <c r="C22" s="912"/>
      <c r="D22" s="912"/>
      <c r="E22" s="912"/>
      <c r="F22" s="912"/>
      <c r="G22" s="912"/>
      <c r="H22" s="912"/>
      <c r="I22" s="912"/>
      <c r="J22" s="912"/>
      <c r="K22" s="912"/>
    </row>
    <row r="23" ht="18" customHeight="1"/>
    <row r="24" spans="2:11" ht="18" customHeight="1">
      <c r="B24" s="71" t="s">
        <v>541</v>
      </c>
      <c r="C24" s="671" t="s">
        <v>8</v>
      </c>
      <c r="D24" s="672" t="s">
        <v>381</v>
      </c>
      <c r="E24" s="905">
        <f>B18</f>
      </c>
      <c r="F24" s="905"/>
      <c r="G24" s="905"/>
      <c r="H24" s="905"/>
      <c r="I24" s="905"/>
      <c r="J24" s="905"/>
      <c r="K24" s="906"/>
    </row>
    <row r="25" spans="2:11" ht="18" customHeight="1">
      <c r="B25" s="71" t="s">
        <v>29</v>
      </c>
      <c r="C25" s="671" t="s">
        <v>8</v>
      </c>
      <c r="D25" s="672" t="s">
        <v>382</v>
      </c>
      <c r="E25" s="905" t="s">
        <v>379</v>
      </c>
      <c r="F25" s="905"/>
      <c r="G25" s="905"/>
      <c r="H25" s="905"/>
      <c r="I25" s="905"/>
      <c r="J25" s="905"/>
      <c r="K25" s="906"/>
    </row>
    <row r="26" spans="2:11" ht="18" customHeight="1">
      <c r="B26" s="71" t="s">
        <v>29</v>
      </c>
      <c r="C26" s="671" t="s">
        <v>8</v>
      </c>
      <c r="D26" s="672" t="s">
        <v>383</v>
      </c>
      <c r="E26" s="905" t="s">
        <v>341</v>
      </c>
      <c r="F26" s="905"/>
      <c r="G26" s="905"/>
      <c r="H26" s="905"/>
      <c r="I26" s="905"/>
      <c r="J26" s="905"/>
      <c r="K26" s="906"/>
    </row>
    <row r="27" spans="2:11" ht="18" customHeight="1">
      <c r="B27" s="71">
        <f>IF(OR('2-4(技術習得費)'!H9&lt;&gt;"",'2-4(技術習得費)'!H15&lt;&gt;"",'2-4(技術習得費)'!H21&lt;&gt;"",'2-4(技術習得費)'!H27&lt;&gt;"",'2-4(技術習得費)R2TR専用'!H9&lt;&gt;""),"○","")</f>
      </c>
      <c r="C27" s="671" t="s">
        <v>8</v>
      </c>
      <c r="D27" s="672" t="s">
        <v>384</v>
      </c>
      <c r="E27" s="905" t="s">
        <v>380</v>
      </c>
      <c r="F27" s="905"/>
      <c r="G27" s="905"/>
      <c r="H27" s="905"/>
      <c r="I27" s="905"/>
      <c r="J27" s="905"/>
      <c r="K27" s="906"/>
    </row>
    <row r="28" spans="2:11" ht="18" customHeight="1">
      <c r="B28" s="71">
        <f>IF(OR('2-5(社保等)'!I10&lt;&gt;"",'2-5(社保等)'!I16&lt;&gt;"",'2-5(社保等)'!I22&lt;&gt;""),"○","")</f>
      </c>
      <c r="C28" s="671" t="s">
        <v>8</v>
      </c>
      <c r="D28" s="672" t="s">
        <v>385</v>
      </c>
      <c r="E28" s="905" t="s">
        <v>393</v>
      </c>
      <c r="F28" s="905"/>
      <c r="G28" s="905"/>
      <c r="H28" s="905"/>
      <c r="I28" s="905"/>
      <c r="J28" s="905"/>
      <c r="K28" s="906"/>
    </row>
    <row r="29" spans="2:11" ht="18" customHeight="1">
      <c r="B29" s="71">
        <f>IF(OR('2-6(住宅・環境費)'!H10&lt;&gt;"",'2-6(住宅・環境費)'!H16&lt;&gt;"",'2-6(住宅・環境費)'!H26&lt;&gt;"",'2-6(住宅・環境費)'!H28&lt;&gt;"",'2-6(住宅・環境費)'!H30&lt;&gt;"",'2-6(住宅・環境費)R2TR専用'!H10&lt;&gt;""),"○","")</f>
      </c>
      <c r="C29" s="671" t="s">
        <v>8</v>
      </c>
      <c r="D29" s="672" t="s">
        <v>386</v>
      </c>
      <c r="E29" s="905" t="s">
        <v>394</v>
      </c>
      <c r="F29" s="905"/>
      <c r="G29" s="905"/>
      <c r="H29" s="905"/>
      <c r="I29" s="905"/>
      <c r="J29" s="905"/>
      <c r="K29" s="906"/>
    </row>
    <row r="30" spans="2:11" ht="18" customHeight="1">
      <c r="B30" s="71">
        <f>IF(OR('2-7(TR・FW1資材費)'!G11&lt;&gt;"",'2-7(TR・FW1資材費)'!N11&lt;&gt;"",'2-7(資材費)R2TR専用'!G11&lt;&gt;""),"○","")</f>
      </c>
      <c r="C30" s="671" t="s">
        <v>8</v>
      </c>
      <c r="D30" s="672" t="s">
        <v>387</v>
      </c>
      <c r="E30" s="905" t="s">
        <v>395</v>
      </c>
      <c r="F30" s="905"/>
      <c r="G30" s="905"/>
      <c r="H30" s="905"/>
      <c r="I30" s="905"/>
      <c r="J30" s="905"/>
      <c r="K30" s="906"/>
    </row>
    <row r="31" spans="2:11" ht="18" customHeight="1">
      <c r="B31" s="71">
        <f>IF('2-8(FW1研修準備費)'!G11&lt;&gt;"","○","")</f>
      </c>
      <c r="C31" s="671" t="s">
        <v>8</v>
      </c>
      <c r="D31" s="672" t="s">
        <v>388</v>
      </c>
      <c r="E31" s="905" t="s">
        <v>396</v>
      </c>
      <c r="F31" s="905"/>
      <c r="G31" s="905"/>
      <c r="H31" s="905"/>
      <c r="I31" s="905"/>
      <c r="J31" s="905"/>
      <c r="K31" s="906"/>
    </row>
    <row r="32" spans="2:11" ht="18" customHeight="1">
      <c r="B32" s="71">
        <f>IF(OR('2-9(FW安全装備)'!I8&lt;&gt;"",'2-9(FW安全装備)'!I15&lt;&gt;"",'2-9(FW安全装備)'!I22&lt;&gt;""),"○","")</f>
      </c>
      <c r="C32" s="671" t="s">
        <v>8</v>
      </c>
      <c r="D32" s="672" t="s">
        <v>389</v>
      </c>
      <c r="E32" s="905" t="s">
        <v>344</v>
      </c>
      <c r="F32" s="905"/>
      <c r="G32" s="905"/>
      <c r="H32" s="905"/>
      <c r="I32" s="905"/>
      <c r="J32" s="905"/>
      <c r="K32" s="906"/>
    </row>
    <row r="33" spans="2:11" ht="18" customHeight="1">
      <c r="B33" s="71" t="s">
        <v>558</v>
      </c>
      <c r="C33" s="671" t="s">
        <v>8</v>
      </c>
      <c r="D33" s="672" t="s">
        <v>390</v>
      </c>
      <c r="E33" s="905" t="s">
        <v>397</v>
      </c>
      <c r="F33" s="905"/>
      <c r="G33" s="905"/>
      <c r="H33" s="905"/>
      <c r="I33" s="905"/>
      <c r="J33" s="905"/>
      <c r="K33" s="906"/>
    </row>
    <row r="34" spans="2:11" ht="18" customHeight="1">
      <c r="B34" s="71" t="s">
        <v>537</v>
      </c>
      <c r="C34" s="671" t="s">
        <v>8</v>
      </c>
      <c r="D34" s="672" t="s">
        <v>391</v>
      </c>
      <c r="E34" s="905" t="s">
        <v>398</v>
      </c>
      <c r="F34" s="905"/>
      <c r="G34" s="905"/>
      <c r="H34" s="905"/>
      <c r="I34" s="905"/>
      <c r="J34" s="905"/>
      <c r="K34" s="906"/>
    </row>
    <row r="35" spans="2:11" ht="18" customHeight="1">
      <c r="B35" s="71" t="s">
        <v>29</v>
      </c>
      <c r="C35" s="671" t="s">
        <v>8</v>
      </c>
      <c r="D35" s="672" t="s">
        <v>392</v>
      </c>
      <c r="E35" s="905" t="s">
        <v>399</v>
      </c>
      <c r="F35" s="905"/>
      <c r="G35" s="905"/>
      <c r="H35" s="905"/>
      <c r="I35" s="905"/>
      <c r="J35" s="905"/>
      <c r="K35" s="906"/>
    </row>
    <row r="36" spans="2:11" ht="18" customHeight="1">
      <c r="B36" s="71">
        <f>IF(AND($J$3="実績報告書（上期）",'2-13_TR研修(R1補正)助成金請求書【上期】'!E28&gt;0),"○","")</f>
      </c>
      <c r="C36" s="671" t="s">
        <v>8</v>
      </c>
      <c r="D36" s="672" t="s">
        <v>727</v>
      </c>
      <c r="E36" s="905" t="s">
        <v>834</v>
      </c>
      <c r="F36" s="905"/>
      <c r="G36" s="905"/>
      <c r="H36" s="905"/>
      <c r="I36" s="905"/>
      <c r="J36" s="905"/>
      <c r="K36" s="906"/>
    </row>
    <row r="37" spans="2:11" ht="18" customHeight="1">
      <c r="B37" s="71">
        <f>IF(AND($J$3="実績報告書（上期）",'2-14_FW研修 助成金請求書【上期】'!E28&gt;0),"○","")</f>
      </c>
      <c r="C37" s="671" t="s">
        <v>8</v>
      </c>
      <c r="D37" s="672" t="s">
        <v>728</v>
      </c>
      <c r="E37" s="905" t="s">
        <v>830</v>
      </c>
      <c r="F37" s="905"/>
      <c r="G37" s="905"/>
      <c r="H37" s="905"/>
      <c r="I37" s="905"/>
      <c r="J37" s="905"/>
      <c r="K37" s="906"/>
    </row>
    <row r="38" spans="2:11" ht="18" customHeight="1">
      <c r="B38" s="71">
        <f>IF(AND($J$3="実績報告書（年間）",'2-15_TR研修(R1補正)助成金請求書【年間】'!G29&gt;0),"○","")</f>
      </c>
      <c r="C38" s="671" t="s">
        <v>8</v>
      </c>
      <c r="D38" s="672" t="s">
        <v>729</v>
      </c>
      <c r="E38" s="905" t="s">
        <v>835</v>
      </c>
      <c r="F38" s="905"/>
      <c r="G38" s="905"/>
      <c r="H38" s="905"/>
      <c r="I38" s="905"/>
      <c r="J38" s="905"/>
      <c r="K38" s="906"/>
    </row>
    <row r="39" spans="2:11" ht="18" customHeight="1">
      <c r="B39" s="71">
        <f>IF(AND($J$3="実績報告書（年間）",'2-16_FW研修 助成金請求書【年間】'!G29&gt;0),"○","")</f>
      </c>
      <c r="C39" s="671" t="s">
        <v>8</v>
      </c>
      <c r="D39" s="672" t="s">
        <v>730</v>
      </c>
      <c r="E39" s="905" t="s">
        <v>831</v>
      </c>
      <c r="F39" s="905"/>
      <c r="G39" s="905"/>
      <c r="H39" s="905"/>
      <c r="I39" s="905"/>
      <c r="J39" s="905"/>
      <c r="K39" s="906"/>
    </row>
    <row r="40" spans="2:12" ht="18" customHeight="1" hidden="1">
      <c r="B40" s="71">
        <f>IF(AND($J$3="実績報告書（上期）",'2-17_TR・FW研修 助成金請求書【上期】'!E28&gt;0),"○","")</f>
      </c>
      <c r="C40" s="671" t="s">
        <v>8</v>
      </c>
      <c r="D40" s="672" t="s">
        <v>731</v>
      </c>
      <c r="E40" s="905" t="s">
        <v>832</v>
      </c>
      <c r="F40" s="905"/>
      <c r="G40" s="905"/>
      <c r="H40" s="905"/>
      <c r="I40" s="905"/>
      <c r="J40" s="905"/>
      <c r="K40" s="906"/>
      <c r="L40" s="909" t="s">
        <v>745</v>
      </c>
    </row>
    <row r="41" spans="2:12" ht="18" customHeight="1" hidden="1">
      <c r="B41" s="71">
        <f>IF(AND($J$3="実績報告書（年間）",'2-18_TR・FW研修 助成金請求書【年間】'!G29&gt;0),"○","")</f>
      </c>
      <c r="C41" s="671" t="s">
        <v>8</v>
      </c>
      <c r="D41" s="672" t="s">
        <v>732</v>
      </c>
      <c r="E41" s="910" t="s">
        <v>833</v>
      </c>
      <c r="F41" s="905"/>
      <c r="G41" s="905"/>
      <c r="H41" s="905"/>
      <c r="I41" s="905"/>
      <c r="J41" s="905"/>
      <c r="K41" s="906"/>
      <c r="L41" s="909"/>
    </row>
    <row r="42" ht="18" customHeight="1">
      <c r="D42" s="84"/>
    </row>
    <row r="43" spans="4:11" ht="18" customHeight="1">
      <c r="D43" s="84"/>
      <c r="K43" s="72" t="s">
        <v>283</v>
      </c>
    </row>
    <row r="44" spans="2:11" ht="18" customHeight="1">
      <c r="B44" s="908" t="s">
        <v>884</v>
      </c>
      <c r="C44" s="908"/>
      <c r="D44" s="908"/>
      <c r="E44" s="908"/>
      <c r="F44" s="908"/>
      <c r="G44" s="908"/>
      <c r="H44" s="908"/>
      <c r="I44" s="908"/>
      <c r="J44" s="908"/>
      <c r="K44" s="908"/>
    </row>
    <row r="45" spans="2:11" ht="18" customHeight="1">
      <c r="B45" s="908" t="str">
        <f>"②発信日付は 『 研修生数登録通知書 』 の日付から"&amp;TEXT(リスト!C75,"yyyy年m月d日")&amp;"までの期間です。"</f>
        <v>②発信日付は 『 研修生数登録通知書 』 の日付から2021年2月15日までの期間です。</v>
      </c>
      <c r="C45" s="908"/>
      <c r="D45" s="908"/>
      <c r="E45" s="908"/>
      <c r="F45" s="908"/>
      <c r="G45" s="908"/>
      <c r="H45" s="908"/>
      <c r="I45" s="908"/>
      <c r="J45" s="908"/>
      <c r="K45" s="908"/>
    </row>
  </sheetData>
  <sheetProtection password="FA09" sheet="1" objects="1" scenarios="1"/>
  <mergeCells count="34">
    <mergeCell ref="F10:G10"/>
    <mergeCell ref="H13:K13"/>
    <mergeCell ref="E28:K28"/>
    <mergeCell ref="E25:K25"/>
    <mergeCell ref="E24:K24"/>
    <mergeCell ref="H11:I11"/>
    <mergeCell ref="E26:K26"/>
    <mergeCell ref="J11:K11"/>
    <mergeCell ref="B44:K44"/>
    <mergeCell ref="B17:K17"/>
    <mergeCell ref="B22:K22"/>
    <mergeCell ref="B18:K18"/>
    <mergeCell ref="E32:K32"/>
    <mergeCell ref="E30:K30"/>
    <mergeCell ref="B45:K45"/>
    <mergeCell ref="L40:L41"/>
    <mergeCell ref="E29:K29"/>
    <mergeCell ref="E40:K40"/>
    <mergeCell ref="E41:K41"/>
    <mergeCell ref="E37:K37"/>
    <mergeCell ref="E39:K39"/>
    <mergeCell ref="E36:K36"/>
    <mergeCell ref="E35:K35"/>
    <mergeCell ref="E31:K31"/>
    <mergeCell ref="A1:C1"/>
    <mergeCell ref="J3:K3"/>
    <mergeCell ref="J4:K4"/>
    <mergeCell ref="J5:K5"/>
    <mergeCell ref="H10:K10"/>
    <mergeCell ref="E38:K38"/>
    <mergeCell ref="E34:K34"/>
    <mergeCell ref="J6:K6"/>
    <mergeCell ref="E27:K27"/>
    <mergeCell ref="E33:K33"/>
  </mergeCells>
  <conditionalFormatting sqref="J5:K5">
    <cfRule type="expression" priority="9" dxfId="113" stopIfTrue="1">
      <formula>AND(J5&gt;=43831,J5&lt;=44196)</formula>
    </cfRule>
    <cfRule type="expression" priority="10" dxfId="114" stopIfTrue="1">
      <formula>AND(J5&gt;=44197,J5&lt;=44561)</formula>
    </cfRule>
  </conditionalFormatting>
  <conditionalFormatting sqref="J3:K5 I15:K15">
    <cfRule type="expression" priority="8" dxfId="3" stopIfTrue="1">
      <formula>I3=""</formula>
    </cfRule>
  </conditionalFormatting>
  <conditionalFormatting sqref="J6:K6">
    <cfRule type="expression" priority="7" dxfId="2" stopIfTrue="1">
      <formula>J6=""</formula>
    </cfRule>
  </conditionalFormatting>
  <conditionalFormatting sqref="H10:K10">
    <cfRule type="expression" priority="6" dxfId="115" stopIfTrue="1">
      <formula>$H$10=""</formula>
    </cfRule>
  </conditionalFormatting>
  <conditionalFormatting sqref="H11:I11">
    <cfRule type="expression" priority="5" dxfId="115" stopIfTrue="1">
      <formula>$H$11=""</formula>
    </cfRule>
  </conditionalFormatting>
  <conditionalFormatting sqref="J11:K11">
    <cfRule type="expression" priority="4" dxfId="115" stopIfTrue="1">
      <formula>$J$11=""</formula>
    </cfRule>
  </conditionalFormatting>
  <conditionalFormatting sqref="F10:G10">
    <cfRule type="expression" priority="3" dxfId="116" stopIfTrue="1">
      <formula>$H$10&lt;&gt;""</formula>
    </cfRule>
  </conditionalFormatting>
  <conditionalFormatting sqref="F11">
    <cfRule type="expression" priority="2" dxfId="116" stopIfTrue="1">
      <formula>$H$11&lt;&gt;""</formula>
    </cfRule>
  </conditionalFormatting>
  <conditionalFormatting sqref="G11">
    <cfRule type="expression" priority="1" dxfId="116" stopIfTrue="1">
      <formula>$J$11&lt;&gt;""</formula>
    </cfRule>
  </conditionalFormatting>
  <dataValidations count="7">
    <dataValidation type="custom" operator="equal" allowBlank="1" showInputMessage="1" showErrorMessage="1" error="事業体名は全角25文字以内で入力してください。&#10;※空白（スペース）も全角で入力してください。" sqref="H10:K10">
      <formula1>AND(LENB(H10)&lt;=50,H10=WIDECHAR(H10))</formula1>
    </dataValidation>
    <dataValidation type="custom" allowBlank="1" showInputMessage="1" showErrorMessage="1" error="役職は全角20文字以内で入力してください。&#10;※空白（スペース）も全角で入力してください。" sqref="H11:I11">
      <formula1>AND(LENB(H11)&lt;=40,H11=WIDECHAR(H11))</formula1>
    </dataValidation>
    <dataValidation type="custom" allowBlank="1" showInputMessage="1" showErrorMessage="1" error="代表者名は全角20文字以内で入力してください。&#10;※空白（スペース）も全角で入力してください。" sqref="J11:K11">
      <formula1>AND(LENB(J11)&lt;=40,J11=WIDECHAR(J11))</formula1>
    </dataValidation>
    <dataValidation type="list" allowBlank="1" showInputMessage="1" showErrorMessage="1" error="リストから選択してください。" sqref="J15">
      <formula1>INDIRECT("リスト!$O$4:$O$11")</formula1>
    </dataValidation>
    <dataValidation type="list" allowBlank="1" showInputMessage="1" showErrorMessage="1" error="リストから選択してください。" sqref="I15">
      <formula1>INDIRECT("リスト!$K$4:$K$50")</formula1>
    </dataValidation>
    <dataValidation type="list" allowBlank="1" showInputMessage="1" showErrorMessage="1" sqref="J3:K3">
      <formula1>INDIRECT("リスト!$G$4:$G$7")</formula1>
    </dataValidation>
    <dataValidation type="custom" allowBlank="1" showInputMessage="1" showErrorMessage="1" error="受付番号は3桁の半角数字（ 001 ～ 100 ）で入力してください。" imeMode="disabled" sqref="K15">
      <formula1>AND(ISNUMBER(INT(K15)),INT(K15)&gt;=1,INT(K15)&lt;=100,LENB(K15)=3)</formula1>
    </dataValidation>
  </dataValidations>
  <printOptions/>
  <pageMargins left="0.7874015748031497" right="0.3937007874015748" top="0.3937007874015748" bottom="0.3937007874015748" header="0.1968503937007874" footer="0.1968503937007874"/>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sheetPr>
    <tabColor theme="7"/>
  </sheetPr>
  <dimension ref="A1:V32"/>
  <sheetViews>
    <sheetView view="pageBreakPreview" zoomScaleSheetLayoutView="100" zoomScalePageLayoutView="0" workbookViewId="0" topLeftCell="A1">
      <selection activeCell="B1" sqref="B1:D1"/>
    </sheetView>
  </sheetViews>
  <sheetFormatPr defaultColWidth="9.00390625" defaultRowHeight="13.5" customHeight="1"/>
  <cols>
    <col min="1" max="1" width="2.57421875" style="161" customWidth="1"/>
    <col min="2" max="2" width="3.57421875" style="161" customWidth="1"/>
    <col min="3" max="3" width="18.7109375" style="161" customWidth="1"/>
    <col min="4" max="4" width="8.7109375" style="161" customWidth="1"/>
    <col min="5" max="5" width="1.8515625" style="161" customWidth="1"/>
    <col min="6" max="6" width="12.421875" style="161" customWidth="1"/>
    <col min="7" max="7" width="8.7109375" style="161" customWidth="1"/>
    <col min="8" max="8" width="1.8515625" style="161" customWidth="1"/>
    <col min="9" max="9" width="14.421875" style="161" customWidth="1"/>
    <col min="10" max="10" width="8.7109375" style="161" customWidth="1"/>
    <col min="11" max="11" width="1.8515625" style="161" customWidth="1"/>
    <col min="12" max="12" width="14.421875" style="161" customWidth="1"/>
    <col min="13" max="13" width="8.7109375" style="161" customWidth="1"/>
    <col min="14" max="14" width="3.57421875" style="161" customWidth="1"/>
    <col min="15" max="15" width="14.421875" style="161" customWidth="1"/>
    <col min="16" max="16" width="11.421875" style="161" customWidth="1"/>
    <col min="17" max="17" width="3.28125" style="161" customWidth="1"/>
    <col min="18" max="16384" width="9.00390625" style="161" customWidth="1"/>
  </cols>
  <sheetData>
    <row r="1" spans="2:22" ht="19.5" customHeight="1">
      <c r="B1" s="1270" t="s">
        <v>444</v>
      </c>
      <c r="C1" s="1271"/>
      <c r="D1" s="1271"/>
      <c r="E1" s="515"/>
      <c r="F1" s="193"/>
      <c r="P1" s="875" t="str">
        <f>IF('2-1(表紙)'!$J$3="","提出区分",'2-1(表紙)'!$J$3)</f>
        <v>提出区分</v>
      </c>
      <c r="V1" s="139"/>
    </row>
    <row r="2" ht="19.5" customHeight="1"/>
    <row r="3" spans="2:20" ht="19.5" customHeight="1">
      <c r="B3" s="1000" t="s">
        <v>445</v>
      </c>
      <c r="C3" s="1000"/>
      <c r="D3" s="1000"/>
      <c r="E3" s="1000"/>
      <c r="F3" s="1000"/>
      <c r="G3" s="1000"/>
      <c r="I3" s="1084" t="s">
        <v>270</v>
      </c>
      <c r="J3" s="1086"/>
      <c r="K3" s="1128">
        <f>IF('2-1(表紙)'!$I$15="","",'2-1(表紙)'!$I$15)</f>
      </c>
      <c r="L3" s="1129"/>
      <c r="M3" s="1129"/>
      <c r="N3" s="1129"/>
      <c r="O3" s="1129"/>
      <c r="P3" s="1140"/>
      <c r="Q3" s="60"/>
      <c r="R3" s="162"/>
      <c r="S3" s="162"/>
      <c r="T3" s="162"/>
    </row>
    <row r="4" spans="2:17" ht="19.5" customHeight="1">
      <c r="B4" s="1000"/>
      <c r="C4" s="1000"/>
      <c r="D4" s="1000"/>
      <c r="E4" s="1000"/>
      <c r="F4" s="1000"/>
      <c r="G4" s="1000"/>
      <c r="I4" s="1084" t="s">
        <v>11</v>
      </c>
      <c r="J4" s="1086"/>
      <c r="K4" s="1128">
        <f>IF('2-1(表紙)'!$J$15="","",'2-1(表紙)'!$J$15)</f>
      </c>
      <c r="L4" s="1129"/>
      <c r="M4" s="1129"/>
      <c r="N4" s="1129"/>
      <c r="O4" s="1129"/>
      <c r="P4" s="1140"/>
      <c r="Q4" s="60"/>
    </row>
    <row r="5" spans="2:17" ht="19.5" customHeight="1">
      <c r="B5" s="293"/>
      <c r="C5" s="293"/>
      <c r="D5" s="293"/>
      <c r="F5" s="293"/>
      <c r="G5" s="293"/>
      <c r="I5" s="1084" t="str">
        <f>'2-1(表紙)'!F10</f>
        <v>林業経営体名</v>
      </c>
      <c r="J5" s="1086"/>
      <c r="K5" s="1128">
        <f>IF('2-1(表紙)'!$H$10="","",'2-1(表紙)'!$H$10)</f>
      </c>
      <c r="L5" s="1129"/>
      <c r="M5" s="1129"/>
      <c r="N5" s="1129"/>
      <c r="O5" s="1129"/>
      <c r="P5" s="876">
        <f>IF('2-1(表紙)'!$K$15="","",'2-1(表紙)'!$K$15)</f>
      </c>
      <c r="Q5" s="250"/>
    </row>
    <row r="6" spans="15:21" ht="19.5" customHeight="1">
      <c r="O6" s="1274"/>
      <c r="P6" s="1274"/>
      <c r="T6" s="60"/>
      <c r="U6" s="60"/>
    </row>
    <row r="7" spans="2:21" ht="19.5" customHeight="1">
      <c r="B7" s="1261" t="s">
        <v>643</v>
      </c>
      <c r="C7" s="1262"/>
      <c r="D7" s="497" t="str">
        <f>'2-2(基本)'!B10</f>
        <v>ＴＲ
(R1補正)</v>
      </c>
      <c r="E7" s="1263">
        <f>SUM('2-2(基本)'!AF10:AF14)+SUM('2-2(基本)'!AF43:AF47)</f>
        <v>0</v>
      </c>
      <c r="F7" s="1264"/>
      <c r="G7" s="659" t="s">
        <v>355</v>
      </c>
      <c r="H7" s="1263">
        <f>SUM('2-2(基本)'!AF15:AF19)+SUM('2-2(基本)'!AF48:AF52)</f>
        <v>0</v>
      </c>
      <c r="I7" s="1269"/>
      <c r="J7" s="878" t="s">
        <v>356</v>
      </c>
      <c r="K7" s="1263">
        <f>SUM('2-2(基本)'!AF20:AF24)+SUM('2-2(基本)'!AF53:AF57)</f>
        <v>0</v>
      </c>
      <c r="L7" s="1269"/>
      <c r="M7" s="878" t="s">
        <v>357</v>
      </c>
      <c r="N7" s="1263">
        <f>SUM('2-2(基本)'!AF25:AF29)+SUM('2-2(基本)'!AF58:AF62)</f>
        <v>0</v>
      </c>
      <c r="O7" s="1269"/>
      <c r="P7" s="826">
        <f>SUM(E7,H7,K7,N7)</f>
        <v>0</v>
      </c>
      <c r="U7" s="162"/>
    </row>
    <row r="8" spans="2:20" ht="30" customHeight="1">
      <c r="B8" s="1278" t="s">
        <v>361</v>
      </c>
      <c r="C8" s="1281" t="s">
        <v>358</v>
      </c>
      <c r="D8" s="1265" t="s">
        <v>446</v>
      </c>
      <c r="E8" s="1266"/>
      <c r="F8" s="1266"/>
      <c r="G8" s="1283" t="s">
        <v>349</v>
      </c>
      <c r="H8" s="1277"/>
      <c r="I8" s="1267"/>
      <c r="J8" s="1268" t="s">
        <v>350</v>
      </c>
      <c r="K8" s="1277"/>
      <c r="L8" s="1267"/>
      <c r="M8" s="1268" t="s">
        <v>351</v>
      </c>
      <c r="N8" s="1277"/>
      <c r="O8" s="1267"/>
      <c r="P8" s="1268" t="s">
        <v>682</v>
      </c>
      <c r="Q8" s="163"/>
      <c r="R8" s="164"/>
      <c r="S8" s="164"/>
      <c r="T8" s="164"/>
    </row>
    <row r="9" spans="2:20" ht="30" customHeight="1">
      <c r="B9" s="1279"/>
      <c r="C9" s="1282"/>
      <c r="D9" s="502" t="s">
        <v>359</v>
      </c>
      <c r="E9" s="1265" t="s">
        <v>360</v>
      </c>
      <c r="F9" s="1266"/>
      <c r="G9" s="660" t="s">
        <v>359</v>
      </c>
      <c r="H9" s="1265" t="s">
        <v>360</v>
      </c>
      <c r="I9" s="1267"/>
      <c r="J9" s="502" t="s">
        <v>359</v>
      </c>
      <c r="K9" s="1265" t="s">
        <v>360</v>
      </c>
      <c r="L9" s="1267"/>
      <c r="M9" s="502" t="s">
        <v>359</v>
      </c>
      <c r="N9" s="1265" t="s">
        <v>360</v>
      </c>
      <c r="O9" s="1267"/>
      <c r="P9" s="1265"/>
      <c r="Q9" s="165"/>
      <c r="R9" s="61"/>
      <c r="S9" s="61"/>
      <c r="T9" s="60"/>
    </row>
    <row r="10" spans="2:20" ht="24.75" customHeight="1">
      <c r="B10" s="1279"/>
      <c r="C10" s="497" t="s">
        <v>362</v>
      </c>
      <c r="D10" s="500">
        <f>'2-4(技術習得費)'!Q9</f>
      </c>
      <c r="E10" s="1272">
        <f>'2-4(技術習得費)'!H9</f>
      </c>
      <c r="F10" s="1276"/>
      <c r="G10" s="661">
        <f>'2-4(技術習得費)'!Q15</f>
      </c>
      <c r="H10" s="1272">
        <f>'2-4(技術習得費)'!H15</f>
      </c>
      <c r="I10" s="1273"/>
      <c r="J10" s="500">
        <f>'2-4(技術習得費)'!Q21</f>
      </c>
      <c r="K10" s="1272">
        <f>'2-4(技術習得費)'!H21</f>
      </c>
      <c r="L10" s="1273"/>
      <c r="M10" s="500">
        <f>'2-4(技術習得費)'!Q27</f>
      </c>
      <c r="N10" s="1272">
        <f>'2-4(技術習得費)'!H27</f>
      </c>
      <c r="O10" s="1273"/>
      <c r="P10" s="500">
        <f>IF(SUM(,H10,K10,N10)=0,"",SUM(,H10,K10,N10))</f>
      </c>
      <c r="Q10" s="166"/>
      <c r="R10" s="167"/>
      <c r="S10" s="877"/>
      <c r="T10" s="60"/>
    </row>
    <row r="11" spans="2:20" ht="24.75" customHeight="1">
      <c r="B11" s="1279"/>
      <c r="C11" s="263" t="s">
        <v>363</v>
      </c>
      <c r="D11" s="1272">
        <f>IF(E10="","",ROUNDDOWN(E10*0.06,0))</f>
      </c>
      <c r="E11" s="1276"/>
      <c r="F11" s="1276"/>
      <c r="G11" s="1275">
        <f>IF(H10="","",ROUNDDOWN(H10*0.06,0))</f>
      </c>
      <c r="H11" s="1276"/>
      <c r="I11" s="1273"/>
      <c r="J11" s="1272">
        <f>IF(K10="","",ROUNDDOWN(K10*0.06,0))</f>
      </c>
      <c r="K11" s="1276"/>
      <c r="L11" s="1273"/>
      <c r="M11" s="1272">
        <f>IF(N10="","",ROUNDDOWN(N10*0.06,0))</f>
      </c>
      <c r="N11" s="1276"/>
      <c r="O11" s="1273"/>
      <c r="P11" s="500">
        <f>IF(SUM(,G11,J11,M11)=0,"",SUM(,G11,J11,M11))</f>
      </c>
      <c r="Q11" s="168"/>
      <c r="R11" s="169"/>
      <c r="S11" s="169"/>
      <c r="T11" s="170"/>
    </row>
    <row r="12" spans="2:20" ht="24.75" customHeight="1">
      <c r="B12" s="1279"/>
      <c r="C12" s="497" t="s">
        <v>364</v>
      </c>
      <c r="D12" s="806"/>
      <c r="E12" s="1284"/>
      <c r="F12" s="1285"/>
      <c r="G12" s="661">
        <f>'2-5(社保等)'!R10</f>
      </c>
      <c r="H12" s="1272">
        <f>'2-5(社保等)'!I10</f>
      </c>
      <c r="I12" s="1273"/>
      <c r="J12" s="500">
        <f>'2-5(社保等)'!R16</f>
      </c>
      <c r="K12" s="1272">
        <f>'2-5(社保等)'!I16</f>
      </c>
      <c r="L12" s="1273"/>
      <c r="M12" s="500">
        <f>'2-5(社保等)'!R22</f>
      </c>
      <c r="N12" s="1272">
        <f>'2-5(社保等)'!I22</f>
      </c>
      <c r="O12" s="1273"/>
      <c r="P12" s="500">
        <f>IF(SUM(H12,K12,N12)=0,"",SUM(H12,K12,N12))</f>
      </c>
      <c r="Q12" s="168"/>
      <c r="R12" s="169"/>
      <c r="S12" s="169"/>
      <c r="T12" s="170"/>
    </row>
    <row r="13" spans="2:20" ht="24.75" customHeight="1">
      <c r="B13" s="1279"/>
      <c r="C13" s="497" t="s">
        <v>365</v>
      </c>
      <c r="D13" s="500">
        <f>'2-6(住宅・環境費)'!Q10</f>
      </c>
      <c r="E13" s="1272">
        <f>'2-6(住宅・環境費)'!H10</f>
      </c>
      <c r="F13" s="1276"/>
      <c r="G13" s="661">
        <f>'2-6(住宅・環境費)'!Q16</f>
      </c>
      <c r="H13" s="1272">
        <f>'2-6(住宅・環境費)'!H16</f>
      </c>
      <c r="I13" s="1273"/>
      <c r="J13" s="806"/>
      <c r="K13" s="1284"/>
      <c r="L13" s="1286"/>
      <c r="M13" s="806"/>
      <c r="N13" s="1284"/>
      <c r="O13" s="1286"/>
      <c r="P13" s="500">
        <f>IF(SUM(H13)=0,"",SUM(H13))</f>
      </c>
      <c r="Q13" s="168"/>
      <c r="R13" s="169"/>
      <c r="S13" s="169"/>
      <c r="T13" s="170"/>
    </row>
    <row r="14" spans="2:20" ht="24.75" customHeight="1">
      <c r="B14" s="1279"/>
      <c r="C14" s="497" t="s">
        <v>447</v>
      </c>
      <c r="D14" s="806"/>
      <c r="E14" s="1284"/>
      <c r="F14" s="1285"/>
      <c r="G14" s="661">
        <f>'2-6(住宅・環境費)'!Q27</f>
      </c>
      <c r="H14" s="1272">
        <f>'2-6(住宅・環境費)'!H26</f>
      </c>
      <c r="I14" s="1273"/>
      <c r="J14" s="500">
        <f>'2-6(住宅・環境費)'!Q29</f>
      </c>
      <c r="K14" s="1272">
        <f>'2-6(住宅・環境費)'!H28</f>
      </c>
      <c r="L14" s="1273"/>
      <c r="M14" s="500">
        <f>'2-6(住宅・環境費)'!Q31</f>
      </c>
      <c r="N14" s="1272">
        <f>'2-6(住宅・環境費)'!H30</f>
      </c>
      <c r="O14" s="1273"/>
      <c r="P14" s="500">
        <f>IF(SUM(H14,K14,N14)=0,"",SUM(H14,K14,N14))</f>
      </c>
      <c r="Q14" s="168"/>
      <c r="R14" s="169"/>
      <c r="S14" s="169"/>
      <c r="T14" s="170"/>
    </row>
    <row r="15" spans="2:20" ht="24.75" customHeight="1">
      <c r="B15" s="1279"/>
      <c r="C15" s="497" t="s">
        <v>367</v>
      </c>
      <c r="D15" s="1272">
        <f>'2-7(TR・FW1資材費)'!N11</f>
      </c>
      <c r="E15" s="1276"/>
      <c r="F15" s="1276"/>
      <c r="G15" s="1275">
        <f>'2-7(TR・FW1資材費)'!G11</f>
      </c>
      <c r="H15" s="1276"/>
      <c r="I15" s="1273"/>
      <c r="J15" s="1284"/>
      <c r="K15" s="1285"/>
      <c r="L15" s="1286"/>
      <c r="M15" s="1284"/>
      <c r="N15" s="1285"/>
      <c r="O15" s="1286"/>
      <c r="P15" s="500">
        <f>IF(SUM(G15)=0,"",SUM(G15))</f>
      </c>
      <c r="Q15" s="168"/>
      <c r="R15" s="169"/>
      <c r="S15" s="169"/>
      <c r="T15" s="170"/>
    </row>
    <row r="16" spans="2:20" ht="24.75" customHeight="1">
      <c r="B16" s="1279"/>
      <c r="C16" s="497" t="s">
        <v>368</v>
      </c>
      <c r="D16" s="1284"/>
      <c r="E16" s="1285"/>
      <c r="F16" s="1285"/>
      <c r="G16" s="1275">
        <f>'2-8(FW1研修準備費)'!G11</f>
      </c>
      <c r="H16" s="1276"/>
      <c r="I16" s="1273"/>
      <c r="J16" s="1284"/>
      <c r="K16" s="1285"/>
      <c r="L16" s="1286"/>
      <c r="M16" s="1284"/>
      <c r="N16" s="1285"/>
      <c r="O16" s="1286"/>
      <c r="P16" s="500">
        <f>IF(SUM(G16)=0,"",SUM(G16))</f>
      </c>
      <c r="Q16" s="168"/>
      <c r="R16" s="169"/>
      <c r="S16" s="169"/>
      <c r="T16" s="170"/>
    </row>
    <row r="17" spans="2:20" ht="24.75" customHeight="1" thickBot="1">
      <c r="B17" s="1279"/>
      <c r="C17" s="499" t="s">
        <v>369</v>
      </c>
      <c r="D17" s="1308"/>
      <c r="E17" s="1309"/>
      <c r="F17" s="1309"/>
      <c r="G17" s="1310">
        <f>'2-9(FW安全装備)'!I8</f>
      </c>
      <c r="H17" s="1303"/>
      <c r="I17" s="1304"/>
      <c r="J17" s="1302">
        <f>'2-9(FW安全装備)'!I15</f>
      </c>
      <c r="K17" s="1303"/>
      <c r="L17" s="1304"/>
      <c r="M17" s="1302">
        <f>'2-9(FW安全装備)'!I22</f>
      </c>
      <c r="N17" s="1303"/>
      <c r="O17" s="1304"/>
      <c r="P17" s="501">
        <f>IF(SUM(G17,J17,M17)=0,"",SUM(G17,J17,M17))</f>
      </c>
      <c r="Q17" s="168"/>
      <c r="R17" s="169"/>
      <c r="S17" s="169"/>
      <c r="T17" s="170"/>
    </row>
    <row r="18" spans="2:20" ht="24.75" customHeight="1" thickTop="1">
      <c r="B18" s="1280"/>
      <c r="C18" s="256" t="s">
        <v>354</v>
      </c>
      <c r="D18" s="1287">
        <f>IF(SUM(E10,D11,E13,D15)=0,0,SUM(E10,D11,E13,D15))</f>
        <v>0</v>
      </c>
      <c r="E18" s="1287"/>
      <c r="F18" s="1295"/>
      <c r="G18" s="1291">
        <f>IF(SUM(H10,G11,H12,H13,H14,G15,G16,G17)=0,0,SUM(H10,G11,H12,H13,H14,G15,G16,G17))</f>
        <v>0</v>
      </c>
      <c r="H18" s="1287"/>
      <c r="I18" s="1287"/>
      <c r="J18" s="1287">
        <f>IF(SUM(K10,J11,K12,K14,J17)=0,0,SUM(K10,J11,K12,K14,J17))</f>
        <v>0</v>
      </c>
      <c r="K18" s="1287"/>
      <c r="L18" s="1287"/>
      <c r="M18" s="1287">
        <f>IF(SUM(N10,M11,N12,N14,M17)=0,0,SUM(N10,M11,N12,N14,M17))</f>
        <v>0</v>
      </c>
      <c r="N18" s="1287"/>
      <c r="O18" s="1287"/>
      <c r="P18" s="879">
        <f>IF(SUM(G18:O18)=0,0,SUM(G18:O18))</f>
        <v>0</v>
      </c>
      <c r="Q18" s="171"/>
      <c r="R18" s="172"/>
      <c r="S18" s="172"/>
      <c r="T18" s="170"/>
    </row>
    <row r="19" spans="2:20" ht="9.75" customHeight="1">
      <c r="B19" s="257"/>
      <c r="C19" s="258"/>
      <c r="D19" s="259"/>
      <c r="E19" s="259"/>
      <c r="F19" s="259"/>
      <c r="G19" s="259"/>
      <c r="H19" s="259"/>
      <c r="I19" s="259"/>
      <c r="J19" s="259"/>
      <c r="K19" s="259"/>
      <c r="L19" s="259"/>
      <c r="M19" s="259"/>
      <c r="N19" s="259"/>
      <c r="O19" s="259"/>
      <c r="P19" s="260"/>
      <c r="Q19" s="169"/>
      <c r="R19" s="169"/>
      <c r="S19" s="169"/>
      <c r="T19" s="170"/>
    </row>
    <row r="20" spans="2:19" ht="24.75" customHeight="1">
      <c r="B20" s="1278" t="s">
        <v>448</v>
      </c>
      <c r="C20" s="261"/>
      <c r="D20" s="1311" t="s">
        <v>359</v>
      </c>
      <c r="E20" s="1312"/>
      <c r="F20" s="1265" t="s">
        <v>449</v>
      </c>
      <c r="G20" s="1267"/>
      <c r="H20" s="1265" t="s">
        <v>450</v>
      </c>
      <c r="I20" s="1266"/>
      <c r="J20" s="1267"/>
      <c r="K20" s="262"/>
      <c r="L20" s="1292" t="s">
        <v>451</v>
      </c>
      <c r="M20" s="1293"/>
      <c r="N20" s="1293"/>
      <c r="O20" s="1293"/>
      <c r="P20" s="1294"/>
      <c r="Q20" s="169"/>
      <c r="R20" s="169"/>
      <c r="S20" s="170"/>
    </row>
    <row r="21" spans="2:19" ht="24.75" customHeight="1">
      <c r="B21" s="1279"/>
      <c r="C21" s="497" t="s">
        <v>414</v>
      </c>
      <c r="D21" s="1313">
        <f>'2-11(研修内容)'!D29</f>
      </c>
      <c r="E21" s="1314"/>
      <c r="F21" s="1272">
        <v>5000</v>
      </c>
      <c r="G21" s="1273"/>
      <c r="H21" s="1305">
        <f>IF(SUM(D21)*F21=0,"",D21*F21)</f>
      </c>
      <c r="I21" s="1306"/>
      <c r="J21" s="1307"/>
      <c r="K21" s="262"/>
      <c r="L21" s="1300" t="s">
        <v>873</v>
      </c>
      <c r="M21" s="1296">
        <f>IF(D18=0,0,IF(P18=0,D18+H25,D18))</f>
        <v>0</v>
      </c>
      <c r="N21" s="1296"/>
      <c r="O21" s="1296"/>
      <c r="P21" s="1297"/>
      <c r="Q21" s="169"/>
      <c r="R21" s="169"/>
      <c r="S21" s="170"/>
    </row>
    <row r="22" spans="2:19" ht="24.75" customHeight="1">
      <c r="B22" s="1279"/>
      <c r="C22" s="497" t="s">
        <v>415</v>
      </c>
      <c r="D22" s="1272">
        <f>'2-11(研修内容)'!D30</f>
      </c>
      <c r="E22" s="1273"/>
      <c r="F22" s="1313">
        <v>5000</v>
      </c>
      <c r="G22" s="1314"/>
      <c r="H22" s="1288">
        <f>IF(SUM(D22)*F22=0,"",D22*F22)</f>
      </c>
      <c r="I22" s="1289"/>
      <c r="J22" s="1290"/>
      <c r="K22" s="262"/>
      <c r="L22" s="1301"/>
      <c r="M22" s="1298"/>
      <c r="N22" s="1298"/>
      <c r="O22" s="1298"/>
      <c r="P22" s="1299"/>
      <c r="Q22" s="169"/>
      <c r="R22" s="169"/>
      <c r="S22" s="170"/>
    </row>
    <row r="23" spans="2:19" ht="24.75" customHeight="1" thickBot="1">
      <c r="B23" s="1279"/>
      <c r="C23" s="497" t="s">
        <v>416</v>
      </c>
      <c r="D23" s="1272">
        <f>'2-11(研修内容)'!D31</f>
      </c>
      <c r="E23" s="1273"/>
      <c r="F23" s="1272">
        <v>5000</v>
      </c>
      <c r="G23" s="1273"/>
      <c r="H23" s="1288">
        <f>IF(SUM(D23)*F23=0,"",D23*F23)</f>
      </c>
      <c r="I23" s="1289"/>
      <c r="J23" s="1290"/>
      <c r="K23" s="262"/>
      <c r="L23" s="1300" t="s">
        <v>874</v>
      </c>
      <c r="M23" s="1296">
        <f>IF(P18=0,0,P18+H25)</f>
        <v>0</v>
      </c>
      <c r="N23" s="1296"/>
      <c r="O23" s="1296"/>
      <c r="P23" s="1297"/>
      <c r="Q23" s="169"/>
      <c r="R23" s="169"/>
      <c r="S23" s="170"/>
    </row>
    <row r="24" spans="2:19" ht="24.75" customHeight="1" thickBot="1">
      <c r="B24" s="1279"/>
      <c r="C24" s="498" t="s">
        <v>366</v>
      </c>
      <c r="D24" s="1325"/>
      <c r="E24" s="1326"/>
      <c r="F24" s="1303">
        <v>20000</v>
      </c>
      <c r="G24" s="1304"/>
      <c r="H24" s="1315">
        <f>IF(SUM(D24)*F24=0,"",D24*F24)</f>
      </c>
      <c r="I24" s="1316"/>
      <c r="J24" s="1317"/>
      <c r="K24" s="262"/>
      <c r="L24" s="1320"/>
      <c r="M24" s="1318"/>
      <c r="N24" s="1318"/>
      <c r="O24" s="1318"/>
      <c r="P24" s="1319"/>
      <c r="Q24" s="169"/>
      <c r="R24" s="169"/>
      <c r="S24" s="170"/>
    </row>
    <row r="25" spans="2:19" ht="24.75" customHeight="1" thickTop="1">
      <c r="B25" s="1280"/>
      <c r="C25" s="1327" t="s">
        <v>354</v>
      </c>
      <c r="D25" s="1328"/>
      <c r="E25" s="1328"/>
      <c r="F25" s="1328"/>
      <c r="G25" s="1329"/>
      <c r="H25" s="1322">
        <f>IF(SUM(H21:J24)=0,0,SUM(H21:J24))</f>
        <v>0</v>
      </c>
      <c r="I25" s="1323"/>
      <c r="J25" s="1324"/>
      <c r="K25" s="262"/>
      <c r="L25" s="1321" t="s">
        <v>875</v>
      </c>
      <c r="M25" s="1321"/>
      <c r="N25" s="1321"/>
      <c r="O25" s="1321"/>
      <c r="P25" s="1321"/>
      <c r="Q25" s="1321"/>
      <c r="R25" s="169"/>
      <c r="S25" s="170"/>
    </row>
    <row r="26" spans="2:19" s="162" customFormat="1" ht="13.5" customHeight="1">
      <c r="B26" s="173"/>
      <c r="C26" s="874"/>
      <c r="D26" s="140"/>
      <c r="F26" s="174"/>
      <c r="G26" s="175"/>
      <c r="P26" s="169"/>
      <c r="Q26" s="169"/>
      <c r="R26" s="169"/>
      <c r="S26" s="170"/>
    </row>
    <row r="27" spans="1:18" ht="13.5" customHeight="1">
      <c r="A27" s="162"/>
      <c r="B27" s="162"/>
      <c r="C27" s="162"/>
      <c r="D27" s="162"/>
      <c r="E27" s="162"/>
      <c r="F27" s="162"/>
      <c r="G27" s="162"/>
      <c r="H27" s="162"/>
      <c r="I27" s="162"/>
      <c r="J27" s="162"/>
      <c r="K27" s="162"/>
      <c r="L27" s="162"/>
      <c r="M27" s="162"/>
      <c r="N27" s="162"/>
      <c r="O27" s="162"/>
      <c r="P27" s="162"/>
      <c r="Q27" s="162"/>
      <c r="R27" s="162"/>
    </row>
    <row r="28" spans="1:18" ht="13.5" customHeight="1">
      <c r="A28" s="162"/>
      <c r="B28" s="877"/>
      <c r="C28" s="162"/>
      <c r="D28" s="162"/>
      <c r="E28" s="162"/>
      <c r="F28" s="162"/>
      <c r="G28" s="162"/>
      <c r="H28" s="162"/>
      <c r="I28" s="162"/>
      <c r="J28" s="162"/>
      <c r="K28" s="162"/>
      <c r="L28" s="162"/>
      <c r="M28" s="162"/>
      <c r="N28" s="162"/>
      <c r="O28" s="162"/>
      <c r="P28" s="162"/>
      <c r="Q28" s="162"/>
      <c r="R28" s="162"/>
    </row>
    <row r="29" spans="1:18" ht="13.5" customHeight="1">
      <c r="A29" s="162"/>
      <c r="B29" s="162"/>
      <c r="C29" s="162"/>
      <c r="D29" s="162"/>
      <c r="E29" s="162"/>
      <c r="F29" s="162"/>
      <c r="G29" s="162"/>
      <c r="H29" s="162"/>
      <c r="I29" s="162"/>
      <c r="J29" s="162"/>
      <c r="K29" s="162"/>
      <c r="L29" s="162"/>
      <c r="M29" s="162"/>
      <c r="N29" s="162"/>
      <c r="O29" s="162"/>
      <c r="P29" s="162"/>
      <c r="Q29" s="162"/>
      <c r="R29" s="162"/>
    </row>
    <row r="30" spans="1:18" ht="13.5" customHeight="1">
      <c r="A30" s="162"/>
      <c r="B30" s="162"/>
      <c r="C30" s="162"/>
      <c r="D30" s="162"/>
      <c r="E30" s="162"/>
      <c r="F30" s="162"/>
      <c r="G30" s="162"/>
      <c r="H30" s="162"/>
      <c r="I30" s="162"/>
      <c r="J30" s="162"/>
      <c r="K30" s="162"/>
      <c r="L30" s="162"/>
      <c r="M30" s="162"/>
      <c r="N30" s="162"/>
      <c r="O30" s="162"/>
      <c r="P30" s="162"/>
      <c r="Q30" s="162"/>
      <c r="R30" s="162"/>
    </row>
    <row r="31" spans="1:18" ht="13.5" customHeight="1">
      <c r="A31" s="162"/>
      <c r="B31" s="162"/>
      <c r="C31" s="162"/>
      <c r="D31" s="162"/>
      <c r="E31" s="162"/>
      <c r="F31" s="162"/>
      <c r="G31" s="162"/>
      <c r="H31" s="162"/>
      <c r="I31" s="162"/>
      <c r="J31" s="162"/>
      <c r="K31" s="162"/>
      <c r="L31" s="162"/>
      <c r="M31" s="162"/>
      <c r="N31" s="162"/>
      <c r="O31" s="162"/>
      <c r="P31" s="162"/>
      <c r="Q31" s="162"/>
      <c r="R31" s="162"/>
    </row>
    <row r="32" spans="1:18" ht="13.5" customHeight="1">
      <c r="A32" s="162"/>
      <c r="B32" s="162"/>
      <c r="C32" s="162"/>
      <c r="D32" s="162"/>
      <c r="E32" s="162"/>
      <c r="F32" s="162"/>
      <c r="G32" s="162"/>
      <c r="H32" s="162"/>
      <c r="I32" s="162"/>
      <c r="J32" s="162"/>
      <c r="K32" s="162"/>
      <c r="L32" s="162"/>
      <c r="M32" s="162"/>
      <c r="N32" s="162"/>
      <c r="O32" s="162"/>
      <c r="P32" s="162"/>
      <c r="Q32" s="162"/>
      <c r="R32" s="162"/>
    </row>
  </sheetData>
  <sheetProtection password="FA09" sheet="1" objects="1" scenarios="1"/>
  <mergeCells count="85">
    <mergeCell ref="M23:P24"/>
    <mergeCell ref="L23:L24"/>
    <mergeCell ref="L25:Q25"/>
    <mergeCell ref="H25:J25"/>
    <mergeCell ref="F22:G22"/>
    <mergeCell ref="D23:E23"/>
    <mergeCell ref="D22:E22"/>
    <mergeCell ref="F23:G23"/>
    <mergeCell ref="D24:E24"/>
    <mergeCell ref="C25:G25"/>
    <mergeCell ref="B20:B25"/>
    <mergeCell ref="D20:E20"/>
    <mergeCell ref="F20:G20"/>
    <mergeCell ref="H20:J20"/>
    <mergeCell ref="D21:E21"/>
    <mergeCell ref="H23:J23"/>
    <mergeCell ref="F24:G24"/>
    <mergeCell ref="H24:J24"/>
    <mergeCell ref="N14:O14"/>
    <mergeCell ref="M17:O17"/>
    <mergeCell ref="J17:L17"/>
    <mergeCell ref="D16:F16"/>
    <mergeCell ref="F21:G21"/>
    <mergeCell ref="H21:J21"/>
    <mergeCell ref="M16:O16"/>
    <mergeCell ref="D17:F17"/>
    <mergeCell ref="G17:I17"/>
    <mergeCell ref="G16:I16"/>
    <mergeCell ref="D15:F15"/>
    <mergeCell ref="G15:I15"/>
    <mergeCell ref="H22:J22"/>
    <mergeCell ref="M18:O18"/>
    <mergeCell ref="G18:I18"/>
    <mergeCell ref="L20:P20"/>
    <mergeCell ref="D18:F18"/>
    <mergeCell ref="J16:L16"/>
    <mergeCell ref="M21:P22"/>
    <mergeCell ref="L21:L22"/>
    <mergeCell ref="M15:O15"/>
    <mergeCell ref="D11:F11"/>
    <mergeCell ref="E12:F12"/>
    <mergeCell ref="H12:I12"/>
    <mergeCell ref="K12:L12"/>
    <mergeCell ref="N12:O12"/>
    <mergeCell ref="E13:F13"/>
    <mergeCell ref="H13:I13"/>
    <mergeCell ref="K13:L13"/>
    <mergeCell ref="N13:O13"/>
    <mergeCell ref="B8:B18"/>
    <mergeCell ref="C8:C9"/>
    <mergeCell ref="D8:F8"/>
    <mergeCell ref="G8:I8"/>
    <mergeCell ref="J8:L8"/>
    <mergeCell ref="J15:L15"/>
    <mergeCell ref="J18:L18"/>
    <mergeCell ref="E14:F14"/>
    <mergeCell ref="H14:I14"/>
    <mergeCell ref="K14:L14"/>
    <mergeCell ref="K9:L9"/>
    <mergeCell ref="K7:L7"/>
    <mergeCell ref="G11:I11"/>
    <mergeCell ref="J11:L11"/>
    <mergeCell ref="E10:F10"/>
    <mergeCell ref="M11:O11"/>
    <mergeCell ref="M8:O8"/>
    <mergeCell ref="B1:D1"/>
    <mergeCell ref="N10:O10"/>
    <mergeCell ref="O6:P6"/>
    <mergeCell ref="N7:O7"/>
    <mergeCell ref="I3:J3"/>
    <mergeCell ref="I4:J4"/>
    <mergeCell ref="I5:J5"/>
    <mergeCell ref="H10:I10"/>
    <mergeCell ref="K10:L10"/>
    <mergeCell ref="B3:G4"/>
    <mergeCell ref="B7:C7"/>
    <mergeCell ref="E7:F7"/>
    <mergeCell ref="E9:F9"/>
    <mergeCell ref="H9:I9"/>
    <mergeCell ref="P8:P9"/>
    <mergeCell ref="K3:P3"/>
    <mergeCell ref="K4:P4"/>
    <mergeCell ref="K5:O5"/>
    <mergeCell ref="H7:I7"/>
    <mergeCell ref="N9:O9"/>
  </mergeCells>
  <conditionalFormatting sqref="D24:E24">
    <cfRule type="expression" priority="2" dxfId="3" stopIfTrue="1">
      <formula>D24=""</formula>
    </cfRule>
  </conditionalFormatting>
  <conditionalFormatting sqref="D10 K3:P5 D10:P11 G12:P12 D13:I13 P13 G14:P14 D15:I15 P15 G16 P16 G17:P17 D21:E23 H21:J24">
    <cfRule type="expression" priority="1" dxfId="2" stopIfTrue="1">
      <formula>D3=""</formula>
    </cfRule>
  </conditionalFormatting>
  <dataValidations count="1">
    <dataValidation type="whole" allowBlank="1" showInputMessage="1" showErrorMessage="1" prompt="研修業務管理費の上限は8ヶ月です。" error="8以下の数値を入力してください。" sqref="D24:E24">
      <formula1>0</formula1>
      <formula2>8</formula2>
    </dataValidation>
  </dataValidations>
  <printOptions horizontalCentered="1"/>
  <pageMargins left="0.1968503937007874" right="0.1968503937007874" top="0.5905511811023623" bottom="0.1968503937007874" header="0.3937007874015748" footer="0.1968503937007874"/>
  <pageSetup fitToHeight="0" horizontalDpi="600" verticalDpi="600" orientation="landscape" paperSize="9" scale="95" r:id="rId1"/>
  <ignoredErrors>
    <ignoredError sqref="P13" formula="1"/>
  </ignoredErrors>
</worksheet>
</file>

<file path=xl/worksheets/sheet21.xml><?xml version="1.0" encoding="utf-8"?>
<worksheet xmlns="http://schemas.openxmlformats.org/spreadsheetml/2006/main" xmlns:r="http://schemas.openxmlformats.org/officeDocument/2006/relationships">
  <sheetPr>
    <tabColor theme="7" tint="-0.4999699890613556"/>
  </sheetPr>
  <dimension ref="A1:V32"/>
  <sheetViews>
    <sheetView view="pageBreakPreview" zoomScaleSheetLayoutView="100" zoomScalePageLayoutView="0" workbookViewId="0" topLeftCell="A1">
      <selection activeCell="G8" sqref="G8:I8"/>
    </sheetView>
  </sheetViews>
  <sheetFormatPr defaultColWidth="9.00390625" defaultRowHeight="13.5" customHeight="1"/>
  <cols>
    <col min="1" max="1" width="2.57421875" style="161" customWidth="1"/>
    <col min="2" max="2" width="3.57421875" style="161" customWidth="1"/>
    <col min="3" max="3" width="18.7109375" style="161" customWidth="1"/>
    <col min="4" max="4" width="8.7109375" style="161" customWidth="1"/>
    <col min="5" max="5" width="1.8515625" style="161" customWidth="1"/>
    <col min="6" max="6" width="12.421875" style="161" customWidth="1"/>
    <col min="7" max="7" width="8.7109375" style="161" customWidth="1"/>
    <col min="8" max="8" width="1.8515625" style="161" customWidth="1"/>
    <col min="9" max="9" width="14.421875" style="161" customWidth="1"/>
    <col min="10" max="10" width="8.7109375" style="161" customWidth="1"/>
    <col min="11" max="11" width="1.8515625" style="161" customWidth="1"/>
    <col min="12" max="12" width="14.421875" style="161" customWidth="1"/>
    <col min="13" max="13" width="8.7109375" style="161" customWidth="1"/>
    <col min="14" max="14" width="3.57421875" style="161" customWidth="1"/>
    <col min="15" max="15" width="14.421875" style="161" customWidth="1"/>
    <col min="16" max="16" width="11.421875" style="161" customWidth="1"/>
    <col min="17" max="17" width="3.28125" style="161" customWidth="1"/>
    <col min="18" max="16384" width="9.00390625" style="161" customWidth="1"/>
  </cols>
  <sheetData>
    <row r="1" spans="2:22" ht="19.5" customHeight="1">
      <c r="B1" s="1270" t="s">
        <v>444</v>
      </c>
      <c r="C1" s="1271"/>
      <c r="D1" s="1271"/>
      <c r="E1" s="515"/>
      <c r="F1" s="193"/>
      <c r="P1" s="875" t="str">
        <f>IF('2-1(表紙)'!$J$3="","提出区分",'2-1(表紙)'!$J$3)</f>
        <v>提出区分</v>
      </c>
      <c r="V1" s="139"/>
    </row>
    <row r="2" ht="19.5" customHeight="1"/>
    <row r="3" spans="2:20" ht="19.5" customHeight="1">
      <c r="B3" s="1000" t="s">
        <v>741</v>
      </c>
      <c r="C3" s="1000"/>
      <c r="D3" s="1000"/>
      <c r="E3" s="1000"/>
      <c r="F3" s="1000"/>
      <c r="G3" s="1000"/>
      <c r="I3" s="1084" t="s">
        <v>270</v>
      </c>
      <c r="J3" s="1086"/>
      <c r="K3" s="1128">
        <f>IF('2-1(表紙)'!$I$15="","",'2-1(表紙)'!$I$15)</f>
      </c>
      <c r="L3" s="1129"/>
      <c r="M3" s="1129"/>
      <c r="N3" s="1129"/>
      <c r="O3" s="1129"/>
      <c r="P3" s="1140"/>
      <c r="Q3" s="60"/>
      <c r="R3" s="162"/>
      <c r="S3" s="162"/>
      <c r="T3" s="162"/>
    </row>
    <row r="4" spans="2:17" ht="19.5" customHeight="1">
      <c r="B4" s="1000"/>
      <c r="C4" s="1000"/>
      <c r="D4" s="1000"/>
      <c r="E4" s="1000"/>
      <c r="F4" s="1000"/>
      <c r="G4" s="1000"/>
      <c r="I4" s="1084" t="s">
        <v>11</v>
      </c>
      <c r="J4" s="1086"/>
      <c r="K4" s="1128">
        <f>IF('2-1(表紙)'!$J$15="","",'2-1(表紙)'!$J$15)</f>
      </c>
      <c r="L4" s="1129"/>
      <c r="M4" s="1129"/>
      <c r="N4" s="1129"/>
      <c r="O4" s="1129"/>
      <c r="P4" s="1140"/>
      <c r="Q4" s="60"/>
    </row>
    <row r="5" spans="2:17" ht="19.5" customHeight="1">
      <c r="B5" s="293"/>
      <c r="C5" s="293"/>
      <c r="D5" s="293"/>
      <c r="F5" s="293"/>
      <c r="G5" s="293"/>
      <c r="I5" s="1084" t="str">
        <f>'2-1(表紙)'!F10</f>
        <v>林業経営体名</v>
      </c>
      <c r="J5" s="1086"/>
      <c r="K5" s="1128">
        <f>IF('2-1(表紙)'!$H$10="","",'2-1(表紙)'!$H$10)</f>
      </c>
      <c r="L5" s="1129"/>
      <c r="M5" s="1129"/>
      <c r="N5" s="1129"/>
      <c r="O5" s="1129"/>
      <c r="P5" s="876">
        <f>IF('2-1(表紙)'!$K$15="","",'2-1(表紙)'!$K$15)</f>
      </c>
      <c r="Q5" s="250"/>
    </row>
    <row r="6" spans="15:21" ht="19.5" customHeight="1">
      <c r="O6" s="1274"/>
      <c r="P6" s="1274"/>
      <c r="T6" s="60"/>
      <c r="U6" s="60"/>
    </row>
    <row r="7" spans="2:21" ht="19.5" customHeight="1">
      <c r="B7" s="1261" t="s">
        <v>643</v>
      </c>
      <c r="C7" s="1262"/>
      <c r="D7" s="834" t="str">
        <f>'2-2(基本)R2TR専用'!B10</f>
        <v>ＴＲ
(R2)</v>
      </c>
      <c r="E7" s="1263">
        <f>SUM('2-2(基本)R2TR専用'!AF10:AF14)+SUM('2-2(基本)R2TR専用'!AF42:AF46)</f>
        <v>0</v>
      </c>
      <c r="F7" s="1264"/>
      <c r="G7" s="800"/>
      <c r="H7" s="1345"/>
      <c r="I7" s="1346"/>
      <c r="J7" s="801"/>
      <c r="K7" s="1345"/>
      <c r="L7" s="1346"/>
      <c r="M7" s="801"/>
      <c r="N7" s="1345"/>
      <c r="O7" s="1346"/>
      <c r="P7" s="802"/>
      <c r="U7" s="162"/>
    </row>
    <row r="8" spans="2:20" ht="30" customHeight="1">
      <c r="B8" s="1278"/>
      <c r="C8" s="1281" t="s">
        <v>358</v>
      </c>
      <c r="D8" s="1265" t="s">
        <v>446</v>
      </c>
      <c r="E8" s="1266"/>
      <c r="F8" s="1266"/>
      <c r="G8" s="1337"/>
      <c r="H8" s="1338"/>
      <c r="I8" s="1339"/>
      <c r="J8" s="1343"/>
      <c r="K8" s="1338"/>
      <c r="L8" s="1339"/>
      <c r="M8" s="1343"/>
      <c r="N8" s="1338"/>
      <c r="O8" s="1339"/>
      <c r="P8" s="1343"/>
      <c r="Q8" s="163"/>
      <c r="R8" s="164"/>
      <c r="S8" s="164"/>
      <c r="T8" s="164"/>
    </row>
    <row r="9" spans="2:20" ht="30" customHeight="1">
      <c r="B9" s="1279"/>
      <c r="C9" s="1282"/>
      <c r="D9" s="502" t="s">
        <v>359</v>
      </c>
      <c r="E9" s="1265" t="s">
        <v>360</v>
      </c>
      <c r="F9" s="1266"/>
      <c r="G9" s="803"/>
      <c r="H9" s="1344"/>
      <c r="I9" s="1339"/>
      <c r="J9" s="804"/>
      <c r="K9" s="1344"/>
      <c r="L9" s="1339"/>
      <c r="M9" s="804"/>
      <c r="N9" s="1344"/>
      <c r="O9" s="1339"/>
      <c r="P9" s="1344"/>
      <c r="Q9" s="165"/>
      <c r="R9" s="61"/>
      <c r="S9" s="61"/>
      <c r="T9" s="60"/>
    </row>
    <row r="10" spans="2:20" ht="24.75" customHeight="1">
      <c r="B10" s="1279"/>
      <c r="C10" s="497" t="s">
        <v>362</v>
      </c>
      <c r="D10" s="500">
        <f>'2-4(技術習得費)R2TR専用'!Q9</f>
      </c>
      <c r="E10" s="1272">
        <f>'2-4(技術習得費)R2TR専用'!H9</f>
      </c>
      <c r="F10" s="1276"/>
      <c r="G10" s="805"/>
      <c r="H10" s="1284"/>
      <c r="I10" s="1286"/>
      <c r="J10" s="806"/>
      <c r="K10" s="1284"/>
      <c r="L10" s="1286"/>
      <c r="M10" s="806"/>
      <c r="N10" s="1284"/>
      <c r="O10" s="1286"/>
      <c r="P10" s="806"/>
      <c r="Q10" s="166"/>
      <c r="R10" s="167"/>
      <c r="S10" s="877"/>
      <c r="T10" s="60"/>
    </row>
    <row r="11" spans="2:20" ht="24.75" customHeight="1">
      <c r="B11" s="1279"/>
      <c r="C11" s="263" t="s">
        <v>363</v>
      </c>
      <c r="D11" s="1272">
        <f>IF(E10="","",ROUNDDOWN(E10*0.06,0))</f>
      </c>
      <c r="E11" s="1276"/>
      <c r="F11" s="1276"/>
      <c r="G11" s="1340"/>
      <c r="H11" s="1285"/>
      <c r="I11" s="1286"/>
      <c r="J11" s="1284"/>
      <c r="K11" s="1285"/>
      <c r="L11" s="1286"/>
      <c r="M11" s="1284"/>
      <c r="N11" s="1285"/>
      <c r="O11" s="1286"/>
      <c r="P11" s="806"/>
      <c r="Q11" s="168"/>
      <c r="R11" s="169"/>
      <c r="S11" s="169"/>
      <c r="T11" s="170"/>
    </row>
    <row r="12" spans="2:20" ht="24.75" customHeight="1">
      <c r="B12" s="1279"/>
      <c r="C12" s="497" t="s">
        <v>364</v>
      </c>
      <c r="D12" s="806"/>
      <c r="E12" s="1284"/>
      <c r="F12" s="1285"/>
      <c r="G12" s="805"/>
      <c r="H12" s="1284"/>
      <c r="I12" s="1286"/>
      <c r="J12" s="806"/>
      <c r="K12" s="1284"/>
      <c r="L12" s="1286"/>
      <c r="M12" s="806"/>
      <c r="N12" s="1284"/>
      <c r="O12" s="1286"/>
      <c r="P12" s="806"/>
      <c r="Q12" s="168"/>
      <c r="R12" s="169"/>
      <c r="S12" s="169"/>
      <c r="T12" s="170"/>
    </row>
    <row r="13" spans="2:20" ht="24.75" customHeight="1">
      <c r="B13" s="1279"/>
      <c r="C13" s="497" t="s">
        <v>365</v>
      </c>
      <c r="D13" s="500">
        <f>'2-6(住宅・環境費)R2TR専用'!Q10</f>
      </c>
      <c r="E13" s="1272">
        <f>'2-6(住宅・環境費)R2TR専用'!H10</f>
      </c>
      <c r="F13" s="1276"/>
      <c r="G13" s="805"/>
      <c r="H13" s="1284"/>
      <c r="I13" s="1286"/>
      <c r="J13" s="806"/>
      <c r="K13" s="1284"/>
      <c r="L13" s="1286"/>
      <c r="M13" s="806"/>
      <c r="N13" s="1284"/>
      <c r="O13" s="1286"/>
      <c r="P13" s="806"/>
      <c r="Q13" s="168"/>
      <c r="R13" s="169"/>
      <c r="S13" s="169"/>
      <c r="T13" s="170"/>
    </row>
    <row r="14" spans="2:20" ht="24.75" customHeight="1">
      <c r="B14" s="1279"/>
      <c r="C14" s="497" t="s">
        <v>447</v>
      </c>
      <c r="D14" s="806"/>
      <c r="E14" s="1284"/>
      <c r="F14" s="1285"/>
      <c r="G14" s="805"/>
      <c r="H14" s="1284"/>
      <c r="I14" s="1286"/>
      <c r="J14" s="806"/>
      <c r="K14" s="1284"/>
      <c r="L14" s="1286"/>
      <c r="M14" s="806"/>
      <c r="N14" s="1284"/>
      <c r="O14" s="1286"/>
      <c r="P14" s="806"/>
      <c r="Q14" s="168"/>
      <c r="R14" s="169"/>
      <c r="S14" s="169"/>
      <c r="T14" s="170"/>
    </row>
    <row r="15" spans="2:20" ht="24.75" customHeight="1">
      <c r="B15" s="1279"/>
      <c r="C15" s="497" t="s">
        <v>367</v>
      </c>
      <c r="D15" s="1272">
        <f>'2-7(資材費)R2TR専用'!G11</f>
      </c>
      <c r="E15" s="1276"/>
      <c r="F15" s="1276"/>
      <c r="G15" s="1340"/>
      <c r="H15" s="1285"/>
      <c r="I15" s="1286"/>
      <c r="J15" s="1284"/>
      <c r="K15" s="1285"/>
      <c r="L15" s="1286"/>
      <c r="M15" s="1284"/>
      <c r="N15" s="1285"/>
      <c r="O15" s="1286"/>
      <c r="P15" s="806"/>
      <c r="Q15" s="168"/>
      <c r="R15" s="169"/>
      <c r="S15" s="169"/>
      <c r="T15" s="170"/>
    </row>
    <row r="16" spans="2:20" ht="24.75" customHeight="1">
      <c r="B16" s="1279"/>
      <c r="C16" s="497" t="s">
        <v>368</v>
      </c>
      <c r="D16" s="1284"/>
      <c r="E16" s="1285"/>
      <c r="F16" s="1285"/>
      <c r="G16" s="1340"/>
      <c r="H16" s="1285"/>
      <c r="I16" s="1286"/>
      <c r="J16" s="1284"/>
      <c r="K16" s="1285"/>
      <c r="L16" s="1286"/>
      <c r="M16" s="1284"/>
      <c r="N16" s="1285"/>
      <c r="O16" s="1286"/>
      <c r="P16" s="806"/>
      <c r="Q16" s="168"/>
      <c r="R16" s="169"/>
      <c r="S16" s="169"/>
      <c r="T16" s="170"/>
    </row>
    <row r="17" spans="2:20" ht="24.75" customHeight="1" thickBot="1">
      <c r="B17" s="1279"/>
      <c r="C17" s="499" t="s">
        <v>369</v>
      </c>
      <c r="D17" s="1308"/>
      <c r="E17" s="1309"/>
      <c r="F17" s="1309"/>
      <c r="G17" s="1341"/>
      <c r="H17" s="1309"/>
      <c r="I17" s="1342"/>
      <c r="J17" s="1308"/>
      <c r="K17" s="1309"/>
      <c r="L17" s="1342"/>
      <c r="M17" s="1308"/>
      <c r="N17" s="1309"/>
      <c r="O17" s="1342"/>
      <c r="P17" s="807"/>
      <c r="Q17" s="168"/>
      <c r="R17" s="169"/>
      <c r="S17" s="169"/>
      <c r="T17" s="170"/>
    </row>
    <row r="18" spans="2:20" ht="24.75" customHeight="1" thickTop="1">
      <c r="B18" s="1280"/>
      <c r="C18" s="256" t="s">
        <v>354</v>
      </c>
      <c r="D18" s="1287">
        <f>IF(SUM(E10,D11,E13,D15)=0,0,SUM(E10,D11,E13,D15))</f>
        <v>0</v>
      </c>
      <c r="E18" s="1287"/>
      <c r="F18" s="1295"/>
      <c r="G18" s="1335"/>
      <c r="H18" s="1336"/>
      <c r="I18" s="1336"/>
      <c r="J18" s="1336"/>
      <c r="K18" s="1336"/>
      <c r="L18" s="1336"/>
      <c r="M18" s="1336"/>
      <c r="N18" s="1336"/>
      <c r="O18" s="1336"/>
      <c r="P18" s="880"/>
      <c r="Q18" s="171"/>
      <c r="R18" s="172"/>
      <c r="S18" s="172"/>
      <c r="T18" s="170"/>
    </row>
    <row r="19" spans="2:20" ht="9.75" customHeight="1">
      <c r="B19" s="257"/>
      <c r="C19" s="258"/>
      <c r="D19" s="259"/>
      <c r="E19" s="259"/>
      <c r="F19" s="259"/>
      <c r="G19" s="259"/>
      <c r="H19" s="259"/>
      <c r="I19" s="259"/>
      <c r="J19" s="259"/>
      <c r="K19" s="259"/>
      <c r="L19" s="259"/>
      <c r="M19" s="259"/>
      <c r="N19" s="259"/>
      <c r="O19" s="259"/>
      <c r="P19" s="260"/>
      <c r="Q19" s="169"/>
      <c r="R19" s="169"/>
      <c r="S19" s="169"/>
      <c r="T19" s="170"/>
    </row>
    <row r="20" spans="2:19" ht="24.75" customHeight="1">
      <c r="B20" s="1278" t="s">
        <v>448</v>
      </c>
      <c r="C20" s="261"/>
      <c r="D20" s="1311" t="s">
        <v>359</v>
      </c>
      <c r="E20" s="1312"/>
      <c r="F20" s="1265" t="s">
        <v>449</v>
      </c>
      <c r="G20" s="1267"/>
      <c r="H20" s="1265" t="s">
        <v>450</v>
      </c>
      <c r="I20" s="1266"/>
      <c r="J20" s="1267"/>
      <c r="K20" s="262"/>
      <c r="L20" s="1292" t="s">
        <v>451</v>
      </c>
      <c r="M20" s="1293"/>
      <c r="N20" s="1293"/>
      <c r="O20" s="1293"/>
      <c r="P20" s="1294"/>
      <c r="Q20" s="169"/>
      <c r="R20" s="169"/>
      <c r="S20" s="170"/>
    </row>
    <row r="21" spans="2:19" ht="24.75" customHeight="1">
      <c r="B21" s="1279"/>
      <c r="C21" s="497" t="s">
        <v>414</v>
      </c>
      <c r="D21" s="1313">
        <f>'2-11(研修内容)R2TR専用'!D29</f>
      </c>
      <c r="E21" s="1314"/>
      <c r="F21" s="1272">
        <v>5000</v>
      </c>
      <c r="G21" s="1273"/>
      <c r="H21" s="1305">
        <f>IF(SUM(D21)*F21=0,"",D21*F21)</f>
      </c>
      <c r="I21" s="1306"/>
      <c r="J21" s="1307"/>
      <c r="K21" s="262"/>
      <c r="L21" s="1300" t="s">
        <v>877</v>
      </c>
      <c r="M21" s="1296">
        <f>D18+H25</f>
        <v>0</v>
      </c>
      <c r="N21" s="1296"/>
      <c r="O21" s="1296"/>
      <c r="P21" s="1297"/>
      <c r="Q21" s="169"/>
      <c r="R21" s="169"/>
      <c r="S21" s="170"/>
    </row>
    <row r="22" spans="2:19" ht="24.75" customHeight="1">
      <c r="B22" s="1279"/>
      <c r="C22" s="497" t="s">
        <v>415</v>
      </c>
      <c r="D22" s="1272">
        <f>'2-11(研修内容)R2TR専用'!D30</f>
      </c>
      <c r="E22" s="1273"/>
      <c r="F22" s="1313">
        <v>5000</v>
      </c>
      <c r="G22" s="1314"/>
      <c r="H22" s="1288">
        <f>IF(SUM(D22)*F22=0,"",D22*F22)</f>
      </c>
      <c r="I22" s="1289"/>
      <c r="J22" s="1290"/>
      <c r="K22" s="262"/>
      <c r="L22" s="1301"/>
      <c r="M22" s="1298"/>
      <c r="N22" s="1298"/>
      <c r="O22" s="1298"/>
      <c r="P22" s="1299"/>
      <c r="Q22" s="169"/>
      <c r="R22" s="169"/>
      <c r="S22" s="170"/>
    </row>
    <row r="23" spans="2:19" ht="24.75" customHeight="1" thickBot="1">
      <c r="B23" s="1279"/>
      <c r="C23" s="497" t="s">
        <v>416</v>
      </c>
      <c r="D23" s="1272">
        <f>'2-11(研修内容)R2TR専用'!D31</f>
      </c>
      <c r="E23" s="1273"/>
      <c r="F23" s="1272">
        <v>5000</v>
      </c>
      <c r="G23" s="1273"/>
      <c r="H23" s="1288">
        <f>IF(SUM(D23)*F23=0,"",D23*F23)</f>
      </c>
      <c r="I23" s="1289"/>
      <c r="J23" s="1290"/>
      <c r="K23" s="262"/>
      <c r="L23" s="1331"/>
      <c r="M23" s="1333"/>
      <c r="N23" s="1333"/>
      <c r="O23" s="1333"/>
      <c r="P23" s="1333"/>
      <c r="Q23" s="169"/>
      <c r="R23" s="169"/>
      <c r="S23" s="170"/>
    </row>
    <row r="24" spans="2:19" ht="24.75" customHeight="1" thickBot="1">
      <c r="B24" s="1279"/>
      <c r="C24" s="498" t="s">
        <v>366</v>
      </c>
      <c r="D24" s="1325"/>
      <c r="E24" s="1326"/>
      <c r="F24" s="1303">
        <v>20000</v>
      </c>
      <c r="G24" s="1304"/>
      <c r="H24" s="1315">
        <f>IF(SUM(D24)*F24=0,"",D24*F24)</f>
      </c>
      <c r="I24" s="1316"/>
      <c r="J24" s="1317"/>
      <c r="K24" s="262"/>
      <c r="L24" s="1332"/>
      <c r="M24" s="1334"/>
      <c r="N24" s="1334"/>
      <c r="O24" s="1334"/>
      <c r="P24" s="1334"/>
      <c r="Q24" s="169"/>
      <c r="R24" s="169"/>
      <c r="S24" s="170"/>
    </row>
    <row r="25" spans="2:19" ht="24.75" customHeight="1" thickTop="1">
      <c r="B25" s="1280"/>
      <c r="C25" s="1327" t="s">
        <v>354</v>
      </c>
      <c r="D25" s="1328"/>
      <c r="E25" s="1328"/>
      <c r="F25" s="1328"/>
      <c r="G25" s="1329"/>
      <c r="H25" s="1322">
        <f>IF(SUM(H21:J24)=0,0,SUM(H21:J24))</f>
        <v>0</v>
      </c>
      <c r="I25" s="1323"/>
      <c r="J25" s="1324"/>
      <c r="K25" s="262"/>
      <c r="L25" s="1330"/>
      <c r="M25" s="1330"/>
      <c r="N25" s="1330"/>
      <c r="O25" s="1330"/>
      <c r="P25" s="1330"/>
      <c r="Q25" s="1330"/>
      <c r="R25" s="169"/>
      <c r="S25" s="170"/>
    </row>
    <row r="26" spans="2:19" s="162" customFormat="1" ht="13.5" customHeight="1">
      <c r="B26" s="173"/>
      <c r="C26" s="874"/>
      <c r="D26" s="140"/>
      <c r="F26" s="174"/>
      <c r="G26" s="175"/>
      <c r="P26" s="169"/>
      <c r="Q26" s="169"/>
      <c r="R26" s="169"/>
      <c r="S26" s="170"/>
    </row>
    <row r="27" spans="1:18" ht="13.5" customHeight="1">
      <c r="A27" s="162"/>
      <c r="B27" s="162"/>
      <c r="C27" s="162"/>
      <c r="D27" s="162"/>
      <c r="E27" s="162"/>
      <c r="F27" s="162"/>
      <c r="G27" s="162"/>
      <c r="H27" s="162"/>
      <c r="I27" s="162"/>
      <c r="J27" s="162"/>
      <c r="K27" s="162"/>
      <c r="L27" s="162"/>
      <c r="M27" s="162"/>
      <c r="N27" s="162"/>
      <c r="O27" s="162"/>
      <c r="P27" s="162"/>
      <c r="Q27" s="162"/>
      <c r="R27" s="162"/>
    </row>
    <row r="28" spans="1:18" ht="13.5" customHeight="1">
      <c r="A28" s="162"/>
      <c r="B28" s="877"/>
      <c r="C28" s="162"/>
      <c r="D28" s="162"/>
      <c r="E28" s="162"/>
      <c r="F28" s="162"/>
      <c r="G28" s="162"/>
      <c r="H28" s="162"/>
      <c r="I28" s="162"/>
      <c r="J28" s="162"/>
      <c r="K28" s="162"/>
      <c r="L28" s="162"/>
      <c r="M28" s="162"/>
      <c r="N28" s="162"/>
      <c r="O28" s="162"/>
      <c r="P28" s="162"/>
      <c r="Q28" s="162"/>
      <c r="R28" s="162"/>
    </row>
    <row r="29" spans="1:18" ht="13.5" customHeight="1">
      <c r="A29" s="162"/>
      <c r="B29" s="162"/>
      <c r="C29" s="162"/>
      <c r="D29" s="162"/>
      <c r="E29" s="162"/>
      <c r="F29" s="162"/>
      <c r="G29" s="162"/>
      <c r="H29" s="162"/>
      <c r="I29" s="162"/>
      <c r="J29" s="162"/>
      <c r="K29" s="162"/>
      <c r="L29" s="162"/>
      <c r="M29" s="162"/>
      <c r="N29" s="162"/>
      <c r="O29" s="162"/>
      <c r="P29" s="162"/>
      <c r="Q29" s="162"/>
      <c r="R29" s="162"/>
    </row>
    <row r="30" spans="1:18" ht="13.5" customHeight="1">
      <c r="A30" s="162"/>
      <c r="B30" s="162"/>
      <c r="C30" s="162"/>
      <c r="D30" s="162"/>
      <c r="E30" s="162"/>
      <c r="F30" s="162"/>
      <c r="G30" s="162"/>
      <c r="H30" s="162"/>
      <c r="I30" s="162"/>
      <c r="J30" s="162"/>
      <c r="K30" s="162"/>
      <c r="L30" s="162"/>
      <c r="M30" s="162"/>
      <c r="N30" s="162"/>
      <c r="O30" s="162"/>
      <c r="P30" s="162"/>
      <c r="Q30" s="162"/>
      <c r="R30" s="162"/>
    </row>
    <row r="31" spans="1:18" ht="13.5" customHeight="1">
      <c r="A31" s="162"/>
      <c r="B31" s="162"/>
      <c r="C31" s="162"/>
      <c r="D31" s="162"/>
      <c r="E31" s="162"/>
      <c r="F31" s="162"/>
      <c r="G31" s="162"/>
      <c r="H31" s="162"/>
      <c r="I31" s="162"/>
      <c r="J31" s="162"/>
      <c r="K31" s="162"/>
      <c r="L31" s="162"/>
      <c r="M31" s="162"/>
      <c r="N31" s="162"/>
      <c r="O31" s="162"/>
      <c r="P31" s="162"/>
      <c r="Q31" s="162"/>
      <c r="R31" s="162"/>
    </row>
    <row r="32" spans="1:18" ht="13.5" customHeight="1">
      <c r="A32" s="162"/>
      <c r="B32" s="162"/>
      <c r="C32" s="162"/>
      <c r="D32" s="162"/>
      <c r="E32" s="162"/>
      <c r="F32" s="162"/>
      <c r="G32" s="162"/>
      <c r="H32" s="162"/>
      <c r="I32" s="162"/>
      <c r="J32" s="162"/>
      <c r="K32" s="162"/>
      <c r="L32" s="162"/>
      <c r="M32" s="162"/>
      <c r="N32" s="162"/>
      <c r="O32" s="162"/>
      <c r="P32" s="162"/>
      <c r="Q32" s="162"/>
      <c r="R32" s="162"/>
    </row>
  </sheetData>
  <sheetProtection password="FA09" sheet="1" objects="1" scenarios="1"/>
  <mergeCells count="85">
    <mergeCell ref="B1:D1"/>
    <mergeCell ref="I3:J3"/>
    <mergeCell ref="K3:P3"/>
    <mergeCell ref="I4:J4"/>
    <mergeCell ref="K4:P4"/>
    <mergeCell ref="I5:J5"/>
    <mergeCell ref="K5:O5"/>
    <mergeCell ref="O6:P6"/>
    <mergeCell ref="B7:C7"/>
    <mergeCell ref="E7:F7"/>
    <mergeCell ref="H7:I7"/>
    <mergeCell ref="K7:L7"/>
    <mergeCell ref="N7:O7"/>
    <mergeCell ref="J8:L8"/>
    <mergeCell ref="M8:O8"/>
    <mergeCell ref="D11:F11"/>
    <mergeCell ref="G11:I11"/>
    <mergeCell ref="J11:L11"/>
    <mergeCell ref="M11:O11"/>
    <mergeCell ref="P8:P9"/>
    <mergeCell ref="E9:F9"/>
    <mergeCell ref="H9:I9"/>
    <mergeCell ref="K9:L9"/>
    <mergeCell ref="N9:O9"/>
    <mergeCell ref="E10:F10"/>
    <mergeCell ref="H10:I10"/>
    <mergeCell ref="K10:L10"/>
    <mergeCell ref="N10:O10"/>
    <mergeCell ref="D8:F8"/>
    <mergeCell ref="E12:F12"/>
    <mergeCell ref="H12:I12"/>
    <mergeCell ref="K12:L12"/>
    <mergeCell ref="N12:O12"/>
    <mergeCell ref="E13:F13"/>
    <mergeCell ref="H13:I13"/>
    <mergeCell ref="K13:L13"/>
    <mergeCell ref="N13:O13"/>
    <mergeCell ref="E14:F14"/>
    <mergeCell ref="H14:I14"/>
    <mergeCell ref="K14:L14"/>
    <mergeCell ref="N14:O14"/>
    <mergeCell ref="D15:F15"/>
    <mergeCell ref="G15:I15"/>
    <mergeCell ref="J15:L15"/>
    <mergeCell ref="M15:O15"/>
    <mergeCell ref="D16:F16"/>
    <mergeCell ref="G16:I16"/>
    <mergeCell ref="J16:L16"/>
    <mergeCell ref="M16:O16"/>
    <mergeCell ref="D17:F17"/>
    <mergeCell ref="G17:I17"/>
    <mergeCell ref="J17:L17"/>
    <mergeCell ref="M17:O17"/>
    <mergeCell ref="M18:O18"/>
    <mergeCell ref="B20:B25"/>
    <mergeCell ref="D20:E20"/>
    <mergeCell ref="F20:G20"/>
    <mergeCell ref="H20:J20"/>
    <mergeCell ref="L20:P20"/>
    <mergeCell ref="D21:E21"/>
    <mergeCell ref="B8:B18"/>
    <mergeCell ref="C8:C9"/>
    <mergeCell ref="G8:I8"/>
    <mergeCell ref="D22:E22"/>
    <mergeCell ref="F22:G22"/>
    <mergeCell ref="H22:J22"/>
    <mergeCell ref="D18:F18"/>
    <mergeCell ref="G18:I18"/>
    <mergeCell ref="J18:L18"/>
    <mergeCell ref="F24:G24"/>
    <mergeCell ref="H24:J24"/>
    <mergeCell ref="F21:G21"/>
    <mergeCell ref="H21:J21"/>
    <mergeCell ref="L21:L22"/>
    <mergeCell ref="M21:P22"/>
    <mergeCell ref="C25:G25"/>
    <mergeCell ref="H25:J25"/>
    <mergeCell ref="L25:Q25"/>
    <mergeCell ref="B3:G4"/>
    <mergeCell ref="D23:E23"/>
    <mergeCell ref="F23:G23"/>
    <mergeCell ref="H23:J23"/>
    <mergeCell ref="L23:L24"/>
    <mergeCell ref="M23:P24"/>
    <mergeCell ref="D24:E24"/>
  </mergeCells>
  <conditionalFormatting sqref="D24:E24">
    <cfRule type="expression" priority="3" dxfId="3" stopIfTrue="1">
      <formula>$D$24=""</formula>
    </cfRule>
  </conditionalFormatting>
  <conditionalFormatting sqref="D10:F11 D13:F13 D21:E23 H21:J24 K3:P5 D15:F15">
    <cfRule type="expression" priority="1" dxfId="2" stopIfTrue="1">
      <formula>D3=""</formula>
    </cfRule>
  </conditionalFormatting>
  <dataValidations count="1">
    <dataValidation type="whole" allowBlank="1" showInputMessage="1" showErrorMessage="1" prompt="研修業務管理費の上限は8ヶ月です。" error="8以下の数値を入力してください。" sqref="D24:E24">
      <formula1>0</formula1>
      <formula2>8</formula2>
    </dataValidation>
  </dataValidations>
  <printOptions horizontalCentered="1"/>
  <pageMargins left="0.1968503937007874" right="0.1968503937007874" top="0.5905511811023623" bottom="0.1968503937007874" header="0.3937007874015748" footer="0.1968503937007874"/>
  <pageSetup fitToHeight="0" horizontalDpi="600" verticalDpi="600" orientation="landscape" paperSize="9" scale="95" r:id="rId3"/>
  <legacyDrawing r:id="rId2"/>
</worksheet>
</file>

<file path=xl/worksheets/sheet22.xml><?xml version="1.0" encoding="utf-8"?>
<worksheet xmlns="http://schemas.openxmlformats.org/spreadsheetml/2006/main" xmlns:r="http://schemas.openxmlformats.org/officeDocument/2006/relationships">
  <sheetPr>
    <tabColor theme="5" tint="-0.24997000396251678"/>
  </sheetPr>
  <dimension ref="B1:T42"/>
  <sheetViews>
    <sheetView view="pageBreakPreview" zoomScaleSheetLayoutView="100" zoomScalePageLayoutView="0" workbookViewId="0" topLeftCell="A1">
      <selection activeCell="B1" sqref="B1:C1"/>
    </sheetView>
  </sheetViews>
  <sheetFormatPr defaultColWidth="9.00390625" defaultRowHeight="13.5" customHeight="1"/>
  <cols>
    <col min="1" max="1" width="3.57421875" style="38" customWidth="1"/>
    <col min="2" max="2" width="9.140625" style="38" customWidth="1"/>
    <col min="3" max="3" width="10.57421875" style="38" customWidth="1"/>
    <col min="4" max="4" width="7.421875" style="38" bestFit="1" customWidth="1"/>
    <col min="5" max="5" width="9.421875" style="38" customWidth="1"/>
    <col min="6" max="6" width="8.57421875" style="38" customWidth="1"/>
    <col min="7" max="7" width="4.421875" style="38" customWidth="1"/>
    <col min="8" max="8" width="8.57421875" style="38" customWidth="1"/>
    <col min="9" max="9" width="4.421875" style="38" customWidth="1"/>
    <col min="10" max="10" width="8.57421875" style="38" customWidth="1"/>
    <col min="11" max="11" width="12.8515625" style="38" customWidth="1"/>
    <col min="12" max="12" width="9.140625" style="38" customWidth="1"/>
    <col min="13" max="13" width="3.57421875" style="38" customWidth="1"/>
    <col min="14" max="16384" width="9.00390625" style="38" customWidth="1"/>
  </cols>
  <sheetData>
    <row r="1" spans="2:12" ht="21" customHeight="1">
      <c r="B1" s="1367" t="s">
        <v>408</v>
      </c>
      <c r="C1" s="1368"/>
      <c r="D1" s="662" t="s">
        <v>880</v>
      </c>
      <c r="F1" s="1369" t="str">
        <f>IF($J$2=リスト!$G$6,"","このシートは、"&amp;D1&amp;"の上期実績のみで使用します。")</f>
        <v>このシートは、R1補正の上期実績のみで使用します。</v>
      </c>
      <c r="G1" s="1369"/>
      <c r="H1" s="1369"/>
      <c r="I1" s="1369"/>
      <c r="J1" s="1369"/>
      <c r="K1" s="1369"/>
      <c r="L1" s="1369"/>
    </row>
    <row r="2" spans="9:12" ht="21" customHeight="1">
      <c r="I2" s="80"/>
      <c r="J2" s="1260">
        <f>IF('2-1(表紙)'!$J$3="","",'2-1(表紙)'!$J$3)</f>
      </c>
      <c r="K2" s="1260"/>
      <c r="L2" s="1260"/>
    </row>
    <row r="3" spans="9:12" ht="21" customHeight="1">
      <c r="I3" s="80"/>
      <c r="J3" s="1370">
        <f>IF(J2&lt;&gt;"実績報告書（上期）","",IF('2-1(表紙)'!$J$4="","",'2-1(表紙)'!$J$4))</f>
      </c>
      <c r="K3" s="1370"/>
      <c r="L3" s="1370"/>
    </row>
    <row r="4" spans="9:12" ht="21" customHeight="1">
      <c r="I4" s="80"/>
      <c r="J4" s="1371">
        <f>IF(J2&lt;&gt;"実績報告書（上期）","",IF('2-1(表紙)'!$J$5="","",'2-1(表紙)'!$J$5))</f>
      </c>
      <c r="K4" s="1371"/>
      <c r="L4" s="1371"/>
    </row>
    <row r="5" spans="2:20" ht="21" customHeight="1">
      <c r="B5" s="38" t="s">
        <v>16</v>
      </c>
      <c r="O5" s="81"/>
      <c r="P5" s="81"/>
      <c r="Q5" s="81"/>
      <c r="R5" s="81"/>
      <c r="S5" s="81"/>
      <c r="T5" s="81"/>
    </row>
    <row r="6" spans="2:20" ht="21" customHeight="1">
      <c r="B6" s="38" t="s">
        <v>17</v>
      </c>
      <c r="O6" s="81"/>
      <c r="P6" s="81"/>
      <c r="Q6" s="81"/>
      <c r="R6" s="81"/>
      <c r="S6" s="81"/>
      <c r="T6" s="81"/>
    </row>
    <row r="7" spans="5:20" ht="21" customHeight="1">
      <c r="E7" s="40"/>
      <c r="F7" s="40"/>
      <c r="G7" s="544"/>
      <c r="H7" s="544"/>
      <c r="I7" s="544"/>
      <c r="J7" s="544"/>
      <c r="K7" s="249">
        <f>IF(J2&lt;&gt;"実績報告書（上期）","",IF('2-1(表紙)'!$I$15="","",'2-1(表紙)'!$I$15))</f>
      </c>
      <c r="L7" s="249">
        <f>IF(J2&lt;&gt;"実績報告書（上期）","",IF('2-1(表紙)'!$K$15="","",'2-1(表紙)'!$K$15))</f>
      </c>
      <c r="O7" s="81"/>
      <c r="P7" s="81"/>
      <c r="Q7" s="81"/>
      <c r="R7" s="81"/>
      <c r="S7" s="81"/>
      <c r="T7" s="81"/>
    </row>
    <row r="8" spans="5:20" ht="21" customHeight="1">
      <c r="E8" s="40"/>
      <c r="F8" s="40"/>
      <c r="G8" s="544"/>
      <c r="H8" s="1366">
        <f>IF(J2&lt;&gt;"実績報告書（上期）","",IF('2-1(表紙)'!$H$10="","",'2-1(表紙)'!$H$10))</f>
      </c>
      <c r="I8" s="1366"/>
      <c r="J8" s="1366"/>
      <c r="K8" s="1366"/>
      <c r="L8" s="1366"/>
      <c r="O8" s="81"/>
      <c r="P8" s="81"/>
      <c r="Q8" s="81"/>
      <c r="R8" s="81"/>
      <c r="S8" s="81"/>
      <c r="T8" s="81"/>
    </row>
    <row r="9" spans="5:13" ht="21" customHeight="1">
      <c r="E9" s="40"/>
      <c r="F9" s="40"/>
      <c r="G9" s="544"/>
      <c r="H9" s="1366">
        <f>IF(J2&lt;&gt;"実績報告書（上期）","",IF('2-1(表紙)'!$H$11="","",'2-1(表紙)'!$H$11))</f>
      </c>
      <c r="I9" s="1366"/>
      <c r="J9" s="1366"/>
      <c r="K9" s="1366">
        <f>IF(J2&lt;&gt;"実績報告書（上期）","",IF('2-1(表紙)'!$J$11="","",'2-1(表紙)'!$J$11))</f>
      </c>
      <c r="L9" s="1366"/>
      <c r="M9" s="38" t="s">
        <v>267</v>
      </c>
    </row>
    <row r="10" ht="21" customHeight="1"/>
    <row r="11" spans="2:12" ht="21" customHeight="1">
      <c r="B11" s="911" t="str">
        <f>"令和元年度補正"&amp;'2-1(表紙)'!B17</f>
        <v>令和元年度補正「緑の雇用」新規就業者育成推進事業</v>
      </c>
      <c r="C11" s="911"/>
      <c r="D11" s="911"/>
      <c r="E11" s="911"/>
      <c r="F11" s="911"/>
      <c r="G11" s="911"/>
      <c r="H11" s="911"/>
      <c r="I11" s="911"/>
      <c r="J11" s="911"/>
      <c r="K11" s="911"/>
      <c r="L11" s="911"/>
    </row>
    <row r="12" spans="2:12" ht="21" customHeight="1">
      <c r="B12" s="911" t="s">
        <v>692</v>
      </c>
      <c r="C12" s="911"/>
      <c r="D12" s="911"/>
      <c r="E12" s="911"/>
      <c r="F12" s="911"/>
      <c r="G12" s="911"/>
      <c r="H12" s="911"/>
      <c r="I12" s="911"/>
      <c r="J12" s="911"/>
      <c r="K12" s="911"/>
      <c r="L12" s="911"/>
    </row>
    <row r="13" spans="2:11" ht="21" customHeight="1">
      <c r="B13" s="76"/>
      <c r="C13" s="76"/>
      <c r="D13" s="76"/>
      <c r="E13" s="76"/>
      <c r="F13" s="76"/>
      <c r="G13" s="76"/>
      <c r="H13" s="76"/>
      <c r="I13" s="76"/>
      <c r="J13" s="76"/>
      <c r="K13" s="76"/>
    </row>
    <row r="14" spans="2:11" ht="21" customHeight="1">
      <c r="B14" s="76" t="s">
        <v>246</v>
      </c>
      <c r="C14" s="76"/>
      <c r="D14" s="76"/>
      <c r="E14" s="76"/>
      <c r="F14" s="76"/>
      <c r="G14" s="76"/>
      <c r="H14" s="76"/>
      <c r="I14" s="76"/>
      <c r="J14" s="76"/>
      <c r="K14" s="76"/>
    </row>
    <row r="15" spans="2:11" ht="21" customHeight="1">
      <c r="B15" s="76"/>
      <c r="C15" s="76"/>
      <c r="D15" s="76"/>
      <c r="E15" s="76"/>
      <c r="F15" s="76"/>
      <c r="G15" s="76"/>
      <c r="H15" s="76"/>
      <c r="I15" s="76"/>
      <c r="J15" s="76"/>
      <c r="K15" s="76"/>
    </row>
    <row r="16" spans="2:12" ht="21" customHeight="1">
      <c r="B16" s="912" t="s">
        <v>22</v>
      </c>
      <c r="C16" s="912"/>
      <c r="D16" s="912"/>
      <c r="E16" s="912"/>
      <c r="F16" s="912"/>
      <c r="G16" s="912"/>
      <c r="H16" s="912"/>
      <c r="I16" s="912"/>
      <c r="J16" s="912"/>
      <c r="K16" s="912"/>
      <c r="L16" s="912"/>
    </row>
    <row r="17" ht="21" customHeight="1"/>
    <row r="18" ht="21" customHeight="1">
      <c r="B18" s="38" t="s">
        <v>247</v>
      </c>
    </row>
    <row r="19" spans="3:11" ht="21" customHeight="1">
      <c r="C19" s="898" t="s">
        <v>248</v>
      </c>
      <c r="D19" s="900"/>
      <c r="E19" s="495" t="s">
        <v>631</v>
      </c>
      <c r="F19" s="504"/>
      <c r="G19" s="212" t="s">
        <v>250</v>
      </c>
      <c r="H19" s="543"/>
      <c r="I19" s="212" t="s">
        <v>251</v>
      </c>
      <c r="J19" s="543"/>
      <c r="K19" s="213" t="s">
        <v>252</v>
      </c>
    </row>
    <row r="20" spans="3:11" ht="21" customHeight="1">
      <c r="C20" s="898" t="s">
        <v>249</v>
      </c>
      <c r="D20" s="900"/>
      <c r="E20" s="884">
        <v>2</v>
      </c>
      <c r="F20" s="1365" t="s">
        <v>660</v>
      </c>
      <c r="G20" s="1365"/>
      <c r="H20" s="494"/>
      <c r="I20" s="632" t="s">
        <v>632</v>
      </c>
      <c r="J20" s="633"/>
      <c r="K20" s="493"/>
    </row>
    <row r="21" ht="21" customHeight="1"/>
    <row r="22" ht="21" customHeight="1">
      <c r="B22" s="38" t="s">
        <v>633</v>
      </c>
    </row>
    <row r="23" spans="3:11" ht="21" customHeight="1">
      <c r="C23" s="898" t="s">
        <v>828</v>
      </c>
      <c r="D23" s="900"/>
      <c r="E23" s="1363">
        <f>IF('2-12(積算表)'!D18&lt;&gt;0,'2-12(積算表)'!D18,"")</f>
      </c>
      <c r="F23" s="1364"/>
      <c r="G23" s="1364"/>
      <c r="H23" s="1364"/>
      <c r="I23" s="1364"/>
      <c r="J23" s="1364"/>
      <c r="K23" s="214" t="s">
        <v>266</v>
      </c>
    </row>
    <row r="24" spans="3:11" ht="21" customHeight="1" hidden="1">
      <c r="C24" s="1359" t="s">
        <v>253</v>
      </c>
      <c r="D24" s="1360"/>
      <c r="E24" s="1361"/>
      <c r="F24" s="1362"/>
      <c r="G24" s="1362"/>
      <c r="H24" s="1362"/>
      <c r="I24" s="1362"/>
      <c r="J24" s="1362"/>
      <c r="K24" s="811" t="s">
        <v>266</v>
      </c>
    </row>
    <row r="25" spans="3:11" ht="21" customHeight="1" hidden="1">
      <c r="C25" s="1359" t="s">
        <v>375</v>
      </c>
      <c r="D25" s="1360"/>
      <c r="E25" s="1361"/>
      <c r="F25" s="1362"/>
      <c r="G25" s="1362"/>
      <c r="H25" s="1362"/>
      <c r="I25" s="1362"/>
      <c r="J25" s="1362"/>
      <c r="K25" s="811" t="s">
        <v>266</v>
      </c>
    </row>
    <row r="26" spans="3:11" ht="21" customHeight="1" hidden="1">
      <c r="C26" s="1359" t="s">
        <v>376</v>
      </c>
      <c r="D26" s="1360"/>
      <c r="E26" s="1361"/>
      <c r="F26" s="1362"/>
      <c r="G26" s="1362"/>
      <c r="H26" s="1362"/>
      <c r="I26" s="1362"/>
      <c r="J26" s="1362"/>
      <c r="K26" s="811" t="s">
        <v>266</v>
      </c>
    </row>
    <row r="27" spans="3:14" ht="21" customHeight="1">
      <c r="C27" s="973" t="s">
        <v>373</v>
      </c>
      <c r="D27" s="975"/>
      <c r="E27" s="1363">
        <f>IF('2-12(積算表)'!P18=0,IF('2-12(積算表)'!H25&lt;&gt;0,'2-12(積算表)'!H25,""),"")</f>
      </c>
      <c r="F27" s="1364"/>
      <c r="G27" s="1364"/>
      <c r="H27" s="1364"/>
      <c r="I27" s="1364"/>
      <c r="J27" s="1364"/>
      <c r="K27" s="214" t="s">
        <v>266</v>
      </c>
      <c r="N27" s="670" t="str">
        <f>'2-12(積算表)'!L25</f>
        <v>※ＴＲのみ（ＦＷなし）の場合は指導管理費はＴＲ助成金側に含める</v>
      </c>
    </row>
    <row r="28" spans="3:11" ht="21" customHeight="1">
      <c r="C28" s="898" t="s">
        <v>353</v>
      </c>
      <c r="D28" s="900"/>
      <c r="E28" s="1357">
        <f>IF(SUM(E23:J27)&lt;&gt;0,SUM(E23:J27),0)</f>
        <v>0</v>
      </c>
      <c r="F28" s="1358"/>
      <c r="G28" s="1358"/>
      <c r="H28" s="1358"/>
      <c r="I28" s="1358"/>
      <c r="J28" s="1358"/>
      <c r="K28" s="214" t="s">
        <v>266</v>
      </c>
    </row>
    <row r="29" ht="21" customHeight="1"/>
    <row r="30" ht="21" customHeight="1">
      <c r="B30" s="38" t="s">
        <v>254</v>
      </c>
    </row>
    <row r="31" spans="3:11" ht="21" customHeight="1">
      <c r="C31" s="898" t="s">
        <v>255</v>
      </c>
      <c r="D31" s="900"/>
      <c r="E31" s="1354"/>
      <c r="F31" s="1355"/>
      <c r="G31" s="1355"/>
      <c r="H31" s="1355"/>
      <c r="I31" s="1355"/>
      <c r="J31" s="1355"/>
      <c r="K31" s="1356"/>
    </row>
    <row r="32" spans="3:11" ht="21" customHeight="1">
      <c r="C32" s="898" t="s">
        <v>256</v>
      </c>
      <c r="D32" s="900"/>
      <c r="E32" s="1354"/>
      <c r="F32" s="1355"/>
      <c r="G32" s="1355"/>
      <c r="H32" s="1355"/>
      <c r="I32" s="1355"/>
      <c r="J32" s="1355"/>
      <c r="K32" s="1356"/>
    </row>
    <row r="33" spans="3:11" ht="21" customHeight="1">
      <c r="C33" s="898" t="s">
        <v>257</v>
      </c>
      <c r="D33" s="900"/>
      <c r="E33" s="1351"/>
      <c r="F33" s="1352"/>
      <c r="G33" s="1352"/>
      <c r="H33" s="1352"/>
      <c r="I33" s="1352"/>
      <c r="J33" s="1352"/>
      <c r="K33" s="1353"/>
    </row>
    <row r="34" spans="3:11" ht="21" customHeight="1">
      <c r="C34" s="898" t="s">
        <v>258</v>
      </c>
      <c r="D34" s="900"/>
      <c r="E34" s="1354"/>
      <c r="F34" s="1355"/>
      <c r="G34" s="1355"/>
      <c r="H34" s="1355"/>
      <c r="I34" s="1355"/>
      <c r="J34" s="1355"/>
      <c r="K34" s="1356"/>
    </row>
    <row r="35" spans="3:11" ht="54.75" customHeight="1">
      <c r="C35" s="898" t="s">
        <v>259</v>
      </c>
      <c r="D35" s="900"/>
      <c r="E35" s="1348"/>
      <c r="F35" s="1349"/>
      <c r="G35" s="1349"/>
      <c r="H35" s="1349"/>
      <c r="I35" s="1349"/>
      <c r="J35" s="1349"/>
      <c r="K35" s="1350"/>
    </row>
    <row r="36" spans="3:11" ht="54.75" customHeight="1">
      <c r="C36" s="898" t="s">
        <v>260</v>
      </c>
      <c r="D36" s="900"/>
      <c r="E36" s="1348"/>
      <c r="F36" s="1349"/>
      <c r="G36" s="1349"/>
      <c r="H36" s="1349"/>
      <c r="I36" s="1349"/>
      <c r="J36" s="1349"/>
      <c r="K36" s="1350"/>
    </row>
    <row r="37" spans="3:11" ht="27.75" customHeight="1">
      <c r="C37" s="1347" t="s">
        <v>876</v>
      </c>
      <c r="D37" s="1347"/>
      <c r="E37" s="1347"/>
      <c r="F37" s="1347"/>
      <c r="G37" s="1347"/>
      <c r="H37" s="1347"/>
      <c r="I37" s="1347"/>
      <c r="J37" s="1347"/>
      <c r="K37" s="1347"/>
    </row>
    <row r="38" spans="3:11" ht="27.75" customHeight="1">
      <c r="C38" s="888"/>
      <c r="D38" s="888"/>
      <c r="E38" s="888"/>
      <c r="F38" s="888"/>
      <c r="G38" s="888"/>
      <c r="H38" s="888"/>
      <c r="I38" s="888"/>
      <c r="J38" s="888"/>
      <c r="K38" s="888"/>
    </row>
    <row r="39" ht="21" customHeight="1">
      <c r="B39" s="38" t="s">
        <v>275</v>
      </c>
    </row>
    <row r="40" ht="21" customHeight="1">
      <c r="B40" s="38" t="s">
        <v>276</v>
      </c>
    </row>
    <row r="41" spans="11:12" ht="21" customHeight="1">
      <c r="K41" s="663"/>
      <c r="L41" s="38" t="s">
        <v>277</v>
      </c>
    </row>
    <row r="42" ht="21" customHeight="1">
      <c r="B42" s="38" t="s">
        <v>860</v>
      </c>
    </row>
  </sheetData>
  <sheetProtection password="FA09" sheet="1" objects="1" scenarios="1"/>
  <mergeCells count="39">
    <mergeCell ref="B1:C1"/>
    <mergeCell ref="F1:L1"/>
    <mergeCell ref="J2:L2"/>
    <mergeCell ref="J3:L3"/>
    <mergeCell ref="J4:L4"/>
    <mergeCell ref="H8:L8"/>
    <mergeCell ref="H9:J9"/>
    <mergeCell ref="K9:L9"/>
    <mergeCell ref="B11:L11"/>
    <mergeCell ref="B12:L12"/>
    <mergeCell ref="B16:L16"/>
    <mergeCell ref="C19:D19"/>
    <mergeCell ref="C20:D20"/>
    <mergeCell ref="F20:G20"/>
    <mergeCell ref="C23:D23"/>
    <mergeCell ref="E23:J23"/>
    <mergeCell ref="C24:D24"/>
    <mergeCell ref="E24:J24"/>
    <mergeCell ref="C25:D25"/>
    <mergeCell ref="E25:J25"/>
    <mergeCell ref="C26:D26"/>
    <mergeCell ref="E26:J26"/>
    <mergeCell ref="C27:D27"/>
    <mergeCell ref="E27:J27"/>
    <mergeCell ref="C28:D28"/>
    <mergeCell ref="E28:J28"/>
    <mergeCell ref="C31:D31"/>
    <mergeCell ref="E31:K31"/>
    <mergeCell ref="C32:D32"/>
    <mergeCell ref="E32:K32"/>
    <mergeCell ref="C37:K37"/>
    <mergeCell ref="C36:D36"/>
    <mergeCell ref="E36:K36"/>
    <mergeCell ref="C33:D33"/>
    <mergeCell ref="E33:K33"/>
    <mergeCell ref="C34:D34"/>
    <mergeCell ref="E34:K34"/>
    <mergeCell ref="C35:D35"/>
    <mergeCell ref="E35:K35"/>
  </mergeCells>
  <conditionalFormatting sqref="J2:L4 K7:L7 H8:L9 K9 E23 E27:J28">
    <cfRule type="expression" priority="2" dxfId="2" stopIfTrue="1">
      <formula>E2=""</formula>
    </cfRule>
  </conditionalFormatting>
  <conditionalFormatting sqref="F19 J19 E20 H19:H20 E31:K36">
    <cfRule type="expression" priority="1" dxfId="3" stopIfTrue="1">
      <formula>E19=""</formula>
    </cfRule>
  </conditionalFormatting>
  <dataValidations count="5">
    <dataValidation allowBlank="1" showInputMessage="1" showErrorMessage="1" imeMode="disabled" sqref="E34:K34 H20"/>
    <dataValidation allowBlank="1" showInputMessage="1" showErrorMessage="1" imeMode="fullKatakana" sqref="E35:K35"/>
    <dataValidation type="list" allowBlank="1" showInputMessage="1" showErrorMessage="1" error="リストから選択してください。" sqref="E33:K33">
      <formula1>"普通,当座"</formula1>
    </dataValidation>
    <dataValidation type="whole" allowBlank="1" showInputMessage="1" showErrorMessage="1" error="1～31の日数を入力してください。" sqref="J19">
      <formula1>1</formula1>
      <formula2>31</formula2>
    </dataValidation>
    <dataValidation type="whole" allowBlank="1" showInputMessage="1" showErrorMessage="1" error="1～12の月数を入力してください。" sqref="H19">
      <formula1>1</formula1>
      <formula2>12</formula2>
    </dataValidation>
  </dataValidations>
  <printOptions/>
  <pageMargins left="0.7874015748031497" right="0.3937007874015748" top="0.3937007874015748" bottom="0.1968503937007874" header="0.1968503937007874" footer="0.1968503937007874"/>
  <pageSetup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sheetPr>
    <tabColor theme="5" tint="-0.24997000396251678"/>
  </sheetPr>
  <dimension ref="B1:T42"/>
  <sheetViews>
    <sheetView view="pageBreakPreview" zoomScaleSheetLayoutView="100" zoomScalePageLayoutView="0" workbookViewId="0" topLeftCell="A1">
      <selection activeCell="B1" sqref="B1:C1"/>
    </sheetView>
  </sheetViews>
  <sheetFormatPr defaultColWidth="9.00390625" defaultRowHeight="13.5" customHeight="1"/>
  <cols>
    <col min="1" max="1" width="3.57421875" style="38" customWidth="1"/>
    <col min="2" max="2" width="9.140625" style="38" customWidth="1"/>
    <col min="3" max="3" width="10.57421875" style="38" customWidth="1"/>
    <col min="4" max="4" width="7.421875" style="38" bestFit="1" customWidth="1"/>
    <col min="5" max="5" width="9.421875" style="38" customWidth="1"/>
    <col min="6" max="6" width="8.57421875" style="38" customWidth="1"/>
    <col min="7" max="7" width="4.421875" style="38" customWidth="1"/>
    <col min="8" max="8" width="8.57421875" style="38" customWidth="1"/>
    <col min="9" max="9" width="4.421875" style="38" customWidth="1"/>
    <col min="10" max="10" width="8.57421875" style="38" customWidth="1"/>
    <col min="11" max="11" width="12.8515625" style="38" customWidth="1"/>
    <col min="12" max="12" width="9.140625" style="38" customWidth="1"/>
    <col min="13" max="13" width="3.57421875" style="38" customWidth="1"/>
    <col min="14" max="16384" width="9.00390625" style="38" customWidth="1"/>
  </cols>
  <sheetData>
    <row r="1" spans="2:12" ht="21" customHeight="1">
      <c r="B1" s="1367" t="s">
        <v>409</v>
      </c>
      <c r="C1" s="1368"/>
      <c r="D1" s="299" t="s">
        <v>881</v>
      </c>
      <c r="F1" s="1369" t="str">
        <f>IF($J$2=リスト!$G$6,"","このシートは、"&amp;D1&amp;"の上期実績のみで使用します。")</f>
        <v>このシートは、R2緑の上期実績のみで使用します。</v>
      </c>
      <c r="G1" s="1369"/>
      <c r="H1" s="1369"/>
      <c r="I1" s="1369"/>
      <c r="J1" s="1369"/>
      <c r="K1" s="1369"/>
      <c r="L1" s="1369"/>
    </row>
    <row r="2" spans="9:12" ht="21" customHeight="1">
      <c r="I2" s="80"/>
      <c r="J2" s="1260">
        <f>IF('2-1(表紙)'!$J$3="","",'2-1(表紙)'!$J$3)</f>
      </c>
      <c r="K2" s="1260"/>
      <c r="L2" s="1260"/>
    </row>
    <row r="3" spans="9:12" ht="21" customHeight="1">
      <c r="I3" s="80"/>
      <c r="J3" s="1370">
        <f>IF(J2&lt;&gt;"実績報告書（上期）","",IF('2-1(表紙)'!$J$4="","",'2-1(表紙)'!$J$4))</f>
      </c>
      <c r="K3" s="1370"/>
      <c r="L3" s="1370"/>
    </row>
    <row r="4" spans="9:12" ht="21" customHeight="1">
      <c r="I4" s="80"/>
      <c r="J4" s="1371">
        <f>IF(J2&lt;&gt;"実績報告書（上期）","",IF('2-1(表紙)'!$J$5="","",'2-1(表紙)'!$J$5))</f>
      </c>
      <c r="K4" s="1371"/>
      <c r="L4" s="1371"/>
    </row>
    <row r="5" spans="2:20" ht="21" customHeight="1">
      <c r="B5" s="38" t="s">
        <v>16</v>
      </c>
      <c r="O5" s="81"/>
      <c r="P5" s="81"/>
      <c r="Q5" s="81"/>
      <c r="R5" s="81"/>
      <c r="S5" s="81"/>
      <c r="T5" s="81"/>
    </row>
    <row r="6" spans="2:20" ht="21" customHeight="1">
      <c r="B6" s="38" t="s">
        <v>17</v>
      </c>
      <c r="O6" s="81"/>
      <c r="P6" s="81"/>
      <c r="Q6" s="81"/>
      <c r="R6" s="81"/>
      <c r="S6" s="81"/>
      <c r="T6" s="81"/>
    </row>
    <row r="7" spans="5:20" ht="21" customHeight="1">
      <c r="E7" s="40"/>
      <c r="F7" s="40"/>
      <c r="G7" s="544"/>
      <c r="H7" s="544"/>
      <c r="I7" s="544"/>
      <c r="J7" s="544"/>
      <c r="K7" s="77">
        <f>IF(J2&lt;&gt;"実績報告書（上期）","",IF('2-1(表紙)'!$I$15="","",'2-1(表紙)'!$I$15))</f>
      </c>
      <c r="L7" s="77">
        <f>IF(J2&lt;&gt;"実績報告書（上期）","",IF('2-1(表紙)'!$K$15="","",'2-1(表紙)'!$K$15))</f>
      </c>
      <c r="O7" s="81"/>
      <c r="P7" s="81"/>
      <c r="Q7" s="81"/>
      <c r="R7" s="81"/>
      <c r="S7" s="81"/>
      <c r="T7" s="81"/>
    </row>
    <row r="8" spans="5:20" ht="21" customHeight="1">
      <c r="E8" s="40"/>
      <c r="F8" s="40"/>
      <c r="G8" s="544"/>
      <c r="H8" s="1366">
        <f>IF(J2&lt;&gt;"実績報告書（上期）","",IF('2-1(表紙)'!$H$10="","",'2-1(表紙)'!$H$10))</f>
      </c>
      <c r="I8" s="1366"/>
      <c r="J8" s="1366"/>
      <c r="K8" s="1366"/>
      <c r="L8" s="1366"/>
      <c r="O8" s="81"/>
      <c r="P8" s="81"/>
      <c r="Q8" s="81"/>
      <c r="R8" s="81"/>
      <c r="S8" s="81"/>
      <c r="T8" s="81"/>
    </row>
    <row r="9" spans="5:13" ht="21" customHeight="1">
      <c r="E9" s="40"/>
      <c r="F9" s="40"/>
      <c r="G9" s="544"/>
      <c r="H9" s="1366">
        <f>IF(J2&lt;&gt;"実績報告書（上期）","",IF('2-1(表紙)'!$H$11="","",'2-1(表紙)'!$H$11))</f>
      </c>
      <c r="I9" s="1366"/>
      <c r="J9" s="1366"/>
      <c r="K9" s="1366">
        <f>IF(J2&lt;&gt;"実績報告書（上期）","",IF('2-1(表紙)'!$J$11="","",'2-1(表紙)'!$J$11))</f>
      </c>
      <c r="L9" s="1366"/>
      <c r="M9" s="38" t="s">
        <v>267</v>
      </c>
    </row>
    <row r="10" ht="21" customHeight="1"/>
    <row r="11" spans="2:12" ht="21" customHeight="1">
      <c r="B11" s="911" t="str">
        <f>"令和２年度"&amp;'2-1(表紙)'!B17</f>
        <v>令和２年度「緑の雇用」新規就業者育成推進事業</v>
      </c>
      <c r="C11" s="911"/>
      <c r="D11" s="911"/>
      <c r="E11" s="911"/>
      <c r="F11" s="911"/>
      <c r="G11" s="911"/>
      <c r="H11" s="911"/>
      <c r="I11" s="911"/>
      <c r="J11" s="911"/>
      <c r="K11" s="911"/>
      <c r="L11" s="911"/>
    </row>
    <row r="12" spans="2:12" ht="21" customHeight="1">
      <c r="B12" s="911" t="s">
        <v>685</v>
      </c>
      <c r="C12" s="911"/>
      <c r="D12" s="911"/>
      <c r="E12" s="911"/>
      <c r="F12" s="911"/>
      <c r="G12" s="911"/>
      <c r="H12" s="911"/>
      <c r="I12" s="911"/>
      <c r="J12" s="911"/>
      <c r="K12" s="911"/>
      <c r="L12" s="911"/>
    </row>
    <row r="13" spans="2:11" ht="21" customHeight="1">
      <c r="B13" s="76"/>
      <c r="C13" s="76"/>
      <c r="D13" s="76"/>
      <c r="E13" s="76"/>
      <c r="F13" s="76"/>
      <c r="G13" s="76"/>
      <c r="H13" s="76"/>
      <c r="I13" s="76"/>
      <c r="J13" s="76"/>
      <c r="K13" s="76"/>
    </row>
    <row r="14" spans="2:11" ht="21" customHeight="1">
      <c r="B14" s="76" t="s">
        <v>246</v>
      </c>
      <c r="C14" s="76"/>
      <c r="D14" s="76"/>
      <c r="E14" s="76"/>
      <c r="F14" s="76"/>
      <c r="G14" s="76"/>
      <c r="H14" s="76"/>
      <c r="I14" s="76"/>
      <c r="J14" s="76"/>
      <c r="K14" s="76"/>
    </row>
    <row r="15" spans="2:11" ht="21" customHeight="1">
      <c r="B15" s="76"/>
      <c r="C15" s="76"/>
      <c r="D15" s="76"/>
      <c r="E15" s="76"/>
      <c r="F15" s="76"/>
      <c r="G15" s="76"/>
      <c r="H15" s="76"/>
      <c r="I15" s="76"/>
      <c r="J15" s="76"/>
      <c r="K15" s="76"/>
    </row>
    <row r="16" spans="2:12" ht="21" customHeight="1">
      <c r="B16" s="912" t="s">
        <v>22</v>
      </c>
      <c r="C16" s="912"/>
      <c r="D16" s="912"/>
      <c r="E16" s="912"/>
      <c r="F16" s="912"/>
      <c r="G16" s="912"/>
      <c r="H16" s="912"/>
      <c r="I16" s="912"/>
      <c r="J16" s="912"/>
      <c r="K16" s="912"/>
      <c r="L16" s="912"/>
    </row>
    <row r="17" ht="21" customHeight="1"/>
    <row r="18" ht="21" customHeight="1">
      <c r="B18" s="38" t="s">
        <v>247</v>
      </c>
    </row>
    <row r="19" spans="3:11" ht="21" customHeight="1">
      <c r="C19" s="898" t="s">
        <v>248</v>
      </c>
      <c r="D19" s="900"/>
      <c r="E19" s="177" t="s">
        <v>631</v>
      </c>
      <c r="F19" s="504"/>
      <c r="G19" s="212" t="s">
        <v>250</v>
      </c>
      <c r="H19" s="543"/>
      <c r="I19" s="212" t="s">
        <v>251</v>
      </c>
      <c r="J19" s="543"/>
      <c r="K19" s="213" t="s">
        <v>252</v>
      </c>
    </row>
    <row r="20" spans="3:11" ht="21" customHeight="1">
      <c r="C20" s="898" t="s">
        <v>249</v>
      </c>
      <c r="D20" s="900"/>
      <c r="E20" s="884">
        <v>2</v>
      </c>
      <c r="F20" s="1365" t="s">
        <v>660</v>
      </c>
      <c r="G20" s="1365"/>
      <c r="H20" s="494"/>
      <c r="I20" s="632" t="s">
        <v>632</v>
      </c>
      <c r="J20" s="633"/>
      <c r="K20" s="493"/>
    </row>
    <row r="21" ht="21" customHeight="1"/>
    <row r="22" ht="21" customHeight="1">
      <c r="B22" s="38" t="s">
        <v>633</v>
      </c>
    </row>
    <row r="23" spans="3:11" ht="21" customHeight="1" hidden="1">
      <c r="C23" s="1359" t="s">
        <v>374</v>
      </c>
      <c r="D23" s="1360"/>
      <c r="E23" s="1361"/>
      <c r="F23" s="1362"/>
      <c r="G23" s="1362"/>
      <c r="H23" s="1362"/>
      <c r="I23" s="1362"/>
      <c r="J23" s="1362"/>
      <c r="K23" s="811" t="s">
        <v>266</v>
      </c>
    </row>
    <row r="24" spans="3:11" ht="21" customHeight="1">
      <c r="C24" s="898" t="s">
        <v>253</v>
      </c>
      <c r="D24" s="900"/>
      <c r="E24" s="1363">
        <f>IF('2-12(積算表)'!$G$18&lt;&gt;0,'2-12(積算表)'!$G$18,"")</f>
      </c>
      <c r="F24" s="1364"/>
      <c r="G24" s="1364"/>
      <c r="H24" s="1364"/>
      <c r="I24" s="1364"/>
      <c r="J24" s="1364"/>
      <c r="K24" s="214" t="s">
        <v>266</v>
      </c>
    </row>
    <row r="25" spans="3:11" ht="21" customHeight="1">
      <c r="C25" s="898" t="s">
        <v>375</v>
      </c>
      <c r="D25" s="900"/>
      <c r="E25" s="1363">
        <f>IF('2-12(積算表)'!$J$18&lt;&gt;0,'2-12(積算表)'!$J$18,"")</f>
      </c>
      <c r="F25" s="1364"/>
      <c r="G25" s="1364"/>
      <c r="H25" s="1364"/>
      <c r="I25" s="1364"/>
      <c r="J25" s="1364"/>
      <c r="K25" s="214" t="s">
        <v>266</v>
      </c>
    </row>
    <row r="26" spans="3:11" ht="21" customHeight="1">
      <c r="C26" s="898" t="s">
        <v>376</v>
      </c>
      <c r="D26" s="900"/>
      <c r="E26" s="1363">
        <f>IF('2-12(積算表)'!$M$18&lt;&gt;0,'2-12(積算表)'!$M$18,"")</f>
      </c>
      <c r="F26" s="1364"/>
      <c r="G26" s="1364"/>
      <c r="H26" s="1364"/>
      <c r="I26" s="1364"/>
      <c r="J26" s="1364"/>
      <c r="K26" s="214" t="s">
        <v>266</v>
      </c>
    </row>
    <row r="27" spans="3:11" ht="21" customHeight="1">
      <c r="C27" s="973" t="s">
        <v>373</v>
      </c>
      <c r="D27" s="975"/>
      <c r="E27" s="1363">
        <f>IF('2-12(積算表)'!P18&lt;&gt;0,IF('2-12(積算表)'!H25&lt;&gt;0,'2-12(積算表)'!H25,""),"")</f>
      </c>
      <c r="F27" s="1364"/>
      <c r="G27" s="1364"/>
      <c r="H27" s="1364"/>
      <c r="I27" s="1364"/>
      <c r="J27" s="1364"/>
      <c r="K27" s="214" t="s">
        <v>266</v>
      </c>
    </row>
    <row r="28" spans="3:11" ht="21" customHeight="1">
      <c r="C28" s="898" t="s">
        <v>353</v>
      </c>
      <c r="D28" s="900"/>
      <c r="E28" s="1357">
        <f>IF(SUM(E23:J27)&lt;&gt;0,SUM(E23:J27),0)</f>
        <v>0</v>
      </c>
      <c r="F28" s="1358"/>
      <c r="G28" s="1358"/>
      <c r="H28" s="1358"/>
      <c r="I28" s="1358"/>
      <c r="J28" s="1358"/>
      <c r="K28" s="214" t="s">
        <v>266</v>
      </c>
    </row>
    <row r="29" ht="21" customHeight="1"/>
    <row r="30" ht="21" customHeight="1">
      <c r="B30" s="38" t="s">
        <v>254</v>
      </c>
    </row>
    <row r="31" spans="3:11" ht="21" customHeight="1">
      <c r="C31" s="898" t="s">
        <v>255</v>
      </c>
      <c r="D31" s="900"/>
      <c r="E31" s="1354"/>
      <c r="F31" s="1355"/>
      <c r="G31" s="1355"/>
      <c r="H31" s="1355"/>
      <c r="I31" s="1355"/>
      <c r="J31" s="1355"/>
      <c r="K31" s="1356"/>
    </row>
    <row r="32" spans="3:11" ht="21" customHeight="1">
      <c r="C32" s="898" t="s">
        <v>256</v>
      </c>
      <c r="D32" s="900"/>
      <c r="E32" s="1354"/>
      <c r="F32" s="1355"/>
      <c r="G32" s="1355"/>
      <c r="H32" s="1355"/>
      <c r="I32" s="1355"/>
      <c r="J32" s="1355"/>
      <c r="K32" s="1356"/>
    </row>
    <row r="33" spans="3:11" ht="21" customHeight="1">
      <c r="C33" s="898" t="s">
        <v>257</v>
      </c>
      <c r="D33" s="900"/>
      <c r="E33" s="1351"/>
      <c r="F33" s="1352"/>
      <c r="G33" s="1352"/>
      <c r="H33" s="1352"/>
      <c r="I33" s="1352"/>
      <c r="J33" s="1352"/>
      <c r="K33" s="1353"/>
    </row>
    <row r="34" spans="3:11" ht="21" customHeight="1">
      <c r="C34" s="898" t="s">
        <v>258</v>
      </c>
      <c r="D34" s="900"/>
      <c r="E34" s="1354"/>
      <c r="F34" s="1355"/>
      <c r="G34" s="1355"/>
      <c r="H34" s="1355"/>
      <c r="I34" s="1355"/>
      <c r="J34" s="1355"/>
      <c r="K34" s="1356"/>
    </row>
    <row r="35" spans="3:11" ht="54.75" customHeight="1">
      <c r="C35" s="898" t="s">
        <v>259</v>
      </c>
      <c r="D35" s="900"/>
      <c r="E35" s="1348"/>
      <c r="F35" s="1349"/>
      <c r="G35" s="1349"/>
      <c r="H35" s="1349"/>
      <c r="I35" s="1349"/>
      <c r="J35" s="1349"/>
      <c r="K35" s="1350"/>
    </row>
    <row r="36" spans="3:11" ht="54.75" customHeight="1">
      <c r="C36" s="898" t="s">
        <v>260</v>
      </c>
      <c r="D36" s="900"/>
      <c r="E36" s="1348"/>
      <c r="F36" s="1349"/>
      <c r="G36" s="1349"/>
      <c r="H36" s="1349"/>
      <c r="I36" s="1349"/>
      <c r="J36" s="1349"/>
      <c r="K36" s="1350"/>
    </row>
    <row r="37" spans="3:11" ht="27.75" customHeight="1">
      <c r="C37" s="1347" t="s">
        <v>876</v>
      </c>
      <c r="D37" s="1347"/>
      <c r="E37" s="1347"/>
      <c r="F37" s="1347"/>
      <c r="G37" s="1347"/>
      <c r="H37" s="1347"/>
      <c r="I37" s="1347"/>
      <c r="J37" s="1347"/>
      <c r="K37" s="1347"/>
    </row>
    <row r="38" ht="21" customHeight="1"/>
    <row r="39" ht="21" customHeight="1">
      <c r="B39" s="38" t="s">
        <v>275</v>
      </c>
    </row>
    <row r="40" ht="21" customHeight="1">
      <c r="B40" s="38" t="s">
        <v>276</v>
      </c>
    </row>
    <row r="41" spans="11:12" ht="21" customHeight="1">
      <c r="K41" s="176"/>
      <c r="L41" s="38" t="s">
        <v>277</v>
      </c>
    </row>
    <row r="42" ht="21" customHeight="1">
      <c r="B42" s="38" t="s">
        <v>860</v>
      </c>
    </row>
  </sheetData>
  <sheetProtection password="FA09" sheet="1" objects="1" scenarios="1"/>
  <mergeCells count="39">
    <mergeCell ref="B1:C1"/>
    <mergeCell ref="J2:L2"/>
    <mergeCell ref="J3:L3"/>
    <mergeCell ref="J4:L4"/>
    <mergeCell ref="H8:L8"/>
    <mergeCell ref="F1:L1"/>
    <mergeCell ref="H9:J9"/>
    <mergeCell ref="K9:L9"/>
    <mergeCell ref="E24:J24"/>
    <mergeCell ref="B11:L11"/>
    <mergeCell ref="B12:L12"/>
    <mergeCell ref="C23:D23"/>
    <mergeCell ref="F20:G20"/>
    <mergeCell ref="C20:D20"/>
    <mergeCell ref="C24:D24"/>
    <mergeCell ref="C26:D26"/>
    <mergeCell ref="C27:D27"/>
    <mergeCell ref="E31:K31"/>
    <mergeCell ref="E27:J27"/>
    <mergeCell ref="E26:J26"/>
    <mergeCell ref="C28:D28"/>
    <mergeCell ref="E36:K36"/>
    <mergeCell ref="C32:D32"/>
    <mergeCell ref="C33:D33"/>
    <mergeCell ref="C34:D34"/>
    <mergeCell ref="E28:J28"/>
    <mergeCell ref="E32:K32"/>
    <mergeCell ref="E33:K33"/>
    <mergeCell ref="C31:D31"/>
    <mergeCell ref="C37:K37"/>
    <mergeCell ref="E25:J25"/>
    <mergeCell ref="E23:J23"/>
    <mergeCell ref="C25:D25"/>
    <mergeCell ref="B16:L16"/>
    <mergeCell ref="C19:D19"/>
    <mergeCell ref="C36:D36"/>
    <mergeCell ref="C35:D35"/>
    <mergeCell ref="E34:K34"/>
    <mergeCell ref="E35:K35"/>
  </mergeCells>
  <conditionalFormatting sqref="J2:J4 K7:L7 H8:H9 K9 E24:E28">
    <cfRule type="expression" priority="2" dxfId="2" stopIfTrue="1">
      <formula>E2=""</formula>
    </cfRule>
  </conditionalFormatting>
  <conditionalFormatting sqref="F19 J19 E20 H19:H20 E31:K36">
    <cfRule type="expression" priority="1" dxfId="3" stopIfTrue="1">
      <formula>E19=""</formula>
    </cfRule>
  </conditionalFormatting>
  <dataValidations count="5">
    <dataValidation type="whole" allowBlank="1" showInputMessage="1" showErrorMessage="1" error="1～12の月数を入力してください。" sqref="H19">
      <formula1>1</formula1>
      <formula2>12</formula2>
    </dataValidation>
    <dataValidation type="whole" allowBlank="1" showInputMessage="1" showErrorMessage="1" error="1～31の日数を入力してください。" sqref="J19">
      <formula1>1</formula1>
      <formula2>31</formula2>
    </dataValidation>
    <dataValidation allowBlank="1" showInputMessage="1" showErrorMessage="1" imeMode="disabled" sqref="H20 E34:K34"/>
    <dataValidation type="list" allowBlank="1" showInputMessage="1" showErrorMessage="1" error="リストから選択してください。" sqref="E33:K33">
      <formula1>"普通,当座"</formula1>
    </dataValidation>
    <dataValidation allowBlank="1" showInputMessage="1" showErrorMessage="1" imeMode="fullKatakana" sqref="E35:K35"/>
  </dataValidations>
  <printOptions/>
  <pageMargins left="0.7874015748031497" right="0.3937007874015748" top="0.3937007874015748" bottom="0.1968503937007874" header="0.1968503937007874" footer="0.1968503937007874"/>
  <pageSetup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sheetPr>
    <tabColor theme="4" tint="-0.24997000396251678"/>
  </sheetPr>
  <dimension ref="B1:T42"/>
  <sheetViews>
    <sheetView view="pageBreakPreview" zoomScaleSheetLayoutView="100" zoomScalePageLayoutView="0" workbookViewId="0" topLeftCell="A1">
      <selection activeCell="B1" sqref="B1:C1"/>
    </sheetView>
  </sheetViews>
  <sheetFormatPr defaultColWidth="9.00390625" defaultRowHeight="13.5" customHeight="1"/>
  <cols>
    <col min="1" max="1" width="3.57421875" style="215" customWidth="1"/>
    <col min="2" max="2" width="9.140625" style="215" customWidth="1"/>
    <col min="3" max="3" width="10.57421875" style="215" customWidth="1"/>
    <col min="4" max="4" width="7.421875" style="215" bestFit="1" customWidth="1"/>
    <col min="5" max="5" width="9.421875" style="215" customWidth="1"/>
    <col min="6" max="6" width="8.57421875" style="215" customWidth="1"/>
    <col min="7" max="7" width="4.421875" style="215" customWidth="1"/>
    <col min="8" max="8" width="8.57421875" style="215" customWidth="1"/>
    <col min="9" max="9" width="4.421875" style="215" customWidth="1"/>
    <col min="10" max="10" width="8.57421875" style="215" customWidth="1"/>
    <col min="11" max="11" width="12.8515625" style="215" customWidth="1"/>
    <col min="12" max="12" width="9.140625" style="215" customWidth="1"/>
    <col min="13" max="13" width="3.57421875" style="215" customWidth="1"/>
    <col min="14" max="16384" width="9.00390625" style="215" customWidth="1"/>
  </cols>
  <sheetData>
    <row r="1" spans="2:13" ht="21" customHeight="1">
      <c r="B1" s="1398" t="s">
        <v>683</v>
      </c>
      <c r="C1" s="1399"/>
      <c r="D1" s="300" t="s">
        <v>880</v>
      </c>
      <c r="F1" s="1400" t="str">
        <f>IF($J$2=リスト!$G$7,"","このシートは、"&amp;D1&amp;"の年間実績のみで使用します。")</f>
        <v>このシートは、R1補正の年間実績のみで使用します。</v>
      </c>
      <c r="G1" s="1400"/>
      <c r="H1" s="1400"/>
      <c r="I1" s="1400"/>
      <c r="J1" s="1400"/>
      <c r="K1" s="1400"/>
      <c r="L1" s="1400"/>
      <c r="M1" s="211"/>
    </row>
    <row r="2" spans="9:12" ht="21" customHeight="1">
      <c r="I2" s="665"/>
      <c r="J2" s="1401">
        <f>IF('2-1(表紙)'!$J$3="","",'2-1(表紙)'!$J$3)</f>
      </c>
      <c r="K2" s="1401"/>
      <c r="L2" s="1401"/>
    </row>
    <row r="3" spans="9:12" ht="21" customHeight="1">
      <c r="I3" s="665"/>
      <c r="J3" s="1402">
        <f>IF(J2&lt;&gt;"実績報告書（年間）","",IF('2-1(表紙)'!$J$4="","",'2-1(表紙)'!$J$4))</f>
      </c>
      <c r="K3" s="1402"/>
      <c r="L3" s="1402"/>
    </row>
    <row r="4" spans="9:12" ht="21" customHeight="1">
      <c r="I4" s="665"/>
      <c r="J4" s="1403">
        <f>IF(J2&lt;&gt;"実績報告書（年間）","",IF('2-1(表紙)'!$J$5="","",'2-1(表紙)'!$J$5))</f>
      </c>
      <c r="K4" s="1403"/>
      <c r="L4" s="1403"/>
    </row>
    <row r="5" spans="2:20" ht="21" customHeight="1">
      <c r="B5" s="215" t="s">
        <v>16</v>
      </c>
      <c r="O5" s="81"/>
      <c r="P5" s="81"/>
      <c r="Q5" s="81"/>
      <c r="R5" s="81"/>
      <c r="S5" s="81"/>
      <c r="T5" s="81"/>
    </row>
    <row r="6" spans="2:20" ht="21" customHeight="1">
      <c r="B6" s="215" t="s">
        <v>17</v>
      </c>
      <c r="O6" s="81"/>
      <c r="P6" s="81"/>
      <c r="Q6" s="81"/>
      <c r="R6" s="81"/>
      <c r="S6" s="81"/>
      <c r="T6" s="81"/>
    </row>
    <row r="7" spans="11:20" ht="21" customHeight="1">
      <c r="K7" s="664">
        <f>IF(J2&lt;&gt;"実績報告書（年間）","",IF('2-1(表紙)'!$I$15="","",'2-1(表紙)'!$I$15))</f>
      </c>
      <c r="L7" s="664">
        <f>IF(J2&lt;&gt;"実績報告書（年間）","",IF('2-1(表紙)'!$K$15="","",'2-1(表紙)'!$K$15))</f>
      </c>
      <c r="O7" s="81"/>
      <c r="P7" s="81"/>
      <c r="Q7" s="81"/>
      <c r="R7" s="81"/>
      <c r="S7" s="81"/>
      <c r="T7" s="81"/>
    </row>
    <row r="8" spans="8:20" ht="21" customHeight="1">
      <c r="H8" s="1404">
        <f>IF(J2&lt;&gt;"実績報告書（年間）","",IF('2-1(表紙)'!$H$10="","",'2-1(表紙)'!$H$10))</f>
      </c>
      <c r="I8" s="1404"/>
      <c r="J8" s="1404"/>
      <c r="K8" s="1404"/>
      <c r="L8" s="1404"/>
      <c r="O8" s="81"/>
      <c r="P8" s="81"/>
      <c r="Q8" s="81"/>
      <c r="R8" s="81"/>
      <c r="S8" s="81"/>
      <c r="T8" s="81"/>
    </row>
    <row r="9" spans="8:13" ht="21" customHeight="1">
      <c r="H9" s="1404">
        <f>IF(J2&lt;&gt;"実績報告書（年間）","",IF('2-1(表紙)'!$H$11="","",'2-1(表紙)'!$H$11))</f>
      </c>
      <c r="I9" s="1404"/>
      <c r="J9" s="1404"/>
      <c r="K9" s="1404">
        <f>IF(J2&lt;&gt;"実績報告書（年間）","",IF('2-1(表紙)'!$J$11="","",'2-1(表紙)'!$J$11))</f>
      </c>
      <c r="L9" s="1404"/>
      <c r="M9" s="215" t="s">
        <v>267</v>
      </c>
    </row>
    <row r="10" ht="21" customHeight="1"/>
    <row r="11" spans="2:12" ht="21" customHeight="1">
      <c r="B11" s="1395" t="str">
        <f>"令和元年度補正"&amp;'2-1(表紙)'!B17</f>
        <v>令和元年度補正「緑の雇用」新規就業者育成推進事業</v>
      </c>
      <c r="C11" s="1395"/>
      <c r="D11" s="1395"/>
      <c r="E11" s="1395"/>
      <c r="F11" s="1395"/>
      <c r="G11" s="1395"/>
      <c r="H11" s="1395"/>
      <c r="I11" s="1395"/>
      <c r="J11" s="1395"/>
      <c r="K11" s="1395"/>
      <c r="L11" s="1395"/>
    </row>
    <row r="12" spans="2:12" ht="21" customHeight="1">
      <c r="B12" s="1395" t="s">
        <v>693</v>
      </c>
      <c r="C12" s="1395"/>
      <c r="D12" s="1395"/>
      <c r="E12" s="1395"/>
      <c r="F12" s="1395"/>
      <c r="G12" s="1395"/>
      <c r="H12" s="1395"/>
      <c r="I12" s="1395"/>
      <c r="J12" s="1395"/>
      <c r="K12" s="1395"/>
      <c r="L12" s="1395"/>
    </row>
    <row r="13" spans="2:11" ht="21" customHeight="1">
      <c r="B13" s="545"/>
      <c r="C13" s="545"/>
      <c r="D13" s="545"/>
      <c r="E13" s="545"/>
      <c r="F13" s="545"/>
      <c r="G13" s="545"/>
      <c r="H13" s="545"/>
      <c r="I13" s="545"/>
      <c r="J13" s="545"/>
      <c r="K13" s="545"/>
    </row>
    <row r="14" spans="2:11" ht="21" customHeight="1">
      <c r="B14" s="545" t="s">
        <v>246</v>
      </c>
      <c r="C14" s="545"/>
      <c r="D14" s="545"/>
      <c r="E14" s="545"/>
      <c r="F14" s="545"/>
      <c r="G14" s="545"/>
      <c r="H14" s="545"/>
      <c r="I14" s="545"/>
      <c r="J14" s="545"/>
      <c r="K14" s="545"/>
    </row>
    <row r="15" spans="2:11" ht="21" customHeight="1">
      <c r="B15" s="545"/>
      <c r="C15" s="545"/>
      <c r="D15" s="545"/>
      <c r="E15" s="545"/>
      <c r="F15" s="545"/>
      <c r="G15" s="545"/>
      <c r="H15" s="545"/>
      <c r="I15" s="545"/>
      <c r="J15" s="545"/>
      <c r="K15" s="545"/>
    </row>
    <row r="16" spans="2:12" ht="21" customHeight="1">
      <c r="B16" s="1396" t="s">
        <v>22</v>
      </c>
      <c r="C16" s="1396"/>
      <c r="D16" s="1396"/>
      <c r="E16" s="1396"/>
      <c r="F16" s="1396"/>
      <c r="G16" s="1396"/>
      <c r="H16" s="1396"/>
      <c r="I16" s="1396"/>
      <c r="J16" s="1396"/>
      <c r="K16" s="1396"/>
      <c r="L16" s="1396"/>
    </row>
    <row r="17" ht="21" customHeight="1"/>
    <row r="18" ht="21" customHeight="1">
      <c r="B18" s="215" t="s">
        <v>247</v>
      </c>
    </row>
    <row r="19" spans="3:11" ht="21" customHeight="1">
      <c r="C19" s="1372" t="s">
        <v>248</v>
      </c>
      <c r="D19" s="1373"/>
      <c r="E19" s="495" t="s">
        <v>631</v>
      </c>
      <c r="F19" s="504"/>
      <c r="G19" s="212" t="s">
        <v>250</v>
      </c>
      <c r="H19" s="504"/>
      <c r="I19" s="212" t="s">
        <v>251</v>
      </c>
      <c r="J19" s="504"/>
      <c r="K19" s="213" t="s">
        <v>252</v>
      </c>
    </row>
    <row r="20" spans="3:11" ht="21" customHeight="1">
      <c r="C20" s="1372" t="s">
        <v>249</v>
      </c>
      <c r="D20" s="1373"/>
      <c r="E20" s="884">
        <v>2</v>
      </c>
      <c r="F20" s="1365" t="s">
        <v>660</v>
      </c>
      <c r="G20" s="1365"/>
      <c r="H20" s="494"/>
      <c r="I20" s="632" t="s">
        <v>632</v>
      </c>
      <c r="J20" s="633"/>
      <c r="K20" s="493"/>
    </row>
    <row r="21" ht="21" customHeight="1"/>
    <row r="22" spans="2:11" ht="21" customHeight="1">
      <c r="B22" s="215" t="s">
        <v>634</v>
      </c>
      <c r="K22" s="665" t="s">
        <v>293</v>
      </c>
    </row>
    <row r="23" spans="3:11" ht="21" customHeight="1">
      <c r="C23" s="1372"/>
      <c r="D23" s="1373"/>
      <c r="E23" s="1397" t="s">
        <v>843</v>
      </c>
      <c r="F23" s="1397"/>
      <c r="G23" s="1397" t="s">
        <v>262</v>
      </c>
      <c r="H23" s="1397"/>
      <c r="I23" s="1397"/>
      <c r="J23" s="1397" t="s">
        <v>261</v>
      </c>
      <c r="K23" s="1397"/>
    </row>
    <row r="24" spans="3:11" ht="21" customHeight="1">
      <c r="C24" s="1383" t="s">
        <v>829</v>
      </c>
      <c r="D24" s="1384"/>
      <c r="E24" s="1393"/>
      <c r="F24" s="1393"/>
      <c r="G24" s="1387">
        <f>IF(AND($J$2="実績報告書（年間）",J24&lt;&gt;""),J24-E24,"")</f>
      </c>
      <c r="H24" s="1387"/>
      <c r="I24" s="1387"/>
      <c r="J24" s="1394">
        <f>IF('2-12(積算表)'!D18&lt;&gt;0,'2-12(積算表)'!D18,"")</f>
      </c>
      <c r="K24" s="1394"/>
    </row>
    <row r="25" spans="3:11" ht="21" customHeight="1" hidden="1">
      <c r="C25" s="1389" t="s">
        <v>253</v>
      </c>
      <c r="D25" s="1390"/>
      <c r="E25" s="1391"/>
      <c r="F25" s="1391"/>
      <c r="G25" s="1392"/>
      <c r="H25" s="1392"/>
      <c r="I25" s="1392"/>
      <c r="J25" s="1392"/>
      <c r="K25" s="1392"/>
    </row>
    <row r="26" spans="3:11" ht="21" customHeight="1" hidden="1">
      <c r="C26" s="1389" t="s">
        <v>370</v>
      </c>
      <c r="D26" s="1390"/>
      <c r="E26" s="1391"/>
      <c r="F26" s="1391"/>
      <c r="G26" s="1392"/>
      <c r="H26" s="1392"/>
      <c r="I26" s="1392"/>
      <c r="J26" s="1392"/>
      <c r="K26" s="1392"/>
    </row>
    <row r="27" spans="3:11" ht="21" customHeight="1" hidden="1">
      <c r="C27" s="1389" t="s">
        <v>371</v>
      </c>
      <c r="D27" s="1390"/>
      <c r="E27" s="1391"/>
      <c r="F27" s="1391"/>
      <c r="G27" s="1392"/>
      <c r="H27" s="1392"/>
      <c r="I27" s="1392"/>
      <c r="J27" s="1392"/>
      <c r="K27" s="1392"/>
    </row>
    <row r="28" spans="3:14" ht="21" customHeight="1">
      <c r="C28" s="1383" t="s">
        <v>373</v>
      </c>
      <c r="D28" s="1384"/>
      <c r="E28" s="1385"/>
      <c r="F28" s="1386"/>
      <c r="G28" s="1387">
        <f>IF(AND($J$2="実績報告書（年間）",J28&lt;&gt;""),J28-E28,"")</f>
      </c>
      <c r="H28" s="1387"/>
      <c r="I28" s="1387"/>
      <c r="J28" s="1387">
        <f>IF('2-12(積算表)'!P18=0,IF('2-12(積算表)'!H25&lt;&gt;0,'2-12(積算表)'!H25,""),"")</f>
      </c>
      <c r="K28" s="1387"/>
      <c r="N28" s="670" t="str">
        <f>'2-12(積算表)'!L25</f>
        <v>※ＴＲのみ（ＦＷなし）の場合は指導管理費はＴＲ助成金側に含める</v>
      </c>
    </row>
    <row r="29" spans="3:11" ht="21" customHeight="1">
      <c r="C29" s="1372" t="s">
        <v>353</v>
      </c>
      <c r="D29" s="1373"/>
      <c r="E29" s="1388">
        <f>IF(SUM(E24:F28)=0,0,SUM(E24:F28))</f>
        <v>0</v>
      </c>
      <c r="F29" s="1388"/>
      <c r="G29" s="1388">
        <f>IF(J2="実績報告書（年間）",SUM(G24:I28),0)</f>
        <v>0</v>
      </c>
      <c r="H29" s="1388"/>
      <c r="I29" s="1388"/>
      <c r="J29" s="1388">
        <f>IF(SUM(J24:K28)&lt;&gt;0,SUM(J24:K28),0)</f>
        <v>0</v>
      </c>
      <c r="K29" s="1388"/>
    </row>
    <row r="30" ht="21" customHeight="1">
      <c r="B30" s="215" t="s">
        <v>254</v>
      </c>
    </row>
    <row r="31" spans="3:11" ht="21" customHeight="1">
      <c r="C31" s="1372" t="s">
        <v>255</v>
      </c>
      <c r="D31" s="1373"/>
      <c r="E31" s="1380">
        <f>IF('2-14_FW研修 助成金請求書【上期】'!E31&lt;&gt;"",'2-14_FW研修 助成金請求書【上期】'!E31,"")</f>
      </c>
      <c r="F31" s="1381"/>
      <c r="G31" s="1381"/>
      <c r="H31" s="1381"/>
      <c r="I31" s="1381"/>
      <c r="J31" s="1381"/>
      <c r="K31" s="1382"/>
    </row>
    <row r="32" spans="3:11" ht="21" customHeight="1">
      <c r="C32" s="1372" t="s">
        <v>256</v>
      </c>
      <c r="D32" s="1373"/>
      <c r="E32" s="1380">
        <f>IF('2-14_FW研修 助成金請求書【上期】'!E32&lt;&gt;"",'2-14_FW研修 助成金請求書【上期】'!E32,"")</f>
      </c>
      <c r="F32" s="1381"/>
      <c r="G32" s="1381"/>
      <c r="H32" s="1381"/>
      <c r="I32" s="1381"/>
      <c r="J32" s="1381"/>
      <c r="K32" s="1382"/>
    </row>
    <row r="33" spans="3:11" ht="21" customHeight="1">
      <c r="C33" s="1372" t="s">
        <v>257</v>
      </c>
      <c r="D33" s="1373"/>
      <c r="E33" s="1380">
        <f>IF('2-14_FW研修 助成金請求書【上期】'!E33&lt;&gt;"",'2-14_FW研修 助成金請求書【上期】'!E33,"")</f>
      </c>
      <c r="F33" s="1381"/>
      <c r="G33" s="1381"/>
      <c r="H33" s="1381"/>
      <c r="I33" s="1381"/>
      <c r="J33" s="1381"/>
      <c r="K33" s="1382"/>
    </row>
    <row r="34" spans="3:11" ht="21" customHeight="1">
      <c r="C34" s="1372" t="s">
        <v>258</v>
      </c>
      <c r="D34" s="1373"/>
      <c r="E34" s="1374">
        <f>IF('2-14_FW研修 助成金請求書【上期】'!E34&lt;&gt;"",'2-14_FW研修 助成金請求書【上期】'!E34,"")</f>
      </c>
      <c r="F34" s="1375"/>
      <c r="G34" s="1375"/>
      <c r="H34" s="1375"/>
      <c r="I34" s="1375"/>
      <c r="J34" s="1375"/>
      <c r="K34" s="1376"/>
    </row>
    <row r="35" spans="3:11" ht="54.75" customHeight="1">
      <c r="C35" s="1372" t="s">
        <v>259</v>
      </c>
      <c r="D35" s="1373"/>
      <c r="E35" s="1377">
        <f>IF('2-14_FW研修 助成金請求書【上期】'!E35&lt;&gt;"",'2-14_FW研修 助成金請求書【上期】'!E35,"")</f>
      </c>
      <c r="F35" s="1378"/>
      <c r="G35" s="1378"/>
      <c r="H35" s="1378"/>
      <c r="I35" s="1378"/>
      <c r="J35" s="1378"/>
      <c r="K35" s="1379"/>
    </row>
    <row r="36" spans="3:11" ht="54.75" customHeight="1">
      <c r="C36" s="1372" t="s">
        <v>260</v>
      </c>
      <c r="D36" s="1373"/>
      <c r="E36" s="1377">
        <f>IF('2-14_FW研修 助成金請求書【上期】'!E36&lt;&gt;"",'2-14_FW研修 助成金請求書【上期】'!E36,"")</f>
      </c>
      <c r="F36" s="1378"/>
      <c r="G36" s="1378"/>
      <c r="H36" s="1378"/>
      <c r="I36" s="1378"/>
      <c r="J36" s="1378"/>
      <c r="K36" s="1379"/>
    </row>
    <row r="37" spans="3:11" s="38" customFormat="1" ht="27.75" customHeight="1">
      <c r="C37" s="1347" t="s">
        <v>876</v>
      </c>
      <c r="D37" s="1347"/>
      <c r="E37" s="1347"/>
      <c r="F37" s="1347"/>
      <c r="G37" s="1347"/>
      <c r="H37" s="1347"/>
      <c r="I37" s="1347"/>
      <c r="J37" s="1347"/>
      <c r="K37" s="1347"/>
    </row>
    <row r="38" ht="21" customHeight="1"/>
    <row r="39" ht="21" customHeight="1">
      <c r="B39" s="215" t="s">
        <v>275</v>
      </c>
    </row>
    <row r="40" ht="21" customHeight="1">
      <c r="B40" s="215" t="s">
        <v>276</v>
      </c>
    </row>
    <row r="41" spans="11:12" ht="21" customHeight="1">
      <c r="K41" s="665"/>
      <c r="L41" s="215" t="s">
        <v>277</v>
      </c>
    </row>
    <row r="42" ht="21" customHeight="1">
      <c r="B42" s="215" t="s">
        <v>861</v>
      </c>
    </row>
  </sheetData>
  <sheetProtection password="FA09" sheet="1" objects="1" scenarios="1"/>
  <mergeCells count="55">
    <mergeCell ref="C37:K37"/>
    <mergeCell ref="B1:C1"/>
    <mergeCell ref="F1:L1"/>
    <mergeCell ref="J2:L2"/>
    <mergeCell ref="J3:L3"/>
    <mergeCell ref="J4:L4"/>
    <mergeCell ref="H8:L8"/>
    <mergeCell ref="H9:J9"/>
    <mergeCell ref="K9:L9"/>
    <mergeCell ref="B11:L11"/>
    <mergeCell ref="B12:L12"/>
    <mergeCell ref="B16:L16"/>
    <mergeCell ref="C19:D19"/>
    <mergeCell ref="C20:D20"/>
    <mergeCell ref="F20:G20"/>
    <mergeCell ref="C23:D23"/>
    <mergeCell ref="E23:F23"/>
    <mergeCell ref="G23:I23"/>
    <mergeCell ref="J23:K23"/>
    <mergeCell ref="C24:D24"/>
    <mergeCell ref="E24:F24"/>
    <mergeCell ref="G24:I24"/>
    <mergeCell ref="J24:K24"/>
    <mergeCell ref="C25:D25"/>
    <mergeCell ref="E25:F25"/>
    <mergeCell ref="G25:I25"/>
    <mergeCell ref="J25:K25"/>
    <mergeCell ref="C26:D26"/>
    <mergeCell ref="E26:F26"/>
    <mergeCell ref="G26:I26"/>
    <mergeCell ref="J26:K26"/>
    <mergeCell ref="C27:D27"/>
    <mergeCell ref="E27:F27"/>
    <mergeCell ref="G27:I27"/>
    <mergeCell ref="J27:K27"/>
    <mergeCell ref="C28:D28"/>
    <mergeCell ref="E28:F28"/>
    <mergeCell ref="G28:I28"/>
    <mergeCell ref="J28:K28"/>
    <mergeCell ref="C29:D29"/>
    <mergeCell ref="E29:F29"/>
    <mergeCell ref="G29:I29"/>
    <mergeCell ref="J29:K29"/>
    <mergeCell ref="C31:D31"/>
    <mergeCell ref="E31:K31"/>
    <mergeCell ref="C32:D32"/>
    <mergeCell ref="E32:K32"/>
    <mergeCell ref="C33:D33"/>
    <mergeCell ref="E33:K33"/>
    <mergeCell ref="C34:D34"/>
    <mergeCell ref="E34:K34"/>
    <mergeCell ref="C35:D35"/>
    <mergeCell ref="E35:K35"/>
    <mergeCell ref="C36:D36"/>
    <mergeCell ref="E36:K36"/>
  </mergeCells>
  <conditionalFormatting sqref="J2:L4 K7:L7 H8:L9 G28:K29 E29 G24:K24">
    <cfRule type="expression" priority="4" dxfId="2" stopIfTrue="1">
      <formula>E2=""</formula>
    </cfRule>
  </conditionalFormatting>
  <conditionalFormatting sqref="F19 J19 E20 H19:H20 E28:F28 E31:K36">
    <cfRule type="expression" priority="3" dxfId="3" stopIfTrue="1">
      <formula>E19=""</formula>
    </cfRule>
  </conditionalFormatting>
  <conditionalFormatting sqref="G24:I24">
    <cfRule type="expression" priority="2" dxfId="2" stopIfTrue="1">
      <formula>G24=""</formula>
    </cfRule>
  </conditionalFormatting>
  <conditionalFormatting sqref="E24:F24">
    <cfRule type="expression" priority="1" dxfId="3" stopIfTrue="1">
      <formula>E24=""</formula>
    </cfRule>
  </conditionalFormatting>
  <dataValidations count="4">
    <dataValidation allowBlank="1" showInputMessage="1" sqref="E31:K36"/>
    <dataValidation allowBlank="1" showInputMessage="1" showErrorMessage="1" imeMode="disabled" sqref="H20"/>
    <dataValidation type="whole" allowBlank="1" showInputMessage="1" showErrorMessage="1" error="1～31の日数を入力してください。" sqref="J19">
      <formula1>1</formula1>
      <formula2>31</formula2>
    </dataValidation>
    <dataValidation type="whole" allowBlank="1" showInputMessage="1" showErrorMessage="1" error="1～12の月数を入力してください。" sqref="H19">
      <formula1>1</formula1>
      <formula2>12</formula2>
    </dataValidation>
  </dataValidations>
  <printOptions/>
  <pageMargins left="0.7874015748031497" right="0.3937007874015748" top="0.3937007874015748" bottom="0.3937007874015748" header="0.1968503937007874" footer="0.1968503937007874"/>
  <pageSetup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sheetPr>
    <tabColor theme="4" tint="-0.24997000396251678"/>
  </sheetPr>
  <dimension ref="B1:T42"/>
  <sheetViews>
    <sheetView view="pageBreakPreview" zoomScaleSheetLayoutView="100" zoomScalePageLayoutView="0" workbookViewId="0" topLeftCell="A1">
      <selection activeCell="B1" sqref="B1:C1"/>
    </sheetView>
  </sheetViews>
  <sheetFormatPr defaultColWidth="9.00390625" defaultRowHeight="13.5" customHeight="1"/>
  <cols>
    <col min="1" max="1" width="3.57421875" style="215" customWidth="1"/>
    <col min="2" max="2" width="9.140625" style="215" customWidth="1"/>
    <col min="3" max="3" width="10.57421875" style="215" customWidth="1"/>
    <col min="4" max="4" width="7.421875" style="215" bestFit="1" customWidth="1"/>
    <col min="5" max="5" width="9.421875" style="215" customWidth="1"/>
    <col min="6" max="6" width="8.57421875" style="215" customWidth="1"/>
    <col min="7" max="7" width="4.421875" style="215" customWidth="1"/>
    <col min="8" max="8" width="8.57421875" style="215" customWidth="1"/>
    <col min="9" max="9" width="4.421875" style="215" customWidth="1"/>
    <col min="10" max="10" width="8.57421875" style="215" customWidth="1"/>
    <col min="11" max="11" width="12.8515625" style="215" customWidth="1"/>
    <col min="12" max="12" width="9.140625" style="215" customWidth="1"/>
    <col min="13" max="13" width="3.57421875" style="215" customWidth="1"/>
    <col min="14" max="16384" width="9.00390625" style="215" customWidth="1"/>
  </cols>
  <sheetData>
    <row r="1" spans="2:13" ht="21" customHeight="1">
      <c r="B1" s="1398" t="s">
        <v>686</v>
      </c>
      <c r="C1" s="1399"/>
      <c r="D1" s="300" t="s">
        <v>882</v>
      </c>
      <c r="F1" s="1400" t="str">
        <f>IF($J$2=リスト!$G$7,"","このシートは、"&amp;D1&amp;"の年間実績のみで使用します。")</f>
        <v>このシートは、R2緑の年間実績のみで使用します。</v>
      </c>
      <c r="G1" s="1400"/>
      <c r="H1" s="1400"/>
      <c r="I1" s="1400"/>
      <c r="J1" s="1400"/>
      <c r="K1" s="1400"/>
      <c r="L1" s="1400"/>
      <c r="M1" s="211"/>
    </row>
    <row r="2" spans="9:12" ht="21" customHeight="1">
      <c r="I2" s="216"/>
      <c r="J2" s="1401">
        <f>IF('2-1(表紙)'!$J$3="","",'2-1(表紙)'!$J$3)</f>
      </c>
      <c r="K2" s="1401"/>
      <c r="L2" s="1401"/>
    </row>
    <row r="3" spans="9:12" ht="21" customHeight="1">
      <c r="I3" s="216"/>
      <c r="J3" s="1402">
        <f>IF(J2&lt;&gt;"実績報告書（年間）","",IF('2-1(表紙)'!$J$4="","",'2-1(表紙)'!$J$4))</f>
      </c>
      <c r="K3" s="1402"/>
      <c r="L3" s="1402"/>
    </row>
    <row r="4" spans="9:12" ht="21" customHeight="1">
      <c r="I4" s="216"/>
      <c r="J4" s="1403">
        <f>IF(J2&lt;&gt;"実績報告書（年間）","",IF('2-1(表紙)'!$J$5="","",'2-1(表紙)'!$J$5))</f>
      </c>
      <c r="K4" s="1403"/>
      <c r="L4" s="1403"/>
    </row>
    <row r="5" spans="2:20" ht="21" customHeight="1">
      <c r="B5" s="215" t="s">
        <v>16</v>
      </c>
      <c r="O5" s="81"/>
      <c r="P5" s="81"/>
      <c r="Q5" s="81"/>
      <c r="R5" s="81"/>
      <c r="S5" s="81"/>
      <c r="T5" s="81"/>
    </row>
    <row r="6" spans="2:20" ht="21" customHeight="1">
      <c r="B6" s="215" t="s">
        <v>17</v>
      </c>
      <c r="O6" s="81"/>
      <c r="P6" s="81"/>
      <c r="Q6" s="81"/>
      <c r="R6" s="81"/>
      <c r="S6" s="81"/>
      <c r="T6" s="81"/>
    </row>
    <row r="7" spans="11:20" ht="21" customHeight="1">
      <c r="K7" s="217">
        <f>IF(J2&lt;&gt;"実績報告書（年間）","",IF('2-1(表紙)'!$I$15="","",'2-1(表紙)'!$I$15))</f>
      </c>
      <c r="L7" s="217">
        <f>IF(J2&lt;&gt;"実績報告書（年間）","",IF('2-1(表紙)'!$K$15="","",'2-1(表紙)'!$K$15))</f>
      </c>
      <c r="O7" s="81"/>
      <c r="P7" s="81"/>
      <c r="Q7" s="81"/>
      <c r="R7" s="81"/>
      <c r="S7" s="81"/>
      <c r="T7" s="81"/>
    </row>
    <row r="8" spans="8:20" ht="21" customHeight="1">
      <c r="H8" s="1404">
        <f>IF(J2&lt;&gt;"実績報告書（年間）","",IF('2-1(表紙)'!$H$10="","",'2-1(表紙)'!$H$10))</f>
      </c>
      <c r="I8" s="1404"/>
      <c r="J8" s="1404"/>
      <c r="K8" s="1404"/>
      <c r="L8" s="1404"/>
      <c r="O8" s="81"/>
      <c r="P8" s="81"/>
      <c r="Q8" s="81"/>
      <c r="R8" s="81"/>
      <c r="S8" s="81"/>
      <c r="T8" s="81"/>
    </row>
    <row r="9" spans="8:13" ht="21" customHeight="1">
      <c r="H9" s="1404">
        <f>IF(J2&lt;&gt;"実績報告書（年間）","",IF('2-1(表紙)'!$H$11="","",'2-1(表紙)'!$H$11))</f>
      </c>
      <c r="I9" s="1404"/>
      <c r="J9" s="1404"/>
      <c r="K9" s="1404">
        <f>IF(J2&lt;&gt;"実績報告書（年間）","",IF('2-1(表紙)'!$J$11="","",'2-1(表紙)'!$J$11))</f>
      </c>
      <c r="L9" s="1404"/>
      <c r="M9" s="215" t="s">
        <v>267</v>
      </c>
    </row>
    <row r="10" ht="21" customHeight="1"/>
    <row r="11" spans="2:12" ht="21" customHeight="1">
      <c r="B11" s="1395" t="str">
        <f>"令和２年度"&amp;'2-1(表紙)'!B17</f>
        <v>令和２年度「緑の雇用」新規就業者育成推進事業</v>
      </c>
      <c r="C11" s="1395"/>
      <c r="D11" s="1395"/>
      <c r="E11" s="1395"/>
      <c r="F11" s="1395"/>
      <c r="G11" s="1395"/>
      <c r="H11" s="1395"/>
      <c r="I11" s="1395"/>
      <c r="J11" s="1395"/>
      <c r="K11" s="1395"/>
      <c r="L11" s="1395"/>
    </row>
    <row r="12" spans="2:12" ht="21" customHeight="1">
      <c r="B12" s="1395" t="s">
        <v>684</v>
      </c>
      <c r="C12" s="1395"/>
      <c r="D12" s="1395"/>
      <c r="E12" s="1395"/>
      <c r="F12" s="1395"/>
      <c r="G12" s="1395"/>
      <c r="H12" s="1395"/>
      <c r="I12" s="1395"/>
      <c r="J12" s="1395"/>
      <c r="K12" s="1395"/>
      <c r="L12" s="1395"/>
    </row>
    <row r="13" spans="2:11" ht="21" customHeight="1">
      <c r="B13" s="545"/>
      <c r="C13" s="545"/>
      <c r="D13" s="545"/>
      <c r="E13" s="545"/>
      <c r="F13" s="545"/>
      <c r="G13" s="545"/>
      <c r="H13" s="545"/>
      <c r="I13" s="545"/>
      <c r="J13" s="545"/>
      <c r="K13" s="545"/>
    </row>
    <row r="14" spans="2:11" ht="21" customHeight="1">
      <c r="B14" s="545" t="s">
        <v>246</v>
      </c>
      <c r="C14" s="545"/>
      <c r="D14" s="545"/>
      <c r="E14" s="545"/>
      <c r="F14" s="545"/>
      <c r="G14" s="545"/>
      <c r="H14" s="545"/>
      <c r="I14" s="545"/>
      <c r="J14" s="545"/>
      <c r="K14" s="545"/>
    </row>
    <row r="15" spans="2:11" ht="21" customHeight="1">
      <c r="B15" s="545"/>
      <c r="C15" s="545"/>
      <c r="D15" s="545"/>
      <c r="E15" s="545"/>
      <c r="F15" s="545"/>
      <c r="G15" s="545"/>
      <c r="H15" s="545"/>
      <c r="I15" s="545"/>
      <c r="J15" s="545"/>
      <c r="K15" s="545"/>
    </row>
    <row r="16" spans="2:12" ht="21" customHeight="1">
      <c r="B16" s="1396" t="s">
        <v>22</v>
      </c>
      <c r="C16" s="1396"/>
      <c r="D16" s="1396"/>
      <c r="E16" s="1396"/>
      <c r="F16" s="1396"/>
      <c r="G16" s="1396"/>
      <c r="H16" s="1396"/>
      <c r="I16" s="1396"/>
      <c r="J16" s="1396"/>
      <c r="K16" s="1396"/>
      <c r="L16" s="1396"/>
    </row>
    <row r="17" ht="21" customHeight="1"/>
    <row r="18" ht="21" customHeight="1">
      <c r="B18" s="215" t="s">
        <v>247</v>
      </c>
    </row>
    <row r="19" spans="3:11" ht="21" customHeight="1">
      <c r="C19" s="1372" t="s">
        <v>248</v>
      </c>
      <c r="D19" s="1373"/>
      <c r="E19" s="495" t="s">
        <v>631</v>
      </c>
      <c r="F19" s="27"/>
      <c r="G19" s="212" t="s">
        <v>250</v>
      </c>
      <c r="H19" s="27"/>
      <c r="I19" s="212" t="s">
        <v>251</v>
      </c>
      <c r="J19" s="27"/>
      <c r="K19" s="213" t="s">
        <v>252</v>
      </c>
    </row>
    <row r="20" spans="3:11" ht="21" customHeight="1">
      <c r="C20" s="1372" t="s">
        <v>249</v>
      </c>
      <c r="D20" s="1373"/>
      <c r="E20" s="884">
        <v>2</v>
      </c>
      <c r="F20" s="1365" t="s">
        <v>670</v>
      </c>
      <c r="G20" s="1365"/>
      <c r="H20" s="494"/>
      <c r="I20" s="632" t="s">
        <v>632</v>
      </c>
      <c r="J20" s="633"/>
      <c r="K20" s="493"/>
    </row>
    <row r="21" ht="21" customHeight="1"/>
    <row r="22" spans="2:11" ht="21" customHeight="1">
      <c r="B22" s="215" t="s">
        <v>634</v>
      </c>
      <c r="K22" s="216" t="s">
        <v>293</v>
      </c>
    </row>
    <row r="23" spans="3:11" ht="21" customHeight="1">
      <c r="C23" s="1372"/>
      <c r="D23" s="1373"/>
      <c r="E23" s="1397" t="s">
        <v>843</v>
      </c>
      <c r="F23" s="1397"/>
      <c r="G23" s="1397" t="s">
        <v>262</v>
      </c>
      <c r="H23" s="1397"/>
      <c r="I23" s="1397"/>
      <c r="J23" s="1397" t="s">
        <v>261</v>
      </c>
      <c r="K23" s="1397"/>
    </row>
    <row r="24" spans="3:11" ht="21" customHeight="1" hidden="1">
      <c r="C24" s="1389" t="s">
        <v>374</v>
      </c>
      <c r="D24" s="1390"/>
      <c r="E24" s="1391"/>
      <c r="F24" s="1391"/>
      <c r="G24" s="1392"/>
      <c r="H24" s="1392"/>
      <c r="I24" s="1392"/>
      <c r="J24" s="1392"/>
      <c r="K24" s="1392"/>
    </row>
    <row r="25" spans="3:11" ht="21" customHeight="1">
      <c r="C25" s="1372" t="s">
        <v>253</v>
      </c>
      <c r="D25" s="1373"/>
      <c r="E25" s="1393"/>
      <c r="F25" s="1393"/>
      <c r="G25" s="1387">
        <f>IF(AND($J$2="実績報告書（年間）",J25&lt;&gt;""),J25-E25,"")</f>
      </c>
      <c r="H25" s="1387"/>
      <c r="I25" s="1387"/>
      <c r="J25" s="1394">
        <f>IF('2-12(積算表)'!$G$18&lt;&gt;0,'2-12(積算表)'!$G$18,"")</f>
      </c>
      <c r="K25" s="1394"/>
    </row>
    <row r="26" spans="3:11" ht="21" customHeight="1">
      <c r="C26" s="1383" t="s">
        <v>370</v>
      </c>
      <c r="D26" s="1384"/>
      <c r="E26" s="1405"/>
      <c r="F26" s="1405"/>
      <c r="G26" s="1387">
        <f>IF(AND($J$2="実績報告書（年間）",J26&lt;&gt;""),J26-E26,"")</f>
      </c>
      <c r="H26" s="1387"/>
      <c r="I26" s="1387"/>
      <c r="J26" s="1394">
        <f>IF('2-12(積算表)'!$J$18&lt;&gt;0,'2-12(積算表)'!$J$18,"")</f>
      </c>
      <c r="K26" s="1394"/>
    </row>
    <row r="27" spans="3:11" ht="21" customHeight="1">
      <c r="C27" s="1383" t="s">
        <v>371</v>
      </c>
      <c r="D27" s="1384"/>
      <c r="E27" s="1405"/>
      <c r="F27" s="1405"/>
      <c r="G27" s="1387">
        <f>IF(AND($J$2="実績報告書（年間）",J27&lt;&gt;""),J27-E27,"")</f>
      </c>
      <c r="H27" s="1387"/>
      <c r="I27" s="1387"/>
      <c r="J27" s="1387">
        <f>IF('2-12(積算表)'!$M$18&lt;&gt;0,'2-12(積算表)'!$M$18,"")</f>
      </c>
      <c r="K27" s="1387"/>
    </row>
    <row r="28" spans="3:11" ht="21" customHeight="1">
      <c r="C28" s="1383" t="s">
        <v>373</v>
      </c>
      <c r="D28" s="1384"/>
      <c r="E28" s="1385"/>
      <c r="F28" s="1386"/>
      <c r="G28" s="1387">
        <f>IF(AND($J$2="実績報告書（年間）",J28&lt;&gt;""),J28-E28,"")</f>
      </c>
      <c r="H28" s="1387"/>
      <c r="I28" s="1387"/>
      <c r="J28" s="1387">
        <f>IF('2-12(積算表)'!P18&lt;&gt;0,IF('2-12(積算表)'!H25&lt;&gt;0,'2-12(積算表)'!H25,""),"")</f>
      </c>
      <c r="K28" s="1387"/>
    </row>
    <row r="29" spans="3:11" ht="21" customHeight="1">
      <c r="C29" s="1372" t="s">
        <v>353</v>
      </c>
      <c r="D29" s="1373"/>
      <c r="E29" s="1388">
        <f>IF(SUM(E24:F28)=0,0,SUM(E24:F28))</f>
        <v>0</v>
      </c>
      <c r="F29" s="1388"/>
      <c r="G29" s="1388">
        <f>IF(J2="実績報告書（年間）",SUM(G24:I28),0)</f>
        <v>0</v>
      </c>
      <c r="H29" s="1388"/>
      <c r="I29" s="1388"/>
      <c r="J29" s="1388">
        <f>IF(SUM(J24:K28)&lt;&gt;0,SUM(J24:K28),0)</f>
        <v>0</v>
      </c>
      <c r="K29" s="1388"/>
    </row>
    <row r="30" ht="21" customHeight="1">
      <c r="B30" s="215" t="s">
        <v>254</v>
      </c>
    </row>
    <row r="31" spans="3:11" ht="21" customHeight="1">
      <c r="C31" s="1372" t="s">
        <v>255</v>
      </c>
      <c r="D31" s="1373"/>
      <c r="E31" s="1380">
        <f>IF('2-14_FW研修 助成金請求書【上期】'!E31&lt;&gt;"",'2-14_FW研修 助成金請求書【上期】'!E31,"")</f>
      </c>
      <c r="F31" s="1381"/>
      <c r="G31" s="1381"/>
      <c r="H31" s="1381"/>
      <c r="I31" s="1381"/>
      <c r="J31" s="1381"/>
      <c r="K31" s="1382"/>
    </row>
    <row r="32" spans="3:11" ht="21" customHeight="1">
      <c r="C32" s="1372" t="s">
        <v>256</v>
      </c>
      <c r="D32" s="1373"/>
      <c r="E32" s="1380">
        <f>IF('2-14_FW研修 助成金請求書【上期】'!E32&lt;&gt;"",'2-14_FW研修 助成金請求書【上期】'!E32,"")</f>
      </c>
      <c r="F32" s="1381"/>
      <c r="G32" s="1381"/>
      <c r="H32" s="1381"/>
      <c r="I32" s="1381"/>
      <c r="J32" s="1381"/>
      <c r="K32" s="1382"/>
    </row>
    <row r="33" spans="3:11" ht="21" customHeight="1">
      <c r="C33" s="1372" t="s">
        <v>257</v>
      </c>
      <c r="D33" s="1373"/>
      <c r="E33" s="1380">
        <f>IF('2-14_FW研修 助成金請求書【上期】'!E33&lt;&gt;"",'2-14_FW研修 助成金請求書【上期】'!E33,"")</f>
      </c>
      <c r="F33" s="1381"/>
      <c r="G33" s="1381"/>
      <c r="H33" s="1381"/>
      <c r="I33" s="1381"/>
      <c r="J33" s="1381"/>
      <c r="K33" s="1382"/>
    </row>
    <row r="34" spans="3:11" ht="21" customHeight="1">
      <c r="C34" s="1372" t="s">
        <v>258</v>
      </c>
      <c r="D34" s="1373"/>
      <c r="E34" s="1374">
        <f>IF('2-14_FW研修 助成金請求書【上期】'!E34&lt;&gt;"",'2-14_FW研修 助成金請求書【上期】'!E34,"")</f>
      </c>
      <c r="F34" s="1375"/>
      <c r="G34" s="1375"/>
      <c r="H34" s="1375"/>
      <c r="I34" s="1375"/>
      <c r="J34" s="1375"/>
      <c r="K34" s="1376"/>
    </row>
    <row r="35" spans="3:11" ht="54.75" customHeight="1">
      <c r="C35" s="1372" t="s">
        <v>259</v>
      </c>
      <c r="D35" s="1373"/>
      <c r="E35" s="1377">
        <f>IF('2-14_FW研修 助成金請求書【上期】'!E35&lt;&gt;"",'2-14_FW研修 助成金請求書【上期】'!E35,"")</f>
      </c>
      <c r="F35" s="1378"/>
      <c r="G35" s="1378"/>
      <c r="H35" s="1378"/>
      <c r="I35" s="1378"/>
      <c r="J35" s="1378"/>
      <c r="K35" s="1379"/>
    </row>
    <row r="36" spans="3:11" ht="54.75" customHeight="1">
      <c r="C36" s="1372" t="s">
        <v>260</v>
      </c>
      <c r="D36" s="1373"/>
      <c r="E36" s="1377">
        <f>IF('2-14_FW研修 助成金請求書【上期】'!E36&lt;&gt;"",'2-14_FW研修 助成金請求書【上期】'!E36,"")</f>
      </c>
      <c r="F36" s="1378"/>
      <c r="G36" s="1378"/>
      <c r="H36" s="1378"/>
      <c r="I36" s="1378"/>
      <c r="J36" s="1378"/>
      <c r="K36" s="1379"/>
    </row>
    <row r="37" spans="3:11" s="38" customFormat="1" ht="27.75" customHeight="1">
      <c r="C37" s="1347" t="s">
        <v>876</v>
      </c>
      <c r="D37" s="1347"/>
      <c r="E37" s="1347"/>
      <c r="F37" s="1347"/>
      <c r="G37" s="1347"/>
      <c r="H37" s="1347"/>
      <c r="I37" s="1347"/>
      <c r="J37" s="1347"/>
      <c r="K37" s="1347"/>
    </row>
    <row r="38" ht="21" customHeight="1"/>
    <row r="39" ht="21" customHeight="1">
      <c r="B39" s="215" t="s">
        <v>275</v>
      </c>
    </row>
    <row r="40" ht="21" customHeight="1">
      <c r="B40" s="215" t="s">
        <v>276</v>
      </c>
    </row>
    <row r="41" spans="11:12" ht="21" customHeight="1">
      <c r="K41" s="216"/>
      <c r="L41" s="215" t="s">
        <v>277</v>
      </c>
    </row>
    <row r="42" ht="21" customHeight="1">
      <c r="B42" s="215" t="s">
        <v>861</v>
      </c>
    </row>
  </sheetData>
  <sheetProtection password="FA09" sheet="1" objects="1" scenarios="1"/>
  <mergeCells count="55">
    <mergeCell ref="E27:F27"/>
    <mergeCell ref="C26:D26"/>
    <mergeCell ref="C32:D32"/>
    <mergeCell ref="G29:I29"/>
    <mergeCell ref="C29:D29"/>
    <mergeCell ref="C27:D27"/>
    <mergeCell ref="C28:D28"/>
    <mergeCell ref="G28:I28"/>
    <mergeCell ref="E28:F28"/>
    <mergeCell ref="F1:L1"/>
    <mergeCell ref="B1:C1"/>
    <mergeCell ref="C23:D23"/>
    <mergeCell ref="E23:F23"/>
    <mergeCell ref="G23:I23"/>
    <mergeCell ref="J23:K23"/>
    <mergeCell ref="C20:D20"/>
    <mergeCell ref="B11:L11"/>
    <mergeCell ref="J2:L2"/>
    <mergeCell ref="J3:L3"/>
    <mergeCell ref="C36:D36"/>
    <mergeCell ref="E36:K36"/>
    <mergeCell ref="E25:F25"/>
    <mergeCell ref="G25:I25"/>
    <mergeCell ref="J25:K25"/>
    <mergeCell ref="E32:K32"/>
    <mergeCell ref="C31:D31"/>
    <mergeCell ref="E35:K35"/>
    <mergeCell ref="C25:D25"/>
    <mergeCell ref="C34:D34"/>
    <mergeCell ref="J4:L4"/>
    <mergeCell ref="H8:L8"/>
    <mergeCell ref="C24:D24"/>
    <mergeCell ref="E26:F26"/>
    <mergeCell ref="H9:J9"/>
    <mergeCell ref="K9:L9"/>
    <mergeCell ref="F20:G20"/>
    <mergeCell ref="C19:D19"/>
    <mergeCell ref="J24:K24"/>
    <mergeCell ref="B16:L16"/>
    <mergeCell ref="J29:K29"/>
    <mergeCell ref="E34:K34"/>
    <mergeCell ref="E29:F29"/>
    <mergeCell ref="E31:K31"/>
    <mergeCell ref="C33:D33"/>
    <mergeCell ref="E33:K33"/>
    <mergeCell ref="C37:K37"/>
    <mergeCell ref="B12:L12"/>
    <mergeCell ref="G27:I27"/>
    <mergeCell ref="J27:K27"/>
    <mergeCell ref="G26:I26"/>
    <mergeCell ref="J26:K26"/>
    <mergeCell ref="E24:F24"/>
    <mergeCell ref="G24:I24"/>
    <mergeCell ref="C35:D35"/>
    <mergeCell ref="J28:K28"/>
  </mergeCells>
  <conditionalFormatting sqref="J2:L4 K7:L7 H8:H9 K9 G25:K29 E29">
    <cfRule type="expression" priority="2" dxfId="2" stopIfTrue="1">
      <formula>E2=""</formula>
    </cfRule>
  </conditionalFormatting>
  <conditionalFormatting sqref="F19 J19 E20 H19:H20 E25:F28 E31:K36">
    <cfRule type="expression" priority="1" dxfId="3" stopIfTrue="1">
      <formula>E19=""</formula>
    </cfRule>
  </conditionalFormatting>
  <dataValidations count="4">
    <dataValidation type="whole" allowBlank="1" showInputMessage="1" showErrorMessage="1" error="1～12の月数を入力してください。" sqref="H19">
      <formula1>1</formula1>
      <formula2>12</formula2>
    </dataValidation>
    <dataValidation type="whole" allowBlank="1" showInputMessage="1" showErrorMessage="1" error="1～31の日数を入力してください。" sqref="J19">
      <formula1>1</formula1>
      <formula2>31</formula2>
    </dataValidation>
    <dataValidation allowBlank="1" showInputMessage="1" showErrorMessage="1" imeMode="disabled" sqref="H20"/>
    <dataValidation allowBlank="1" showInputMessage="1" sqref="E31:K36"/>
  </dataValidations>
  <printOptions/>
  <pageMargins left="0.7874015748031497" right="0.3937007874015748" top="0.3937007874015748" bottom="0.3937007874015748" header="0.1968503937007874" footer="0.1968503937007874"/>
  <pageSetup horizontalDpi="600" verticalDpi="600" orientation="portrait" paperSize="9" scale="85" r:id="rId1"/>
</worksheet>
</file>

<file path=xl/worksheets/sheet26.xml><?xml version="1.0" encoding="utf-8"?>
<worksheet xmlns="http://schemas.openxmlformats.org/spreadsheetml/2006/main" xmlns:r="http://schemas.openxmlformats.org/officeDocument/2006/relationships">
  <sheetPr>
    <tabColor rgb="FFFF0000"/>
  </sheetPr>
  <dimension ref="B1:T42"/>
  <sheetViews>
    <sheetView view="pageBreakPreview" zoomScaleSheetLayoutView="100" zoomScalePageLayoutView="0" workbookViewId="0" topLeftCell="A32">
      <selection activeCell="H8" sqref="H8:L8"/>
    </sheetView>
  </sheetViews>
  <sheetFormatPr defaultColWidth="9.00390625" defaultRowHeight="13.5" customHeight="1"/>
  <cols>
    <col min="1" max="1" width="3.57421875" style="38" customWidth="1"/>
    <col min="2" max="2" width="9.140625" style="38" customWidth="1"/>
    <col min="3" max="3" width="10.57421875" style="38" customWidth="1"/>
    <col min="4" max="4" width="7.421875" style="38" bestFit="1" customWidth="1"/>
    <col min="5" max="5" width="9.421875" style="38" customWidth="1"/>
    <col min="6" max="6" width="8.57421875" style="38" customWidth="1"/>
    <col min="7" max="7" width="4.421875" style="38" customWidth="1"/>
    <col min="8" max="8" width="8.57421875" style="38" customWidth="1"/>
    <col min="9" max="9" width="4.421875" style="38" customWidth="1"/>
    <col min="10" max="10" width="8.57421875" style="38" customWidth="1"/>
    <col min="11" max="11" width="12.8515625" style="38" customWidth="1"/>
    <col min="12" max="12" width="9.140625" style="38" customWidth="1"/>
    <col min="13" max="13" width="3.57421875" style="38" customWidth="1"/>
    <col min="14" max="16384" width="9.00390625" style="38" customWidth="1"/>
  </cols>
  <sheetData>
    <row r="1" spans="2:12" ht="21" customHeight="1">
      <c r="B1" s="1367" t="s">
        <v>687</v>
      </c>
      <c r="C1" s="1368"/>
      <c r="D1" s="666" t="s">
        <v>881</v>
      </c>
      <c r="F1" s="1406" t="str">
        <f>IF($J$2=リスト!$G$6,"","このシートは、"&amp;D1&amp;"の上期実績で使用します。")</f>
        <v>このシートは、R2緑の上期実績で使用します。</v>
      </c>
      <c r="G1" s="1406"/>
      <c r="H1" s="1406"/>
      <c r="I1" s="1406"/>
      <c r="J1" s="1406"/>
      <c r="K1" s="1406"/>
      <c r="L1" s="1406"/>
    </row>
    <row r="2" spans="9:12" ht="21" customHeight="1">
      <c r="I2" s="80"/>
      <c r="J2" s="1260">
        <f>IF('2-1(表紙)'!$J$3="","",'2-1(表紙)'!$J$3)</f>
      </c>
      <c r="K2" s="1260"/>
      <c r="L2" s="1260"/>
    </row>
    <row r="3" spans="9:12" ht="21" customHeight="1">
      <c r="I3" s="80"/>
      <c r="J3" s="1370">
        <f>IF(J2&lt;&gt;"実績報告書（上期）","",IF('2-1(表紙)'!$J$4="","",'2-1(表紙)'!$J$4))</f>
      </c>
      <c r="K3" s="1370"/>
      <c r="L3" s="1370"/>
    </row>
    <row r="4" spans="9:12" ht="21" customHeight="1">
      <c r="I4" s="80"/>
      <c r="J4" s="1371">
        <f>IF(J2&lt;&gt;"実績報告書（上期）","",IF('2-1(表紙)'!$J$5="","",'2-1(表紙)'!$J$5))</f>
      </c>
      <c r="K4" s="1371"/>
      <c r="L4" s="1371"/>
    </row>
    <row r="5" spans="2:20" ht="21" customHeight="1">
      <c r="B5" s="38" t="s">
        <v>16</v>
      </c>
      <c r="O5" s="81"/>
      <c r="P5" s="81"/>
      <c r="Q5" s="81"/>
      <c r="R5" s="81"/>
      <c r="S5" s="81"/>
      <c r="T5" s="81"/>
    </row>
    <row r="6" spans="2:20" ht="21" customHeight="1">
      <c r="B6" s="38" t="s">
        <v>17</v>
      </c>
      <c r="O6" s="81"/>
      <c r="P6" s="81"/>
      <c r="Q6" s="81"/>
      <c r="R6" s="81"/>
      <c r="S6" s="81"/>
      <c r="T6" s="81"/>
    </row>
    <row r="7" spans="5:20" ht="21" customHeight="1">
      <c r="E7" s="40"/>
      <c r="F7" s="40"/>
      <c r="G7" s="544"/>
      <c r="H7" s="544"/>
      <c r="I7" s="544"/>
      <c r="J7" s="544"/>
      <c r="K7" s="249">
        <f>IF(J2&lt;&gt;"実績報告書（上期）","",IF('2-1(表紙)'!$I$15="","",'2-1(表紙)'!$I$15))</f>
      </c>
      <c r="L7" s="249">
        <f>IF(J2&lt;&gt;"実績報告書（上期）","",IF('2-1(表紙)'!$K$15="","",'2-1(表紙)'!$K$15))</f>
      </c>
      <c r="O7" s="81"/>
      <c r="P7" s="81"/>
      <c r="Q7" s="81"/>
      <c r="R7" s="81"/>
      <c r="S7" s="81"/>
      <c r="T7" s="81"/>
    </row>
    <row r="8" spans="5:20" ht="21" customHeight="1">
      <c r="E8" s="40"/>
      <c r="F8" s="40"/>
      <c r="G8" s="544"/>
      <c r="H8" s="1366">
        <f>IF(J2&lt;&gt;"実績報告書（上期）","",IF('2-1(表紙)'!$H$10="","",'2-1(表紙)'!$H$10))</f>
      </c>
      <c r="I8" s="1366"/>
      <c r="J8" s="1366"/>
      <c r="K8" s="1366"/>
      <c r="L8" s="1366"/>
      <c r="O8" s="81"/>
      <c r="P8" s="81"/>
      <c r="Q8" s="81"/>
      <c r="R8" s="81"/>
      <c r="S8" s="81"/>
      <c r="T8" s="81"/>
    </row>
    <row r="9" spans="5:13" ht="21" customHeight="1">
      <c r="E9" s="40"/>
      <c r="F9" s="40"/>
      <c r="G9" s="544"/>
      <c r="H9" s="1366">
        <f>IF(J2&lt;&gt;"実績報告書（上期）","",IF('2-1(表紙)'!$H$11="","",'2-1(表紙)'!$H$11))</f>
      </c>
      <c r="I9" s="1366"/>
      <c r="J9" s="1366"/>
      <c r="K9" s="1366">
        <f>IF(J2&lt;&gt;"実績報告書（上期）","",IF('2-1(表紙)'!$J$11="","",'2-1(表紙)'!$J$11))</f>
      </c>
      <c r="L9" s="1366"/>
      <c r="M9" s="38" t="s">
        <v>267</v>
      </c>
    </row>
    <row r="10" ht="21" customHeight="1"/>
    <row r="11" spans="2:12" ht="21" customHeight="1">
      <c r="B11" s="911" t="str">
        <f>"令和２年度"&amp;'2-1(表紙)'!B17</f>
        <v>令和２年度「緑の雇用」新規就業者育成推進事業</v>
      </c>
      <c r="C11" s="911"/>
      <c r="D11" s="911"/>
      <c r="E11" s="911"/>
      <c r="F11" s="911"/>
      <c r="G11" s="911"/>
      <c r="H11" s="911"/>
      <c r="I11" s="911"/>
      <c r="J11" s="911"/>
      <c r="K11" s="911"/>
      <c r="L11" s="911"/>
    </row>
    <row r="12" spans="2:12" ht="21" customHeight="1">
      <c r="B12" s="911" t="s">
        <v>694</v>
      </c>
      <c r="C12" s="911"/>
      <c r="D12" s="911"/>
      <c r="E12" s="911"/>
      <c r="F12" s="911"/>
      <c r="G12" s="911"/>
      <c r="H12" s="911"/>
      <c r="I12" s="911"/>
      <c r="J12" s="911"/>
      <c r="K12" s="911"/>
      <c r="L12" s="911"/>
    </row>
    <row r="13" spans="2:11" ht="21" customHeight="1">
      <c r="B13" s="76"/>
      <c r="C13" s="76"/>
      <c r="D13" s="76"/>
      <c r="E13" s="76"/>
      <c r="F13" s="76"/>
      <c r="G13" s="76"/>
      <c r="H13" s="76"/>
      <c r="I13" s="76"/>
      <c r="J13" s="76"/>
      <c r="K13" s="76"/>
    </row>
    <row r="14" spans="2:11" ht="21" customHeight="1">
      <c r="B14" s="76" t="s">
        <v>246</v>
      </c>
      <c r="C14" s="76"/>
      <c r="D14" s="76"/>
      <c r="E14" s="76"/>
      <c r="F14" s="76"/>
      <c r="G14" s="76"/>
      <c r="H14" s="76"/>
      <c r="I14" s="76"/>
      <c r="J14" s="76"/>
      <c r="K14" s="76"/>
    </row>
    <row r="15" spans="2:11" ht="21" customHeight="1">
      <c r="B15" s="76"/>
      <c r="C15" s="76"/>
      <c r="D15" s="76"/>
      <c r="E15" s="76"/>
      <c r="F15" s="76"/>
      <c r="G15" s="76"/>
      <c r="H15" s="76"/>
      <c r="I15" s="76"/>
      <c r="J15" s="76"/>
      <c r="K15" s="76"/>
    </row>
    <row r="16" spans="2:12" ht="21" customHeight="1">
      <c r="B16" s="912" t="s">
        <v>22</v>
      </c>
      <c r="C16" s="912"/>
      <c r="D16" s="912"/>
      <c r="E16" s="912"/>
      <c r="F16" s="912"/>
      <c r="G16" s="912"/>
      <c r="H16" s="912"/>
      <c r="I16" s="912"/>
      <c r="J16" s="912"/>
      <c r="K16" s="912"/>
      <c r="L16" s="912"/>
    </row>
    <row r="17" ht="21" customHeight="1"/>
    <row r="18" ht="21" customHeight="1">
      <c r="B18" s="38" t="s">
        <v>247</v>
      </c>
    </row>
    <row r="19" spans="3:11" ht="21" customHeight="1">
      <c r="C19" s="898" t="s">
        <v>248</v>
      </c>
      <c r="D19" s="900"/>
      <c r="E19" s="495" t="s">
        <v>631</v>
      </c>
      <c r="F19" s="504"/>
      <c r="G19" s="212" t="s">
        <v>250</v>
      </c>
      <c r="H19" s="543"/>
      <c r="I19" s="212" t="s">
        <v>251</v>
      </c>
      <c r="J19" s="543"/>
      <c r="K19" s="213" t="s">
        <v>252</v>
      </c>
    </row>
    <row r="20" spans="3:11" ht="21" customHeight="1">
      <c r="C20" s="898" t="s">
        <v>249</v>
      </c>
      <c r="D20" s="900"/>
      <c r="E20" s="884">
        <v>2</v>
      </c>
      <c r="F20" s="1365" t="s">
        <v>660</v>
      </c>
      <c r="G20" s="1365"/>
      <c r="H20" s="494"/>
      <c r="I20" s="632" t="s">
        <v>632</v>
      </c>
      <c r="J20" s="633"/>
      <c r="K20" s="493"/>
    </row>
    <row r="21" ht="21" customHeight="1"/>
    <row r="22" ht="21" customHeight="1">
      <c r="B22" s="38" t="s">
        <v>633</v>
      </c>
    </row>
    <row r="23" spans="3:11" ht="21" customHeight="1">
      <c r="C23" s="973" t="s">
        <v>827</v>
      </c>
      <c r="D23" s="975"/>
      <c r="E23" s="1363">
        <f>IF('2-12(積算表)R2TR専用'!D18&lt;&gt;0,'2-12(積算表)R2TR専用'!D18,"")</f>
      </c>
      <c r="F23" s="1364"/>
      <c r="G23" s="1364"/>
      <c r="H23" s="1364"/>
      <c r="I23" s="1364"/>
      <c r="J23" s="1364"/>
      <c r="K23" s="214" t="s">
        <v>266</v>
      </c>
    </row>
    <row r="24" spans="3:11" ht="21" customHeight="1">
      <c r="C24" s="898" t="s">
        <v>253</v>
      </c>
      <c r="D24" s="900"/>
      <c r="E24" s="1363">
        <f>IF('2-12(積算表)'!$G$18&lt;&gt;0,'2-12(積算表)'!$G$18,"")</f>
      </c>
      <c r="F24" s="1364"/>
      <c r="G24" s="1364"/>
      <c r="H24" s="1364"/>
      <c r="I24" s="1364"/>
      <c r="J24" s="1364"/>
      <c r="K24" s="214" t="s">
        <v>266</v>
      </c>
    </row>
    <row r="25" spans="3:11" ht="21" customHeight="1">
      <c r="C25" s="898" t="s">
        <v>375</v>
      </c>
      <c r="D25" s="900"/>
      <c r="E25" s="1363">
        <f>IF('2-12(積算表)'!$J$18&lt;&gt;0,'2-12(積算表)'!$J$18,"")</f>
      </c>
      <c r="F25" s="1364"/>
      <c r="G25" s="1364"/>
      <c r="H25" s="1364"/>
      <c r="I25" s="1364"/>
      <c r="J25" s="1364"/>
      <c r="K25" s="214" t="s">
        <v>266</v>
      </c>
    </row>
    <row r="26" spans="3:11" ht="21" customHeight="1">
      <c r="C26" s="898" t="s">
        <v>376</v>
      </c>
      <c r="D26" s="900"/>
      <c r="E26" s="1363">
        <f>IF('2-12(積算表)'!$M$18&lt;&gt;0,'2-12(積算表)'!$M$18,"")</f>
      </c>
      <c r="F26" s="1364"/>
      <c r="G26" s="1364"/>
      <c r="H26" s="1364"/>
      <c r="I26" s="1364"/>
      <c r="J26" s="1364"/>
      <c r="K26" s="214" t="s">
        <v>266</v>
      </c>
    </row>
    <row r="27" spans="3:11" ht="21" customHeight="1">
      <c r="C27" s="973" t="s">
        <v>373</v>
      </c>
      <c r="D27" s="975"/>
      <c r="E27" s="1363">
        <f>IF(AND('2-12(積算表)'!H25=0,'2-12(積算表)R2TR専用'!H25=0),"",'2-12(積算表)'!H25+'2-12(積算表)R2TR専用'!H25)</f>
      </c>
      <c r="F27" s="1364"/>
      <c r="G27" s="1364"/>
      <c r="H27" s="1364"/>
      <c r="I27" s="1364"/>
      <c r="J27" s="1364"/>
      <c r="K27" s="214" t="s">
        <v>266</v>
      </c>
    </row>
    <row r="28" spans="3:11" ht="21" customHeight="1">
      <c r="C28" s="898" t="s">
        <v>353</v>
      </c>
      <c r="D28" s="900"/>
      <c r="E28" s="1357">
        <f>IF(SUM(E23:J27)&lt;&gt;0,SUM(E23:J27),0)</f>
        <v>0</v>
      </c>
      <c r="F28" s="1358"/>
      <c r="G28" s="1358"/>
      <c r="H28" s="1358"/>
      <c r="I28" s="1358"/>
      <c r="J28" s="1358"/>
      <c r="K28" s="214" t="s">
        <v>266</v>
      </c>
    </row>
    <row r="29" ht="21" customHeight="1"/>
    <row r="30" ht="21" customHeight="1">
      <c r="B30" s="38" t="s">
        <v>254</v>
      </c>
    </row>
    <row r="31" spans="3:11" ht="21" customHeight="1">
      <c r="C31" s="898" t="s">
        <v>255</v>
      </c>
      <c r="D31" s="900"/>
      <c r="E31" s="1354"/>
      <c r="F31" s="1355"/>
      <c r="G31" s="1355"/>
      <c r="H31" s="1355"/>
      <c r="I31" s="1355"/>
      <c r="J31" s="1355"/>
      <c r="K31" s="1356"/>
    </row>
    <row r="32" spans="3:11" ht="21" customHeight="1">
      <c r="C32" s="898" t="s">
        <v>256</v>
      </c>
      <c r="D32" s="900"/>
      <c r="E32" s="1354"/>
      <c r="F32" s="1355"/>
      <c r="G32" s="1355"/>
      <c r="H32" s="1355"/>
      <c r="I32" s="1355"/>
      <c r="J32" s="1355"/>
      <c r="K32" s="1356"/>
    </row>
    <row r="33" spans="3:11" ht="21" customHeight="1">
      <c r="C33" s="898" t="s">
        <v>257</v>
      </c>
      <c r="D33" s="900"/>
      <c r="E33" s="1351"/>
      <c r="F33" s="1352"/>
      <c r="G33" s="1352"/>
      <c r="H33" s="1352"/>
      <c r="I33" s="1352"/>
      <c r="J33" s="1352"/>
      <c r="K33" s="1353"/>
    </row>
    <row r="34" spans="3:11" ht="21" customHeight="1">
      <c r="C34" s="898" t="s">
        <v>258</v>
      </c>
      <c r="D34" s="900"/>
      <c r="E34" s="1354"/>
      <c r="F34" s="1355"/>
      <c r="G34" s="1355"/>
      <c r="H34" s="1355"/>
      <c r="I34" s="1355"/>
      <c r="J34" s="1355"/>
      <c r="K34" s="1356"/>
    </row>
    <row r="35" spans="3:11" ht="54.75" customHeight="1">
      <c r="C35" s="898" t="s">
        <v>259</v>
      </c>
      <c r="D35" s="900"/>
      <c r="E35" s="1348"/>
      <c r="F35" s="1349"/>
      <c r="G35" s="1349"/>
      <c r="H35" s="1349"/>
      <c r="I35" s="1349"/>
      <c r="J35" s="1349"/>
      <c r="K35" s="1350"/>
    </row>
    <row r="36" spans="3:11" ht="54.75" customHeight="1">
      <c r="C36" s="898" t="s">
        <v>260</v>
      </c>
      <c r="D36" s="900"/>
      <c r="E36" s="1348"/>
      <c r="F36" s="1349"/>
      <c r="G36" s="1349"/>
      <c r="H36" s="1349"/>
      <c r="I36" s="1349"/>
      <c r="J36" s="1349"/>
      <c r="K36" s="1350"/>
    </row>
    <row r="37" spans="3:11" ht="27.75" customHeight="1">
      <c r="C37" s="1347" t="s">
        <v>876</v>
      </c>
      <c r="D37" s="1347"/>
      <c r="E37" s="1347"/>
      <c r="F37" s="1347"/>
      <c r="G37" s="1347"/>
      <c r="H37" s="1347"/>
      <c r="I37" s="1347"/>
      <c r="J37" s="1347"/>
      <c r="K37" s="1347"/>
    </row>
    <row r="38" ht="21" customHeight="1"/>
    <row r="39" ht="21" customHeight="1">
      <c r="B39" s="38" t="s">
        <v>275</v>
      </c>
    </row>
    <row r="40" ht="21" customHeight="1">
      <c r="B40" s="38" t="s">
        <v>276</v>
      </c>
    </row>
    <row r="41" spans="11:12" ht="21" customHeight="1">
      <c r="K41" s="667"/>
      <c r="L41" s="38" t="s">
        <v>277</v>
      </c>
    </row>
    <row r="42" ht="21" customHeight="1">
      <c r="B42" s="38" t="s">
        <v>860</v>
      </c>
    </row>
  </sheetData>
  <sheetProtection password="FA09" sheet="1" objects="1" scenarios="1"/>
  <mergeCells count="39">
    <mergeCell ref="C32:D32"/>
    <mergeCell ref="E32:K32"/>
    <mergeCell ref="C36:D36"/>
    <mergeCell ref="E36:K36"/>
    <mergeCell ref="C33:D33"/>
    <mergeCell ref="E33:K33"/>
    <mergeCell ref="C34:D34"/>
    <mergeCell ref="E34:K34"/>
    <mergeCell ref="C35:D35"/>
    <mergeCell ref="E35:K35"/>
    <mergeCell ref="C27:D27"/>
    <mergeCell ref="E27:J27"/>
    <mergeCell ref="C28:D28"/>
    <mergeCell ref="E28:J28"/>
    <mergeCell ref="C31:D31"/>
    <mergeCell ref="E31:K31"/>
    <mergeCell ref="C24:D24"/>
    <mergeCell ref="E24:J24"/>
    <mergeCell ref="C25:D25"/>
    <mergeCell ref="E25:J25"/>
    <mergeCell ref="C26:D26"/>
    <mergeCell ref="E26:J26"/>
    <mergeCell ref="B12:L12"/>
    <mergeCell ref="B16:L16"/>
    <mergeCell ref="C19:D19"/>
    <mergeCell ref="C20:D20"/>
    <mergeCell ref="F20:G20"/>
    <mergeCell ref="C23:D23"/>
    <mergeCell ref="E23:J23"/>
    <mergeCell ref="C37:K37"/>
    <mergeCell ref="B1:C1"/>
    <mergeCell ref="F1:L1"/>
    <mergeCell ref="J2:L2"/>
    <mergeCell ref="J3:L3"/>
    <mergeCell ref="J4:L4"/>
    <mergeCell ref="H8:L8"/>
    <mergeCell ref="H9:J9"/>
    <mergeCell ref="K9:L9"/>
    <mergeCell ref="B11:L11"/>
  </mergeCells>
  <conditionalFormatting sqref="J2:J4 K7:L7 H8:H9 K9 E24:E28">
    <cfRule type="expression" priority="3" dxfId="2" stopIfTrue="1">
      <formula>E2=""</formula>
    </cfRule>
  </conditionalFormatting>
  <conditionalFormatting sqref="F19 J19 E20 H19:H20 E31:K36">
    <cfRule type="expression" priority="2" dxfId="3" stopIfTrue="1">
      <formula>E19=""</formula>
    </cfRule>
  </conditionalFormatting>
  <conditionalFormatting sqref="E23">
    <cfRule type="expression" priority="1" dxfId="2" stopIfTrue="1">
      <formula>E23=""</formula>
    </cfRule>
  </conditionalFormatting>
  <dataValidations count="5">
    <dataValidation allowBlank="1" showInputMessage="1" showErrorMessage="1" imeMode="disabled" sqref="E34:K34 H20"/>
    <dataValidation allowBlank="1" showInputMessage="1" showErrorMessage="1" imeMode="fullKatakana" sqref="E35:K35"/>
    <dataValidation type="list" allowBlank="1" showInputMessage="1" showErrorMessage="1" error="リストから選択してください。" sqref="E33:K33">
      <formula1>"普通,当座"</formula1>
    </dataValidation>
    <dataValidation type="whole" allowBlank="1" showInputMessage="1" showErrorMessage="1" error="1～31の日数を入力してください。" sqref="J19">
      <formula1>1</formula1>
      <formula2>31</formula2>
    </dataValidation>
    <dataValidation type="whole" allowBlank="1" showInputMessage="1" showErrorMessage="1" error="1～12の月数を入力してください。" sqref="H19">
      <formula1>1</formula1>
      <formula2>12</formula2>
    </dataValidation>
  </dataValidations>
  <printOptions/>
  <pageMargins left="0.7874015748031497" right="0.3937007874015748" top="0.3937007874015748" bottom="0.1968503937007874" header="0.1968503937007874" footer="0.1968503937007874"/>
  <pageSetup horizontalDpi="600" verticalDpi="600" orientation="portrait" paperSize="9" scale="85" r:id="rId3"/>
  <legacyDrawing r:id="rId2"/>
</worksheet>
</file>

<file path=xl/worksheets/sheet27.xml><?xml version="1.0" encoding="utf-8"?>
<worksheet xmlns="http://schemas.openxmlformats.org/spreadsheetml/2006/main" xmlns:r="http://schemas.openxmlformats.org/officeDocument/2006/relationships">
  <sheetPr>
    <tabColor rgb="FFFF0000"/>
  </sheetPr>
  <dimension ref="B1:T42"/>
  <sheetViews>
    <sheetView view="pageBreakPreview" zoomScaleSheetLayoutView="100" zoomScalePageLayoutView="0" workbookViewId="0" topLeftCell="A30">
      <selection activeCell="H8" sqref="H8:L8"/>
    </sheetView>
  </sheetViews>
  <sheetFormatPr defaultColWidth="9.00390625" defaultRowHeight="13.5" customHeight="1"/>
  <cols>
    <col min="1" max="1" width="3.57421875" style="215" customWidth="1"/>
    <col min="2" max="2" width="9.140625" style="215" customWidth="1"/>
    <col min="3" max="3" width="10.57421875" style="215" customWidth="1"/>
    <col min="4" max="4" width="7.421875" style="215" bestFit="1" customWidth="1"/>
    <col min="5" max="5" width="9.421875" style="215" customWidth="1"/>
    <col min="6" max="6" width="8.57421875" style="215" customWidth="1"/>
    <col min="7" max="7" width="4.421875" style="215" customWidth="1"/>
    <col min="8" max="8" width="8.57421875" style="215" customWidth="1"/>
    <col min="9" max="9" width="4.421875" style="215" customWidth="1"/>
    <col min="10" max="10" width="8.57421875" style="215" customWidth="1"/>
    <col min="11" max="11" width="12.8515625" style="215" customWidth="1"/>
    <col min="12" max="12" width="9.140625" style="215" customWidth="1"/>
    <col min="13" max="13" width="3.57421875" style="215" customWidth="1"/>
    <col min="14" max="16384" width="9.00390625" style="215" customWidth="1"/>
  </cols>
  <sheetData>
    <row r="1" spans="2:13" ht="21" customHeight="1">
      <c r="B1" s="1398" t="s">
        <v>688</v>
      </c>
      <c r="C1" s="1399"/>
      <c r="D1" s="300" t="s">
        <v>882</v>
      </c>
      <c r="F1" s="1400" t="str">
        <f>IF($J$2=リスト!$G$7,"","このシートは、"&amp;D1&amp;"の年間実績のみで使用します。")</f>
        <v>このシートは、R2緑の年間実績のみで使用します。</v>
      </c>
      <c r="G1" s="1400"/>
      <c r="H1" s="1400"/>
      <c r="I1" s="1400"/>
      <c r="J1" s="1400"/>
      <c r="K1" s="1400"/>
      <c r="L1" s="1400"/>
      <c r="M1" s="211"/>
    </row>
    <row r="2" spans="9:12" ht="21" customHeight="1">
      <c r="I2" s="668"/>
      <c r="J2" s="1401">
        <f>IF('2-1(表紙)'!$J$3="","",'2-1(表紙)'!$J$3)</f>
      </c>
      <c r="K2" s="1401"/>
      <c r="L2" s="1401"/>
    </row>
    <row r="3" spans="9:12" ht="21" customHeight="1">
      <c r="I3" s="668"/>
      <c r="J3" s="1402">
        <f>IF(J2&lt;&gt;"実績報告書（年間）","",IF('2-1(表紙)'!$J$4="","",'2-1(表紙)'!$J$4))</f>
      </c>
      <c r="K3" s="1402"/>
      <c r="L3" s="1402"/>
    </row>
    <row r="4" spans="9:12" ht="21" customHeight="1">
      <c r="I4" s="668"/>
      <c r="J4" s="1403">
        <f>IF(J2&lt;&gt;"実績報告書（年間）","",IF('2-1(表紙)'!$J$5="","",'2-1(表紙)'!$J$5))</f>
      </c>
      <c r="K4" s="1403"/>
      <c r="L4" s="1403"/>
    </row>
    <row r="5" spans="2:20" ht="21" customHeight="1">
      <c r="B5" s="215" t="s">
        <v>16</v>
      </c>
      <c r="O5" s="81"/>
      <c r="P5" s="81"/>
      <c r="Q5" s="81"/>
      <c r="R5" s="81"/>
      <c r="S5" s="81"/>
      <c r="T5" s="81"/>
    </row>
    <row r="6" spans="2:20" ht="21" customHeight="1">
      <c r="B6" s="215" t="s">
        <v>17</v>
      </c>
      <c r="O6" s="81"/>
      <c r="P6" s="81"/>
      <c r="Q6" s="81"/>
      <c r="R6" s="81"/>
      <c r="S6" s="81"/>
      <c r="T6" s="81"/>
    </row>
    <row r="7" spans="11:20" ht="21" customHeight="1">
      <c r="K7" s="669">
        <f>IF(J2&lt;&gt;"実績報告書（年間）","",IF('2-1(表紙)'!$I$15="","",'2-1(表紙)'!$I$15))</f>
      </c>
      <c r="L7" s="669">
        <f>IF(J2&lt;&gt;"実績報告書（年間）","",IF('2-1(表紙)'!$K$15="","",'2-1(表紙)'!$K$15))</f>
      </c>
      <c r="O7" s="81"/>
      <c r="P7" s="81"/>
      <c r="Q7" s="81"/>
      <c r="R7" s="81"/>
      <c r="S7" s="81"/>
      <c r="T7" s="81"/>
    </row>
    <row r="8" spans="8:20" ht="21" customHeight="1">
      <c r="H8" s="1404">
        <f>IF(J2&lt;&gt;"実績報告書（年間）","",IF('2-1(表紙)'!$H$10="","",'2-1(表紙)'!$H$10))</f>
      </c>
      <c r="I8" s="1404"/>
      <c r="J8" s="1404"/>
      <c r="K8" s="1404"/>
      <c r="L8" s="1404"/>
      <c r="O8" s="81"/>
      <c r="P8" s="81"/>
      <c r="Q8" s="81"/>
      <c r="R8" s="81"/>
      <c r="S8" s="81"/>
      <c r="T8" s="81"/>
    </row>
    <row r="9" spans="8:13" ht="21" customHeight="1">
      <c r="H9" s="1404">
        <f>IF(J2&lt;&gt;"実績報告書（年間）","",IF('2-1(表紙)'!$H$11="","",'2-1(表紙)'!$H$11))</f>
      </c>
      <c r="I9" s="1404"/>
      <c r="J9" s="1404"/>
      <c r="K9" s="1404">
        <f>IF(J2&lt;&gt;"実績報告書（年間）","",IF('2-1(表紙)'!$J$11="","",'2-1(表紙)'!$J$11))</f>
      </c>
      <c r="L9" s="1404"/>
      <c r="M9" s="215" t="s">
        <v>267</v>
      </c>
    </row>
    <row r="10" ht="21" customHeight="1"/>
    <row r="11" spans="2:12" ht="21" customHeight="1">
      <c r="B11" s="1395" t="str">
        <f>"令和２年度"&amp;'2-1(表紙)'!B17</f>
        <v>令和２年度「緑の雇用」新規就業者育成推進事業</v>
      </c>
      <c r="C11" s="1395"/>
      <c r="D11" s="1395"/>
      <c r="E11" s="1395"/>
      <c r="F11" s="1395"/>
      <c r="G11" s="1395"/>
      <c r="H11" s="1395"/>
      <c r="I11" s="1395"/>
      <c r="J11" s="1395"/>
      <c r="K11" s="1395"/>
      <c r="L11" s="1395"/>
    </row>
    <row r="12" spans="2:12" ht="21" customHeight="1">
      <c r="B12" s="1395" t="s">
        <v>714</v>
      </c>
      <c r="C12" s="1395"/>
      <c r="D12" s="1395"/>
      <c r="E12" s="1395"/>
      <c r="F12" s="1395"/>
      <c r="G12" s="1395"/>
      <c r="H12" s="1395"/>
      <c r="I12" s="1395"/>
      <c r="J12" s="1395"/>
      <c r="K12" s="1395"/>
      <c r="L12" s="1395"/>
    </row>
    <row r="13" spans="2:11" ht="21" customHeight="1">
      <c r="B13" s="545"/>
      <c r="C13" s="545"/>
      <c r="D13" s="545"/>
      <c r="E13" s="545"/>
      <c r="F13" s="545"/>
      <c r="G13" s="545"/>
      <c r="H13" s="545"/>
      <c r="I13" s="545"/>
      <c r="J13" s="545"/>
      <c r="K13" s="545"/>
    </row>
    <row r="14" spans="2:11" ht="21" customHeight="1">
      <c r="B14" s="545" t="s">
        <v>246</v>
      </c>
      <c r="C14" s="545"/>
      <c r="D14" s="545"/>
      <c r="E14" s="545"/>
      <c r="F14" s="545"/>
      <c r="G14" s="545"/>
      <c r="H14" s="545"/>
      <c r="I14" s="545"/>
      <c r="J14" s="545"/>
      <c r="K14" s="545"/>
    </row>
    <row r="15" spans="2:11" ht="21" customHeight="1">
      <c r="B15" s="545"/>
      <c r="C15" s="545"/>
      <c r="D15" s="545"/>
      <c r="E15" s="545"/>
      <c r="F15" s="545"/>
      <c r="G15" s="545"/>
      <c r="H15" s="545"/>
      <c r="I15" s="545"/>
      <c r="J15" s="545"/>
      <c r="K15" s="545"/>
    </row>
    <row r="16" spans="2:12" ht="21" customHeight="1">
      <c r="B16" s="1396" t="s">
        <v>22</v>
      </c>
      <c r="C16" s="1396"/>
      <c r="D16" s="1396"/>
      <c r="E16" s="1396"/>
      <c r="F16" s="1396"/>
      <c r="G16" s="1396"/>
      <c r="H16" s="1396"/>
      <c r="I16" s="1396"/>
      <c r="J16" s="1396"/>
      <c r="K16" s="1396"/>
      <c r="L16" s="1396"/>
    </row>
    <row r="17" ht="21" customHeight="1"/>
    <row r="18" ht="21" customHeight="1">
      <c r="B18" s="215" t="s">
        <v>247</v>
      </c>
    </row>
    <row r="19" spans="3:11" ht="21" customHeight="1">
      <c r="C19" s="1372" t="s">
        <v>248</v>
      </c>
      <c r="D19" s="1373"/>
      <c r="E19" s="495" t="s">
        <v>631</v>
      </c>
      <c r="F19" s="504"/>
      <c r="G19" s="212" t="s">
        <v>250</v>
      </c>
      <c r="H19" s="504"/>
      <c r="I19" s="212" t="s">
        <v>251</v>
      </c>
      <c r="J19" s="504"/>
      <c r="K19" s="213" t="s">
        <v>252</v>
      </c>
    </row>
    <row r="20" spans="3:11" ht="21" customHeight="1">
      <c r="C20" s="1372" t="s">
        <v>249</v>
      </c>
      <c r="D20" s="1373"/>
      <c r="E20" s="884">
        <v>2</v>
      </c>
      <c r="F20" s="1365" t="s">
        <v>660</v>
      </c>
      <c r="G20" s="1365"/>
      <c r="H20" s="494"/>
      <c r="I20" s="632" t="s">
        <v>632</v>
      </c>
      <c r="J20" s="633"/>
      <c r="K20" s="493"/>
    </row>
    <row r="21" ht="21" customHeight="1"/>
    <row r="22" spans="2:11" ht="21" customHeight="1">
      <c r="B22" s="215" t="s">
        <v>634</v>
      </c>
      <c r="K22" s="668" t="s">
        <v>293</v>
      </c>
    </row>
    <row r="23" spans="3:11" ht="21" customHeight="1">
      <c r="C23" s="1372"/>
      <c r="D23" s="1373"/>
      <c r="E23" s="1397" t="s">
        <v>843</v>
      </c>
      <c r="F23" s="1397"/>
      <c r="G23" s="1397" t="s">
        <v>262</v>
      </c>
      <c r="H23" s="1397"/>
      <c r="I23" s="1397"/>
      <c r="J23" s="1397" t="s">
        <v>261</v>
      </c>
      <c r="K23" s="1397"/>
    </row>
    <row r="24" spans="3:11" ht="21" customHeight="1">
      <c r="C24" s="1383" t="s">
        <v>827</v>
      </c>
      <c r="D24" s="1384"/>
      <c r="E24" s="1393"/>
      <c r="F24" s="1393"/>
      <c r="G24" s="1387">
        <f>IF(AND($J$2="実績報告書（年間）",J24&lt;&gt;""),J24-E24,"")</f>
      </c>
      <c r="H24" s="1387"/>
      <c r="I24" s="1387"/>
      <c r="J24" s="1394">
        <f>IF('2-12(積算表)R2TR専用'!D18&lt;&gt;0,'2-12(積算表)R2TR専用'!D18,"")</f>
      </c>
      <c r="K24" s="1394"/>
    </row>
    <row r="25" spans="3:11" ht="21" customHeight="1">
      <c r="C25" s="1372" t="s">
        <v>253</v>
      </c>
      <c r="D25" s="1373"/>
      <c r="E25" s="1393"/>
      <c r="F25" s="1393"/>
      <c r="G25" s="1387">
        <f>IF(AND($J$2="実績報告書（年間）",J25&lt;&gt;""),J25-E25,"")</f>
      </c>
      <c r="H25" s="1387"/>
      <c r="I25" s="1387"/>
      <c r="J25" s="1394">
        <f>IF('2-12(積算表)'!$G$18&lt;&gt;0,'2-12(積算表)'!$G$18,"")</f>
      </c>
      <c r="K25" s="1394"/>
    </row>
    <row r="26" spans="3:11" ht="21" customHeight="1">
      <c r="C26" s="1383" t="s">
        <v>370</v>
      </c>
      <c r="D26" s="1384"/>
      <c r="E26" s="1405"/>
      <c r="F26" s="1405"/>
      <c r="G26" s="1387">
        <f>IF(AND($J$2="実績報告書（年間）",J26&lt;&gt;""),J26-E26,"")</f>
      </c>
      <c r="H26" s="1387"/>
      <c r="I26" s="1387"/>
      <c r="J26" s="1394">
        <f>IF('2-12(積算表)'!$J$18&lt;&gt;0,'2-12(積算表)'!$J$18,"")</f>
      </c>
      <c r="K26" s="1394"/>
    </row>
    <row r="27" spans="3:11" ht="21" customHeight="1">
      <c r="C27" s="1383" t="s">
        <v>371</v>
      </c>
      <c r="D27" s="1384"/>
      <c r="E27" s="1405"/>
      <c r="F27" s="1405"/>
      <c r="G27" s="1387">
        <f>IF(AND($J$2="実績報告書（年間）",J27&lt;&gt;""),J27-E27,"")</f>
      </c>
      <c r="H27" s="1387"/>
      <c r="I27" s="1387"/>
      <c r="J27" s="1387">
        <f>IF('2-12(積算表)'!$M$18&lt;&gt;0,'2-12(積算表)'!$M$18,"")</f>
      </c>
      <c r="K27" s="1387"/>
    </row>
    <row r="28" spans="3:11" ht="21" customHeight="1">
      <c r="C28" s="1383" t="s">
        <v>373</v>
      </c>
      <c r="D28" s="1384"/>
      <c r="E28" s="1385"/>
      <c r="F28" s="1386"/>
      <c r="G28" s="1387">
        <f>IF(AND($J$2="実績報告書（年間）",J28&lt;&gt;""),J28-E28,"")</f>
      </c>
      <c r="H28" s="1387"/>
      <c r="I28" s="1387"/>
      <c r="J28" s="1387">
        <f>IF(AND('2-12(積算表)'!H25=0,'2-12(積算表)R2TR専用'!H25=0),"",'2-12(積算表)'!H25+'2-12(積算表)R2TR専用'!H25)</f>
      </c>
      <c r="K28" s="1387"/>
    </row>
    <row r="29" spans="3:11" ht="21" customHeight="1">
      <c r="C29" s="1372" t="s">
        <v>353</v>
      </c>
      <c r="D29" s="1373"/>
      <c r="E29" s="1388">
        <f>IF(SUM(E24:F28)=0,0,SUM(E24:F28))</f>
        <v>0</v>
      </c>
      <c r="F29" s="1388"/>
      <c r="G29" s="1388">
        <f>IF(J2="実績報告書（年間）",SUM(G24:I28),0)</f>
        <v>0</v>
      </c>
      <c r="H29" s="1388"/>
      <c r="I29" s="1388"/>
      <c r="J29" s="1388">
        <f>IF(SUM(J24:K28)&lt;&gt;0,SUM(J24:K28),0)</f>
        <v>0</v>
      </c>
      <c r="K29" s="1388"/>
    </row>
    <row r="30" ht="21" customHeight="1">
      <c r="B30" s="215" t="s">
        <v>254</v>
      </c>
    </row>
    <row r="31" spans="3:11" ht="21" customHeight="1">
      <c r="C31" s="1372" t="s">
        <v>255</v>
      </c>
      <c r="D31" s="1373"/>
      <c r="E31" s="1380">
        <f>IF('2-17_TR・FW研修 助成金請求書【上期】'!E31&lt;&gt;"",'2-17_TR・FW研修 助成金請求書【上期】'!E31,"")</f>
      </c>
      <c r="F31" s="1381"/>
      <c r="G31" s="1381"/>
      <c r="H31" s="1381"/>
      <c r="I31" s="1381"/>
      <c r="J31" s="1381"/>
      <c r="K31" s="1382"/>
    </row>
    <row r="32" spans="3:11" ht="21" customHeight="1">
      <c r="C32" s="1372" t="s">
        <v>256</v>
      </c>
      <c r="D32" s="1373"/>
      <c r="E32" s="1380">
        <f>IF('2-17_TR・FW研修 助成金請求書【上期】'!E32&lt;&gt;"",'2-17_TR・FW研修 助成金請求書【上期】'!E32,"")</f>
      </c>
      <c r="F32" s="1381"/>
      <c r="G32" s="1381"/>
      <c r="H32" s="1381"/>
      <c r="I32" s="1381"/>
      <c r="J32" s="1381"/>
      <c r="K32" s="1382"/>
    </row>
    <row r="33" spans="3:11" ht="21" customHeight="1">
      <c r="C33" s="1372" t="s">
        <v>257</v>
      </c>
      <c r="D33" s="1373"/>
      <c r="E33" s="1380">
        <f>IF('2-17_TR・FW研修 助成金請求書【上期】'!E33&lt;&gt;"",'2-17_TR・FW研修 助成金請求書【上期】'!E33,"")</f>
      </c>
      <c r="F33" s="1381"/>
      <c r="G33" s="1381"/>
      <c r="H33" s="1381"/>
      <c r="I33" s="1381"/>
      <c r="J33" s="1381"/>
      <c r="K33" s="1382"/>
    </row>
    <row r="34" spans="3:11" ht="21" customHeight="1">
      <c r="C34" s="1372" t="s">
        <v>258</v>
      </c>
      <c r="D34" s="1373"/>
      <c r="E34" s="1374">
        <f>IF('2-17_TR・FW研修 助成金請求書【上期】'!E34&lt;&gt;"",'2-17_TR・FW研修 助成金請求書【上期】'!E34,"")</f>
      </c>
      <c r="F34" s="1375"/>
      <c r="G34" s="1375"/>
      <c r="H34" s="1375"/>
      <c r="I34" s="1375"/>
      <c r="J34" s="1375"/>
      <c r="K34" s="1376"/>
    </row>
    <row r="35" spans="3:11" ht="54.75" customHeight="1">
      <c r="C35" s="1372" t="s">
        <v>259</v>
      </c>
      <c r="D35" s="1373"/>
      <c r="E35" s="1377">
        <f>IF('2-17_TR・FW研修 助成金請求書【上期】'!E35&lt;&gt;"",'2-17_TR・FW研修 助成金請求書【上期】'!E35,"")</f>
      </c>
      <c r="F35" s="1378"/>
      <c r="G35" s="1378"/>
      <c r="H35" s="1378"/>
      <c r="I35" s="1378"/>
      <c r="J35" s="1378"/>
      <c r="K35" s="1379"/>
    </row>
    <row r="36" spans="3:11" ht="54.75" customHeight="1">
      <c r="C36" s="1372" t="s">
        <v>260</v>
      </c>
      <c r="D36" s="1373"/>
      <c r="E36" s="1377">
        <f>IF('2-17_TR・FW研修 助成金請求書【上期】'!E36&lt;&gt;"",'2-17_TR・FW研修 助成金請求書【上期】'!E36,"")</f>
      </c>
      <c r="F36" s="1378"/>
      <c r="G36" s="1378"/>
      <c r="H36" s="1378"/>
      <c r="I36" s="1378"/>
      <c r="J36" s="1378"/>
      <c r="K36" s="1379"/>
    </row>
    <row r="37" spans="3:11" s="38" customFormat="1" ht="27.75" customHeight="1">
      <c r="C37" s="1347" t="s">
        <v>876</v>
      </c>
      <c r="D37" s="1347"/>
      <c r="E37" s="1347"/>
      <c r="F37" s="1347"/>
      <c r="G37" s="1347"/>
      <c r="H37" s="1347"/>
      <c r="I37" s="1347"/>
      <c r="J37" s="1347"/>
      <c r="K37" s="1347"/>
    </row>
    <row r="38" ht="21" customHeight="1"/>
    <row r="39" ht="21" customHeight="1">
      <c r="B39" s="215" t="s">
        <v>275</v>
      </c>
    </row>
    <row r="40" ht="21" customHeight="1">
      <c r="B40" s="215" t="s">
        <v>276</v>
      </c>
    </row>
    <row r="41" spans="11:12" ht="21" customHeight="1">
      <c r="K41" s="668"/>
      <c r="L41" s="215" t="s">
        <v>277</v>
      </c>
    </row>
    <row r="42" ht="21" customHeight="1">
      <c r="B42" s="215" t="s">
        <v>861</v>
      </c>
    </row>
  </sheetData>
  <sheetProtection password="FA09" sheet="1" objects="1" scenarios="1"/>
  <mergeCells count="55">
    <mergeCell ref="C34:D34"/>
    <mergeCell ref="E34:K34"/>
    <mergeCell ref="C35:D35"/>
    <mergeCell ref="E35:K35"/>
    <mergeCell ref="C36:D36"/>
    <mergeCell ref="E36:K36"/>
    <mergeCell ref="C31:D31"/>
    <mergeCell ref="E31:K31"/>
    <mergeCell ref="C32:D32"/>
    <mergeCell ref="E32:K32"/>
    <mergeCell ref="C33:D33"/>
    <mergeCell ref="E33:K33"/>
    <mergeCell ref="C28:D28"/>
    <mergeCell ref="E28:F28"/>
    <mergeCell ref="G28:I28"/>
    <mergeCell ref="J28:K28"/>
    <mergeCell ref="C29:D29"/>
    <mergeCell ref="E29:F29"/>
    <mergeCell ref="G29:I29"/>
    <mergeCell ref="J29:K29"/>
    <mergeCell ref="C26:D26"/>
    <mergeCell ref="E26:F26"/>
    <mergeCell ref="G26:I26"/>
    <mergeCell ref="J26:K26"/>
    <mergeCell ref="C27:D27"/>
    <mergeCell ref="E27:F27"/>
    <mergeCell ref="G27:I27"/>
    <mergeCell ref="J27:K27"/>
    <mergeCell ref="C24:D24"/>
    <mergeCell ref="E24:F24"/>
    <mergeCell ref="G24:I24"/>
    <mergeCell ref="J24:K24"/>
    <mergeCell ref="C25:D25"/>
    <mergeCell ref="E25:F25"/>
    <mergeCell ref="G25:I25"/>
    <mergeCell ref="J25:K25"/>
    <mergeCell ref="B12:L12"/>
    <mergeCell ref="B16:L16"/>
    <mergeCell ref="C19:D19"/>
    <mergeCell ref="C20:D20"/>
    <mergeCell ref="F20:G20"/>
    <mergeCell ref="C23:D23"/>
    <mergeCell ref="E23:F23"/>
    <mergeCell ref="G23:I23"/>
    <mergeCell ref="J23:K23"/>
    <mergeCell ref="C37:K37"/>
    <mergeCell ref="B1:C1"/>
    <mergeCell ref="F1:L1"/>
    <mergeCell ref="J2:L2"/>
    <mergeCell ref="J3:L3"/>
    <mergeCell ref="J4:L4"/>
    <mergeCell ref="H8:L8"/>
    <mergeCell ref="H9:J9"/>
    <mergeCell ref="K9:L9"/>
    <mergeCell ref="B11:L11"/>
  </mergeCells>
  <conditionalFormatting sqref="J2:L4 K7:L7 H8:H9 K9 G25:K29 E29">
    <cfRule type="expression" priority="4" dxfId="2" stopIfTrue="1">
      <formula>E2=""</formula>
    </cfRule>
  </conditionalFormatting>
  <conditionalFormatting sqref="F19 J19 E20 H19:H20 E25:F28 E31:K36">
    <cfRule type="expression" priority="3" dxfId="3" stopIfTrue="1">
      <formula>E19=""</formula>
    </cfRule>
  </conditionalFormatting>
  <conditionalFormatting sqref="E24:F24">
    <cfRule type="expression" priority="2" dxfId="3" stopIfTrue="1">
      <formula>E24=""</formula>
    </cfRule>
  </conditionalFormatting>
  <conditionalFormatting sqref="G24:K24">
    <cfRule type="expression" priority="1" dxfId="2" stopIfTrue="1">
      <formula>G24=""</formula>
    </cfRule>
  </conditionalFormatting>
  <dataValidations count="4">
    <dataValidation allowBlank="1" showInputMessage="1" sqref="E31:K36"/>
    <dataValidation allowBlank="1" showInputMessage="1" showErrorMessage="1" imeMode="disabled" sqref="H20"/>
    <dataValidation type="whole" allowBlank="1" showInputMessage="1" showErrorMessage="1" error="1～31の日数を入力してください。" sqref="J19">
      <formula1>1</formula1>
      <formula2>31</formula2>
    </dataValidation>
    <dataValidation type="whole" allowBlank="1" showInputMessage="1" showErrorMessage="1" error="1～12の月数を入力してください。" sqref="H19">
      <formula1>1</formula1>
      <formula2>12</formula2>
    </dataValidation>
  </dataValidations>
  <printOptions/>
  <pageMargins left="0.7874015748031497" right="0.3937007874015748" top="0.3937007874015748" bottom="0.3937007874015748" header="0.1968503937007874" footer="0.1968503937007874"/>
  <pageSetup horizontalDpi="600" verticalDpi="600" orientation="portrait" paperSize="9" scale="85" r:id="rId3"/>
  <legacyDrawing r:id="rId2"/>
</worksheet>
</file>

<file path=xl/worksheets/sheet28.xml><?xml version="1.0" encoding="utf-8"?>
<worksheet xmlns="http://schemas.openxmlformats.org/spreadsheetml/2006/main" xmlns:r="http://schemas.openxmlformats.org/officeDocument/2006/relationships">
  <sheetPr>
    <tabColor rgb="FFFFFF00"/>
  </sheetPr>
  <dimension ref="A1:I23"/>
  <sheetViews>
    <sheetView view="pageBreakPreview" zoomScaleSheetLayoutView="100" zoomScalePageLayoutView="0" workbookViewId="0" topLeftCell="A1">
      <selection activeCell="A1" sqref="A1"/>
    </sheetView>
  </sheetViews>
  <sheetFormatPr defaultColWidth="9.00390625" defaultRowHeight="13.5" customHeight="1"/>
  <cols>
    <col min="1" max="13" width="9.00390625" style="635" customWidth="1"/>
    <col min="14" max="16384" width="9.00390625" style="635" customWidth="1"/>
  </cols>
  <sheetData>
    <row r="1" spans="1:9" ht="19.5" customHeight="1">
      <c r="A1" s="635" t="s">
        <v>642</v>
      </c>
      <c r="F1" s="636" t="s">
        <v>483</v>
      </c>
      <c r="G1" s="636" t="s">
        <v>484</v>
      </c>
      <c r="H1" s="636" t="s">
        <v>340</v>
      </c>
      <c r="I1" s="636" t="s">
        <v>485</v>
      </c>
    </row>
    <row r="2" spans="1:9" ht="49.5" customHeight="1">
      <c r="A2" s="350"/>
      <c r="F2" s="637">
        <f>IF('2-1(表紙)'!H15&lt;&gt;"",'2-1(表紙)'!H15,"")</f>
        <v>2</v>
      </c>
      <c r="G2" s="637">
        <f>IF('2-1(表紙)'!I15&lt;&gt;"",'2-1(表紙)'!I15,"")</f>
      </c>
      <c r="H2" s="638">
        <f>IF('2-1(表紙)'!J15&lt;&gt;"",'2-1(表紙)'!J15,"")</f>
      </c>
      <c r="I2" s="637">
        <f>IF('2-1(表紙)'!K15&lt;&gt;"",'2-1(表紙)'!K15,"")</f>
      </c>
    </row>
    <row r="3" ht="19.5" customHeight="1"/>
    <row r="4" spans="7:9" ht="19.5" customHeight="1">
      <c r="G4" s="639" t="s">
        <v>561</v>
      </c>
      <c r="H4" s="1408"/>
      <c r="I4" s="1408"/>
    </row>
    <row r="5" spans="1:5" ht="30" customHeight="1">
      <c r="A5" s="1409" t="s">
        <v>532</v>
      </c>
      <c r="B5" s="1410"/>
      <c r="C5" s="1410"/>
      <c r="D5" s="1410"/>
      <c r="E5" s="1410"/>
    </row>
    <row r="6" ht="19.5" customHeight="1"/>
    <row r="7" spans="5:9" ht="19.5" customHeight="1">
      <c r="E7" s="634"/>
      <c r="F7" s="634"/>
      <c r="G7" s="634"/>
      <c r="H7" s="639">
        <f>IF('2-1(表紙)'!H10&lt;&gt;"",'2-1(表紙)'!H10,"")</f>
      </c>
      <c r="I7" s="634"/>
    </row>
    <row r="8" spans="5:9" ht="19.5" customHeight="1">
      <c r="E8" s="634"/>
      <c r="F8" s="634"/>
      <c r="G8" s="634"/>
      <c r="H8" s="639">
        <f>IF(AND('2-1(表紙)'!H11&lt;&gt;"",'2-1(表紙)'!J11&lt;&gt;""),'2-1(表紙)'!H11&amp;"　"&amp;'2-1(表紙)'!J11,"")</f>
      </c>
      <c r="I8" s="640" t="s">
        <v>265</v>
      </c>
    </row>
    <row r="9" ht="19.5" customHeight="1"/>
    <row r="10" spans="1:9" ht="19.5" customHeight="1">
      <c r="A10" s="634"/>
      <c r="B10" s="1411" t="s">
        <v>758</v>
      </c>
      <c r="C10" s="1411"/>
      <c r="D10" s="1411"/>
      <c r="E10" s="1411"/>
      <c r="F10" s="1411"/>
      <c r="G10" s="1411"/>
      <c r="H10" s="1411"/>
      <c r="I10" s="634"/>
    </row>
    <row r="11" spans="1:9" ht="19.5" customHeight="1">
      <c r="A11" s="634"/>
      <c r="B11" s="1411" t="s">
        <v>635</v>
      </c>
      <c r="C11" s="1411"/>
      <c r="D11" s="1411"/>
      <c r="E11" s="1411"/>
      <c r="F11" s="1411"/>
      <c r="G11" s="1411"/>
      <c r="H11" s="1411"/>
      <c r="I11" s="634"/>
    </row>
    <row r="12" ht="19.5" customHeight="1"/>
    <row r="13" spans="1:9" ht="60" customHeight="1">
      <c r="A13" s="1412" t="s">
        <v>665</v>
      </c>
      <c r="B13" s="1412"/>
      <c r="C13" s="1412"/>
      <c r="D13" s="1412"/>
      <c r="E13" s="1412"/>
      <c r="F13" s="1412"/>
      <c r="G13" s="1412"/>
      <c r="H13" s="1412"/>
      <c r="I13" s="1412"/>
    </row>
    <row r="14" spans="1:9" ht="19.5" customHeight="1">
      <c r="A14" s="1413" t="s">
        <v>487</v>
      </c>
      <c r="B14" s="1413"/>
      <c r="C14" s="1413"/>
      <c r="D14" s="1413"/>
      <c r="E14" s="1413"/>
      <c r="F14" s="1413"/>
      <c r="G14" s="1413"/>
      <c r="H14" s="1413"/>
      <c r="I14" s="1413"/>
    </row>
    <row r="15" spans="1:9" ht="19.5" customHeight="1">
      <c r="A15" s="634" t="s">
        <v>555</v>
      </c>
      <c r="B15" s="634"/>
      <c r="C15" s="634"/>
      <c r="D15" s="634"/>
      <c r="E15" s="634"/>
      <c r="F15" s="634"/>
      <c r="G15" s="634"/>
      <c r="H15" s="634"/>
      <c r="I15" s="634"/>
    </row>
    <row r="16" spans="1:9" ht="19.5" customHeight="1">
      <c r="A16" s="639" t="s">
        <v>488</v>
      </c>
      <c r="B16" s="634" t="s">
        <v>554</v>
      </c>
      <c r="C16" s="634"/>
      <c r="D16" s="634"/>
      <c r="E16" s="634"/>
      <c r="F16" s="634"/>
      <c r="G16" s="634"/>
      <c r="H16" s="634"/>
      <c r="I16" s="634"/>
    </row>
    <row r="17" spans="1:9" ht="19.5" customHeight="1">
      <c r="A17" s="639"/>
      <c r="B17" s="634" t="s">
        <v>640</v>
      </c>
      <c r="C17" s="634"/>
      <c r="D17" s="634"/>
      <c r="E17" s="641">
        <f>SUM('2-2(基本)'!AC15:AC19)+SUM('2-2(基本)'!AC48:AC52)</f>
        <v>0</v>
      </c>
      <c r="F17" s="634" t="s">
        <v>637</v>
      </c>
      <c r="G17" s="634"/>
      <c r="H17" s="634"/>
      <c r="I17" s="634"/>
    </row>
    <row r="18" spans="1:9" ht="19.5" customHeight="1">
      <c r="A18" s="634"/>
      <c r="B18" s="634" t="s">
        <v>638</v>
      </c>
      <c r="C18" s="634"/>
      <c r="D18" s="634"/>
      <c r="E18" s="641">
        <f>SUM('2-2(基本)'!AC20:AC24)+SUM('2-2(基本)'!AC53:AC57)</f>
        <v>0</v>
      </c>
      <c r="F18" s="634" t="s">
        <v>637</v>
      </c>
      <c r="G18" s="634"/>
      <c r="H18" s="634"/>
      <c r="I18" s="634"/>
    </row>
    <row r="19" spans="1:9" ht="19.5" customHeight="1">
      <c r="A19" s="634"/>
      <c r="B19" s="634" t="s">
        <v>639</v>
      </c>
      <c r="C19" s="634"/>
      <c r="D19" s="634"/>
      <c r="E19" s="641">
        <f>SUM('2-2(基本)'!AC25:AC29)+SUM('2-2(基本)'!AC58:AC62)</f>
        <v>0</v>
      </c>
      <c r="F19" s="634" t="s">
        <v>637</v>
      </c>
      <c r="G19" s="634"/>
      <c r="H19" s="634"/>
      <c r="I19" s="634"/>
    </row>
    <row r="20" spans="1:9" ht="19.5" customHeight="1">
      <c r="A20" s="349"/>
      <c r="B20" s="349"/>
      <c r="C20" s="634"/>
      <c r="D20" s="349"/>
      <c r="E20" s="349"/>
      <c r="F20" s="349"/>
      <c r="G20" s="349"/>
      <c r="H20" s="634"/>
      <c r="I20" s="634"/>
    </row>
    <row r="21" spans="1:9" ht="19.5" customHeight="1">
      <c r="A21" s="639" t="s">
        <v>546</v>
      </c>
      <c r="B21" s="634" t="s">
        <v>492</v>
      </c>
      <c r="C21" s="634"/>
      <c r="D21" s="634"/>
      <c r="E21" s="634"/>
      <c r="F21" s="634"/>
      <c r="G21" s="634"/>
      <c r="H21" s="634"/>
      <c r="I21" s="634"/>
    </row>
    <row r="22" spans="1:9" ht="279.75" customHeight="1">
      <c r="A22" s="634"/>
      <c r="B22" s="1407"/>
      <c r="C22" s="1407"/>
      <c r="D22" s="1407"/>
      <c r="E22" s="1407"/>
      <c r="F22" s="1407"/>
      <c r="G22" s="1407"/>
      <c r="H22" s="1407"/>
      <c r="I22" s="634"/>
    </row>
    <row r="23" spans="1:9" ht="19.5" customHeight="1">
      <c r="A23" s="634"/>
      <c r="B23" s="634"/>
      <c r="C23" s="634"/>
      <c r="D23" s="634"/>
      <c r="E23" s="634"/>
      <c r="F23" s="634"/>
      <c r="G23" s="634"/>
      <c r="H23" s="634"/>
      <c r="I23" s="634" t="s">
        <v>489</v>
      </c>
    </row>
  </sheetData>
  <sheetProtection password="FA09" sheet="1" objects="1" scenarios="1"/>
  <mergeCells count="7">
    <mergeCell ref="B22:H22"/>
    <mergeCell ref="H4:I4"/>
    <mergeCell ref="A5:E5"/>
    <mergeCell ref="B10:H10"/>
    <mergeCell ref="B11:H11"/>
    <mergeCell ref="A13:I13"/>
    <mergeCell ref="A14:I14"/>
  </mergeCells>
  <conditionalFormatting sqref="G4">
    <cfRule type="expression" priority="11" dxfId="118" stopIfTrue="1">
      <formula>$H$4&lt;&gt;""</formula>
    </cfRule>
  </conditionalFormatting>
  <conditionalFormatting sqref="G2:I2">
    <cfRule type="expression" priority="4" dxfId="2" stopIfTrue="1">
      <formula>G2=""</formula>
    </cfRule>
  </conditionalFormatting>
  <conditionalFormatting sqref="H4 B22">
    <cfRule type="expression" priority="1" dxfId="3" stopIfTrue="1">
      <formula>B4=""</formula>
    </cfRule>
  </conditionalFormatting>
  <conditionalFormatting sqref="H4:I4">
    <cfRule type="expression" priority="2" dxfId="113" stopIfTrue="1">
      <formula>AND(H4&gt;=43831,H4&lt;=44196)</formula>
    </cfRule>
    <cfRule type="expression" priority="3" dxfId="114" stopIfTrue="1">
      <formula>AND(H4&gt;=44197,H4&lt;=44561)</formula>
    </cfRule>
  </conditionalFormatting>
  <dataValidations count="1">
    <dataValidation allowBlank="1" showInputMessage="1" sqref="H4:I4"/>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5" r:id="rId3"/>
  <legacyDrawing r:id="rId2"/>
</worksheet>
</file>

<file path=xl/worksheets/sheet29.xml><?xml version="1.0" encoding="utf-8"?>
<worksheet xmlns="http://schemas.openxmlformats.org/spreadsheetml/2006/main" xmlns:r="http://schemas.openxmlformats.org/officeDocument/2006/relationships">
  <sheetPr>
    <tabColor rgb="FFFFFF00"/>
  </sheetPr>
  <dimension ref="A1:I21"/>
  <sheetViews>
    <sheetView view="pageBreakPreview" zoomScaleSheetLayoutView="100" zoomScalePageLayoutView="0" workbookViewId="0" topLeftCell="A1">
      <selection activeCell="A1" sqref="A1"/>
    </sheetView>
  </sheetViews>
  <sheetFormatPr defaultColWidth="9.00390625" defaultRowHeight="13.5" customHeight="1"/>
  <cols>
    <col min="1" max="13" width="9.00390625" style="635" customWidth="1"/>
    <col min="14" max="16384" width="9.00390625" style="635" customWidth="1"/>
  </cols>
  <sheetData>
    <row r="1" spans="1:9" ht="19.5" customHeight="1">
      <c r="A1" s="635" t="s">
        <v>641</v>
      </c>
      <c r="F1" s="636" t="s">
        <v>483</v>
      </c>
      <c r="G1" s="636" t="s">
        <v>484</v>
      </c>
      <c r="H1" s="636" t="s">
        <v>340</v>
      </c>
      <c r="I1" s="636" t="s">
        <v>485</v>
      </c>
    </row>
    <row r="2" spans="1:9" ht="49.5" customHeight="1">
      <c r="A2" s="350"/>
      <c r="F2" s="637">
        <f>IF('2-1(表紙)'!H15&lt;&gt;"",'2-1(表紙)'!H15,"")</f>
        <v>2</v>
      </c>
      <c r="G2" s="637">
        <f>IF('2-1(表紙)'!I15&lt;&gt;"",'2-1(表紙)'!I15,"")</f>
      </c>
      <c r="H2" s="638">
        <f>IF('2-1(表紙)'!J15&lt;&gt;"",'2-1(表紙)'!J15,"")</f>
      </c>
      <c r="I2" s="637">
        <f>IF('2-1(表紙)'!K15&lt;&gt;"",'2-1(表紙)'!K15,"")</f>
      </c>
    </row>
    <row r="3" ht="19.5" customHeight="1"/>
    <row r="4" spans="7:9" ht="19.5" customHeight="1">
      <c r="G4" s="639" t="s">
        <v>561</v>
      </c>
      <c r="H4" s="1408"/>
      <c r="I4" s="1408"/>
    </row>
    <row r="5" spans="1:5" ht="30" customHeight="1">
      <c r="A5" s="1409" t="s">
        <v>532</v>
      </c>
      <c r="B5" s="1410"/>
      <c r="C5" s="1410"/>
      <c r="D5" s="1410"/>
      <c r="E5" s="1410"/>
    </row>
    <row r="6" ht="19.5" customHeight="1"/>
    <row r="7" spans="5:9" ht="19.5" customHeight="1">
      <c r="E7" s="634"/>
      <c r="F7" s="634"/>
      <c r="G7" s="634"/>
      <c r="H7" s="639">
        <f>IF('2-1(表紙)'!H10&lt;&gt;"",'2-1(表紙)'!H10,"")</f>
      </c>
      <c r="I7" s="634"/>
    </row>
    <row r="8" spans="5:9" ht="19.5" customHeight="1">
      <c r="E8" s="634"/>
      <c r="F8" s="634"/>
      <c r="G8" s="634"/>
      <c r="H8" s="639">
        <f>IF(AND('2-1(表紙)'!H11&lt;&gt;"",'2-1(表紙)'!J11&lt;&gt;""),'2-1(表紙)'!H11&amp;"　"&amp;'2-1(表紙)'!J11,"")</f>
      </c>
      <c r="I8" s="640" t="s">
        <v>486</v>
      </c>
    </row>
    <row r="9" ht="19.5" customHeight="1"/>
    <row r="10" spans="1:9" ht="19.5" customHeight="1">
      <c r="A10" s="634"/>
      <c r="B10" s="1411" t="s">
        <v>757</v>
      </c>
      <c r="C10" s="1411"/>
      <c r="D10" s="1411"/>
      <c r="E10" s="1411"/>
      <c r="F10" s="1411"/>
      <c r="G10" s="1411"/>
      <c r="H10" s="1411"/>
      <c r="I10" s="634"/>
    </row>
    <row r="11" spans="1:9" ht="19.5" customHeight="1">
      <c r="A11" s="634"/>
      <c r="B11" s="1411" t="s">
        <v>715</v>
      </c>
      <c r="C11" s="1411"/>
      <c r="D11" s="1411"/>
      <c r="E11" s="1411"/>
      <c r="F11" s="1411"/>
      <c r="G11" s="1411"/>
      <c r="H11" s="1411"/>
      <c r="I11" s="634"/>
    </row>
    <row r="12" ht="19.5" customHeight="1"/>
    <row r="13" spans="1:9" ht="60" customHeight="1">
      <c r="A13" s="1412" t="s">
        <v>716</v>
      </c>
      <c r="B13" s="1412"/>
      <c r="C13" s="1412"/>
      <c r="D13" s="1412"/>
      <c r="E13" s="1412"/>
      <c r="F13" s="1412"/>
      <c r="G13" s="1412"/>
      <c r="H13" s="1412"/>
      <c r="I13" s="1412"/>
    </row>
    <row r="14" spans="1:9" ht="19.5" customHeight="1">
      <c r="A14" s="1413" t="s">
        <v>487</v>
      </c>
      <c r="B14" s="1413"/>
      <c r="C14" s="1413"/>
      <c r="D14" s="1413"/>
      <c r="E14" s="1413"/>
      <c r="F14" s="1413"/>
      <c r="G14" s="1413"/>
      <c r="H14" s="1413"/>
      <c r="I14" s="1413"/>
    </row>
    <row r="15" spans="1:9" ht="19.5" customHeight="1">
      <c r="A15" s="634" t="s">
        <v>555</v>
      </c>
      <c r="B15" s="634"/>
      <c r="C15" s="634"/>
      <c r="D15" s="634"/>
      <c r="E15" s="634"/>
      <c r="F15" s="634"/>
      <c r="G15" s="634"/>
      <c r="H15" s="634"/>
      <c r="I15" s="634"/>
    </row>
    <row r="16" spans="1:9" ht="19.5" customHeight="1">
      <c r="A16" s="639" t="s">
        <v>488</v>
      </c>
      <c r="B16" s="634" t="s">
        <v>554</v>
      </c>
      <c r="C16" s="634"/>
      <c r="D16" s="634"/>
      <c r="E16" s="634"/>
      <c r="F16" s="634"/>
      <c r="G16" s="634"/>
      <c r="H16" s="634"/>
      <c r="I16" s="634"/>
    </row>
    <row r="17" spans="1:9" ht="19.5" customHeight="1">
      <c r="A17" s="639"/>
      <c r="B17" s="640" t="s">
        <v>636</v>
      </c>
      <c r="C17" s="634"/>
      <c r="D17" s="634"/>
      <c r="E17" s="641">
        <f>SUM('2-2(基本)'!AC10:AC14)+SUM('2-2(基本)'!AC43:AC47)</f>
        <v>0</v>
      </c>
      <c r="F17" s="634" t="s">
        <v>637</v>
      </c>
      <c r="G17" s="634"/>
      <c r="H17" s="634"/>
      <c r="I17" s="634"/>
    </row>
    <row r="18" spans="1:9" ht="19.5" customHeight="1">
      <c r="A18" s="349"/>
      <c r="B18" s="349"/>
      <c r="C18" s="634"/>
      <c r="D18" s="349"/>
      <c r="E18" s="349"/>
      <c r="F18" s="349"/>
      <c r="G18" s="349"/>
      <c r="H18" s="634"/>
      <c r="I18" s="634"/>
    </row>
    <row r="19" spans="1:9" ht="19.5" customHeight="1">
      <c r="A19" s="639" t="s">
        <v>546</v>
      </c>
      <c r="B19" s="634" t="s">
        <v>492</v>
      </c>
      <c r="C19" s="634"/>
      <c r="D19" s="634"/>
      <c r="E19" s="634"/>
      <c r="F19" s="634"/>
      <c r="G19" s="634"/>
      <c r="H19" s="634"/>
      <c r="I19" s="634"/>
    </row>
    <row r="20" spans="1:9" ht="300" customHeight="1">
      <c r="A20" s="634"/>
      <c r="B20" s="1407"/>
      <c r="C20" s="1407"/>
      <c r="D20" s="1407"/>
      <c r="E20" s="1407"/>
      <c r="F20" s="1407"/>
      <c r="G20" s="1407"/>
      <c r="H20" s="1407"/>
      <c r="I20" s="634"/>
    </row>
    <row r="21" spans="1:9" ht="19.5" customHeight="1">
      <c r="A21" s="634"/>
      <c r="B21" s="634"/>
      <c r="C21" s="634"/>
      <c r="D21" s="634"/>
      <c r="E21" s="634"/>
      <c r="F21" s="634"/>
      <c r="G21" s="634"/>
      <c r="H21" s="634"/>
      <c r="I21" s="634" t="s">
        <v>489</v>
      </c>
    </row>
  </sheetData>
  <sheetProtection password="FA09" sheet="1" objects="1" scenarios="1"/>
  <mergeCells count="7">
    <mergeCell ref="B20:H20"/>
    <mergeCell ref="B11:H11"/>
    <mergeCell ref="A13:I13"/>
    <mergeCell ref="A14:I14"/>
    <mergeCell ref="H4:I4"/>
    <mergeCell ref="B10:H10"/>
    <mergeCell ref="A5:E5"/>
  </mergeCells>
  <conditionalFormatting sqref="G4">
    <cfRule type="expression" priority="10" dxfId="118" stopIfTrue="1">
      <formula>$H$4&lt;&gt;""</formula>
    </cfRule>
  </conditionalFormatting>
  <conditionalFormatting sqref="G2:I2">
    <cfRule type="expression" priority="4" dxfId="2" stopIfTrue="1">
      <formula>G2=""</formula>
    </cfRule>
  </conditionalFormatting>
  <conditionalFormatting sqref="H4 B20">
    <cfRule type="expression" priority="1" dxfId="3" stopIfTrue="1">
      <formula>B4=""</formula>
    </cfRule>
  </conditionalFormatting>
  <conditionalFormatting sqref="H4:I4">
    <cfRule type="expression" priority="2" dxfId="122" stopIfTrue="1">
      <formula>AND(H4&gt;=43831,H4&lt;=44196)</formula>
    </cfRule>
    <cfRule type="expression" priority="3" dxfId="114" stopIfTrue="1">
      <formula>AND(H4&gt;=44197,H4&lt;=44561)</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sheetPr>
    <tabColor theme="5"/>
  </sheetPr>
  <dimension ref="A1:AG66"/>
  <sheetViews>
    <sheetView view="pageBreakPreview" zoomScale="85" zoomScaleSheetLayoutView="85" zoomScalePageLayoutView="0" workbookViewId="0" topLeftCell="A1">
      <selection activeCell="B1" sqref="B1:F1"/>
    </sheetView>
  </sheetViews>
  <sheetFormatPr defaultColWidth="9.00390625" defaultRowHeight="13.5" customHeight="1"/>
  <cols>
    <col min="1" max="1" width="2.57421875" style="456" customWidth="1"/>
    <col min="2" max="4" width="4.57421875" style="456" customWidth="1"/>
    <col min="5" max="5" width="4.57421875" style="456" hidden="1" customWidth="1"/>
    <col min="6" max="6" width="15.57421875" style="456" customWidth="1"/>
    <col min="7" max="7" width="12.57421875" style="456" customWidth="1"/>
    <col min="8" max="8" width="10.57421875" style="456" customWidth="1"/>
    <col min="9" max="10" width="4.57421875" style="456" customWidth="1"/>
    <col min="11" max="11" width="10.57421875" style="456" customWidth="1"/>
    <col min="12" max="12" width="12.57421875" style="456" customWidth="1"/>
    <col min="13" max="15" width="4.57421875" style="456" customWidth="1"/>
    <col min="16" max="16" width="4.57421875" style="456" hidden="1" customWidth="1"/>
    <col min="17" max="19" width="5.57421875" style="456" customWidth="1"/>
    <col min="20" max="20" width="3.57421875" style="456" hidden="1" customWidth="1"/>
    <col min="21" max="25" width="3.57421875" style="456" customWidth="1"/>
    <col min="26" max="26" width="29.57421875" style="456" customWidth="1"/>
    <col min="27" max="27" width="5.57421875" style="456" customWidth="1"/>
    <col min="28" max="28" width="9.00390625" style="394" customWidth="1"/>
    <col min="29" max="29" width="10.57421875" style="105" hidden="1" customWidth="1"/>
    <col min="30" max="33" width="10.57421875" style="456" hidden="1" customWidth="1"/>
    <col min="34" max="16384" width="9.00390625" style="456" customWidth="1"/>
  </cols>
  <sheetData>
    <row r="1" spans="1:27" ht="19.5" customHeight="1">
      <c r="A1" s="38"/>
      <c r="B1" s="898" t="s">
        <v>404</v>
      </c>
      <c r="C1" s="899"/>
      <c r="D1" s="899"/>
      <c r="E1" s="899"/>
      <c r="F1" s="900"/>
      <c r="G1" s="38"/>
      <c r="H1" s="38"/>
      <c r="I1" s="38"/>
      <c r="J1" s="38"/>
      <c r="K1" s="38"/>
      <c r="L1" s="38"/>
      <c r="M1" s="38"/>
      <c r="N1" s="428"/>
      <c r="O1" s="428"/>
      <c r="P1" s="60"/>
      <c r="Q1" s="430"/>
      <c r="R1" s="433"/>
      <c r="S1" s="434"/>
      <c r="T1" s="434"/>
      <c r="U1" s="434"/>
      <c r="V1" s="40"/>
      <c r="W1" s="40"/>
      <c r="X1" s="40"/>
      <c r="Y1" s="40"/>
      <c r="Z1" s="85" t="str">
        <f>IF('2-1(表紙)'!$J$3="","提出区分",'2-1(表紙)'!$J$3)</f>
        <v>提出区分</v>
      </c>
      <c r="AA1" s="85"/>
    </row>
    <row r="2" spans="1:32" ht="19.5" customHeight="1">
      <c r="A2" s="38"/>
      <c r="B2" s="76"/>
      <c r="C2" s="76"/>
      <c r="D2" s="76"/>
      <c r="E2" s="76"/>
      <c r="F2" s="76"/>
      <c r="G2" s="76"/>
      <c r="H2" s="76"/>
      <c r="I2" s="76"/>
      <c r="J2" s="76"/>
      <c r="K2" s="76"/>
      <c r="L2" s="76"/>
      <c r="M2" s="76"/>
      <c r="N2" s="430"/>
      <c r="O2" s="430"/>
      <c r="P2" s="60"/>
      <c r="Q2" s="432"/>
      <c r="R2" s="432"/>
      <c r="S2" s="435"/>
      <c r="T2" s="435"/>
      <c r="U2" s="435"/>
      <c r="V2" s="40"/>
      <c r="W2" s="40"/>
      <c r="X2" s="40"/>
      <c r="Y2" s="40"/>
      <c r="Z2" s="40"/>
      <c r="AA2" s="40"/>
      <c r="AB2" s="393"/>
      <c r="AD2" s="265"/>
      <c r="AE2" s="265"/>
      <c r="AF2" s="265"/>
    </row>
    <row r="3" spans="1:28" ht="19.5" customHeight="1">
      <c r="A3" s="38"/>
      <c r="B3" s="926" t="s">
        <v>420</v>
      </c>
      <c r="C3" s="926"/>
      <c r="D3" s="926"/>
      <c r="E3" s="926"/>
      <c r="F3" s="926"/>
      <c r="G3" s="926"/>
      <c r="H3" s="926"/>
      <c r="I3" s="237"/>
      <c r="J3" s="237"/>
      <c r="K3" s="237"/>
      <c r="L3" s="237"/>
      <c r="M3" s="292"/>
      <c r="N3" s="430"/>
      <c r="O3" s="917" t="s">
        <v>10</v>
      </c>
      <c r="P3" s="918"/>
      <c r="Q3" s="918"/>
      <c r="R3" s="919"/>
      <c r="S3" s="917">
        <f>IF('2-1(表紙)'!$I$15="","",'2-1(表紙)'!$I$15)</f>
      </c>
      <c r="T3" s="918"/>
      <c r="U3" s="918"/>
      <c r="V3" s="918"/>
      <c r="W3" s="918"/>
      <c r="X3" s="918"/>
      <c r="Y3" s="918"/>
      <c r="Z3" s="918"/>
      <c r="AA3" s="919"/>
      <c r="AB3" s="393"/>
    </row>
    <row r="4" spans="1:31" ht="19.5" customHeight="1">
      <c r="A4" s="38"/>
      <c r="B4" s="926"/>
      <c r="C4" s="926"/>
      <c r="D4" s="926"/>
      <c r="E4" s="926"/>
      <c r="F4" s="926"/>
      <c r="G4" s="926"/>
      <c r="H4" s="926"/>
      <c r="I4" s="237"/>
      <c r="J4" s="237"/>
      <c r="K4" s="237"/>
      <c r="L4" s="237"/>
      <c r="M4" s="292"/>
      <c r="N4" s="430"/>
      <c r="O4" s="917" t="s">
        <v>340</v>
      </c>
      <c r="P4" s="918"/>
      <c r="Q4" s="918"/>
      <c r="R4" s="919"/>
      <c r="S4" s="917">
        <f>IF('2-1(表紙)'!$J$15="","",'2-1(表紙)'!$J$15)</f>
      </c>
      <c r="T4" s="918"/>
      <c r="U4" s="918"/>
      <c r="V4" s="918"/>
      <c r="W4" s="918"/>
      <c r="X4" s="918"/>
      <c r="Y4" s="918"/>
      <c r="Z4" s="918"/>
      <c r="AA4" s="919"/>
      <c r="AB4" s="393"/>
      <c r="AD4" s="265"/>
      <c r="AE4" s="457"/>
    </row>
    <row r="5" spans="1:32" ht="19.5" customHeight="1">
      <c r="A5" s="38"/>
      <c r="B5" s="292"/>
      <c r="C5" s="292"/>
      <c r="D5" s="292"/>
      <c r="E5" s="292"/>
      <c r="F5" s="292"/>
      <c r="G5" s="292"/>
      <c r="H5" s="237"/>
      <c r="I5" s="237"/>
      <c r="J5" s="237"/>
      <c r="K5" s="237"/>
      <c r="L5" s="237"/>
      <c r="M5" s="292"/>
      <c r="N5" s="430"/>
      <c r="O5" s="917" t="str">
        <f>'2-1(表紙)'!F10</f>
        <v>林業経営体名</v>
      </c>
      <c r="P5" s="918"/>
      <c r="Q5" s="918"/>
      <c r="R5" s="919"/>
      <c r="S5" s="917">
        <f>IF('2-1(表紙)'!$H$10="","",'2-1(表紙)'!$H$10)</f>
      </c>
      <c r="T5" s="918"/>
      <c r="U5" s="918"/>
      <c r="V5" s="918"/>
      <c r="W5" s="918"/>
      <c r="X5" s="918"/>
      <c r="Y5" s="918"/>
      <c r="Z5" s="918"/>
      <c r="AA5" s="445">
        <f>IF('2-1(表紙)'!$K$15="","",'2-1(表紙)'!$K$15)</f>
      </c>
      <c r="AB5" s="393"/>
      <c r="AD5" s="265"/>
      <c r="AE5" s="265"/>
      <c r="AF5" s="265"/>
    </row>
    <row r="6" spans="1:28" ht="19.5" customHeight="1">
      <c r="A6" s="38"/>
      <c r="B6" s="38"/>
      <c r="C6" s="38"/>
      <c r="D6" s="38"/>
      <c r="E6" s="38"/>
      <c r="F6" s="38"/>
      <c r="G6" s="38"/>
      <c r="H6" s="38"/>
      <c r="I6" s="38"/>
      <c r="J6" s="38"/>
      <c r="K6" s="38"/>
      <c r="L6" s="38"/>
      <c r="M6" s="38"/>
      <c r="N6" s="38"/>
      <c r="O6" s="38"/>
      <c r="P6" s="38"/>
      <c r="Q6" s="38"/>
      <c r="R6" s="38"/>
      <c r="S6" s="40"/>
      <c r="T6" s="40"/>
      <c r="U6" s="40"/>
      <c r="V6" s="88"/>
      <c r="W6" s="88"/>
      <c r="X6" s="88"/>
      <c r="Y6" s="88"/>
      <c r="Z6" s="89"/>
      <c r="AA6" s="89"/>
      <c r="AB6" s="395"/>
    </row>
    <row r="7" spans="1:27" ht="19.5" customHeight="1">
      <c r="A7" s="38"/>
      <c r="B7" s="934" t="s">
        <v>348</v>
      </c>
      <c r="C7" s="934" t="s">
        <v>280</v>
      </c>
      <c r="D7" s="934" t="s">
        <v>0</v>
      </c>
      <c r="E7" s="938" t="s">
        <v>413</v>
      </c>
      <c r="F7" s="915" t="s">
        <v>142</v>
      </c>
      <c r="G7" s="915"/>
      <c r="H7" s="915"/>
      <c r="I7" s="915"/>
      <c r="J7" s="915"/>
      <c r="K7" s="898" t="s">
        <v>7</v>
      </c>
      <c r="L7" s="900"/>
      <c r="M7" s="941" t="s">
        <v>476</v>
      </c>
      <c r="N7" s="929" t="s">
        <v>549</v>
      </c>
      <c r="O7" s="944" t="s">
        <v>436</v>
      </c>
      <c r="P7" s="954" t="s">
        <v>437</v>
      </c>
      <c r="Q7" s="936" t="s">
        <v>542</v>
      </c>
      <c r="R7" s="936"/>
      <c r="S7" s="936"/>
      <c r="T7" s="947" t="s">
        <v>551</v>
      </c>
      <c r="U7" s="898" t="s">
        <v>141</v>
      </c>
      <c r="V7" s="899"/>
      <c r="W7" s="899"/>
      <c r="X7" s="899"/>
      <c r="Y7" s="899"/>
      <c r="Z7" s="915" t="s">
        <v>6</v>
      </c>
      <c r="AA7" s="915"/>
    </row>
    <row r="8" spans="1:27" ht="19.5" customHeight="1">
      <c r="A8" s="38"/>
      <c r="B8" s="937"/>
      <c r="C8" s="937"/>
      <c r="D8" s="937"/>
      <c r="E8" s="939"/>
      <c r="F8" s="915" t="s">
        <v>1</v>
      </c>
      <c r="G8" s="915" t="s">
        <v>419</v>
      </c>
      <c r="H8" s="915" t="s">
        <v>2</v>
      </c>
      <c r="I8" s="934" t="s">
        <v>3</v>
      </c>
      <c r="J8" s="934" t="s">
        <v>4</v>
      </c>
      <c r="K8" s="951" t="s">
        <v>143</v>
      </c>
      <c r="L8" s="915" t="s">
        <v>5</v>
      </c>
      <c r="M8" s="942"/>
      <c r="N8" s="930"/>
      <c r="O8" s="945"/>
      <c r="P8" s="955"/>
      <c r="Q8" s="932" t="s">
        <v>747</v>
      </c>
      <c r="R8" s="934" t="str">
        <f>B15</f>
        <v>ＦＷ１</v>
      </c>
      <c r="S8" s="934" t="str">
        <f>B20</f>
        <v>ＦＷ２</v>
      </c>
      <c r="T8" s="948"/>
      <c r="U8" s="920" t="s">
        <v>136</v>
      </c>
      <c r="V8" s="920" t="s">
        <v>137</v>
      </c>
      <c r="W8" s="920" t="s">
        <v>138</v>
      </c>
      <c r="X8" s="920" t="s">
        <v>139</v>
      </c>
      <c r="Y8" s="934" t="s">
        <v>140</v>
      </c>
      <c r="Z8" s="915"/>
      <c r="AA8" s="915"/>
    </row>
    <row r="9" spans="1:32" ht="79.5" customHeight="1" thickBot="1">
      <c r="A9" s="38"/>
      <c r="B9" s="935"/>
      <c r="C9" s="935"/>
      <c r="D9" s="935"/>
      <c r="E9" s="940"/>
      <c r="F9" s="923"/>
      <c r="G9" s="923"/>
      <c r="H9" s="923"/>
      <c r="I9" s="935"/>
      <c r="J9" s="935"/>
      <c r="K9" s="923"/>
      <c r="L9" s="923"/>
      <c r="M9" s="943"/>
      <c r="N9" s="931"/>
      <c r="O9" s="946"/>
      <c r="P9" s="956"/>
      <c r="Q9" s="933"/>
      <c r="R9" s="935"/>
      <c r="S9" s="935"/>
      <c r="T9" s="949"/>
      <c r="U9" s="921"/>
      <c r="V9" s="921"/>
      <c r="W9" s="921"/>
      <c r="X9" s="921"/>
      <c r="Y9" s="935"/>
      <c r="Z9" s="923"/>
      <c r="AA9" s="923"/>
      <c r="AC9" s="468" t="s">
        <v>594</v>
      </c>
      <c r="AD9" s="468" t="str">
        <f>O7</f>
        <v>TRで資材費受領済</v>
      </c>
      <c r="AE9" s="468" t="str">
        <f>'2-3(詳細)'!AC7</f>
        <v>"研修生の減"になった</v>
      </c>
      <c r="AF9" s="469" t="s">
        <v>596</v>
      </c>
    </row>
    <row r="10" spans="1:32" ht="19.5" customHeight="1" thickTop="1">
      <c r="A10" s="38"/>
      <c r="B10" s="927" t="s">
        <v>733</v>
      </c>
      <c r="C10" s="90">
        <v>1</v>
      </c>
      <c r="D10" s="123">
        <f>IF(F10="","","01")</f>
      </c>
      <c r="E10" s="66"/>
      <c r="F10" s="116"/>
      <c r="G10" s="396"/>
      <c r="H10" s="558"/>
      <c r="I10" s="92">
        <f>IF(OR(H10="",リスト!$G$27=""),"",DATEDIF(H10,リスト!$G$27,"Y"))</f>
      </c>
      <c r="J10" s="113"/>
      <c r="K10" s="558"/>
      <c r="L10" s="113"/>
      <c r="M10" s="119"/>
      <c r="N10" s="397"/>
      <c r="O10" s="397"/>
      <c r="P10" s="397"/>
      <c r="Q10" s="66"/>
      <c r="R10" s="67"/>
      <c r="S10" s="67"/>
      <c r="T10" s="67"/>
      <c r="U10" s="66"/>
      <c r="V10" s="66"/>
      <c r="W10" s="66"/>
      <c r="X10" s="66"/>
      <c r="Y10" s="66"/>
      <c r="Z10" s="924"/>
      <c r="AA10" s="924"/>
      <c r="AB10" s="393"/>
      <c r="AC10" s="463">
        <f aca="true" t="shared" si="0" ref="AC10:AC29">IF(F10&lt;&gt;"",1,0)</f>
        <v>0</v>
      </c>
      <c r="AD10" s="467"/>
      <c r="AE10" s="463">
        <f>'2-3(詳細)'!AC10</f>
        <v>0</v>
      </c>
      <c r="AF10" s="464">
        <f>AC10-AE10</f>
        <v>0</v>
      </c>
    </row>
    <row r="11" spans="1:32" ht="19.5" customHeight="1">
      <c r="A11" s="38"/>
      <c r="B11" s="927"/>
      <c r="C11" s="97">
        <v>2</v>
      </c>
      <c r="D11" s="242">
        <f>IF(F11="","","02")</f>
      </c>
      <c r="E11" s="218"/>
      <c r="F11" s="396"/>
      <c r="G11" s="396"/>
      <c r="H11" s="557"/>
      <c r="I11" s="98">
        <f>IF(OR(H11="",リスト!$G$27=""),"",DATEDIF(H11,リスト!$G$27,"Y"))</f>
      </c>
      <c r="J11" s="114"/>
      <c r="K11" s="557"/>
      <c r="L11" s="114"/>
      <c r="M11" s="121"/>
      <c r="N11" s="398"/>
      <c r="O11" s="398"/>
      <c r="P11" s="398"/>
      <c r="Q11" s="218"/>
      <c r="R11" s="70"/>
      <c r="S11" s="70"/>
      <c r="T11" s="70"/>
      <c r="U11" s="218"/>
      <c r="V11" s="218"/>
      <c r="W11" s="218"/>
      <c r="X11" s="218"/>
      <c r="Y11" s="218"/>
      <c r="Z11" s="922"/>
      <c r="AA11" s="922"/>
      <c r="AB11" s="393"/>
      <c r="AC11" s="455">
        <f t="shared" si="0"/>
        <v>0</v>
      </c>
      <c r="AE11" s="455">
        <f>'2-3(詳細)'!AC11</f>
        <v>0</v>
      </c>
      <c r="AF11" s="459">
        <f aca="true" t="shared" si="1" ref="AF11:AF18">AC11-AE11</f>
        <v>0</v>
      </c>
    </row>
    <row r="12" spans="1:32" ht="19.5" customHeight="1">
      <c r="A12" s="38"/>
      <c r="B12" s="927"/>
      <c r="C12" s="97">
        <v>3</v>
      </c>
      <c r="D12" s="242">
        <f>IF(F12="","","03")</f>
      </c>
      <c r="E12" s="218"/>
      <c r="F12" s="396"/>
      <c r="G12" s="396"/>
      <c r="H12" s="557"/>
      <c r="I12" s="98">
        <f>IF(OR(H12="",リスト!$G$27=""),"",DATEDIF(H12,リスト!$G$27,"Y"))</f>
      </c>
      <c r="J12" s="114"/>
      <c r="K12" s="557"/>
      <c r="L12" s="114"/>
      <c r="M12" s="121"/>
      <c r="N12" s="398"/>
      <c r="O12" s="398"/>
      <c r="P12" s="398"/>
      <c r="Q12" s="218"/>
      <c r="R12" s="70"/>
      <c r="S12" s="70"/>
      <c r="T12" s="70"/>
      <c r="U12" s="218"/>
      <c r="V12" s="218"/>
      <c r="W12" s="218"/>
      <c r="X12" s="218"/>
      <c r="Y12" s="218"/>
      <c r="Z12" s="922"/>
      <c r="AA12" s="922"/>
      <c r="AB12" s="393"/>
      <c r="AC12" s="455">
        <f t="shared" si="0"/>
        <v>0</v>
      </c>
      <c r="AD12" s="265"/>
      <c r="AE12" s="455">
        <f>'2-3(詳細)'!AC12</f>
        <v>0</v>
      </c>
      <c r="AF12" s="459">
        <f t="shared" si="1"/>
        <v>0</v>
      </c>
    </row>
    <row r="13" spans="1:32" ht="19.5" customHeight="1">
      <c r="A13" s="38"/>
      <c r="B13" s="927"/>
      <c r="C13" s="97">
        <v>4</v>
      </c>
      <c r="D13" s="242">
        <f>IF(F13="","","04")</f>
      </c>
      <c r="E13" s="218"/>
      <c r="F13" s="396"/>
      <c r="G13" s="396"/>
      <c r="H13" s="557"/>
      <c r="I13" s="98">
        <f>IF(OR(H13="",リスト!$G$27=""),"",DATEDIF(H13,リスト!$G$27,"Y"))</f>
      </c>
      <c r="J13" s="114"/>
      <c r="K13" s="557"/>
      <c r="L13" s="114"/>
      <c r="M13" s="121"/>
      <c r="N13" s="398"/>
      <c r="O13" s="398"/>
      <c r="P13" s="398"/>
      <c r="Q13" s="218"/>
      <c r="R13" s="70"/>
      <c r="S13" s="70"/>
      <c r="T13" s="70"/>
      <c r="U13" s="218"/>
      <c r="V13" s="218"/>
      <c r="W13" s="218"/>
      <c r="X13" s="218"/>
      <c r="Y13" s="218"/>
      <c r="Z13" s="922"/>
      <c r="AA13" s="922"/>
      <c r="AB13" s="393"/>
      <c r="AC13" s="455">
        <f t="shared" si="0"/>
        <v>0</v>
      </c>
      <c r="AD13" s="265"/>
      <c r="AE13" s="455">
        <f>'2-3(詳細)'!AC13</f>
        <v>0</v>
      </c>
      <c r="AF13" s="459">
        <f t="shared" si="1"/>
        <v>0</v>
      </c>
    </row>
    <row r="14" spans="1:33" ht="19.5" customHeight="1" thickBot="1">
      <c r="A14" s="38"/>
      <c r="B14" s="928"/>
      <c r="C14" s="94">
        <v>5</v>
      </c>
      <c r="D14" s="124">
        <f>IF(F14="","","05")</f>
      </c>
      <c r="E14" s="68"/>
      <c r="F14" s="117"/>
      <c r="G14" s="117"/>
      <c r="H14" s="596"/>
      <c r="I14" s="96">
        <f>IF(OR(H14="",リスト!$G$27=""),"",DATEDIF(H14,リスト!$G$27,"Y"))</f>
      </c>
      <c r="J14" s="115"/>
      <c r="K14" s="596"/>
      <c r="L14" s="115"/>
      <c r="M14" s="120"/>
      <c r="N14" s="399"/>
      <c r="O14" s="400"/>
      <c r="P14" s="400"/>
      <c r="Q14" s="68"/>
      <c r="R14" s="69"/>
      <c r="S14" s="69"/>
      <c r="T14" s="69"/>
      <c r="U14" s="68"/>
      <c r="V14" s="68"/>
      <c r="W14" s="68"/>
      <c r="X14" s="68"/>
      <c r="Y14" s="68"/>
      <c r="Z14" s="925"/>
      <c r="AA14" s="925"/>
      <c r="AB14" s="393"/>
      <c r="AC14" s="461">
        <f t="shared" si="0"/>
        <v>0</v>
      </c>
      <c r="AE14" s="461">
        <f>'2-3(詳細)'!AC14</f>
        <v>0</v>
      </c>
      <c r="AF14" s="462">
        <f>AC14-AE14</f>
        <v>0</v>
      </c>
      <c r="AG14" s="456" t="s">
        <v>598</v>
      </c>
    </row>
    <row r="15" spans="1:33" ht="19.5" customHeight="1" thickTop="1">
      <c r="A15" s="38"/>
      <c r="B15" s="937" t="s">
        <v>603</v>
      </c>
      <c r="C15" s="90">
        <v>6</v>
      </c>
      <c r="D15" s="123">
        <f>IF(F15="","","01")</f>
      </c>
      <c r="E15" s="374"/>
      <c r="F15" s="116"/>
      <c r="G15" s="116"/>
      <c r="H15" s="558"/>
      <c r="I15" s="92">
        <f>IF(OR(H15="",リスト!$G$27=""),"",DATEDIF(H15,リスト!$G$27,"Y"))</f>
      </c>
      <c r="J15" s="113"/>
      <c r="K15" s="558"/>
      <c r="L15" s="113"/>
      <c r="M15" s="119"/>
      <c r="N15" s="319"/>
      <c r="O15" s="119"/>
      <c r="P15" s="817"/>
      <c r="Q15" s="370"/>
      <c r="R15" s="67"/>
      <c r="S15" s="67"/>
      <c r="T15" s="819"/>
      <c r="U15" s="113"/>
      <c r="V15" s="113"/>
      <c r="W15" s="113"/>
      <c r="X15" s="113"/>
      <c r="Y15" s="113"/>
      <c r="Z15" s="924"/>
      <c r="AA15" s="924"/>
      <c r="AB15" s="393"/>
      <c r="AC15" s="463">
        <f t="shared" si="0"/>
        <v>0</v>
      </c>
      <c r="AD15" s="463">
        <f>IF(O15&lt;&gt;"",1,0)</f>
        <v>0</v>
      </c>
      <c r="AE15" s="463">
        <f>'2-3(詳細)'!AC15</f>
        <v>0</v>
      </c>
      <c r="AF15" s="464">
        <f>AC15-AE15</f>
        <v>0</v>
      </c>
      <c r="AG15" s="464">
        <f>AC15-AD15-IF(AD15=0,AE15,0)</f>
        <v>0</v>
      </c>
    </row>
    <row r="16" spans="1:33" ht="19.5" customHeight="1">
      <c r="A16" s="38"/>
      <c r="B16" s="937"/>
      <c r="C16" s="97">
        <v>7</v>
      </c>
      <c r="D16" s="242">
        <f>IF(F16="","","02")</f>
      </c>
      <c r="E16" s="375"/>
      <c r="F16" s="396"/>
      <c r="G16" s="396"/>
      <c r="H16" s="558"/>
      <c r="I16" s="98">
        <f>IF(OR(H16="",リスト!$G$27=""),"",DATEDIF(H16,リスト!$G$27,"Y"))</f>
      </c>
      <c r="J16" s="114"/>
      <c r="K16" s="558"/>
      <c r="L16" s="114"/>
      <c r="M16" s="121"/>
      <c r="N16" s="121"/>
      <c r="O16" s="121"/>
      <c r="P16" s="723"/>
      <c r="Q16" s="113"/>
      <c r="R16" s="70"/>
      <c r="S16" s="70"/>
      <c r="T16" s="724"/>
      <c r="U16" s="113"/>
      <c r="V16" s="113"/>
      <c r="W16" s="113"/>
      <c r="X16" s="113"/>
      <c r="Y16" s="113"/>
      <c r="Z16" s="922"/>
      <c r="AA16" s="922"/>
      <c r="AB16" s="393"/>
      <c r="AC16" s="455">
        <f t="shared" si="0"/>
        <v>0</v>
      </c>
      <c r="AD16" s="455">
        <f>IF(O16&lt;&gt;"",1,0)</f>
        <v>0</v>
      </c>
      <c r="AE16" s="455">
        <f>'2-3(詳細)'!AC16</f>
        <v>0</v>
      </c>
      <c r="AF16" s="459">
        <f t="shared" si="1"/>
        <v>0</v>
      </c>
      <c r="AG16" s="459">
        <f>AC16-AD16-IF(AD16=0,AE16,0)</f>
        <v>0</v>
      </c>
    </row>
    <row r="17" spans="1:33" ht="19.5" customHeight="1">
      <c r="A17" s="38"/>
      <c r="B17" s="937"/>
      <c r="C17" s="97">
        <v>8</v>
      </c>
      <c r="D17" s="242">
        <f>IF(F17="","","03")</f>
      </c>
      <c r="E17" s="375"/>
      <c r="F17" s="396"/>
      <c r="G17" s="396"/>
      <c r="H17" s="557"/>
      <c r="I17" s="98">
        <f>IF(OR(H17="",リスト!$G$27=""),"",DATEDIF(H17,リスト!$G$27,"Y"))</f>
      </c>
      <c r="J17" s="114"/>
      <c r="K17" s="557"/>
      <c r="L17" s="114"/>
      <c r="M17" s="121"/>
      <c r="N17" s="372"/>
      <c r="O17" s="121"/>
      <c r="P17" s="723"/>
      <c r="Q17" s="113"/>
      <c r="R17" s="70"/>
      <c r="S17" s="70"/>
      <c r="T17" s="724"/>
      <c r="U17" s="113"/>
      <c r="V17" s="113"/>
      <c r="W17" s="113"/>
      <c r="X17" s="113"/>
      <c r="Y17" s="113"/>
      <c r="Z17" s="922"/>
      <c r="AA17" s="922"/>
      <c r="AB17" s="393"/>
      <c r="AC17" s="455">
        <f t="shared" si="0"/>
        <v>0</v>
      </c>
      <c r="AD17" s="455">
        <f>IF(O17&lt;&gt;"",1,0)</f>
        <v>0</v>
      </c>
      <c r="AE17" s="455">
        <f>'2-3(詳細)'!AC17</f>
        <v>0</v>
      </c>
      <c r="AF17" s="459">
        <f t="shared" si="1"/>
        <v>0</v>
      </c>
      <c r="AG17" s="459">
        <f>AC17-AD17-IF(AD17=0,AE17,0)</f>
        <v>0</v>
      </c>
    </row>
    <row r="18" spans="1:33" ht="19.5" customHeight="1">
      <c r="A18" s="38"/>
      <c r="B18" s="937"/>
      <c r="C18" s="97">
        <v>9</v>
      </c>
      <c r="D18" s="242">
        <f>IF(F18="","","04")</f>
      </c>
      <c r="E18" s="375"/>
      <c r="F18" s="396"/>
      <c r="G18" s="396"/>
      <c r="H18" s="557"/>
      <c r="I18" s="98">
        <f>IF(OR(H18="",リスト!$G$27=""),"",DATEDIF(H18,リスト!$G$27,"Y"))</f>
      </c>
      <c r="J18" s="114"/>
      <c r="K18" s="557"/>
      <c r="L18" s="114"/>
      <c r="M18" s="121"/>
      <c r="N18" s="372"/>
      <c r="O18" s="121"/>
      <c r="P18" s="723"/>
      <c r="Q18" s="113"/>
      <c r="R18" s="70"/>
      <c r="S18" s="70"/>
      <c r="T18" s="724"/>
      <c r="U18" s="113"/>
      <c r="V18" s="113"/>
      <c r="W18" s="113"/>
      <c r="X18" s="113"/>
      <c r="Y18" s="113"/>
      <c r="Z18" s="922"/>
      <c r="AA18" s="922"/>
      <c r="AB18" s="393"/>
      <c r="AC18" s="455">
        <f t="shared" si="0"/>
        <v>0</v>
      </c>
      <c r="AD18" s="455">
        <f>IF(O18&lt;&gt;"",1,0)</f>
        <v>0</v>
      </c>
      <c r="AE18" s="455">
        <f>'2-3(詳細)'!AC18</f>
        <v>0</v>
      </c>
      <c r="AF18" s="459">
        <f t="shared" si="1"/>
        <v>0</v>
      </c>
      <c r="AG18" s="459">
        <f>AC18-AD18-IF(AD18=0,AE18,0)</f>
        <v>0</v>
      </c>
    </row>
    <row r="19" spans="1:33" ht="19.5" customHeight="1" thickBot="1">
      <c r="A19" s="38"/>
      <c r="B19" s="935"/>
      <c r="C19" s="94">
        <v>10</v>
      </c>
      <c r="D19" s="124">
        <f>IF(F19="","","05")</f>
      </c>
      <c r="E19" s="376"/>
      <c r="F19" s="117"/>
      <c r="G19" s="117"/>
      <c r="H19" s="596"/>
      <c r="I19" s="96">
        <f>IF(OR(H19="",リスト!$G$27=""),"",DATEDIF(H19,リスト!$G$27,"Y"))</f>
      </c>
      <c r="J19" s="115"/>
      <c r="K19" s="596"/>
      <c r="L19" s="115"/>
      <c r="M19" s="120"/>
      <c r="N19" s="373"/>
      <c r="O19" s="120"/>
      <c r="P19" s="818"/>
      <c r="Q19" s="371"/>
      <c r="R19" s="69"/>
      <c r="S19" s="69"/>
      <c r="T19" s="820"/>
      <c r="U19" s="642"/>
      <c r="V19" s="642"/>
      <c r="W19" s="642"/>
      <c r="X19" s="642"/>
      <c r="Y19" s="642"/>
      <c r="Z19" s="925"/>
      <c r="AA19" s="925"/>
      <c r="AB19" s="393"/>
      <c r="AC19" s="465">
        <f t="shared" si="0"/>
        <v>0</v>
      </c>
      <c r="AD19" s="465">
        <f>IF(O19&lt;&gt;"",1,0)</f>
        <v>0</v>
      </c>
      <c r="AE19" s="465">
        <f>'2-3(詳細)'!AC19</f>
        <v>0</v>
      </c>
      <c r="AF19" s="466">
        <f>AC19-AE19</f>
        <v>0</v>
      </c>
      <c r="AG19" s="466">
        <f>AC19-AD19-IF(AD19=0,AE19,0)</f>
        <v>0</v>
      </c>
    </row>
    <row r="20" spans="1:32" ht="19.5" customHeight="1" thickTop="1">
      <c r="A20" s="38"/>
      <c r="B20" s="937" t="s">
        <v>604</v>
      </c>
      <c r="C20" s="90">
        <v>11</v>
      </c>
      <c r="D20" s="123">
        <f>IF(F20="","","01")</f>
      </c>
      <c r="E20" s="374"/>
      <c r="F20" s="116"/>
      <c r="G20" s="116"/>
      <c r="H20" s="558"/>
      <c r="I20" s="92">
        <f>IF(OR(H20="",リスト!$G$27=""),"",DATEDIF(H20,リスト!$G$27,"Y"))</f>
      </c>
      <c r="J20" s="113"/>
      <c r="K20" s="414"/>
      <c r="L20" s="66"/>
      <c r="M20" s="119"/>
      <c r="N20" s="397"/>
      <c r="O20" s="397"/>
      <c r="P20" s="397"/>
      <c r="Q20" s="66"/>
      <c r="R20" s="377"/>
      <c r="S20" s="67"/>
      <c r="T20" s="67"/>
      <c r="U20" s="370"/>
      <c r="V20" s="370"/>
      <c r="W20" s="370"/>
      <c r="X20" s="370"/>
      <c r="Y20" s="370"/>
      <c r="Z20" s="924"/>
      <c r="AA20" s="924"/>
      <c r="AB20" s="393"/>
      <c r="AC20" s="460">
        <f t="shared" si="0"/>
        <v>0</v>
      </c>
      <c r="AD20" s="265"/>
      <c r="AE20" s="460">
        <f>'2-3(詳細)'!AC20</f>
        <v>0</v>
      </c>
      <c r="AF20" s="464">
        <f aca="true" t="shared" si="2" ref="AF20:AF28">AC20-AE20</f>
        <v>0</v>
      </c>
    </row>
    <row r="21" spans="1:32" ht="19.5" customHeight="1">
      <c r="A21" s="38"/>
      <c r="B21" s="937"/>
      <c r="C21" s="97">
        <v>12</v>
      </c>
      <c r="D21" s="242">
        <f>IF(F21="","","02")</f>
      </c>
      <c r="E21" s="375"/>
      <c r="F21" s="396"/>
      <c r="G21" s="396"/>
      <c r="H21" s="557"/>
      <c r="I21" s="98">
        <f>IF(OR(H21="",リスト!$G$27=""),"",DATEDIF(H21,リスト!$G$27,"Y"))</f>
      </c>
      <c r="J21" s="114"/>
      <c r="K21" s="415"/>
      <c r="L21" s="218"/>
      <c r="M21" s="121"/>
      <c r="N21" s="398"/>
      <c r="O21" s="398"/>
      <c r="P21" s="398"/>
      <c r="Q21" s="218"/>
      <c r="R21" s="378"/>
      <c r="S21" s="70"/>
      <c r="T21" s="67"/>
      <c r="U21" s="114"/>
      <c r="V21" s="114"/>
      <c r="W21" s="114"/>
      <c r="X21" s="114"/>
      <c r="Y21" s="114"/>
      <c r="Z21" s="922"/>
      <c r="AA21" s="922"/>
      <c r="AB21" s="393"/>
      <c r="AC21" s="455">
        <f t="shared" si="0"/>
        <v>0</v>
      </c>
      <c r="AD21" s="265"/>
      <c r="AE21" s="455">
        <f>'2-3(詳細)'!AC21</f>
        <v>0</v>
      </c>
      <c r="AF21" s="459">
        <f t="shared" si="2"/>
        <v>0</v>
      </c>
    </row>
    <row r="22" spans="1:32" ht="19.5" customHeight="1">
      <c r="A22" s="38"/>
      <c r="B22" s="937"/>
      <c r="C22" s="97">
        <v>13</v>
      </c>
      <c r="D22" s="242">
        <f>IF(F22="","","03")</f>
      </c>
      <c r="E22" s="375"/>
      <c r="F22" s="396"/>
      <c r="G22" s="396"/>
      <c r="H22" s="557"/>
      <c r="I22" s="98">
        <f>IF(OR(H22="",リスト!$G$27=""),"",DATEDIF(H22,リスト!$G$27,"Y"))</f>
      </c>
      <c r="J22" s="114"/>
      <c r="K22" s="415"/>
      <c r="L22" s="218"/>
      <c r="M22" s="121"/>
      <c r="N22" s="398"/>
      <c r="O22" s="398"/>
      <c r="P22" s="398"/>
      <c r="Q22" s="218"/>
      <c r="R22" s="378"/>
      <c r="S22" s="70"/>
      <c r="T22" s="67"/>
      <c r="U22" s="114"/>
      <c r="V22" s="114"/>
      <c r="W22" s="114"/>
      <c r="X22" s="114"/>
      <c r="Y22" s="114"/>
      <c r="Z22" s="922"/>
      <c r="AA22" s="922"/>
      <c r="AB22" s="393"/>
      <c r="AC22" s="455">
        <f t="shared" si="0"/>
        <v>0</v>
      </c>
      <c r="AD22" s="265"/>
      <c r="AE22" s="455">
        <f>'2-3(詳細)'!AC22</f>
        <v>0</v>
      </c>
      <c r="AF22" s="459">
        <f t="shared" si="2"/>
        <v>0</v>
      </c>
    </row>
    <row r="23" spans="1:32" ht="19.5" customHeight="1">
      <c r="A23" s="38"/>
      <c r="B23" s="937"/>
      <c r="C23" s="97">
        <v>14</v>
      </c>
      <c r="D23" s="242">
        <f>IF(F23="","","04")</f>
      </c>
      <c r="E23" s="375"/>
      <c r="F23" s="396"/>
      <c r="G23" s="396"/>
      <c r="H23" s="557"/>
      <c r="I23" s="98">
        <f>IF(OR(H23="",リスト!$G$27=""),"",DATEDIF(H23,リスト!$G$27,"Y"))</f>
      </c>
      <c r="J23" s="114"/>
      <c r="K23" s="415"/>
      <c r="L23" s="218"/>
      <c r="M23" s="121"/>
      <c r="N23" s="398"/>
      <c r="O23" s="398"/>
      <c r="P23" s="398"/>
      <c r="Q23" s="218"/>
      <c r="R23" s="378"/>
      <c r="S23" s="70"/>
      <c r="T23" s="67"/>
      <c r="U23" s="114"/>
      <c r="V23" s="114"/>
      <c r="W23" s="114"/>
      <c r="X23" s="114"/>
      <c r="Y23" s="114"/>
      <c r="Z23" s="922"/>
      <c r="AA23" s="922"/>
      <c r="AB23" s="393"/>
      <c r="AC23" s="455">
        <f t="shared" si="0"/>
        <v>0</v>
      </c>
      <c r="AD23" s="265"/>
      <c r="AE23" s="455">
        <f>'2-3(詳細)'!AC23</f>
        <v>0</v>
      </c>
      <c r="AF23" s="459">
        <f t="shared" si="2"/>
        <v>0</v>
      </c>
    </row>
    <row r="24" spans="1:32" ht="19.5" customHeight="1" thickBot="1">
      <c r="A24" s="38"/>
      <c r="B24" s="935"/>
      <c r="C24" s="94">
        <v>15</v>
      </c>
      <c r="D24" s="124">
        <f>IF(F24="","","05")</f>
      </c>
      <c r="E24" s="376"/>
      <c r="F24" s="117"/>
      <c r="G24" s="117"/>
      <c r="H24" s="596"/>
      <c r="I24" s="96">
        <f>IF(OR(H24="",リスト!$G$27=""),"",DATEDIF(H24,リスト!$G$27,"Y"))</f>
      </c>
      <c r="J24" s="115"/>
      <c r="K24" s="416"/>
      <c r="L24" s="68"/>
      <c r="M24" s="120"/>
      <c r="N24" s="399"/>
      <c r="O24" s="400"/>
      <c r="P24" s="400"/>
      <c r="Q24" s="68"/>
      <c r="R24" s="379"/>
      <c r="S24" s="69"/>
      <c r="T24" s="418"/>
      <c r="U24" s="115"/>
      <c r="V24" s="115"/>
      <c r="W24" s="115"/>
      <c r="X24" s="115"/>
      <c r="Y24" s="115"/>
      <c r="Z24" s="925"/>
      <c r="AA24" s="925"/>
      <c r="AB24" s="393"/>
      <c r="AC24" s="461">
        <f t="shared" si="0"/>
        <v>0</v>
      </c>
      <c r="AD24" s="265"/>
      <c r="AE24" s="461">
        <f>'2-3(詳細)'!AC24</f>
        <v>0</v>
      </c>
      <c r="AF24" s="462">
        <f t="shared" si="2"/>
        <v>0</v>
      </c>
    </row>
    <row r="25" spans="1:32" ht="19.5" customHeight="1" thickTop="1">
      <c r="A25" s="38"/>
      <c r="B25" s="937" t="s">
        <v>605</v>
      </c>
      <c r="C25" s="90">
        <v>16</v>
      </c>
      <c r="D25" s="123">
        <f>IF(F25="","","01")</f>
      </c>
      <c r="E25" s="374"/>
      <c r="F25" s="116"/>
      <c r="G25" s="116"/>
      <c r="H25" s="558"/>
      <c r="I25" s="92">
        <f>IF(OR(H25="",リスト!$G$27=""),"",DATEDIF(H25,リスト!$G$27,"Y"))</f>
      </c>
      <c r="J25" s="113"/>
      <c r="K25" s="414"/>
      <c r="L25" s="66"/>
      <c r="M25" s="119"/>
      <c r="N25" s="413"/>
      <c r="O25" s="397"/>
      <c r="P25" s="397"/>
      <c r="Q25" s="66"/>
      <c r="R25" s="378"/>
      <c r="S25" s="378"/>
      <c r="T25" s="419"/>
      <c r="U25" s="113"/>
      <c r="V25" s="113"/>
      <c r="W25" s="113"/>
      <c r="X25" s="113"/>
      <c r="Y25" s="113"/>
      <c r="Z25" s="924"/>
      <c r="AA25" s="924"/>
      <c r="AB25" s="393"/>
      <c r="AC25" s="463">
        <f t="shared" si="0"/>
        <v>0</v>
      </c>
      <c r="AD25" s="265"/>
      <c r="AE25" s="463">
        <f>'2-3(詳細)'!AC25</f>
        <v>0</v>
      </c>
      <c r="AF25" s="464">
        <f t="shared" si="2"/>
        <v>0</v>
      </c>
    </row>
    <row r="26" spans="1:32" ht="19.5" customHeight="1">
      <c r="A26" s="38"/>
      <c r="B26" s="937"/>
      <c r="C26" s="97">
        <v>17</v>
      </c>
      <c r="D26" s="242">
        <f>IF(F26="","","02")</f>
      </c>
      <c r="E26" s="375"/>
      <c r="F26" s="396"/>
      <c r="G26" s="396"/>
      <c r="H26" s="557"/>
      <c r="I26" s="98">
        <f>IF(OR(H26="",リスト!$G$27=""),"",DATEDIF(H26,リスト!$G$27,"Y"))</f>
      </c>
      <c r="J26" s="114"/>
      <c r="K26" s="415"/>
      <c r="L26" s="218"/>
      <c r="M26" s="121"/>
      <c r="N26" s="398"/>
      <c r="O26" s="398"/>
      <c r="P26" s="398"/>
      <c r="Q26" s="218"/>
      <c r="R26" s="378"/>
      <c r="S26" s="378"/>
      <c r="T26" s="67"/>
      <c r="U26" s="114"/>
      <c r="V26" s="114"/>
      <c r="W26" s="114"/>
      <c r="X26" s="114"/>
      <c r="Y26" s="114"/>
      <c r="Z26" s="922"/>
      <c r="AA26" s="922"/>
      <c r="AB26" s="393"/>
      <c r="AC26" s="455">
        <f t="shared" si="0"/>
        <v>0</v>
      </c>
      <c r="AD26" s="265"/>
      <c r="AE26" s="455">
        <f>'2-3(詳細)'!AC26</f>
        <v>0</v>
      </c>
      <c r="AF26" s="459">
        <f t="shared" si="2"/>
        <v>0</v>
      </c>
    </row>
    <row r="27" spans="1:32" ht="19.5" customHeight="1">
      <c r="A27" s="38"/>
      <c r="B27" s="937"/>
      <c r="C27" s="97">
        <v>18</v>
      </c>
      <c r="D27" s="242">
        <f>IF(F27="","","03")</f>
      </c>
      <c r="E27" s="375"/>
      <c r="F27" s="396"/>
      <c r="G27" s="396"/>
      <c r="H27" s="557"/>
      <c r="I27" s="98">
        <f>IF(OR(H27="",リスト!$G$27=""),"",DATEDIF(H27,リスト!$G$27,"Y"))</f>
      </c>
      <c r="J27" s="114"/>
      <c r="K27" s="415"/>
      <c r="L27" s="218"/>
      <c r="M27" s="121"/>
      <c r="N27" s="398"/>
      <c r="O27" s="398"/>
      <c r="P27" s="398"/>
      <c r="Q27" s="218"/>
      <c r="R27" s="378"/>
      <c r="S27" s="378"/>
      <c r="T27" s="67"/>
      <c r="U27" s="114"/>
      <c r="V27" s="114"/>
      <c r="W27" s="114"/>
      <c r="X27" s="114"/>
      <c r="Y27" s="114"/>
      <c r="Z27" s="922"/>
      <c r="AA27" s="922"/>
      <c r="AB27" s="393"/>
      <c r="AC27" s="455">
        <f t="shared" si="0"/>
        <v>0</v>
      </c>
      <c r="AD27" s="265"/>
      <c r="AE27" s="455">
        <f>'2-3(詳細)'!AC27</f>
        <v>0</v>
      </c>
      <c r="AF27" s="459">
        <f t="shared" si="2"/>
        <v>0</v>
      </c>
    </row>
    <row r="28" spans="1:32" ht="19.5" customHeight="1">
      <c r="A28" s="38"/>
      <c r="B28" s="937"/>
      <c r="C28" s="97">
        <v>19</v>
      </c>
      <c r="D28" s="242">
        <f>IF(F28="","","04")</f>
      </c>
      <c r="E28" s="375"/>
      <c r="F28" s="396"/>
      <c r="G28" s="396"/>
      <c r="H28" s="557"/>
      <c r="I28" s="98">
        <f>IF(OR(H28="",リスト!$G$27=""),"",DATEDIF(H28,リスト!$G$27,"Y"))</f>
      </c>
      <c r="J28" s="114"/>
      <c r="K28" s="415"/>
      <c r="L28" s="218"/>
      <c r="M28" s="121"/>
      <c r="N28" s="398"/>
      <c r="O28" s="398"/>
      <c r="P28" s="398"/>
      <c r="Q28" s="218"/>
      <c r="R28" s="378"/>
      <c r="S28" s="378"/>
      <c r="T28" s="67"/>
      <c r="U28" s="114"/>
      <c r="V28" s="114"/>
      <c r="W28" s="114"/>
      <c r="X28" s="114"/>
      <c r="Y28" s="114"/>
      <c r="Z28" s="922"/>
      <c r="AA28" s="922"/>
      <c r="AB28" s="393"/>
      <c r="AC28" s="455">
        <f t="shared" si="0"/>
        <v>0</v>
      </c>
      <c r="AD28" s="265"/>
      <c r="AE28" s="455">
        <f>'2-3(詳細)'!AC28</f>
        <v>0</v>
      </c>
      <c r="AF28" s="459">
        <f t="shared" si="2"/>
        <v>0</v>
      </c>
    </row>
    <row r="29" spans="1:32" ht="19.5" customHeight="1">
      <c r="A29" s="38"/>
      <c r="B29" s="950"/>
      <c r="C29" s="97">
        <v>20</v>
      </c>
      <c r="D29" s="242">
        <f>IF(F29="","","05")</f>
      </c>
      <c r="E29" s="375"/>
      <c r="F29" s="396"/>
      <c r="G29" s="396"/>
      <c r="H29" s="557"/>
      <c r="I29" s="98">
        <f>IF(OR(H29="",リスト!$G$27=""),"",DATEDIF(H29,リスト!$G$27,"Y"))</f>
      </c>
      <c r="J29" s="114"/>
      <c r="K29" s="415"/>
      <c r="L29" s="218"/>
      <c r="M29" s="121"/>
      <c r="N29" s="398"/>
      <c r="O29" s="398"/>
      <c r="P29" s="398"/>
      <c r="Q29" s="218"/>
      <c r="R29" s="378"/>
      <c r="S29" s="378"/>
      <c r="T29" s="67"/>
      <c r="U29" s="114"/>
      <c r="V29" s="114"/>
      <c r="W29" s="114"/>
      <c r="X29" s="114"/>
      <c r="Y29" s="114"/>
      <c r="Z29" s="922"/>
      <c r="AA29" s="922"/>
      <c r="AB29" s="393"/>
      <c r="AC29" s="455">
        <f t="shared" si="0"/>
        <v>0</v>
      </c>
      <c r="AD29" s="460"/>
      <c r="AE29" s="455">
        <f>'2-3(詳細)'!AC29</f>
        <v>0</v>
      </c>
      <c r="AF29" s="459">
        <f>AC29-AE29</f>
        <v>0</v>
      </c>
    </row>
    <row r="30" spans="1:31" ht="19.5" customHeight="1">
      <c r="A30" s="104"/>
      <c r="B30" s="265" t="str">
        <f>"【年齢】 "&amp;TEXT(リスト!G27,"yyyy年m月d日")&amp;"時点で計算されます。（年齢が60歳以上の場合、修了後5年以上就業出来る旨を備考欄に記載下さい）"</f>
        <v>【年齢】 2020年4月1日時点で計算されます。（年齢が60歳以上の場合、修了後5年以上就業出来る旨を備考欄に記載下さい）</v>
      </c>
      <c r="C30" s="104"/>
      <c r="D30" s="104"/>
      <c r="E30" s="104"/>
      <c r="F30" s="104"/>
      <c r="G30" s="104"/>
      <c r="H30" s="108"/>
      <c r="I30" s="249"/>
      <c r="J30" s="109"/>
      <c r="K30" s="108"/>
      <c r="L30" s="109"/>
      <c r="M30" s="110"/>
      <c r="N30" s="110"/>
      <c r="O30" s="110"/>
      <c r="P30" s="110"/>
      <c r="Q30" s="109"/>
      <c r="R30" s="111"/>
      <c r="S30" s="111"/>
      <c r="T30" s="111"/>
      <c r="U30" s="109"/>
      <c r="V30" s="109"/>
      <c r="W30" s="109"/>
      <c r="X30" s="109"/>
      <c r="Y30" s="109"/>
      <c r="Z30" s="112"/>
      <c r="AA30" s="112"/>
      <c r="AB30" s="393"/>
      <c r="AC30" s="106"/>
      <c r="AD30" s="265"/>
      <c r="AE30" s="265"/>
    </row>
    <row r="31" spans="1:31" ht="19.5" customHeight="1">
      <c r="A31" s="104"/>
      <c r="B31" s="393" t="s">
        <v>885</v>
      </c>
      <c r="C31" s="104"/>
      <c r="D31" s="104"/>
      <c r="E31" s="104"/>
      <c r="F31" s="104"/>
      <c r="G31" s="104"/>
      <c r="H31" s="108"/>
      <c r="I31" s="249"/>
      <c r="J31" s="109"/>
      <c r="K31" s="108"/>
      <c r="L31" s="109"/>
      <c r="M31" s="110"/>
      <c r="N31" s="110"/>
      <c r="O31" s="110"/>
      <c r="P31" s="110"/>
      <c r="Q31" s="109"/>
      <c r="R31" s="111"/>
      <c r="S31" s="111"/>
      <c r="T31" s="111"/>
      <c r="U31" s="109"/>
      <c r="V31" s="109"/>
      <c r="W31" s="109"/>
      <c r="X31" s="109"/>
      <c r="Y31" s="109"/>
      <c r="Z31" s="112"/>
      <c r="AA31" s="112"/>
      <c r="AB31" s="393"/>
      <c r="AC31" s="106"/>
      <c r="AD31" s="265"/>
      <c r="AE31" s="265"/>
    </row>
    <row r="32" spans="1:31" ht="19.5" customHeight="1">
      <c r="A32" s="104"/>
      <c r="B32" s="393" t="s">
        <v>886</v>
      </c>
      <c r="C32" s="104"/>
      <c r="D32" s="104"/>
      <c r="E32" s="104"/>
      <c r="F32" s="104"/>
      <c r="G32" s="104"/>
      <c r="H32" s="108"/>
      <c r="I32" s="249"/>
      <c r="J32" s="886"/>
      <c r="K32" s="108"/>
      <c r="L32" s="886"/>
      <c r="M32" s="110"/>
      <c r="N32" s="110"/>
      <c r="O32" s="110"/>
      <c r="P32" s="110"/>
      <c r="Q32" s="886"/>
      <c r="R32" s="111"/>
      <c r="S32" s="111"/>
      <c r="T32" s="111"/>
      <c r="U32" s="886"/>
      <c r="V32" s="886"/>
      <c r="W32" s="886"/>
      <c r="X32" s="886"/>
      <c r="Y32" s="886"/>
      <c r="Z32" s="112"/>
      <c r="AA32" s="112"/>
      <c r="AB32" s="393"/>
      <c r="AC32" s="106"/>
      <c r="AD32" s="265"/>
      <c r="AE32" s="265"/>
    </row>
    <row r="33" spans="1:31" ht="19.5" customHeight="1">
      <c r="A33" s="104"/>
      <c r="B33" s="393" t="s">
        <v>883</v>
      </c>
      <c r="C33" s="104"/>
      <c r="D33" s="104"/>
      <c r="E33" s="104"/>
      <c r="F33" s="104"/>
      <c r="G33" s="104"/>
      <c r="H33" s="108"/>
      <c r="I33" s="249"/>
      <c r="J33" s="109"/>
      <c r="K33" s="108"/>
      <c r="L33" s="109"/>
      <c r="M33" s="110"/>
      <c r="N33" s="110"/>
      <c r="O33" s="110"/>
      <c r="P33" s="110"/>
      <c r="Q33" s="109"/>
      <c r="R33" s="111"/>
      <c r="S33" s="111"/>
      <c r="T33" s="111"/>
      <c r="U33" s="109"/>
      <c r="V33" s="109"/>
      <c r="W33" s="109"/>
      <c r="X33" s="109"/>
      <c r="Y33" s="109"/>
      <c r="Z33" s="112"/>
      <c r="AA33" s="112"/>
      <c r="AB33" s="393"/>
      <c r="AC33" s="106"/>
      <c r="AD33" s="265"/>
      <c r="AE33" s="265"/>
    </row>
    <row r="34" spans="1:27" ht="19.5" customHeight="1">
      <c r="A34" s="38"/>
      <c r="B34" s="898" t="s">
        <v>404</v>
      </c>
      <c r="C34" s="899"/>
      <c r="D34" s="899"/>
      <c r="E34" s="899"/>
      <c r="F34" s="900"/>
      <c r="G34" s="38"/>
      <c r="H34" s="38"/>
      <c r="I34" s="38"/>
      <c r="J34" s="38"/>
      <c r="K34" s="38"/>
      <c r="L34" s="38"/>
      <c r="M34" s="38"/>
      <c r="N34" s="38"/>
      <c r="O34" s="38"/>
      <c r="P34" s="38"/>
      <c r="Q34" s="38"/>
      <c r="R34" s="38"/>
      <c r="S34" s="40"/>
      <c r="T34" s="40"/>
      <c r="U34" s="40"/>
      <c r="V34" s="40"/>
      <c r="W34" s="40"/>
      <c r="X34" s="40"/>
      <c r="Y34" s="40"/>
      <c r="Z34" s="85" t="str">
        <f>IF('2-1(表紙)'!$J$3="","提出区分",'2-1(表紙)'!$J$3)</f>
        <v>提出区分</v>
      </c>
      <c r="AA34" s="85"/>
    </row>
    <row r="35" spans="1:32" ht="19.5" customHeight="1">
      <c r="A35" s="38"/>
      <c r="B35" s="76"/>
      <c r="C35" s="76"/>
      <c r="D35" s="76"/>
      <c r="E35" s="76"/>
      <c r="F35" s="76"/>
      <c r="G35" s="76"/>
      <c r="H35" s="76"/>
      <c r="I35" s="76"/>
      <c r="J35" s="76"/>
      <c r="K35" s="76"/>
      <c r="L35" s="76"/>
      <c r="M35" s="76"/>
      <c r="N35" s="76"/>
      <c r="O35" s="76"/>
      <c r="P35" s="76"/>
      <c r="Q35" s="76"/>
      <c r="R35" s="76"/>
      <c r="S35" s="76"/>
      <c r="T35" s="40"/>
      <c r="U35" s="40"/>
      <c r="V35" s="40"/>
      <c r="W35" s="40"/>
      <c r="X35" s="40"/>
      <c r="Y35" s="40"/>
      <c r="Z35" s="40"/>
      <c r="AA35" s="40"/>
      <c r="AB35" s="393"/>
      <c r="AC35" s="106"/>
      <c r="AD35" s="265"/>
      <c r="AE35" s="265"/>
      <c r="AF35" s="265"/>
    </row>
    <row r="36" spans="1:28" ht="19.5" customHeight="1">
      <c r="A36" s="38"/>
      <c r="B36" s="926" t="s">
        <v>421</v>
      </c>
      <c r="C36" s="926"/>
      <c r="D36" s="926"/>
      <c r="E36" s="926"/>
      <c r="F36" s="926"/>
      <c r="G36" s="926"/>
      <c r="H36" s="926"/>
      <c r="I36" s="237"/>
      <c r="J36" s="237"/>
      <c r="K36" s="237"/>
      <c r="L36" s="237"/>
      <c r="M36" s="76"/>
      <c r="N36" s="76"/>
      <c r="O36" s="917" t="s">
        <v>10</v>
      </c>
      <c r="P36" s="918"/>
      <c r="Q36" s="918"/>
      <c r="R36" s="919"/>
      <c r="S36" s="917">
        <f>IF('2-1(表紙)'!$I$15="","",'2-1(表紙)'!$I$15)</f>
      </c>
      <c r="T36" s="918"/>
      <c r="U36" s="918"/>
      <c r="V36" s="918"/>
      <c r="W36" s="918"/>
      <c r="X36" s="918"/>
      <c r="Y36" s="918"/>
      <c r="Z36" s="918"/>
      <c r="AA36" s="919"/>
      <c r="AB36" s="393"/>
    </row>
    <row r="37" spans="1:31" ht="19.5" customHeight="1">
      <c r="A37" s="38"/>
      <c r="B37" s="926"/>
      <c r="C37" s="926"/>
      <c r="D37" s="926"/>
      <c r="E37" s="926"/>
      <c r="F37" s="926"/>
      <c r="G37" s="926"/>
      <c r="H37" s="926"/>
      <c r="I37" s="237"/>
      <c r="J37" s="237"/>
      <c r="K37" s="237"/>
      <c r="L37" s="237"/>
      <c r="M37" s="76"/>
      <c r="N37" s="76"/>
      <c r="O37" s="917" t="s">
        <v>340</v>
      </c>
      <c r="P37" s="918"/>
      <c r="Q37" s="918"/>
      <c r="R37" s="919"/>
      <c r="S37" s="917">
        <f>IF('2-1(表紙)'!$J$15="","",'2-1(表紙)'!$J$15)</f>
      </c>
      <c r="T37" s="918"/>
      <c r="U37" s="918"/>
      <c r="V37" s="918"/>
      <c r="W37" s="918"/>
      <c r="X37" s="918"/>
      <c r="Y37" s="918"/>
      <c r="Z37" s="918"/>
      <c r="AA37" s="919"/>
      <c r="AB37" s="393"/>
      <c r="AC37" s="106"/>
      <c r="AD37" s="265"/>
      <c r="AE37" s="457"/>
    </row>
    <row r="38" spans="1:32" ht="19.5" customHeight="1">
      <c r="A38" s="38"/>
      <c r="B38" s="292"/>
      <c r="C38" s="292"/>
      <c r="D38" s="292"/>
      <c r="E38" s="292"/>
      <c r="F38" s="292"/>
      <c r="G38" s="292"/>
      <c r="H38" s="237"/>
      <c r="I38" s="237"/>
      <c r="J38" s="237"/>
      <c r="K38" s="237"/>
      <c r="L38" s="237"/>
      <c r="M38" s="76"/>
      <c r="N38" s="76"/>
      <c r="O38" s="917" t="str">
        <f>'2-1(表紙)'!F10</f>
        <v>林業経営体名</v>
      </c>
      <c r="P38" s="918"/>
      <c r="Q38" s="918"/>
      <c r="R38" s="919"/>
      <c r="S38" s="917">
        <f>IF('2-1(表紙)'!$H$10="","",'2-1(表紙)'!$H$10)</f>
      </c>
      <c r="T38" s="918"/>
      <c r="U38" s="918"/>
      <c r="V38" s="918"/>
      <c r="W38" s="918"/>
      <c r="X38" s="918"/>
      <c r="Y38" s="918"/>
      <c r="Z38" s="918"/>
      <c r="AA38" s="445">
        <f>IF('2-1(表紙)'!$K$15="","",'2-1(表紙)'!$K$15)</f>
      </c>
      <c r="AB38" s="393"/>
      <c r="AC38" s="106"/>
      <c r="AD38" s="265"/>
      <c r="AE38" s="265"/>
      <c r="AF38" s="265"/>
    </row>
    <row r="39" spans="1:31" ht="19.5" customHeight="1">
      <c r="A39" s="38"/>
      <c r="B39" s="38"/>
      <c r="C39" s="38"/>
      <c r="D39" s="38"/>
      <c r="E39" s="38"/>
      <c r="F39" s="38"/>
      <c r="G39" s="38"/>
      <c r="H39" s="38"/>
      <c r="I39" s="38"/>
      <c r="J39" s="38"/>
      <c r="K39" s="38"/>
      <c r="L39" s="38"/>
      <c r="M39" s="38"/>
      <c r="N39" s="38"/>
      <c r="O39" s="38"/>
      <c r="P39" s="38"/>
      <c r="Q39" s="38"/>
      <c r="R39" s="38"/>
      <c r="S39" s="40"/>
      <c r="T39" s="40"/>
      <c r="U39" s="40"/>
      <c r="V39" s="88"/>
      <c r="W39" s="88"/>
      <c r="X39" s="88"/>
      <c r="Y39" s="88"/>
      <c r="Z39" s="137"/>
      <c r="AA39" s="200"/>
      <c r="AB39" s="395"/>
      <c r="AC39" s="107"/>
      <c r="AD39" s="395"/>
      <c r="AE39" s="395"/>
    </row>
    <row r="40" spans="1:30" ht="19.5" customHeight="1">
      <c r="A40" s="38"/>
      <c r="B40" s="934" t="s">
        <v>348</v>
      </c>
      <c r="C40" s="934" t="s">
        <v>280</v>
      </c>
      <c r="D40" s="934" t="s">
        <v>0</v>
      </c>
      <c r="E40" s="938" t="s">
        <v>413</v>
      </c>
      <c r="F40" s="915" t="s">
        <v>142</v>
      </c>
      <c r="G40" s="915"/>
      <c r="H40" s="915"/>
      <c r="I40" s="915"/>
      <c r="J40" s="915"/>
      <c r="K40" s="898" t="s">
        <v>7</v>
      </c>
      <c r="L40" s="900"/>
      <c r="M40" s="941" t="str">
        <f>M7</f>
        <v>林業就業経験
月(年)数</v>
      </c>
      <c r="N40" s="929" t="str">
        <f>N7</f>
        <v>林大等修了生の
集合研修不参加</v>
      </c>
      <c r="O40" s="944" t="s">
        <v>436</v>
      </c>
      <c r="P40" s="954" t="s">
        <v>437</v>
      </c>
      <c r="Q40" s="936" t="s">
        <v>542</v>
      </c>
      <c r="R40" s="936"/>
      <c r="S40" s="936"/>
      <c r="T40" s="947" t="s">
        <v>551</v>
      </c>
      <c r="U40" s="898" t="s">
        <v>141</v>
      </c>
      <c r="V40" s="899"/>
      <c r="W40" s="899"/>
      <c r="X40" s="899"/>
      <c r="Y40" s="899"/>
      <c r="Z40" s="915" t="s">
        <v>6</v>
      </c>
      <c r="AA40" s="915"/>
      <c r="AB40" s="393"/>
      <c r="AC40" s="265"/>
      <c r="AD40" s="265"/>
    </row>
    <row r="41" spans="1:30" ht="19.5" customHeight="1">
      <c r="A41" s="38"/>
      <c r="B41" s="937"/>
      <c r="C41" s="937"/>
      <c r="D41" s="937"/>
      <c r="E41" s="939"/>
      <c r="F41" s="915" t="s">
        <v>1</v>
      </c>
      <c r="G41" s="915" t="s">
        <v>419</v>
      </c>
      <c r="H41" s="915" t="s">
        <v>2</v>
      </c>
      <c r="I41" s="934" t="str">
        <f>I8</f>
        <v>年齢</v>
      </c>
      <c r="J41" s="934" t="s">
        <v>4</v>
      </c>
      <c r="K41" s="951" t="s">
        <v>143</v>
      </c>
      <c r="L41" s="915" t="s">
        <v>5</v>
      </c>
      <c r="M41" s="942"/>
      <c r="N41" s="930"/>
      <c r="O41" s="945"/>
      <c r="P41" s="955"/>
      <c r="Q41" s="952" t="s">
        <v>747</v>
      </c>
      <c r="R41" s="920" t="s">
        <v>661</v>
      </c>
      <c r="S41" s="920" t="s">
        <v>662</v>
      </c>
      <c r="T41" s="948"/>
      <c r="U41" s="920" t="s">
        <v>136</v>
      </c>
      <c r="V41" s="920" t="s">
        <v>137</v>
      </c>
      <c r="W41" s="920" t="s">
        <v>138</v>
      </c>
      <c r="X41" s="920" t="s">
        <v>139</v>
      </c>
      <c r="Y41" s="934" t="s">
        <v>140</v>
      </c>
      <c r="Z41" s="915"/>
      <c r="AA41" s="915"/>
      <c r="AB41" s="393"/>
      <c r="AC41" s="265"/>
      <c r="AD41" s="265"/>
    </row>
    <row r="42" spans="1:32" ht="79.5" customHeight="1" thickBot="1">
      <c r="A42" s="38"/>
      <c r="B42" s="935"/>
      <c r="C42" s="935"/>
      <c r="D42" s="935"/>
      <c r="E42" s="940"/>
      <c r="F42" s="923"/>
      <c r="G42" s="923"/>
      <c r="H42" s="923"/>
      <c r="I42" s="935"/>
      <c r="J42" s="935"/>
      <c r="K42" s="923"/>
      <c r="L42" s="923"/>
      <c r="M42" s="943"/>
      <c r="N42" s="931"/>
      <c r="O42" s="946"/>
      <c r="P42" s="956"/>
      <c r="Q42" s="953"/>
      <c r="R42" s="921"/>
      <c r="S42" s="921"/>
      <c r="T42" s="949"/>
      <c r="U42" s="921"/>
      <c r="V42" s="921"/>
      <c r="W42" s="921"/>
      <c r="X42" s="921"/>
      <c r="Y42" s="935"/>
      <c r="Z42" s="923"/>
      <c r="AA42" s="923"/>
      <c r="AB42" s="393"/>
      <c r="AC42" s="468" t="str">
        <f>AC9</f>
        <v>研修生数</v>
      </c>
      <c r="AD42" s="468" t="str">
        <f>AD9</f>
        <v>TRで資材費受領済</v>
      </c>
      <c r="AE42" s="468" t="str">
        <f>AE9</f>
        <v>"研修生の減"になった</v>
      </c>
      <c r="AF42" s="468" t="str">
        <f>AF9</f>
        <v>資材費対象の人数</v>
      </c>
    </row>
    <row r="43" spans="1:32" ht="19.5" customHeight="1" thickTop="1">
      <c r="A43" s="38"/>
      <c r="B43" s="927" t="str">
        <f>'2-2(基本)'!B10</f>
        <v>ＴＲ
(R1補正)</v>
      </c>
      <c r="C43" s="90">
        <v>21</v>
      </c>
      <c r="D43" s="236">
        <f>IF(F43="","","06")</f>
      </c>
      <c r="E43" s="66"/>
      <c r="F43" s="116"/>
      <c r="G43" s="116"/>
      <c r="H43" s="558"/>
      <c r="I43" s="91">
        <f>IF(OR(H43="",リスト!$G$27=""),"",DATEDIF(H43,リスト!$G$27,"Y"))</f>
      </c>
      <c r="J43" s="113"/>
      <c r="K43" s="558"/>
      <c r="L43" s="113"/>
      <c r="M43" s="119"/>
      <c r="N43" s="397"/>
      <c r="O43" s="397"/>
      <c r="P43" s="397"/>
      <c r="Q43" s="66"/>
      <c r="R43" s="67"/>
      <c r="S43" s="67"/>
      <c r="T43" s="67"/>
      <c r="U43" s="66"/>
      <c r="V43" s="66"/>
      <c r="W43" s="66"/>
      <c r="X43" s="66"/>
      <c r="Y43" s="66"/>
      <c r="Z43" s="924"/>
      <c r="AA43" s="924"/>
      <c r="AB43" s="393"/>
      <c r="AC43" s="463">
        <f aca="true" t="shared" si="3" ref="AC43:AC62">IF(F43&lt;&gt;"",1,0)</f>
        <v>0</v>
      </c>
      <c r="AD43" s="467"/>
      <c r="AE43" s="463">
        <f>'2-3(詳細)'!AC42</f>
        <v>0</v>
      </c>
      <c r="AF43" s="464">
        <f>AC43-AE43</f>
        <v>0</v>
      </c>
    </row>
    <row r="44" spans="1:32" ht="19.5" customHeight="1">
      <c r="A44" s="38"/>
      <c r="B44" s="927"/>
      <c r="C44" s="97">
        <v>22</v>
      </c>
      <c r="D44" s="233">
        <f>IF(F44="","","07")</f>
      </c>
      <c r="E44" s="218"/>
      <c r="F44" s="118"/>
      <c r="G44" s="118"/>
      <c r="H44" s="557"/>
      <c r="I44" s="71">
        <f>IF(OR(H44="",リスト!$G$27=""),"",DATEDIF(H44,リスト!$G$27,"Y"))</f>
      </c>
      <c r="J44" s="114"/>
      <c r="K44" s="557"/>
      <c r="L44" s="114"/>
      <c r="M44" s="119"/>
      <c r="N44" s="398"/>
      <c r="O44" s="398"/>
      <c r="P44" s="398"/>
      <c r="Q44" s="218"/>
      <c r="R44" s="70"/>
      <c r="S44" s="70"/>
      <c r="T44" s="70"/>
      <c r="U44" s="218"/>
      <c r="V44" s="218"/>
      <c r="W44" s="218"/>
      <c r="X44" s="218"/>
      <c r="Y44" s="218"/>
      <c r="Z44" s="922"/>
      <c r="AA44" s="922"/>
      <c r="AB44" s="393"/>
      <c r="AC44" s="455">
        <f t="shared" si="3"/>
        <v>0</v>
      </c>
      <c r="AD44" s="265"/>
      <c r="AE44" s="455">
        <f>'2-3(詳細)'!AC43</f>
        <v>0</v>
      </c>
      <c r="AF44" s="459">
        <f aca="true" t="shared" si="4" ref="AF44:AF52">AC44-AE44</f>
        <v>0</v>
      </c>
    </row>
    <row r="45" spans="1:32" ht="19.5" customHeight="1">
      <c r="A45" s="38"/>
      <c r="B45" s="927"/>
      <c r="C45" s="97">
        <v>23</v>
      </c>
      <c r="D45" s="233">
        <f>IF(F45="","","08")</f>
      </c>
      <c r="E45" s="218"/>
      <c r="F45" s="118"/>
      <c r="G45" s="118"/>
      <c r="H45" s="557"/>
      <c r="I45" s="71">
        <f>IF(OR(H45="",リスト!$G$27=""),"",DATEDIF(H45,リスト!$G$27,"Y"))</f>
      </c>
      <c r="J45" s="114"/>
      <c r="K45" s="557"/>
      <c r="L45" s="114"/>
      <c r="M45" s="119"/>
      <c r="N45" s="398"/>
      <c r="O45" s="398"/>
      <c r="P45" s="398"/>
      <c r="Q45" s="218"/>
      <c r="R45" s="70"/>
      <c r="S45" s="70"/>
      <c r="T45" s="70"/>
      <c r="U45" s="218"/>
      <c r="V45" s="218"/>
      <c r="W45" s="218"/>
      <c r="X45" s="218"/>
      <c r="Y45" s="218"/>
      <c r="Z45" s="922"/>
      <c r="AA45" s="922"/>
      <c r="AB45" s="393"/>
      <c r="AC45" s="455">
        <f t="shared" si="3"/>
        <v>0</v>
      </c>
      <c r="AD45" s="265"/>
      <c r="AE45" s="455">
        <f>'2-3(詳細)'!AC44</f>
        <v>0</v>
      </c>
      <c r="AF45" s="459">
        <f t="shared" si="4"/>
        <v>0</v>
      </c>
    </row>
    <row r="46" spans="1:32" ht="19.5" customHeight="1">
      <c r="A46" s="38"/>
      <c r="B46" s="927"/>
      <c r="C46" s="97">
        <v>24</v>
      </c>
      <c r="D46" s="233">
        <f>IF(F46="","","09")</f>
      </c>
      <c r="E46" s="218"/>
      <c r="F46" s="118"/>
      <c r="G46" s="118"/>
      <c r="H46" s="557"/>
      <c r="I46" s="71">
        <f>IF(OR(H46="",リスト!$G$27=""),"",DATEDIF(H46,リスト!$G$27,"Y"))</f>
      </c>
      <c r="J46" s="114"/>
      <c r="K46" s="557"/>
      <c r="L46" s="114"/>
      <c r="M46" s="119"/>
      <c r="N46" s="398"/>
      <c r="O46" s="398"/>
      <c r="P46" s="398"/>
      <c r="Q46" s="218"/>
      <c r="R46" s="70"/>
      <c r="S46" s="70"/>
      <c r="T46" s="70"/>
      <c r="U46" s="218"/>
      <c r="V46" s="218"/>
      <c r="W46" s="218"/>
      <c r="X46" s="218"/>
      <c r="Y46" s="218"/>
      <c r="Z46" s="922"/>
      <c r="AA46" s="922"/>
      <c r="AB46" s="393"/>
      <c r="AC46" s="455">
        <f t="shared" si="3"/>
        <v>0</v>
      </c>
      <c r="AD46" s="265"/>
      <c r="AE46" s="455">
        <f>'2-3(詳細)'!AC45</f>
        <v>0</v>
      </c>
      <c r="AF46" s="459">
        <f t="shared" si="4"/>
        <v>0</v>
      </c>
    </row>
    <row r="47" spans="1:33" ht="19.5" customHeight="1" thickBot="1">
      <c r="A47" s="38"/>
      <c r="B47" s="928"/>
      <c r="C47" s="94">
        <v>25</v>
      </c>
      <c r="D47" s="235">
        <f>IF(F47="","","10")</f>
      </c>
      <c r="E47" s="68"/>
      <c r="F47" s="117"/>
      <c r="G47" s="117"/>
      <c r="H47" s="596"/>
      <c r="I47" s="95">
        <f>IF(OR(H47="",リスト!$G$27=""),"",DATEDIF(H47,リスト!$G$27,"Y"))</f>
      </c>
      <c r="J47" s="115"/>
      <c r="K47" s="596"/>
      <c r="L47" s="115"/>
      <c r="M47" s="119"/>
      <c r="N47" s="399"/>
      <c r="O47" s="400"/>
      <c r="P47" s="400"/>
      <c r="Q47" s="68"/>
      <c r="R47" s="69"/>
      <c r="S47" s="69"/>
      <c r="T47" s="69"/>
      <c r="U47" s="68"/>
      <c r="V47" s="68"/>
      <c r="W47" s="68"/>
      <c r="X47" s="68"/>
      <c r="Y47" s="68"/>
      <c r="Z47" s="925"/>
      <c r="AA47" s="925"/>
      <c r="AB47" s="393"/>
      <c r="AC47" s="461">
        <f t="shared" si="3"/>
        <v>0</v>
      </c>
      <c r="AE47" s="461">
        <f>'2-3(詳細)'!AC46</f>
        <v>0</v>
      </c>
      <c r="AF47" s="462">
        <f t="shared" si="4"/>
        <v>0</v>
      </c>
      <c r="AG47" s="456" t="str">
        <f>AG14</f>
        <v>（資材費はTR受も除く）</v>
      </c>
    </row>
    <row r="48" spans="1:33" ht="19.5" customHeight="1" thickTop="1">
      <c r="A48" s="38"/>
      <c r="B48" s="937" t="s">
        <v>603</v>
      </c>
      <c r="C48" s="90">
        <v>26</v>
      </c>
      <c r="D48" s="236">
        <f>IF(F48="","","06")</f>
      </c>
      <c r="E48" s="374"/>
      <c r="F48" s="116"/>
      <c r="G48" s="116"/>
      <c r="H48" s="558"/>
      <c r="I48" s="91">
        <f>IF(OR(H48="",リスト!$G$27=""),"",DATEDIF(H48,リスト!$G$27,"Y"))</f>
      </c>
      <c r="J48" s="113"/>
      <c r="K48" s="558"/>
      <c r="L48" s="113"/>
      <c r="M48" s="319"/>
      <c r="N48" s="319"/>
      <c r="O48" s="119"/>
      <c r="P48" s="817"/>
      <c r="Q48" s="370"/>
      <c r="R48" s="67"/>
      <c r="S48" s="67"/>
      <c r="T48" s="819"/>
      <c r="U48" s="113"/>
      <c r="V48" s="113"/>
      <c r="W48" s="113"/>
      <c r="X48" s="113"/>
      <c r="Y48" s="113"/>
      <c r="Z48" s="924"/>
      <c r="AA48" s="924"/>
      <c r="AB48" s="393"/>
      <c r="AC48" s="463">
        <f t="shared" si="3"/>
        <v>0</v>
      </c>
      <c r="AD48" s="463">
        <f>IF(O48&lt;&gt;"",1,0)</f>
        <v>0</v>
      </c>
      <c r="AE48" s="463">
        <f>'2-3(詳細)'!AC47</f>
        <v>0</v>
      </c>
      <c r="AF48" s="464">
        <f>AC48-AE48</f>
        <v>0</v>
      </c>
      <c r="AG48" s="464">
        <f>AC48-AD48-IF(AD48=0,AE48,0)</f>
        <v>0</v>
      </c>
    </row>
    <row r="49" spans="1:33" ht="19.5" customHeight="1">
      <c r="A49" s="38"/>
      <c r="B49" s="937"/>
      <c r="C49" s="97">
        <v>27</v>
      </c>
      <c r="D49" s="233">
        <f>IF(F49="","","07")</f>
      </c>
      <c r="E49" s="375"/>
      <c r="F49" s="118"/>
      <c r="G49" s="118"/>
      <c r="H49" s="558"/>
      <c r="I49" s="71">
        <f>IF(OR(H49="",リスト!$G$27=""),"",DATEDIF(H49,リスト!$G$27,"Y"))</f>
      </c>
      <c r="J49" s="114"/>
      <c r="K49" s="558"/>
      <c r="L49" s="114"/>
      <c r="M49" s="119"/>
      <c r="N49" s="119"/>
      <c r="O49" s="121"/>
      <c r="P49" s="723"/>
      <c r="Q49" s="113"/>
      <c r="R49" s="70"/>
      <c r="S49" s="70"/>
      <c r="T49" s="724"/>
      <c r="U49" s="113"/>
      <c r="V49" s="113"/>
      <c r="W49" s="113"/>
      <c r="X49" s="113"/>
      <c r="Y49" s="113"/>
      <c r="Z49" s="922"/>
      <c r="AA49" s="922"/>
      <c r="AB49" s="393"/>
      <c r="AC49" s="455">
        <f t="shared" si="3"/>
        <v>0</v>
      </c>
      <c r="AD49" s="455">
        <f>IF(O49&lt;&gt;"",1,0)</f>
        <v>0</v>
      </c>
      <c r="AE49" s="455">
        <f>'2-3(詳細)'!AC48</f>
        <v>0</v>
      </c>
      <c r="AF49" s="459">
        <f t="shared" si="4"/>
        <v>0</v>
      </c>
      <c r="AG49" s="459">
        <f>AC49-AD49-IF(AD49=0,AE49,0)</f>
        <v>0</v>
      </c>
    </row>
    <row r="50" spans="1:33" ht="19.5" customHeight="1">
      <c r="A50" s="38"/>
      <c r="B50" s="937"/>
      <c r="C50" s="97">
        <v>28</v>
      </c>
      <c r="D50" s="233">
        <f>IF(F50="","","08")</f>
      </c>
      <c r="E50" s="375"/>
      <c r="F50" s="118"/>
      <c r="G50" s="118"/>
      <c r="H50" s="557"/>
      <c r="I50" s="71">
        <f>IF(OR(H50="",リスト!$G$27=""),"",DATEDIF(H50,リスト!$G$27,"Y"))</f>
      </c>
      <c r="J50" s="114"/>
      <c r="K50" s="557"/>
      <c r="L50" s="114"/>
      <c r="M50" s="119"/>
      <c r="N50" s="119"/>
      <c r="O50" s="121"/>
      <c r="P50" s="723"/>
      <c r="Q50" s="113"/>
      <c r="R50" s="70"/>
      <c r="S50" s="70"/>
      <c r="T50" s="724"/>
      <c r="U50" s="114"/>
      <c r="V50" s="114"/>
      <c r="W50" s="114"/>
      <c r="X50" s="114"/>
      <c r="Y50" s="114"/>
      <c r="Z50" s="922"/>
      <c r="AA50" s="922"/>
      <c r="AB50" s="393"/>
      <c r="AC50" s="455">
        <f t="shared" si="3"/>
        <v>0</v>
      </c>
      <c r="AD50" s="455">
        <f>IF(O50&lt;&gt;"",1,0)</f>
        <v>0</v>
      </c>
      <c r="AE50" s="455">
        <f>'2-3(詳細)'!AC49</f>
        <v>0</v>
      </c>
      <c r="AF50" s="459">
        <f t="shared" si="4"/>
        <v>0</v>
      </c>
      <c r="AG50" s="459">
        <f>AC50-AD50-IF(AD50=0,AE50,0)</f>
        <v>0</v>
      </c>
    </row>
    <row r="51" spans="1:33" ht="19.5" customHeight="1">
      <c r="A51" s="38"/>
      <c r="B51" s="937"/>
      <c r="C51" s="97">
        <v>29</v>
      </c>
      <c r="D51" s="233">
        <f>IF(F51="","","09")</f>
      </c>
      <c r="E51" s="375"/>
      <c r="F51" s="118"/>
      <c r="G51" s="118"/>
      <c r="H51" s="557"/>
      <c r="I51" s="71">
        <f>IF(OR(H51="",リスト!$G$27=""),"",DATEDIF(H51,リスト!$G$27,"Y"))</f>
      </c>
      <c r="J51" s="114"/>
      <c r="K51" s="557"/>
      <c r="L51" s="114"/>
      <c r="M51" s="119"/>
      <c r="N51" s="119"/>
      <c r="O51" s="121"/>
      <c r="P51" s="723"/>
      <c r="Q51" s="113"/>
      <c r="R51" s="70"/>
      <c r="S51" s="70"/>
      <c r="T51" s="724"/>
      <c r="U51" s="114"/>
      <c r="V51" s="114"/>
      <c r="W51" s="114"/>
      <c r="X51" s="114"/>
      <c r="Y51" s="114"/>
      <c r="Z51" s="922"/>
      <c r="AA51" s="922"/>
      <c r="AB51" s="393"/>
      <c r="AC51" s="455">
        <f t="shared" si="3"/>
        <v>0</v>
      </c>
      <c r="AD51" s="455">
        <f>IF(O51&lt;&gt;"",1,0)</f>
        <v>0</v>
      </c>
      <c r="AE51" s="455">
        <f>'2-3(詳細)'!AC50</f>
        <v>0</v>
      </c>
      <c r="AF51" s="459">
        <f t="shared" si="4"/>
        <v>0</v>
      </c>
      <c r="AG51" s="459">
        <f>AC51-AD51-IF(AD51=0,AE51,0)</f>
        <v>0</v>
      </c>
    </row>
    <row r="52" spans="1:33" ht="19.5" customHeight="1" thickBot="1">
      <c r="A52" s="38"/>
      <c r="B52" s="935"/>
      <c r="C52" s="94">
        <v>30</v>
      </c>
      <c r="D52" s="235">
        <f>IF(F52="","","10")</f>
      </c>
      <c r="E52" s="376"/>
      <c r="F52" s="117"/>
      <c r="G52" s="117"/>
      <c r="H52" s="596"/>
      <c r="I52" s="95">
        <f>IF(OR(H52="",リスト!$G$27=""),"",DATEDIF(H52,リスト!$G$27,"Y"))</f>
      </c>
      <c r="J52" s="115"/>
      <c r="K52" s="596"/>
      <c r="L52" s="115"/>
      <c r="M52" s="423"/>
      <c r="N52" s="320"/>
      <c r="O52" s="120"/>
      <c r="P52" s="818"/>
      <c r="Q52" s="371"/>
      <c r="R52" s="69"/>
      <c r="S52" s="69"/>
      <c r="T52" s="820"/>
      <c r="U52" s="115"/>
      <c r="V52" s="115"/>
      <c r="W52" s="115"/>
      <c r="X52" s="115"/>
      <c r="Y52" s="115"/>
      <c r="Z52" s="925"/>
      <c r="AA52" s="925"/>
      <c r="AB52" s="393"/>
      <c r="AC52" s="461">
        <f t="shared" si="3"/>
        <v>0</v>
      </c>
      <c r="AD52" s="461">
        <f>IF(O52&lt;&gt;"",1,0)</f>
        <v>0</v>
      </c>
      <c r="AE52" s="461">
        <f>'2-3(詳細)'!AC51</f>
        <v>0</v>
      </c>
      <c r="AF52" s="462">
        <f t="shared" si="4"/>
        <v>0</v>
      </c>
      <c r="AG52" s="466">
        <f>AC52-AD52-IF(AD52=0,AE52,0)</f>
        <v>0</v>
      </c>
    </row>
    <row r="53" spans="1:32" ht="19.5" customHeight="1" thickTop="1">
      <c r="A53" s="38"/>
      <c r="B53" s="937" t="s">
        <v>604</v>
      </c>
      <c r="C53" s="90">
        <v>31</v>
      </c>
      <c r="D53" s="236">
        <f>IF(F53="","","06")</f>
      </c>
      <c r="E53" s="374"/>
      <c r="F53" s="116"/>
      <c r="G53" s="116"/>
      <c r="H53" s="558"/>
      <c r="I53" s="91">
        <f>IF(OR(H53="",リスト!$G$27=""),"",DATEDIF(H53,リスト!$G$27,"Y"))</f>
      </c>
      <c r="J53" s="113"/>
      <c r="K53" s="414"/>
      <c r="L53" s="66"/>
      <c r="M53" s="119"/>
      <c r="N53" s="413"/>
      <c r="O53" s="397"/>
      <c r="P53" s="397"/>
      <c r="Q53" s="66"/>
      <c r="R53" s="377"/>
      <c r="S53" s="67"/>
      <c r="T53" s="67"/>
      <c r="U53" s="113"/>
      <c r="V53" s="113"/>
      <c r="W53" s="113"/>
      <c r="X53" s="113"/>
      <c r="Y53" s="113"/>
      <c r="Z53" s="924"/>
      <c r="AA53" s="924"/>
      <c r="AB53" s="393"/>
      <c r="AC53" s="463">
        <f t="shared" si="3"/>
        <v>0</v>
      </c>
      <c r="AD53" s="467"/>
      <c r="AE53" s="463">
        <f>'2-3(詳細)'!AC52</f>
        <v>0</v>
      </c>
      <c r="AF53" s="464">
        <f aca="true" t="shared" si="5" ref="AF53:AF62">AC53-AE53</f>
        <v>0</v>
      </c>
    </row>
    <row r="54" spans="1:32" ht="19.5" customHeight="1">
      <c r="A54" s="38"/>
      <c r="B54" s="937"/>
      <c r="C54" s="97">
        <v>32</v>
      </c>
      <c r="D54" s="233">
        <f>IF(F54="","","07")</f>
      </c>
      <c r="E54" s="375"/>
      <c r="F54" s="118"/>
      <c r="G54" s="118"/>
      <c r="H54" s="557"/>
      <c r="I54" s="71">
        <f>IF(OR(H54="",リスト!$G$27=""),"",DATEDIF(H54,リスト!$G$27,"Y"))</f>
      </c>
      <c r="J54" s="114"/>
      <c r="K54" s="415"/>
      <c r="L54" s="218"/>
      <c r="M54" s="119"/>
      <c r="N54" s="398"/>
      <c r="O54" s="398"/>
      <c r="P54" s="398"/>
      <c r="Q54" s="218"/>
      <c r="R54" s="378"/>
      <c r="S54" s="70"/>
      <c r="T54" s="67"/>
      <c r="U54" s="114"/>
      <c r="V54" s="114"/>
      <c r="W54" s="114"/>
      <c r="X54" s="114"/>
      <c r="Y54" s="114"/>
      <c r="Z54" s="922"/>
      <c r="AA54" s="922"/>
      <c r="AB54" s="393"/>
      <c r="AC54" s="455">
        <f t="shared" si="3"/>
        <v>0</v>
      </c>
      <c r="AD54" s="265"/>
      <c r="AE54" s="455">
        <f>'2-3(詳細)'!AC53</f>
        <v>0</v>
      </c>
      <c r="AF54" s="459">
        <f t="shared" si="5"/>
        <v>0</v>
      </c>
    </row>
    <row r="55" spans="1:32" ht="19.5" customHeight="1">
      <c r="A55" s="38"/>
      <c r="B55" s="937"/>
      <c r="C55" s="97">
        <v>33</v>
      </c>
      <c r="D55" s="233">
        <f>IF(F55="","","08")</f>
      </c>
      <c r="E55" s="375"/>
      <c r="F55" s="118"/>
      <c r="G55" s="118"/>
      <c r="H55" s="557"/>
      <c r="I55" s="71">
        <f>IF(OR(H55="",リスト!$G$27=""),"",DATEDIF(H55,リスト!$G$27,"Y"))</f>
      </c>
      <c r="J55" s="114"/>
      <c r="K55" s="415"/>
      <c r="L55" s="218"/>
      <c r="M55" s="119"/>
      <c r="N55" s="398"/>
      <c r="O55" s="398"/>
      <c r="P55" s="398"/>
      <c r="Q55" s="218"/>
      <c r="R55" s="378"/>
      <c r="S55" s="70"/>
      <c r="T55" s="67"/>
      <c r="U55" s="114"/>
      <c r="V55" s="114"/>
      <c r="W55" s="114"/>
      <c r="X55" s="114"/>
      <c r="Y55" s="114"/>
      <c r="Z55" s="922"/>
      <c r="AA55" s="922"/>
      <c r="AB55" s="393"/>
      <c r="AC55" s="455">
        <f t="shared" si="3"/>
        <v>0</v>
      </c>
      <c r="AD55" s="265"/>
      <c r="AE55" s="455">
        <f>'2-3(詳細)'!AC54</f>
        <v>0</v>
      </c>
      <c r="AF55" s="459">
        <f t="shared" si="5"/>
        <v>0</v>
      </c>
    </row>
    <row r="56" spans="1:32" ht="19.5" customHeight="1">
      <c r="A56" s="38"/>
      <c r="B56" s="937"/>
      <c r="C56" s="97">
        <v>34</v>
      </c>
      <c r="D56" s="233">
        <f>IF(F56="","","09")</f>
      </c>
      <c r="E56" s="375"/>
      <c r="F56" s="118"/>
      <c r="G56" s="118"/>
      <c r="H56" s="557"/>
      <c r="I56" s="71">
        <f>IF(OR(H56="",リスト!$G$27=""),"",DATEDIF(H56,リスト!$G$27,"Y"))</f>
      </c>
      <c r="J56" s="114"/>
      <c r="K56" s="415"/>
      <c r="L56" s="218"/>
      <c r="M56" s="119"/>
      <c r="N56" s="398"/>
      <c r="O56" s="398"/>
      <c r="P56" s="398"/>
      <c r="Q56" s="218"/>
      <c r="R56" s="378"/>
      <c r="S56" s="70"/>
      <c r="T56" s="67"/>
      <c r="U56" s="114"/>
      <c r="V56" s="114"/>
      <c r="W56" s="114"/>
      <c r="X56" s="114"/>
      <c r="Y56" s="114"/>
      <c r="Z56" s="922"/>
      <c r="AA56" s="922"/>
      <c r="AB56" s="393"/>
      <c r="AC56" s="455">
        <f t="shared" si="3"/>
        <v>0</v>
      </c>
      <c r="AD56" s="265"/>
      <c r="AE56" s="455">
        <f>'2-3(詳細)'!AC55</f>
        <v>0</v>
      </c>
      <c r="AF56" s="459">
        <f t="shared" si="5"/>
        <v>0</v>
      </c>
    </row>
    <row r="57" spans="1:32" ht="19.5" customHeight="1" thickBot="1">
      <c r="A57" s="38"/>
      <c r="B57" s="935"/>
      <c r="C57" s="94">
        <v>35</v>
      </c>
      <c r="D57" s="235">
        <f>IF(F57="","","10")</f>
      </c>
      <c r="E57" s="376"/>
      <c r="F57" s="117"/>
      <c r="G57" s="117"/>
      <c r="H57" s="596"/>
      <c r="I57" s="95">
        <f>IF(OR(H57="",リスト!$G$27=""),"",DATEDIF(H57,リスト!$G$27,"Y"))</f>
      </c>
      <c r="J57" s="115"/>
      <c r="K57" s="416"/>
      <c r="L57" s="68"/>
      <c r="M57" s="320"/>
      <c r="N57" s="399"/>
      <c r="O57" s="400"/>
      <c r="P57" s="400"/>
      <c r="Q57" s="68"/>
      <c r="R57" s="379"/>
      <c r="S57" s="69"/>
      <c r="T57" s="418"/>
      <c r="U57" s="115"/>
      <c r="V57" s="115"/>
      <c r="W57" s="115"/>
      <c r="X57" s="115"/>
      <c r="Y57" s="115"/>
      <c r="Z57" s="925"/>
      <c r="AA57" s="925"/>
      <c r="AB57" s="393"/>
      <c r="AC57" s="461">
        <f t="shared" si="3"/>
        <v>0</v>
      </c>
      <c r="AD57" s="265"/>
      <c r="AE57" s="461">
        <f>'2-3(詳細)'!AC56</f>
        <v>0</v>
      </c>
      <c r="AF57" s="462">
        <f t="shared" si="5"/>
        <v>0</v>
      </c>
    </row>
    <row r="58" spans="1:32" ht="19.5" customHeight="1" thickTop="1">
      <c r="A58" s="38"/>
      <c r="B58" s="937" t="s">
        <v>605</v>
      </c>
      <c r="C58" s="90">
        <v>36</v>
      </c>
      <c r="D58" s="236">
        <f>IF(F58="","","06")</f>
      </c>
      <c r="E58" s="374"/>
      <c r="F58" s="116"/>
      <c r="G58" s="116"/>
      <c r="H58" s="558"/>
      <c r="I58" s="91">
        <f>IF(OR(H58="",リスト!$G$27=""),"",DATEDIF(H58,リスト!$G$27,"Y"))</f>
      </c>
      <c r="J58" s="113"/>
      <c r="K58" s="414"/>
      <c r="L58" s="66"/>
      <c r="M58" s="319"/>
      <c r="N58" s="413"/>
      <c r="O58" s="397"/>
      <c r="P58" s="397"/>
      <c r="Q58" s="66"/>
      <c r="R58" s="378"/>
      <c r="S58" s="378"/>
      <c r="T58" s="419"/>
      <c r="U58" s="113"/>
      <c r="V58" s="113"/>
      <c r="W58" s="113"/>
      <c r="X58" s="113"/>
      <c r="Y58" s="113"/>
      <c r="Z58" s="924"/>
      <c r="AA58" s="924"/>
      <c r="AB58" s="393"/>
      <c r="AC58" s="463">
        <f t="shared" si="3"/>
        <v>0</v>
      </c>
      <c r="AD58" s="265"/>
      <c r="AE58" s="463">
        <f>'2-3(詳細)'!AC57</f>
        <v>0</v>
      </c>
      <c r="AF58" s="464">
        <f t="shared" si="5"/>
        <v>0</v>
      </c>
    </row>
    <row r="59" spans="1:32" ht="19.5" customHeight="1">
      <c r="A59" s="38"/>
      <c r="B59" s="937"/>
      <c r="C59" s="97">
        <v>37</v>
      </c>
      <c r="D59" s="233">
        <f>IF(F59="","","07")</f>
      </c>
      <c r="E59" s="375"/>
      <c r="F59" s="118"/>
      <c r="G59" s="118"/>
      <c r="H59" s="557"/>
      <c r="I59" s="71">
        <f>IF(OR(H59="",リスト!$G$27=""),"",DATEDIF(H59,リスト!$G$27,"Y"))</f>
      </c>
      <c r="J59" s="114"/>
      <c r="K59" s="415"/>
      <c r="L59" s="218"/>
      <c r="M59" s="119"/>
      <c r="N59" s="398"/>
      <c r="O59" s="398"/>
      <c r="P59" s="398"/>
      <c r="Q59" s="218"/>
      <c r="R59" s="378"/>
      <c r="S59" s="378"/>
      <c r="T59" s="67"/>
      <c r="U59" s="114"/>
      <c r="V59" s="114"/>
      <c r="W59" s="114"/>
      <c r="X59" s="114"/>
      <c r="Y59" s="114"/>
      <c r="Z59" s="922"/>
      <c r="AA59" s="922"/>
      <c r="AB59" s="393"/>
      <c r="AC59" s="455">
        <f t="shared" si="3"/>
        <v>0</v>
      </c>
      <c r="AD59" s="265"/>
      <c r="AE59" s="455">
        <f>'2-3(詳細)'!AC58</f>
        <v>0</v>
      </c>
      <c r="AF59" s="459">
        <f t="shared" si="5"/>
        <v>0</v>
      </c>
    </row>
    <row r="60" spans="1:32" ht="19.5" customHeight="1">
      <c r="A60" s="38"/>
      <c r="B60" s="937"/>
      <c r="C60" s="97">
        <v>38</v>
      </c>
      <c r="D60" s="233">
        <f>IF(F60="","","08")</f>
      </c>
      <c r="E60" s="375"/>
      <c r="F60" s="118"/>
      <c r="G60" s="118"/>
      <c r="H60" s="557"/>
      <c r="I60" s="71">
        <f>IF(OR(H60="",リスト!$G$27=""),"",DATEDIF(H60,リスト!$G$27,"Y"))</f>
      </c>
      <c r="J60" s="114"/>
      <c r="K60" s="415"/>
      <c r="L60" s="218"/>
      <c r="M60" s="119"/>
      <c r="N60" s="398"/>
      <c r="O60" s="398"/>
      <c r="P60" s="398"/>
      <c r="Q60" s="218"/>
      <c r="R60" s="378"/>
      <c r="S60" s="378"/>
      <c r="T60" s="67"/>
      <c r="U60" s="114"/>
      <c r="V60" s="114"/>
      <c r="W60" s="114"/>
      <c r="X60" s="114"/>
      <c r="Y60" s="114"/>
      <c r="Z60" s="922"/>
      <c r="AA60" s="922"/>
      <c r="AB60" s="393"/>
      <c r="AC60" s="455">
        <f t="shared" si="3"/>
        <v>0</v>
      </c>
      <c r="AD60" s="265"/>
      <c r="AE60" s="455">
        <f>'2-3(詳細)'!AC59</f>
        <v>0</v>
      </c>
      <c r="AF60" s="459">
        <f t="shared" si="5"/>
        <v>0</v>
      </c>
    </row>
    <row r="61" spans="1:32" ht="19.5" customHeight="1">
      <c r="A61" s="38"/>
      <c r="B61" s="937"/>
      <c r="C61" s="97">
        <v>39</v>
      </c>
      <c r="D61" s="233">
        <f>IF(F61="","","09")</f>
      </c>
      <c r="E61" s="375"/>
      <c r="F61" s="118"/>
      <c r="G61" s="118"/>
      <c r="H61" s="557"/>
      <c r="I61" s="71">
        <f>IF(OR(H61="",リスト!$G$27=""),"",DATEDIF(H61,リスト!$G$27,"Y"))</f>
      </c>
      <c r="J61" s="114"/>
      <c r="K61" s="415"/>
      <c r="L61" s="218"/>
      <c r="M61" s="119"/>
      <c r="N61" s="398"/>
      <c r="O61" s="398"/>
      <c r="P61" s="398"/>
      <c r="Q61" s="218"/>
      <c r="R61" s="378"/>
      <c r="S61" s="378"/>
      <c r="T61" s="67"/>
      <c r="U61" s="114"/>
      <c r="V61" s="114"/>
      <c r="W61" s="114"/>
      <c r="X61" s="114"/>
      <c r="Y61" s="114"/>
      <c r="Z61" s="922"/>
      <c r="AA61" s="922"/>
      <c r="AB61" s="393"/>
      <c r="AC61" s="455">
        <f t="shared" si="3"/>
        <v>0</v>
      </c>
      <c r="AD61" s="265"/>
      <c r="AE61" s="455">
        <f>'2-3(詳細)'!AC60</f>
        <v>0</v>
      </c>
      <c r="AF61" s="459">
        <f t="shared" si="5"/>
        <v>0</v>
      </c>
    </row>
    <row r="62" spans="1:32" ht="19.5" customHeight="1">
      <c r="A62" s="38"/>
      <c r="B62" s="950"/>
      <c r="C62" s="97">
        <v>40</v>
      </c>
      <c r="D62" s="233">
        <f>IF(F62="","","10")</f>
      </c>
      <c r="E62" s="375"/>
      <c r="F62" s="118"/>
      <c r="G62" s="118"/>
      <c r="H62" s="557"/>
      <c r="I62" s="71">
        <f>IF(OR(H62="",リスト!$G$27=""),"",DATEDIF(H62,リスト!$G$27,"Y"))</f>
      </c>
      <c r="J62" s="114"/>
      <c r="K62" s="415"/>
      <c r="L62" s="218"/>
      <c r="M62" s="119"/>
      <c r="N62" s="398"/>
      <c r="O62" s="398"/>
      <c r="P62" s="398"/>
      <c r="Q62" s="218"/>
      <c r="R62" s="378"/>
      <c r="S62" s="378"/>
      <c r="T62" s="67"/>
      <c r="U62" s="114"/>
      <c r="V62" s="114"/>
      <c r="W62" s="114"/>
      <c r="X62" s="114"/>
      <c r="Y62" s="114"/>
      <c r="Z62" s="922"/>
      <c r="AA62" s="922"/>
      <c r="AB62" s="393"/>
      <c r="AC62" s="455">
        <f t="shared" si="3"/>
        <v>0</v>
      </c>
      <c r="AD62" s="460"/>
      <c r="AE62" s="455">
        <f>'2-3(詳細)'!AC61</f>
        <v>0</v>
      </c>
      <c r="AF62" s="459">
        <f t="shared" si="5"/>
        <v>0</v>
      </c>
    </row>
    <row r="63" spans="1:30" ht="19.5" customHeight="1">
      <c r="A63" s="93"/>
      <c r="B63" s="265" t="str">
        <f>B30</f>
        <v>【年齢】 2020年4月1日時点で計算されます。（年齢が60歳以上の場合、修了後5年以上就業出来る旨を備考欄に記載下さい）</v>
      </c>
      <c r="C63" s="93"/>
      <c r="D63" s="93"/>
      <c r="E63" s="93"/>
      <c r="F63" s="93"/>
      <c r="G63" s="93"/>
      <c r="H63" s="99"/>
      <c r="I63" s="87"/>
      <c r="J63" s="100"/>
      <c r="K63" s="99"/>
      <c r="L63" s="100"/>
      <c r="M63" s="101"/>
      <c r="N63" s="101"/>
      <c r="O63" s="101"/>
      <c r="P63" s="101"/>
      <c r="Q63" s="100"/>
      <c r="R63" s="102"/>
      <c r="S63" s="102"/>
      <c r="T63" s="102"/>
      <c r="U63" s="100"/>
      <c r="V63" s="100"/>
      <c r="W63" s="100"/>
      <c r="X63" s="100"/>
      <c r="Y63" s="100"/>
      <c r="Z63" s="103"/>
      <c r="AA63" s="106"/>
      <c r="AB63" s="393"/>
      <c r="AC63" s="265"/>
      <c r="AD63" s="265"/>
    </row>
    <row r="64" spans="1:31" ht="19.5" customHeight="1">
      <c r="A64" s="93"/>
      <c r="B64" s="393" t="str">
        <f>B31</f>
        <v>【林業就業経験月（年）】 TR/FW1：月数　FW2/FW3：年数　を入力します。</v>
      </c>
      <c r="C64" s="93"/>
      <c r="D64" s="93"/>
      <c r="E64" s="93"/>
      <c r="F64" s="93"/>
      <c r="G64" s="93"/>
      <c r="H64" s="99"/>
      <c r="I64" s="87"/>
      <c r="J64" s="100"/>
      <c r="K64" s="99"/>
      <c r="L64" s="100"/>
      <c r="M64" s="101"/>
      <c r="N64" s="101"/>
      <c r="O64" s="101"/>
      <c r="P64" s="101"/>
      <c r="Q64" s="100"/>
      <c r="R64" s="102"/>
      <c r="S64" s="102"/>
      <c r="T64" s="102"/>
      <c r="U64" s="100"/>
      <c r="V64" s="100"/>
      <c r="W64" s="100"/>
      <c r="X64" s="100"/>
      <c r="Y64" s="100"/>
      <c r="Z64" s="103"/>
      <c r="AA64" s="103"/>
      <c r="AB64" s="393"/>
      <c r="AC64" s="106"/>
      <c r="AD64" s="265"/>
      <c r="AE64" s="265"/>
    </row>
    <row r="65" spans="1:31" ht="19.5" customHeight="1">
      <c r="A65" s="265"/>
      <c r="B65" s="393" t="str">
        <f>B32</f>
        <v>【林大等修了生の集合研修不参加】 各県の林業大学校等（様式2-2補足を参照）修了生の内、ＦＷ１集合研修に参加しない場合、”○”を選択します。</v>
      </c>
      <c r="C65" s="265"/>
      <c r="D65" s="265"/>
      <c r="E65" s="265"/>
      <c r="F65" s="265"/>
      <c r="G65" s="265"/>
      <c r="H65" s="458"/>
      <c r="I65" s="457"/>
      <c r="J65" s="458"/>
      <c r="K65" s="458"/>
      <c r="L65" s="458"/>
      <c r="M65" s="458"/>
      <c r="N65" s="458"/>
      <c r="O65" s="458"/>
      <c r="P65" s="458"/>
      <c r="Q65" s="458"/>
      <c r="R65" s="435"/>
      <c r="S65" s="435"/>
      <c r="T65" s="435"/>
      <c r="U65" s="458"/>
      <c r="V65" s="458"/>
      <c r="W65" s="458"/>
      <c r="X65" s="458"/>
      <c r="Y65" s="458"/>
      <c r="Z65" s="458"/>
      <c r="AA65" s="458"/>
      <c r="AB65" s="393"/>
      <c r="AC65" s="106"/>
      <c r="AD65" s="265"/>
      <c r="AE65" s="265"/>
    </row>
    <row r="66" spans="1:31" ht="19.5" customHeight="1">
      <c r="A66" s="265"/>
      <c r="B66" s="393" t="str">
        <f>B33</f>
        <v>【障がい者の方の優先割当】TR研修生で障がい者手帳を所有される方は、その旨を備考に記載ください。</v>
      </c>
      <c r="C66" s="265"/>
      <c r="D66" s="265"/>
      <c r="E66" s="265"/>
      <c r="F66" s="265"/>
      <c r="G66" s="265"/>
      <c r="H66" s="458"/>
      <c r="I66" s="457"/>
      <c r="J66" s="458"/>
      <c r="K66" s="458"/>
      <c r="L66" s="458"/>
      <c r="M66" s="458"/>
      <c r="N66" s="458"/>
      <c r="O66" s="458"/>
      <c r="P66" s="458"/>
      <c r="Q66" s="458"/>
      <c r="R66" s="435"/>
      <c r="S66" s="435"/>
      <c r="T66" s="435"/>
      <c r="U66" s="458"/>
      <c r="V66" s="458"/>
      <c r="W66" s="458"/>
      <c r="X66" s="458"/>
      <c r="Y66" s="458"/>
      <c r="Z66" s="458"/>
      <c r="AA66" s="458"/>
      <c r="AB66" s="393"/>
      <c r="AC66" s="106"/>
      <c r="AD66" s="265"/>
      <c r="AE66" s="265"/>
    </row>
  </sheetData>
  <sheetProtection password="FA09" sheet="1" objects="1" scenarios="1"/>
  <mergeCells count="122">
    <mergeCell ref="Z59:AA59"/>
    <mergeCell ref="Z60:AA60"/>
    <mergeCell ref="Z61:AA61"/>
    <mergeCell ref="Z62:AA62"/>
    <mergeCell ref="Z52:AA52"/>
    <mergeCell ref="Z53:AA53"/>
    <mergeCell ref="Z54:AA54"/>
    <mergeCell ref="Z55:AA55"/>
    <mergeCell ref="Z56:AA56"/>
    <mergeCell ref="Z57:AA57"/>
    <mergeCell ref="Z46:AA46"/>
    <mergeCell ref="Z47:AA47"/>
    <mergeCell ref="Z48:AA48"/>
    <mergeCell ref="Z49:AA49"/>
    <mergeCell ref="Z50:AA50"/>
    <mergeCell ref="Z51:AA51"/>
    <mergeCell ref="Z58:AA58"/>
    <mergeCell ref="Z21:AA21"/>
    <mergeCell ref="Z22:AA22"/>
    <mergeCell ref="Z23:AA23"/>
    <mergeCell ref="Z24:AA24"/>
    <mergeCell ref="Z25:AA25"/>
    <mergeCell ref="Z26:AA26"/>
    <mergeCell ref="Z40:AA42"/>
    <mergeCell ref="Z43:AA43"/>
    <mergeCell ref="Z44:AA44"/>
    <mergeCell ref="Z28:AA28"/>
    <mergeCell ref="Z29:AA29"/>
    <mergeCell ref="O40:O42"/>
    <mergeCell ref="P40:P42"/>
    <mergeCell ref="V41:V42"/>
    <mergeCell ref="U41:U42"/>
    <mergeCell ref="O38:R38"/>
    <mergeCell ref="X41:X42"/>
    <mergeCell ref="S36:AA36"/>
    <mergeCell ref="O36:R36"/>
    <mergeCell ref="B1:F1"/>
    <mergeCell ref="K7:L7"/>
    <mergeCell ref="F8:F9"/>
    <mergeCell ref="L8:L9"/>
    <mergeCell ref="P7:P9"/>
    <mergeCell ref="B7:B9"/>
    <mergeCell ref="D7:D9"/>
    <mergeCell ref="C7:C9"/>
    <mergeCell ref="J8:J9"/>
    <mergeCell ref="K8:K9"/>
    <mergeCell ref="B58:B62"/>
    <mergeCell ref="K41:K42"/>
    <mergeCell ref="B25:B29"/>
    <mergeCell ref="Z45:AA45"/>
    <mergeCell ref="Q41:Q42"/>
    <mergeCell ref="R41:R42"/>
    <mergeCell ref="S41:S42"/>
    <mergeCell ref="M40:M42"/>
    <mergeCell ref="B48:B52"/>
    <mergeCell ref="B40:B42"/>
    <mergeCell ref="B53:B57"/>
    <mergeCell ref="F41:F42"/>
    <mergeCell ref="G41:G42"/>
    <mergeCell ref="H41:H42"/>
    <mergeCell ref="E40:E42"/>
    <mergeCell ref="D40:D42"/>
    <mergeCell ref="C40:C42"/>
    <mergeCell ref="B34:F34"/>
    <mergeCell ref="B43:B47"/>
    <mergeCell ref="V8:V9"/>
    <mergeCell ref="W41:W42"/>
    <mergeCell ref="T7:T9"/>
    <mergeCell ref="T40:T42"/>
    <mergeCell ref="K40:L40"/>
    <mergeCell ref="N40:N42"/>
    <mergeCell ref="L41:L42"/>
    <mergeCell ref="J41:J42"/>
    <mergeCell ref="I41:I42"/>
    <mergeCell ref="F40:J40"/>
    <mergeCell ref="O7:O9"/>
    <mergeCell ref="Q40:S40"/>
    <mergeCell ref="S3:AA3"/>
    <mergeCell ref="S4:AA4"/>
    <mergeCell ref="S5:Z5"/>
    <mergeCell ref="U40:Y40"/>
    <mergeCell ref="Y41:Y42"/>
    <mergeCell ref="Z10:AA10"/>
    <mergeCell ref="Y8:Y9"/>
    <mergeCell ref="B20:B24"/>
    <mergeCell ref="B15:B19"/>
    <mergeCell ref="F7:J7"/>
    <mergeCell ref="G8:G9"/>
    <mergeCell ref="E7:E9"/>
    <mergeCell ref="M7:M9"/>
    <mergeCell ref="H8:H9"/>
    <mergeCell ref="I8:I9"/>
    <mergeCell ref="Z13:AA13"/>
    <mergeCell ref="U7:Y7"/>
    <mergeCell ref="W8:W9"/>
    <mergeCell ref="B10:B14"/>
    <mergeCell ref="N7:N9"/>
    <mergeCell ref="U8:U9"/>
    <mergeCell ref="Q8:Q9"/>
    <mergeCell ref="R8:R9"/>
    <mergeCell ref="Q7:S7"/>
    <mergeCell ref="S8:S9"/>
    <mergeCell ref="B3:H4"/>
    <mergeCell ref="B36:H37"/>
    <mergeCell ref="O3:R3"/>
    <mergeCell ref="O4:R4"/>
    <mergeCell ref="O5:R5"/>
    <mergeCell ref="Z17:AA17"/>
    <mergeCell ref="Z18:AA18"/>
    <mergeCell ref="Z19:AA19"/>
    <mergeCell ref="Z20:AA20"/>
    <mergeCell ref="Z11:AA11"/>
    <mergeCell ref="O37:R37"/>
    <mergeCell ref="X8:X9"/>
    <mergeCell ref="Z16:AA16"/>
    <mergeCell ref="Z7:AA9"/>
    <mergeCell ref="S38:Z38"/>
    <mergeCell ref="S37:AA37"/>
    <mergeCell ref="Z15:AA15"/>
    <mergeCell ref="Z27:AA27"/>
    <mergeCell ref="Z14:AA14"/>
    <mergeCell ref="Z12:AA12"/>
  </mergeCells>
  <conditionalFormatting sqref="F10:H29 J10:J29 K10:L19 M10:M29 N15:O19 R20:R29 S25:S29 Z10:AA29 F43:H62 J43:J62 K43:L52 N48:O52 R53:R62 S58:S62 U48:Y62 Z43:AA62 U15:Y29 Q15:Q19 Q48:Q52 M43:M62">
    <cfRule type="expression" priority="2" dxfId="3" stopIfTrue="1">
      <formula>F10=""</formula>
    </cfRule>
  </conditionalFormatting>
  <conditionalFormatting sqref="S3 S4:AA5 I10:I29 S36:S37 S38:AA38 I43:I62 D10:D29 D43:D62">
    <cfRule type="expression" priority="1" dxfId="2" stopIfTrue="1">
      <formula>D3=""</formula>
    </cfRule>
  </conditionalFormatting>
  <dataValidations count="20">
    <dataValidation type="list" allowBlank="1" showInputMessage="1" showErrorMessage="1" error="リストから選択して下さい。" sqref="E15:E29 E48:E62">
      <formula1>"○"</formula1>
    </dataValidation>
    <dataValidation type="custom" allowBlank="1" showInputMessage="1" showErrorMessage="1" prompt="全角20文字以内で入力。&#10;空白（スペース）も全角。&#10;氏名の前後に空白入れない。" error="氏名は全角20文字以内で入力してください。&#10;※空白（スペース）も全角で入力してください。&#10;　 氏名の前後に空白（スペース）が入力されていないか確認してください。" sqref="F10:F29 F43:F62">
      <formula1>AND(TRIM(F10)=F10,LENB(F10)&lt;=40,F10=WIDECHAR(F10))</formula1>
    </dataValidation>
    <dataValidation allowBlank="1" showInputMessage="1" showErrorMessage="1" imeMode="halfKatakana" sqref="G10:G29 G43:G62"/>
    <dataValidation type="list" allowBlank="1" showInputMessage="1" showErrorMessage="1" error="リストから選択してください。" sqref="L43:L52 L10:L19">
      <formula1>INDIRECT("リスト!$AA$3:$AA$10")</formula1>
    </dataValidation>
    <dataValidation type="whole" allowBlank="1" showInputMessage="1" showErrorMessage="1" prompt="TRは月数を入力してください。&#10;0～11まで入力できます。" error="TRは林業就業経験が１年未満の方が対象となります。&#10;経験月数を 0～11 の間で入力してください。" imeMode="disabled" sqref="M10:M14 M43:M47">
      <formula1>0</formula1>
      <formula2>11</formula2>
    </dataValidation>
    <dataValidation type="list" allowBlank="1" showInputMessage="1" showErrorMessage="1" error="リストから選択してください。" sqref="J10:J29 J43:J62">
      <formula1>"男,女"</formula1>
    </dataValidation>
    <dataValidation type="list" allowBlank="1" showInputMessage="1" showErrorMessage="1" prompt="H29に後期研修を行い、引き続き同じ研修区分の研修を行う者は、H29を選択してください。&#10;H29に後期研修を行ったが、H30は次の研修区分に進んだ者は空欄にしてください。&#10;H30に後期研修を開始した者はH30を選択してください。" error="リストから選択してください。" sqref="T48:T52 T15:T19">
      <formula1>"H29,H30"</formula1>
    </dataValidation>
    <dataValidation type="list" allowBlank="1" showInputMessage="1" showErrorMessage="1" error="リストから選択してください。" sqref="U15:X29 U48:X62">
      <formula1>"○"</formula1>
    </dataValidation>
    <dataValidation type="list" allowBlank="1" showInputMessage="1" showErrorMessage="1" prompt="退職金共済は林退共・建退共・中退共・その他の公的な退職金共済に加入している場合、○をつけてください。&#10;自社で行っている等の公的ではない退職金共済の場合は○をつけないでください。" error="リストから選択してください。" sqref="Y15:Y29 Y48:Y62">
      <formula1>"○"</formula1>
    </dataValidation>
    <dataValidation type="list" allowBlank="1" showInputMessage="1" showErrorMessage="1" sqref="O15:O19 O48:O52">
      <formula1>"○"</formula1>
    </dataValidation>
    <dataValidation type="whole" allowBlank="1" showInputMessage="1" showErrorMessage="1" prompt="FW1は月数を入力してください。&#10;0～23まで入力できます。" error="ＦＷ１は林業就業経験が２年未満の方が対象となります。&#10;経験月数を 0～23 の間で入力してください。" imeMode="disabled" sqref="M15:M19 M48:M52">
      <formula1>0</formula1>
      <formula2>23</formula2>
    </dataValidation>
    <dataValidation type="whole" allowBlank="1" showInputMessage="1" showErrorMessage="1" prompt="FW2とFW3は年数を入力してください。" error="経験年数を入力してください。" imeMode="disabled" sqref="M20:M29 M53:M62">
      <formula1>0</formula1>
      <formula2>99</formula2>
    </dataValidation>
    <dataValidation type="date" operator="greaterThanOrEqual" allowBlank="1" showInputMessage="1" showErrorMessage="1" error="日付(YYYY/月/日)で入力して下さい。" imeMode="disabled" sqref="H43:H62 H10:H29">
      <formula1>INDIRECT("リスト!G68")</formula1>
    </dataValidation>
    <dataValidation type="date" operator="lessThanOrEqual" allowBlank="1" showInputMessage="1" showErrorMessage="1" error="2020/4/1までの日付を入力してください。" sqref="K48:K52 K15:K19">
      <formula1>INDIRECT("リスト!G74")</formula1>
    </dataValidation>
    <dataValidation type="list" allowBlank="1" showErrorMessage="1" imeMode="disabled" sqref="N15:N19 N48:N52">
      <formula1>"○"</formula1>
    </dataValidation>
    <dataValidation type="list" allowBlank="1" showInputMessage="1" showErrorMessage="1" error="リストから選択して下さい。" sqref="Q15:Q19 Q48:Q52">
      <formula1>INDIRECT("リスト!$C$30:$C$42")</formula1>
    </dataValidation>
    <dataValidation type="list" allowBlank="1" showInputMessage="1" showErrorMessage="1" error="リストから選択して下さい。" sqref="R20:R29 R53:R62">
      <formula1>INDIRECT("リスト!$C$3:$C$13")</formula1>
    </dataValidation>
    <dataValidation type="list" allowBlank="1" showInputMessage="1" showErrorMessage="1" error="リストから選択して下さい。" sqref="S25:S29 S58:S62">
      <formula1>INDIRECT("リスト!$C$17:$C$26")</formula1>
    </dataValidation>
    <dataValidation allowBlank="1" prompt="H30に後期研修を開始した者はH30を選択してください。" error="リストから選択してください。" sqref="T20:T29 T53:T62"/>
    <dataValidation type="date" operator="lessThanOrEqual" allowBlank="1" showInputMessage="1" showErrorMessage="1" error="2020/12/31までの日付を入力してください。" sqref="K10:K14 K43:K47">
      <formula1>INDIRECT("リスト!G75")</formula1>
    </dataValidation>
  </dataValidations>
  <printOptions horizontalCentered="1"/>
  <pageMargins left="0.1968503937007874" right="0.1968503937007874" top="0.7874015748031497" bottom="0.1968503937007874" header="0.3937007874015748" footer="0.1968503937007874"/>
  <pageSetup horizontalDpi="600" verticalDpi="600" orientation="landscape" paperSize="9" scale="75" r:id="rId3"/>
  <rowBreaks count="1" manualBreakCount="1">
    <brk id="33" max="26" man="1"/>
  </rowBreaks>
  <legacyDrawing r:id="rId2"/>
</worksheet>
</file>

<file path=xl/worksheets/sheet30.xml><?xml version="1.0" encoding="utf-8"?>
<worksheet xmlns="http://schemas.openxmlformats.org/spreadsheetml/2006/main" xmlns:r="http://schemas.openxmlformats.org/officeDocument/2006/relationships">
  <sheetPr>
    <tabColor rgb="FFFFC000"/>
  </sheetPr>
  <dimension ref="A1:I21"/>
  <sheetViews>
    <sheetView view="pageBreakPreview" zoomScaleSheetLayoutView="100" zoomScalePageLayoutView="0" workbookViewId="0" topLeftCell="A1">
      <selection activeCell="H8" sqref="H8"/>
    </sheetView>
  </sheetViews>
  <sheetFormatPr defaultColWidth="9.00390625" defaultRowHeight="13.5" customHeight="1"/>
  <cols>
    <col min="1" max="13" width="9.00390625" style="635" customWidth="1"/>
    <col min="14" max="16384" width="9.00390625" style="635" customWidth="1"/>
  </cols>
  <sheetData>
    <row r="1" spans="1:9" ht="19.5" customHeight="1">
      <c r="A1" s="635" t="s">
        <v>641</v>
      </c>
      <c r="F1" s="636" t="s">
        <v>483</v>
      </c>
      <c r="G1" s="636" t="s">
        <v>484</v>
      </c>
      <c r="H1" s="636" t="s">
        <v>340</v>
      </c>
      <c r="I1" s="636" t="s">
        <v>485</v>
      </c>
    </row>
    <row r="2" spans="1:9" ht="49.5" customHeight="1">
      <c r="A2" s="350"/>
      <c r="F2" s="637">
        <f>IF('2-1(表紙)'!H15&lt;&gt;"",'2-1(表紙)'!H15,"")</f>
        <v>2</v>
      </c>
      <c r="G2" s="637">
        <f>IF('2-1(表紙)'!I15&lt;&gt;"",'2-1(表紙)'!I15,"")</f>
      </c>
      <c r="H2" s="638">
        <f>IF('2-1(表紙)'!J15&lt;&gt;"",'2-1(表紙)'!J15,"")</f>
      </c>
      <c r="I2" s="637">
        <f>IF('2-1(表紙)'!K15&lt;&gt;"",'2-1(表紙)'!K15,"")</f>
      </c>
    </row>
    <row r="3" ht="19.5" customHeight="1"/>
    <row r="4" spans="7:9" ht="19.5" customHeight="1">
      <c r="G4" s="639" t="s">
        <v>561</v>
      </c>
      <c r="H4" s="1408"/>
      <c r="I4" s="1408"/>
    </row>
    <row r="5" spans="1:5" ht="30" customHeight="1">
      <c r="A5" s="1409" t="s">
        <v>532</v>
      </c>
      <c r="B5" s="1410"/>
      <c r="C5" s="1410"/>
      <c r="D5" s="1410"/>
      <c r="E5" s="1410"/>
    </row>
    <row r="6" ht="19.5" customHeight="1"/>
    <row r="7" spans="5:9" ht="19.5" customHeight="1">
      <c r="E7" s="815"/>
      <c r="F7" s="815"/>
      <c r="G7" s="815"/>
      <c r="H7" s="639">
        <f>IF('2-1(表紙)'!H10&lt;&gt;"",'2-1(表紙)'!H10,"")</f>
      </c>
      <c r="I7" s="815"/>
    </row>
    <row r="8" spans="5:9" ht="19.5" customHeight="1">
      <c r="E8" s="815"/>
      <c r="F8" s="815"/>
      <c r="G8" s="815"/>
      <c r="H8" s="639">
        <f>IF(AND('2-1(表紙)'!H11&lt;&gt;"",'2-1(表紙)'!J11&lt;&gt;""),'2-1(表紙)'!H11&amp;"　"&amp;'2-1(表紙)'!J11,"")</f>
      </c>
      <c r="I8" s="816" t="s">
        <v>265</v>
      </c>
    </row>
    <row r="9" ht="19.5" customHeight="1"/>
    <row r="10" spans="1:9" ht="19.5" customHeight="1">
      <c r="A10" s="815"/>
      <c r="B10" s="1411" t="s">
        <v>758</v>
      </c>
      <c r="C10" s="1411"/>
      <c r="D10" s="1411"/>
      <c r="E10" s="1411"/>
      <c r="F10" s="1411"/>
      <c r="G10" s="1411"/>
      <c r="H10" s="1411"/>
      <c r="I10" s="815"/>
    </row>
    <row r="11" spans="1:9" ht="19.5" customHeight="1">
      <c r="A11" s="815"/>
      <c r="B11" s="1411" t="s">
        <v>715</v>
      </c>
      <c r="C11" s="1411"/>
      <c r="D11" s="1411"/>
      <c r="E11" s="1411"/>
      <c r="F11" s="1411"/>
      <c r="G11" s="1411"/>
      <c r="H11" s="1411"/>
      <c r="I11" s="815"/>
    </row>
    <row r="12" ht="19.5" customHeight="1"/>
    <row r="13" spans="1:9" ht="60" customHeight="1">
      <c r="A13" s="1412" t="s">
        <v>716</v>
      </c>
      <c r="B13" s="1412"/>
      <c r="C13" s="1412"/>
      <c r="D13" s="1412"/>
      <c r="E13" s="1412"/>
      <c r="F13" s="1412"/>
      <c r="G13" s="1412"/>
      <c r="H13" s="1412"/>
      <c r="I13" s="1412"/>
    </row>
    <row r="14" spans="1:9" ht="19.5" customHeight="1">
      <c r="A14" s="1413" t="s">
        <v>487</v>
      </c>
      <c r="B14" s="1413"/>
      <c r="C14" s="1413"/>
      <c r="D14" s="1413"/>
      <c r="E14" s="1413"/>
      <c r="F14" s="1413"/>
      <c r="G14" s="1413"/>
      <c r="H14" s="1413"/>
      <c r="I14" s="1413"/>
    </row>
    <row r="15" spans="1:9" ht="19.5" customHeight="1">
      <c r="A15" s="815" t="s">
        <v>555</v>
      </c>
      <c r="B15" s="815"/>
      <c r="C15" s="815"/>
      <c r="D15" s="815"/>
      <c r="E15" s="815"/>
      <c r="F15" s="815"/>
      <c r="G15" s="815"/>
      <c r="H15" s="815"/>
      <c r="I15" s="815"/>
    </row>
    <row r="16" spans="1:9" ht="19.5" customHeight="1">
      <c r="A16" s="639" t="s">
        <v>488</v>
      </c>
      <c r="B16" s="815" t="s">
        <v>554</v>
      </c>
      <c r="C16" s="815"/>
      <c r="D16" s="815"/>
      <c r="E16" s="815"/>
      <c r="F16" s="815"/>
      <c r="G16" s="815"/>
      <c r="H16" s="815"/>
      <c r="I16" s="815"/>
    </row>
    <row r="17" spans="1:9" ht="19.5" customHeight="1">
      <c r="A17" s="639"/>
      <c r="B17" s="816" t="s">
        <v>636</v>
      </c>
      <c r="C17" s="815"/>
      <c r="D17" s="815"/>
      <c r="E17" s="641">
        <f>SUM('2-2(基本)R2TR専用'!AC10:AC14)+SUM('2-2(基本)R2TR専用'!AC42:AC46)</f>
        <v>0</v>
      </c>
      <c r="F17" s="815" t="s">
        <v>637</v>
      </c>
      <c r="G17" s="815"/>
      <c r="H17" s="815"/>
      <c r="I17" s="815"/>
    </row>
    <row r="18" spans="1:9" ht="19.5" customHeight="1">
      <c r="A18" s="349"/>
      <c r="B18" s="349"/>
      <c r="C18" s="815"/>
      <c r="D18" s="349"/>
      <c r="E18" s="349"/>
      <c r="F18" s="349"/>
      <c r="G18" s="349"/>
      <c r="H18" s="815"/>
      <c r="I18" s="815"/>
    </row>
    <row r="19" spans="1:9" ht="19.5" customHeight="1">
      <c r="A19" s="639" t="s">
        <v>546</v>
      </c>
      <c r="B19" s="815" t="s">
        <v>492</v>
      </c>
      <c r="C19" s="815"/>
      <c r="D19" s="815"/>
      <c r="E19" s="815"/>
      <c r="F19" s="815"/>
      <c r="G19" s="815"/>
      <c r="H19" s="815"/>
      <c r="I19" s="815"/>
    </row>
    <row r="20" spans="1:9" ht="300" customHeight="1">
      <c r="A20" s="815"/>
      <c r="B20" s="1407"/>
      <c r="C20" s="1407"/>
      <c r="D20" s="1407"/>
      <c r="E20" s="1407"/>
      <c r="F20" s="1407"/>
      <c r="G20" s="1407"/>
      <c r="H20" s="1407"/>
      <c r="I20" s="815"/>
    </row>
    <row r="21" spans="1:9" ht="19.5" customHeight="1">
      <c r="A21" s="815"/>
      <c r="B21" s="815"/>
      <c r="C21" s="815"/>
      <c r="D21" s="815"/>
      <c r="E21" s="815"/>
      <c r="F21" s="815"/>
      <c r="G21" s="815"/>
      <c r="H21" s="815"/>
      <c r="I21" s="815" t="s">
        <v>489</v>
      </c>
    </row>
  </sheetData>
  <sheetProtection password="FA09" sheet="1" objects="1" scenarios="1"/>
  <mergeCells count="7">
    <mergeCell ref="B20:H20"/>
    <mergeCell ref="H4:I4"/>
    <mergeCell ref="A5:E5"/>
    <mergeCell ref="B10:H10"/>
    <mergeCell ref="B11:H11"/>
    <mergeCell ref="A13:I13"/>
    <mergeCell ref="A14:I14"/>
  </mergeCells>
  <conditionalFormatting sqref="G4">
    <cfRule type="expression" priority="5" dxfId="118" stopIfTrue="1">
      <formula>$H$4&lt;&gt;""</formula>
    </cfRule>
  </conditionalFormatting>
  <conditionalFormatting sqref="G2:I2">
    <cfRule type="expression" priority="4" dxfId="2" stopIfTrue="1">
      <formula>G2=""</formula>
    </cfRule>
  </conditionalFormatting>
  <conditionalFormatting sqref="H4 B20">
    <cfRule type="expression" priority="1" dxfId="3" stopIfTrue="1">
      <formula>B4=""</formula>
    </cfRule>
  </conditionalFormatting>
  <conditionalFormatting sqref="H4:I4">
    <cfRule type="expression" priority="2" dxfId="122" stopIfTrue="1">
      <formula>AND(H4&gt;=43831,H4&lt;=44196)</formula>
    </cfRule>
    <cfRule type="expression" priority="3" dxfId="114" stopIfTrue="1">
      <formula>AND(H4&gt;=44197,H4&lt;=44561)</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95" r:id="rId3"/>
  <legacyDrawing r:id="rId2"/>
</worksheet>
</file>

<file path=xl/worksheets/sheet31.xml><?xml version="1.0" encoding="utf-8"?>
<worksheet xmlns="http://schemas.openxmlformats.org/spreadsheetml/2006/main" xmlns:r="http://schemas.openxmlformats.org/officeDocument/2006/relationships">
  <sheetPr>
    <tabColor rgb="FFFFFF00"/>
  </sheetPr>
  <dimension ref="A1:L47"/>
  <sheetViews>
    <sheetView view="pageBreakPreview" zoomScaleSheetLayoutView="100" zoomScalePageLayoutView="0" workbookViewId="0" topLeftCell="A1">
      <selection activeCell="A1" sqref="A1"/>
    </sheetView>
  </sheetViews>
  <sheetFormatPr defaultColWidth="9.00390625" defaultRowHeight="13.5" customHeight="1"/>
  <cols>
    <col min="1" max="11" width="9.00390625" style="344" customWidth="1"/>
    <col min="12" max="12" width="15.57421875" style="344" hidden="1" customWidth="1"/>
    <col min="13" max="16384" width="9.00390625" style="344" customWidth="1"/>
  </cols>
  <sheetData>
    <row r="1" spans="1:11" ht="19.5" customHeight="1">
      <c r="A1" s="344" t="s">
        <v>530</v>
      </c>
      <c r="B1" s="345"/>
      <c r="C1" s="345"/>
      <c r="E1" s="343"/>
      <c r="F1" s="343"/>
      <c r="G1" s="343"/>
      <c r="H1" s="322" t="s">
        <v>561</v>
      </c>
      <c r="I1" s="1408"/>
      <c r="J1" s="1408"/>
      <c r="K1" s="343"/>
    </row>
    <row r="2" ht="19.5" customHeight="1"/>
    <row r="3" spans="1:5" ht="30" customHeight="1">
      <c r="A3" s="1421" t="s">
        <v>533</v>
      </c>
      <c r="B3" s="1421"/>
      <c r="C3" s="1421"/>
      <c r="D3" s="1421"/>
      <c r="E3" s="1421"/>
    </row>
    <row r="4" ht="19.5" customHeight="1"/>
    <row r="5" spans="5:10" ht="19.5" customHeight="1">
      <c r="E5" s="346"/>
      <c r="F5" s="346"/>
      <c r="G5" s="349"/>
      <c r="H5" s="349"/>
      <c r="I5" s="595">
        <f>IF('2-1(表紙)'!$I$15="","",'2-1(表紙)'!$I$15)</f>
      </c>
      <c r="J5" s="595">
        <f>IF('2-1(表紙)'!$K$15="","",'2-1(表紙)'!$K$15)</f>
      </c>
    </row>
    <row r="6" spans="1:10" ht="19.5" customHeight="1">
      <c r="A6" s="348"/>
      <c r="B6" s="348"/>
      <c r="C6" s="348"/>
      <c r="D6" s="348"/>
      <c r="E6" s="348"/>
      <c r="F6" s="1422">
        <f>IF('2-1(表紙)'!$H$10="","",'2-1(表紙)'!$H$10)</f>
      </c>
      <c r="G6" s="1422"/>
      <c r="H6" s="1422"/>
      <c r="I6" s="1422"/>
      <c r="J6" s="345"/>
    </row>
    <row r="7" spans="3:10" ht="19.5" customHeight="1">
      <c r="C7" s="347"/>
      <c r="D7" s="347"/>
      <c r="E7" s="348"/>
      <c r="F7" s="1422">
        <f>IF('2-1(表紙)'!$H$11="","",'2-1(表紙)'!$H$11)</f>
      </c>
      <c r="G7" s="1422"/>
      <c r="H7" s="1422">
        <f>IF('2-1(表紙)'!$J$11="","",'2-1(表紙)'!$J$11)</f>
      </c>
      <c r="I7" s="1422"/>
      <c r="J7" s="346" t="s">
        <v>267</v>
      </c>
    </row>
    <row r="8" spans="3:10" ht="19.5" customHeight="1">
      <c r="C8" s="347"/>
      <c r="D8" s="348"/>
      <c r="E8" s="345"/>
      <c r="F8" s="345"/>
      <c r="G8" s="345"/>
      <c r="H8" s="345"/>
      <c r="I8" s="345"/>
      <c r="J8" s="346"/>
    </row>
    <row r="9" spans="1:10" ht="19.5" customHeight="1">
      <c r="A9" s="1425" t="s">
        <v>759</v>
      </c>
      <c r="B9" s="1425"/>
      <c r="C9" s="1425"/>
      <c r="D9" s="1425"/>
      <c r="E9" s="1425"/>
      <c r="F9" s="1425"/>
      <c r="G9" s="1425"/>
      <c r="H9" s="1425"/>
      <c r="I9" s="1425"/>
      <c r="J9" s="1425"/>
    </row>
    <row r="10" spans="1:10" ht="19.5" customHeight="1">
      <c r="A10" s="1425" t="s">
        <v>531</v>
      </c>
      <c r="B10" s="1425"/>
      <c r="C10" s="1425"/>
      <c r="D10" s="1425"/>
      <c r="E10" s="1425"/>
      <c r="F10" s="1425"/>
      <c r="G10" s="1425"/>
      <c r="H10" s="1425"/>
      <c r="I10" s="1425"/>
      <c r="J10" s="1425"/>
    </row>
    <row r="11" spans="1:10" ht="19.5" customHeight="1">
      <c r="A11" s="351"/>
      <c r="B11" s="351"/>
      <c r="C11" s="351"/>
      <c r="D11" s="351"/>
      <c r="E11" s="351"/>
      <c r="F11" s="351"/>
      <c r="G11" s="351"/>
      <c r="H11" s="351"/>
      <c r="I11" s="351"/>
      <c r="J11" s="351"/>
    </row>
    <row r="12" spans="1:10" ht="49.5" customHeight="1">
      <c r="A12" s="1426" t="str">
        <f>"　内規の規定に基づき、"&amp;A9&amp;"において、下記のとおり計画の５割を上回る研修を行うことができませんでしたので報告します。"</f>
        <v>　内規の規定に基づき、令和２年度「緑の雇用」新規就業者育成推進事業において、下記のとおり計画の５割を上回る研修を行うことができませんでしたので報告します。</v>
      </c>
      <c r="B12" s="1426"/>
      <c r="C12" s="1426"/>
      <c r="D12" s="1426"/>
      <c r="E12" s="1426"/>
      <c r="F12" s="1426"/>
      <c r="G12" s="1426"/>
      <c r="H12" s="1426"/>
      <c r="I12" s="1426"/>
      <c r="J12" s="1426"/>
    </row>
    <row r="13" spans="1:10" ht="19.5" customHeight="1">
      <c r="A13" s="1424" t="s">
        <v>22</v>
      </c>
      <c r="B13" s="1424"/>
      <c r="C13" s="1424"/>
      <c r="D13" s="1424"/>
      <c r="E13" s="1424"/>
      <c r="F13" s="1424"/>
      <c r="G13" s="1424"/>
      <c r="H13" s="1424"/>
      <c r="I13" s="1424"/>
      <c r="J13" s="1424"/>
    </row>
    <row r="14" ht="19.5" customHeight="1">
      <c r="A14" s="344" t="s">
        <v>560</v>
      </c>
    </row>
    <row r="15" spans="1:10" ht="19.5" customHeight="1">
      <c r="A15" s="1431" t="s">
        <v>534</v>
      </c>
      <c r="B15" s="1432"/>
      <c r="C15" s="1432"/>
      <c r="D15" s="1432"/>
      <c r="E15" s="1433"/>
      <c r="F15" s="1427" t="s">
        <v>547</v>
      </c>
      <c r="G15" s="1427"/>
      <c r="H15" s="1427"/>
      <c r="I15" s="1427"/>
      <c r="J15" s="1427"/>
    </row>
    <row r="16" spans="1:12" ht="19.5" customHeight="1">
      <c r="A16" s="1423" t="s">
        <v>535</v>
      </c>
      <c r="B16" s="1423"/>
      <c r="C16" s="1418" t="s">
        <v>663</v>
      </c>
      <c r="D16" s="1434"/>
      <c r="E16" s="1419"/>
      <c r="F16" s="1418" t="s">
        <v>536</v>
      </c>
      <c r="G16" s="1419"/>
      <c r="H16" s="1418" t="s">
        <v>556</v>
      </c>
      <c r="I16" s="1419"/>
      <c r="J16" s="388" t="s">
        <v>538</v>
      </c>
      <c r="L16" s="592" t="str">
        <f>C16</f>
        <v>氏名（選択式）</v>
      </c>
    </row>
    <row r="17" spans="1:12" ht="19.5" customHeight="1">
      <c r="A17" s="1415">
        <f>IF(C17="","",VLOOKUP(C17,'2-3(詳細)'!$AL$15:$AM$44,2,FALSE))</f>
      </c>
      <c r="B17" s="1415"/>
      <c r="C17" s="1416"/>
      <c r="D17" s="1435"/>
      <c r="E17" s="1417"/>
      <c r="F17" s="1416"/>
      <c r="G17" s="1417"/>
      <c r="H17" s="1416"/>
      <c r="I17" s="1417"/>
      <c r="J17" s="405">
        <f>IF(AND(F17&lt;&gt;"",H17&lt;&gt;""),H17/F17,"")</f>
      </c>
      <c r="L17" s="592">
        <f>IF('2-3(詳細)'!AL14=0,"","")</f>
      </c>
    </row>
    <row r="18" spans="1:12" ht="19.5" customHeight="1">
      <c r="A18" s="1420" t="s">
        <v>657</v>
      </c>
      <c r="B18" s="1420"/>
      <c r="C18" s="1428"/>
      <c r="D18" s="1429"/>
      <c r="E18" s="1429"/>
      <c r="F18" s="1429"/>
      <c r="G18" s="1429"/>
      <c r="H18" s="1429"/>
      <c r="I18" s="1429"/>
      <c r="J18" s="1430"/>
      <c r="L18" s="592">
        <f>'2-3(詳細)'!AL15</f>
      </c>
    </row>
    <row r="19" spans="1:12" ht="19.5" customHeight="1">
      <c r="A19" s="1415">
        <f>IF(C19="","",VLOOKUP(C19,'2-3(詳細)'!$AL$15:$AM$44,2,FALSE))</f>
      </c>
      <c r="B19" s="1415"/>
      <c r="C19" s="1416"/>
      <c r="D19" s="1435"/>
      <c r="E19" s="1417"/>
      <c r="F19" s="1416"/>
      <c r="G19" s="1417"/>
      <c r="H19" s="1416"/>
      <c r="I19" s="1417"/>
      <c r="J19" s="405">
        <f>IF(AND(F19&lt;&gt;"",H19&lt;&gt;""),H19/F19,"")</f>
      </c>
      <c r="L19" s="592">
        <f>'2-3(詳細)'!AL16</f>
      </c>
    </row>
    <row r="20" spans="1:12" ht="19.5" customHeight="1">
      <c r="A20" s="1420" t="s">
        <v>658</v>
      </c>
      <c r="B20" s="1420"/>
      <c r="C20" s="1428"/>
      <c r="D20" s="1429"/>
      <c r="E20" s="1429"/>
      <c r="F20" s="1429"/>
      <c r="G20" s="1429"/>
      <c r="H20" s="1429"/>
      <c r="I20" s="1429"/>
      <c r="J20" s="1430"/>
      <c r="L20" s="592">
        <f>'2-3(詳細)'!AL17</f>
      </c>
    </row>
    <row r="21" spans="1:12" ht="19.5" customHeight="1">
      <c r="A21" s="1415">
        <f>IF(C21="","",VLOOKUP(C21,'2-3(詳細)'!$AL$15:$AM$44,2,FALSE))</f>
      </c>
      <c r="B21" s="1415"/>
      <c r="C21" s="1416"/>
      <c r="D21" s="1435"/>
      <c r="E21" s="1417"/>
      <c r="F21" s="1416"/>
      <c r="G21" s="1417"/>
      <c r="H21" s="1416"/>
      <c r="I21" s="1417"/>
      <c r="J21" s="405">
        <f>IF(AND(F21&lt;&gt;"",H21&lt;&gt;""),H21/F21,"")</f>
      </c>
      <c r="L21" s="592">
        <f>'2-3(詳細)'!AL18</f>
      </c>
    </row>
    <row r="22" spans="1:12" ht="19.5" customHeight="1">
      <c r="A22" s="1420" t="s">
        <v>658</v>
      </c>
      <c r="B22" s="1420"/>
      <c r="C22" s="1428"/>
      <c r="D22" s="1429"/>
      <c r="E22" s="1429"/>
      <c r="F22" s="1429"/>
      <c r="G22" s="1429"/>
      <c r="H22" s="1429"/>
      <c r="I22" s="1429"/>
      <c r="J22" s="1430"/>
      <c r="L22" s="592">
        <f>'2-3(詳細)'!AL19</f>
      </c>
    </row>
    <row r="23" ht="19.5" customHeight="1">
      <c r="L23" s="592">
        <f>'2-3(詳細)'!AL20</f>
      </c>
    </row>
    <row r="24" spans="1:12" s="350" customFormat="1" ht="19.5" customHeight="1">
      <c r="A24" s="1414" t="s">
        <v>845</v>
      </c>
      <c r="B24" s="1414"/>
      <c r="C24" s="1414"/>
      <c r="D24" s="1414"/>
      <c r="E24" s="1414"/>
      <c r="F24" s="1414"/>
      <c r="G24" s="1414"/>
      <c r="H24" s="1414"/>
      <c r="I24" s="1414"/>
      <c r="J24" s="1414"/>
      <c r="K24" s="344"/>
      <c r="L24" s="592">
        <f>'2-3(詳細)'!AL21</f>
      </c>
    </row>
    <row r="25" spans="1:12" ht="150" customHeight="1">
      <c r="A25" s="1407"/>
      <c r="B25" s="1407"/>
      <c r="C25" s="1407"/>
      <c r="D25" s="1407"/>
      <c r="E25" s="1407"/>
      <c r="F25" s="1407"/>
      <c r="G25" s="1407"/>
      <c r="H25" s="1407"/>
      <c r="I25" s="1407"/>
      <c r="J25" s="1407"/>
      <c r="L25" s="592">
        <f>'2-3(詳細)'!AL22</f>
      </c>
    </row>
    <row r="26" ht="19.5" customHeight="1">
      <c r="L26" s="592">
        <f>'2-3(詳細)'!AL23</f>
      </c>
    </row>
    <row r="27" spans="1:12" ht="19.5" customHeight="1">
      <c r="A27" s="344" t="s">
        <v>564</v>
      </c>
      <c r="L27" s="592">
        <f>'2-3(詳細)'!AL24</f>
      </c>
    </row>
    <row r="28" spans="1:12" ht="150" customHeight="1">
      <c r="A28" s="1407"/>
      <c r="B28" s="1407"/>
      <c r="C28" s="1407"/>
      <c r="D28" s="1407"/>
      <c r="E28" s="1407"/>
      <c r="F28" s="1407"/>
      <c r="G28" s="1407"/>
      <c r="H28" s="1407"/>
      <c r="I28" s="1407"/>
      <c r="J28" s="1407"/>
      <c r="L28" s="592">
        <f>'2-3(詳細)'!AL25</f>
      </c>
    </row>
    <row r="29" ht="13.5" customHeight="1">
      <c r="L29" s="592">
        <f>'2-3(詳細)'!AL26</f>
      </c>
    </row>
    <row r="30" ht="13.5" customHeight="1">
      <c r="L30" s="592">
        <f>'2-3(詳細)'!AL27</f>
      </c>
    </row>
    <row r="31" ht="13.5" customHeight="1">
      <c r="L31" s="592">
        <f>'2-3(詳細)'!AL28</f>
      </c>
    </row>
    <row r="32" ht="13.5" customHeight="1">
      <c r="L32" s="592">
        <f>'2-3(詳細)'!AL29</f>
      </c>
    </row>
    <row r="33" ht="13.5" customHeight="1">
      <c r="L33" s="592">
        <f>'2-3(詳細)'!AL30</f>
      </c>
    </row>
    <row r="34" ht="13.5" customHeight="1">
      <c r="L34" s="592">
        <f>'2-3(詳細)'!AL31</f>
      </c>
    </row>
    <row r="35" ht="13.5" customHeight="1">
      <c r="L35" s="592">
        <f>'2-3(詳細)'!AL32</f>
      </c>
    </row>
    <row r="36" ht="13.5" customHeight="1">
      <c r="L36" s="592">
        <f>'2-3(詳細)'!AL33</f>
      </c>
    </row>
    <row r="37" ht="13.5" customHeight="1">
      <c r="L37" s="592">
        <f>'2-3(詳細)'!AL34</f>
      </c>
    </row>
    <row r="38" ht="13.5" customHeight="1">
      <c r="L38" s="592">
        <f>'2-3(詳細)'!AL35</f>
      </c>
    </row>
    <row r="39" ht="13.5" customHeight="1">
      <c r="L39" s="592">
        <f>'2-3(詳細)'!AL36</f>
      </c>
    </row>
    <row r="40" ht="13.5" customHeight="1">
      <c r="L40" s="592">
        <f>'2-3(詳細)'!AL37</f>
      </c>
    </row>
    <row r="41" ht="13.5" customHeight="1">
      <c r="L41" s="592">
        <f>'2-3(詳細)'!AL38</f>
      </c>
    </row>
    <row r="42" ht="13.5" customHeight="1">
      <c r="L42" s="592">
        <f>'2-3(詳細)'!AL39</f>
      </c>
    </row>
    <row r="43" ht="13.5" customHeight="1">
      <c r="L43" s="592">
        <f>'2-3(詳細)'!AL40</f>
      </c>
    </row>
    <row r="44" ht="13.5" customHeight="1">
      <c r="L44" s="592">
        <f>'2-3(詳細)'!AL41</f>
      </c>
    </row>
    <row r="45" ht="13.5" customHeight="1">
      <c r="L45" s="592">
        <f>'2-3(詳細)'!AL42</f>
      </c>
    </row>
    <row r="46" ht="13.5" customHeight="1">
      <c r="L46" s="592">
        <f>'2-3(詳細)'!AL43</f>
      </c>
    </row>
    <row r="47" ht="13.5" customHeight="1">
      <c r="L47" s="592">
        <f>'2-3(詳細)'!AL44</f>
      </c>
    </row>
  </sheetData>
  <sheetProtection password="FA09" sheet="1" objects="1" scenarios="1"/>
  <mergeCells count="36">
    <mergeCell ref="A25:J25"/>
    <mergeCell ref="A28:J28"/>
    <mergeCell ref="I1:J1"/>
    <mergeCell ref="A15:E15"/>
    <mergeCell ref="C16:E16"/>
    <mergeCell ref="C17:E17"/>
    <mergeCell ref="C19:E19"/>
    <mergeCell ref="C21:E21"/>
    <mergeCell ref="A21:B21"/>
    <mergeCell ref="F21:G21"/>
    <mergeCell ref="F17:G17"/>
    <mergeCell ref="H17:I17"/>
    <mergeCell ref="A18:B18"/>
    <mergeCell ref="C18:J18"/>
    <mergeCell ref="C20:J20"/>
    <mergeCell ref="C22:J22"/>
    <mergeCell ref="A3:E3"/>
    <mergeCell ref="F7:G7"/>
    <mergeCell ref="A16:B16"/>
    <mergeCell ref="H7:I7"/>
    <mergeCell ref="A13:J13"/>
    <mergeCell ref="A9:J9"/>
    <mergeCell ref="A10:J10"/>
    <mergeCell ref="A12:J12"/>
    <mergeCell ref="F6:I6"/>
    <mergeCell ref="F15:J15"/>
    <mergeCell ref="A24:J24"/>
    <mergeCell ref="A19:B19"/>
    <mergeCell ref="F19:G19"/>
    <mergeCell ref="H19:I19"/>
    <mergeCell ref="A17:B17"/>
    <mergeCell ref="H16:I16"/>
    <mergeCell ref="A20:B20"/>
    <mergeCell ref="H21:I21"/>
    <mergeCell ref="A22:B22"/>
    <mergeCell ref="F16:G16"/>
  </mergeCells>
  <conditionalFormatting sqref="H1">
    <cfRule type="expression" priority="13" dxfId="118" stopIfTrue="1">
      <formula>$I$1&lt;&gt;""</formula>
    </cfRule>
  </conditionalFormatting>
  <conditionalFormatting sqref="I1 C17:I17 C18 C19:I19 C20 C21:I21 C22 A25 A28">
    <cfRule type="expression" priority="1" dxfId="3" stopIfTrue="1">
      <formula>A1=""</formula>
    </cfRule>
  </conditionalFormatting>
  <conditionalFormatting sqref="F6 F7 H7 J17 J19 J21 A17 A19 A21">
    <cfRule type="expression" priority="3" dxfId="2" stopIfTrue="1">
      <formula>A6=""</formula>
    </cfRule>
  </conditionalFormatting>
  <conditionalFormatting sqref="I1:J1">
    <cfRule type="expression" priority="2" dxfId="113" stopIfTrue="1">
      <formula>AND(I1&gt;=43831,I1&lt;=44196)</formula>
    </cfRule>
    <cfRule type="expression" priority="4" dxfId="114" stopIfTrue="1">
      <formula>AND(I1&gt;=44197,I1&lt;=44561)</formula>
    </cfRule>
  </conditionalFormatting>
  <dataValidations count="5">
    <dataValidation type="list" allowBlank="1" showInputMessage="1" showErrorMessage="1" prompt="本人都合、自然災害、事業体都合の３つの分類から、主に該当する理由を選択して下さい。" sqref="C18:J18 C20:J20 C22:J22">
      <formula1>INDIRECT("リスト!$BK$3:$BK$22")</formula1>
    </dataValidation>
    <dataValidation type="whole" allowBlank="1" showInputMessage="1" showErrorMessage="1" sqref="H17:I17 H19:I19 H21:I21">
      <formula1>1</formula1>
      <formula2>140</formula2>
    </dataValidation>
    <dataValidation type="whole" allowBlank="1" showInputMessage="1" showErrorMessage="1" sqref="F21:G21 F17:G17 F19:G19">
      <formula1>1</formula1>
      <formula2>160</formula2>
    </dataValidation>
    <dataValidation allowBlank="1" showInputMessage="1" sqref="I1:J1"/>
    <dataValidation type="list" allowBlank="1" showInputMessage="1" showErrorMessage="1" sqref="C17:E17 C19:E19 C21:E21">
      <formula1>$L$17:$L$47</formula1>
    </dataValidation>
  </dataValidations>
  <printOptions/>
  <pageMargins left="0.7874015748031497" right="0.3937007874015748" top="0.3937007874015748" bottom="0.3937007874015748" header="0.1968503937007874" footer="0.1968503937007874"/>
  <pageSetup horizontalDpi="600" verticalDpi="600" orientation="portrait" paperSize="9" scale="93"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AG63"/>
  <sheetViews>
    <sheetView view="pageBreakPreview" zoomScale="85" zoomScaleSheetLayoutView="85" zoomScalePageLayoutView="0" workbookViewId="0" topLeftCell="A1">
      <selection activeCell="H8" sqref="H8:H9"/>
    </sheetView>
  </sheetViews>
  <sheetFormatPr defaultColWidth="9.00390625" defaultRowHeight="13.5" customHeight="1"/>
  <cols>
    <col min="1" max="1" width="2.57421875" style="456" customWidth="1"/>
    <col min="2" max="3" width="4.57421875" style="456" hidden="1" customWidth="1"/>
    <col min="4" max="4" width="13.57421875" style="456" customWidth="1"/>
    <col min="5" max="5" width="4.57421875" style="456" hidden="1" customWidth="1"/>
    <col min="6" max="6" width="15.57421875" style="456" customWidth="1"/>
    <col min="7" max="7" width="12.57421875" style="456" customWidth="1"/>
    <col min="8" max="8" width="10.57421875" style="456" customWidth="1"/>
    <col min="9" max="10" width="4.57421875" style="456" customWidth="1"/>
    <col min="11" max="11" width="10.57421875" style="456" customWidth="1"/>
    <col min="12" max="12" width="12.57421875" style="456" customWidth="1"/>
    <col min="13" max="15" width="4.57421875" style="456" customWidth="1"/>
    <col min="16" max="16" width="4.57421875" style="456" hidden="1" customWidth="1"/>
    <col min="17" max="19" width="5.57421875" style="456" customWidth="1"/>
    <col min="20" max="20" width="3.57421875" style="456" hidden="1" customWidth="1"/>
    <col min="21" max="25" width="3.57421875" style="456" customWidth="1"/>
    <col min="26" max="26" width="29.57421875" style="456" customWidth="1"/>
    <col min="27" max="27" width="5.57421875" style="456" customWidth="1"/>
    <col min="28" max="28" width="9.00390625" style="394" customWidth="1"/>
    <col min="29" max="29" width="10.57421875" style="105" hidden="1" customWidth="1"/>
    <col min="30" max="33" width="10.57421875" style="456" hidden="1" customWidth="1"/>
    <col min="34" max="16384" width="9.00390625" style="456" customWidth="1"/>
  </cols>
  <sheetData>
    <row r="1" spans="1:27" ht="19.5" customHeight="1">
      <c r="A1" s="760"/>
      <c r="B1" s="898" t="s">
        <v>404</v>
      </c>
      <c r="C1" s="899"/>
      <c r="D1" s="899"/>
      <c r="E1" s="899"/>
      <c r="F1" s="900"/>
      <c r="G1" s="215"/>
      <c r="H1" s="38"/>
      <c r="I1" s="38"/>
      <c r="J1" s="38"/>
      <c r="K1" s="38"/>
      <c r="L1" s="38"/>
      <c r="M1" s="38"/>
      <c r="N1" s="699"/>
      <c r="O1" s="699"/>
      <c r="P1" s="60"/>
      <c r="Q1" s="704"/>
      <c r="R1" s="433"/>
      <c r="S1" s="434"/>
      <c r="T1" s="434"/>
      <c r="U1" s="434"/>
      <c r="V1" s="40"/>
      <c r="W1" s="40"/>
      <c r="X1" s="40"/>
      <c r="Y1" s="40"/>
      <c r="Z1" s="85" t="str">
        <f>IF('2-1(表紙)'!$J$3="","提出区分",'2-1(表紙)'!$J$3)</f>
        <v>提出区分</v>
      </c>
      <c r="AA1" s="85"/>
    </row>
    <row r="2" spans="1:32" ht="19.5" customHeight="1">
      <c r="A2" s="38"/>
      <c r="B2" s="76"/>
      <c r="C2" s="76"/>
      <c r="D2" s="76"/>
      <c r="E2" s="76"/>
      <c r="F2" s="76"/>
      <c r="G2" s="76"/>
      <c r="H2" s="76"/>
      <c r="I2" s="76"/>
      <c r="J2" s="76"/>
      <c r="K2" s="76"/>
      <c r="L2" s="76"/>
      <c r="M2" s="76"/>
      <c r="N2" s="704"/>
      <c r="O2" s="704"/>
      <c r="P2" s="60"/>
      <c r="Q2" s="432"/>
      <c r="R2" s="432"/>
      <c r="S2" s="435"/>
      <c r="T2" s="435"/>
      <c r="U2" s="435"/>
      <c r="V2" s="40"/>
      <c r="W2" s="40"/>
      <c r="X2" s="40"/>
      <c r="Y2" s="40"/>
      <c r="Z2" s="40"/>
      <c r="AA2" s="40"/>
      <c r="AB2" s="393"/>
      <c r="AD2" s="265"/>
      <c r="AE2" s="265"/>
      <c r="AF2" s="265"/>
    </row>
    <row r="3" spans="1:28" ht="19.5" customHeight="1">
      <c r="A3" s="38"/>
      <c r="B3" s="967" t="s">
        <v>735</v>
      </c>
      <c r="C3" s="967"/>
      <c r="D3" s="967"/>
      <c r="E3" s="967"/>
      <c r="F3" s="967"/>
      <c r="G3" s="967"/>
      <c r="H3" s="967"/>
      <c r="I3" s="292"/>
      <c r="J3" s="292"/>
      <c r="K3" s="292"/>
      <c r="L3" s="292"/>
      <c r="M3" s="292"/>
      <c r="N3" s="704"/>
      <c r="O3" s="917" t="s">
        <v>10</v>
      </c>
      <c r="P3" s="918"/>
      <c r="Q3" s="918"/>
      <c r="R3" s="919"/>
      <c r="S3" s="917">
        <f>IF('2-1(表紙)'!$I$15="","",'2-1(表紙)'!$I$15)</f>
      </c>
      <c r="T3" s="918"/>
      <c r="U3" s="918"/>
      <c r="V3" s="918"/>
      <c r="W3" s="918"/>
      <c r="X3" s="918"/>
      <c r="Y3" s="918"/>
      <c r="Z3" s="918"/>
      <c r="AA3" s="919"/>
      <c r="AB3" s="393"/>
    </row>
    <row r="4" spans="1:31" ht="19.5" customHeight="1">
      <c r="A4" s="38"/>
      <c r="B4" s="967"/>
      <c r="C4" s="967"/>
      <c r="D4" s="967"/>
      <c r="E4" s="967"/>
      <c r="F4" s="967"/>
      <c r="G4" s="967"/>
      <c r="H4" s="967"/>
      <c r="I4" s="292"/>
      <c r="J4" s="292"/>
      <c r="K4" s="292"/>
      <c r="L4" s="292"/>
      <c r="M4" s="292"/>
      <c r="N4" s="704"/>
      <c r="O4" s="917" t="s">
        <v>340</v>
      </c>
      <c r="P4" s="918"/>
      <c r="Q4" s="918"/>
      <c r="R4" s="919"/>
      <c r="S4" s="917">
        <f>IF('2-1(表紙)'!$J$15="","",'2-1(表紙)'!$J$15)</f>
      </c>
      <c r="T4" s="918"/>
      <c r="U4" s="918"/>
      <c r="V4" s="918"/>
      <c r="W4" s="918"/>
      <c r="X4" s="918"/>
      <c r="Y4" s="918"/>
      <c r="Z4" s="918"/>
      <c r="AA4" s="919"/>
      <c r="AB4" s="393"/>
      <c r="AD4" s="265"/>
      <c r="AE4" s="457"/>
    </row>
    <row r="5" spans="1:32" ht="19.5" customHeight="1">
      <c r="A5" s="38"/>
      <c r="B5" s="292"/>
      <c r="C5" s="292"/>
      <c r="D5" s="292"/>
      <c r="E5" s="292"/>
      <c r="F5" s="292"/>
      <c r="G5" s="292"/>
      <c r="H5" s="292"/>
      <c r="I5" s="292"/>
      <c r="J5" s="292"/>
      <c r="K5" s="292"/>
      <c r="L5" s="292"/>
      <c r="M5" s="292"/>
      <c r="N5" s="704"/>
      <c r="O5" s="917" t="str">
        <f>'2-1(表紙)'!F10</f>
        <v>林業経営体名</v>
      </c>
      <c r="P5" s="918"/>
      <c r="Q5" s="918"/>
      <c r="R5" s="919"/>
      <c r="S5" s="917">
        <f>IF('2-1(表紙)'!$H$10="","",'2-1(表紙)'!$H$10)</f>
      </c>
      <c r="T5" s="918"/>
      <c r="U5" s="918"/>
      <c r="V5" s="918"/>
      <c r="W5" s="918"/>
      <c r="X5" s="918"/>
      <c r="Y5" s="918"/>
      <c r="Z5" s="918"/>
      <c r="AA5" s="698">
        <f>IF('2-1(表紙)'!$K$15="","",'2-1(表紙)'!$K$15)</f>
      </c>
      <c r="AB5" s="393"/>
      <c r="AD5" s="265"/>
      <c r="AE5" s="265"/>
      <c r="AF5" s="265"/>
    </row>
    <row r="6" spans="1:28" ht="19.5" customHeight="1">
      <c r="A6" s="38"/>
      <c r="B6" s="38"/>
      <c r="C6" s="38"/>
      <c r="D6" s="38"/>
      <c r="E6" s="38"/>
      <c r="F6" s="38"/>
      <c r="G6" s="38"/>
      <c r="H6" s="38"/>
      <c r="I6" s="38"/>
      <c r="J6" s="38"/>
      <c r="K6" s="38"/>
      <c r="L6" s="38"/>
      <c r="M6" s="38"/>
      <c r="N6" s="38"/>
      <c r="O6" s="38"/>
      <c r="P6" s="38"/>
      <c r="Q6" s="38"/>
      <c r="R6" s="38"/>
      <c r="S6" s="40"/>
      <c r="T6" s="40"/>
      <c r="U6" s="40"/>
      <c r="V6" s="88"/>
      <c r="W6" s="88"/>
      <c r="X6" s="88"/>
      <c r="Y6" s="88"/>
      <c r="Z6" s="89"/>
      <c r="AA6" s="89"/>
      <c r="AB6" s="395"/>
    </row>
    <row r="7" spans="1:27" ht="19.5" customHeight="1">
      <c r="A7" s="38"/>
      <c r="B7" s="963" t="s">
        <v>348</v>
      </c>
      <c r="C7" s="963" t="s">
        <v>280</v>
      </c>
      <c r="D7" s="934" t="s">
        <v>0</v>
      </c>
      <c r="E7" s="938" t="s">
        <v>413</v>
      </c>
      <c r="F7" s="915" t="s">
        <v>142</v>
      </c>
      <c r="G7" s="915"/>
      <c r="H7" s="915"/>
      <c r="I7" s="915"/>
      <c r="J7" s="915"/>
      <c r="K7" s="898" t="s">
        <v>7</v>
      </c>
      <c r="L7" s="900"/>
      <c r="M7" s="941" t="s">
        <v>746</v>
      </c>
      <c r="N7" s="929" t="s">
        <v>549</v>
      </c>
      <c r="O7" s="944" t="s">
        <v>436</v>
      </c>
      <c r="P7" s="954" t="s">
        <v>437</v>
      </c>
      <c r="Q7" s="936" t="s">
        <v>542</v>
      </c>
      <c r="R7" s="936"/>
      <c r="S7" s="936"/>
      <c r="T7" s="947" t="s">
        <v>551</v>
      </c>
      <c r="U7" s="898" t="s">
        <v>141</v>
      </c>
      <c r="V7" s="899"/>
      <c r="W7" s="899"/>
      <c r="X7" s="899"/>
      <c r="Y7" s="899"/>
      <c r="Z7" s="915" t="s">
        <v>6</v>
      </c>
      <c r="AA7" s="915"/>
    </row>
    <row r="8" spans="1:27" ht="19.5" customHeight="1">
      <c r="A8" s="38"/>
      <c r="B8" s="964"/>
      <c r="C8" s="964"/>
      <c r="D8" s="937"/>
      <c r="E8" s="939"/>
      <c r="F8" s="915" t="s">
        <v>1</v>
      </c>
      <c r="G8" s="915" t="s">
        <v>419</v>
      </c>
      <c r="H8" s="915" t="s">
        <v>2</v>
      </c>
      <c r="I8" s="934" t="s">
        <v>3</v>
      </c>
      <c r="J8" s="934" t="s">
        <v>4</v>
      </c>
      <c r="K8" s="951" t="s">
        <v>143</v>
      </c>
      <c r="L8" s="915" t="s">
        <v>5</v>
      </c>
      <c r="M8" s="942"/>
      <c r="N8" s="930"/>
      <c r="O8" s="945"/>
      <c r="P8" s="955"/>
      <c r="Q8" s="932" t="s">
        <v>748</v>
      </c>
      <c r="R8" s="934" t="str">
        <f>B15</f>
        <v>ＦＷ１</v>
      </c>
      <c r="S8" s="934" t="str">
        <f>B20</f>
        <v>ＦＷ２</v>
      </c>
      <c r="T8" s="948"/>
      <c r="U8" s="920" t="s">
        <v>136</v>
      </c>
      <c r="V8" s="920" t="s">
        <v>137</v>
      </c>
      <c r="W8" s="920" t="s">
        <v>138</v>
      </c>
      <c r="X8" s="920" t="s">
        <v>139</v>
      </c>
      <c r="Y8" s="934" t="s">
        <v>140</v>
      </c>
      <c r="Z8" s="915"/>
      <c r="AA8" s="915"/>
    </row>
    <row r="9" spans="1:32" ht="79.5" customHeight="1" thickBot="1">
      <c r="A9" s="38"/>
      <c r="B9" s="968"/>
      <c r="C9" s="968"/>
      <c r="D9" s="935"/>
      <c r="E9" s="940"/>
      <c r="F9" s="923"/>
      <c r="G9" s="923"/>
      <c r="H9" s="923"/>
      <c r="I9" s="935"/>
      <c r="J9" s="935"/>
      <c r="K9" s="923"/>
      <c r="L9" s="923"/>
      <c r="M9" s="943"/>
      <c r="N9" s="931"/>
      <c r="O9" s="946"/>
      <c r="P9" s="956"/>
      <c r="Q9" s="933"/>
      <c r="R9" s="935"/>
      <c r="S9" s="935"/>
      <c r="T9" s="949"/>
      <c r="U9" s="921"/>
      <c r="V9" s="921"/>
      <c r="W9" s="921"/>
      <c r="X9" s="921"/>
      <c r="Y9" s="935"/>
      <c r="Z9" s="923"/>
      <c r="AA9" s="923"/>
      <c r="AC9" s="468" t="s">
        <v>594</v>
      </c>
      <c r="AD9" s="468" t="str">
        <f>O7</f>
        <v>TRで資材費受領済</v>
      </c>
      <c r="AE9" s="468" t="str">
        <f>'2-3(詳細)'!AC7</f>
        <v>"研修生の減"になった</v>
      </c>
      <c r="AF9" s="469" t="s">
        <v>596</v>
      </c>
    </row>
    <row r="10" spans="1:32" ht="19.5" customHeight="1" thickTop="1">
      <c r="A10" s="38"/>
      <c r="B10" s="965" t="s">
        <v>734</v>
      </c>
      <c r="C10" s="768">
        <v>1</v>
      </c>
      <c r="D10" s="769">
        <f>IF(F10="","","01")</f>
      </c>
      <c r="E10" s="770"/>
      <c r="F10" s="714"/>
      <c r="G10" s="714"/>
      <c r="H10" s="556"/>
      <c r="I10" s="771">
        <f>IF(OR(H10="",リスト!$G$27=""),"",DATEDIF(H10,リスト!$G$27,"Y"))</f>
      </c>
      <c r="J10" s="370"/>
      <c r="K10" s="556"/>
      <c r="L10" s="370"/>
      <c r="M10" s="319"/>
      <c r="N10" s="413"/>
      <c r="O10" s="413"/>
      <c r="P10" s="413"/>
      <c r="Q10" s="770"/>
      <c r="R10" s="419"/>
      <c r="S10" s="419"/>
      <c r="T10" s="419"/>
      <c r="U10" s="770"/>
      <c r="V10" s="770"/>
      <c r="W10" s="770"/>
      <c r="X10" s="770"/>
      <c r="Y10" s="770"/>
      <c r="Z10" s="966"/>
      <c r="AA10" s="966"/>
      <c r="AB10" s="393"/>
      <c r="AC10" s="463">
        <f>IF(F10&lt;&gt;"",1,0)</f>
        <v>0</v>
      </c>
      <c r="AD10" s="467"/>
      <c r="AE10" s="463">
        <f>'2-3(詳細)R2TR専用'!AC10</f>
        <v>0</v>
      </c>
      <c r="AF10" s="464">
        <f>AC10-AE10</f>
        <v>0</v>
      </c>
    </row>
    <row r="11" spans="1:32" ht="19.5" customHeight="1">
      <c r="A11" s="38"/>
      <c r="B11" s="959"/>
      <c r="C11" s="720">
        <v>2</v>
      </c>
      <c r="D11" s="706">
        <f>IF(F11="","","02")</f>
      </c>
      <c r="E11" s="218"/>
      <c r="F11" s="715"/>
      <c r="G11" s="715"/>
      <c r="H11" s="557"/>
      <c r="I11" s="98">
        <f>IF(OR(H11="",リスト!$G$27=""),"",DATEDIF(H11,リスト!$G$27,"Y"))</f>
      </c>
      <c r="J11" s="114"/>
      <c r="K11" s="557"/>
      <c r="L11" s="114"/>
      <c r="M11" s="121"/>
      <c r="N11" s="398"/>
      <c r="O11" s="398"/>
      <c r="P11" s="398"/>
      <c r="Q11" s="218"/>
      <c r="R11" s="70"/>
      <c r="S11" s="70"/>
      <c r="T11" s="70"/>
      <c r="U11" s="218"/>
      <c r="V11" s="218"/>
      <c r="W11" s="218"/>
      <c r="X11" s="218"/>
      <c r="Y11" s="218"/>
      <c r="Z11" s="922"/>
      <c r="AA11" s="922"/>
      <c r="AB11" s="393"/>
      <c r="AC11" s="455">
        <f>IF(F11&lt;&gt;"",1,0)</f>
        <v>0</v>
      </c>
      <c r="AE11" s="455">
        <f>'2-3(詳細)R2TR専用'!AC11</f>
        <v>0</v>
      </c>
      <c r="AF11" s="459">
        <f>AC11-AE11</f>
        <v>0</v>
      </c>
    </row>
    <row r="12" spans="1:32" ht="19.5" customHeight="1">
      <c r="A12" s="38"/>
      <c r="B12" s="959"/>
      <c r="C12" s="720">
        <v>3</v>
      </c>
      <c r="D12" s="706">
        <f>IF(F12="","","03")</f>
      </c>
      <c r="E12" s="218"/>
      <c r="F12" s="715"/>
      <c r="G12" s="715"/>
      <c r="H12" s="557"/>
      <c r="I12" s="98">
        <f>IF(OR(H12="",リスト!$G$27=""),"",DATEDIF(H12,リスト!$G$27,"Y"))</f>
      </c>
      <c r="J12" s="114"/>
      <c r="K12" s="557"/>
      <c r="L12" s="114"/>
      <c r="M12" s="121"/>
      <c r="N12" s="398"/>
      <c r="O12" s="398"/>
      <c r="P12" s="398"/>
      <c r="Q12" s="218"/>
      <c r="R12" s="70"/>
      <c r="S12" s="70"/>
      <c r="T12" s="70"/>
      <c r="U12" s="218"/>
      <c r="V12" s="218"/>
      <c r="W12" s="218"/>
      <c r="X12" s="218"/>
      <c r="Y12" s="218"/>
      <c r="Z12" s="922"/>
      <c r="AA12" s="922"/>
      <c r="AB12" s="393"/>
      <c r="AC12" s="455">
        <f>IF(F12&lt;&gt;"",1,0)</f>
        <v>0</v>
      </c>
      <c r="AD12" s="265"/>
      <c r="AE12" s="455">
        <f>'2-3(詳細)R2TR専用'!AC12</f>
        <v>0</v>
      </c>
      <c r="AF12" s="459">
        <f>AC12-AE12</f>
        <v>0</v>
      </c>
    </row>
    <row r="13" spans="1:32" ht="19.5" customHeight="1">
      <c r="A13" s="38"/>
      <c r="B13" s="959"/>
      <c r="C13" s="720">
        <v>4</v>
      </c>
      <c r="D13" s="706">
        <f>IF(F13="","","04")</f>
      </c>
      <c r="E13" s="218"/>
      <c r="F13" s="715"/>
      <c r="G13" s="715"/>
      <c r="H13" s="557"/>
      <c r="I13" s="98">
        <f>IF(OR(H13="",リスト!$G$27=""),"",DATEDIF(H13,リスト!$G$27,"Y"))</f>
      </c>
      <c r="J13" s="114"/>
      <c r="K13" s="557"/>
      <c r="L13" s="114"/>
      <c r="M13" s="121"/>
      <c r="N13" s="398"/>
      <c r="O13" s="398"/>
      <c r="P13" s="398"/>
      <c r="Q13" s="218"/>
      <c r="R13" s="70"/>
      <c r="S13" s="70"/>
      <c r="T13" s="70"/>
      <c r="U13" s="218"/>
      <c r="V13" s="218"/>
      <c r="W13" s="218"/>
      <c r="X13" s="218"/>
      <c r="Y13" s="218"/>
      <c r="Z13" s="922"/>
      <c r="AA13" s="922"/>
      <c r="AB13" s="393"/>
      <c r="AC13" s="455">
        <f>IF(F13&lt;&gt;"",1,0)</f>
        <v>0</v>
      </c>
      <c r="AD13" s="265"/>
      <c r="AE13" s="455">
        <f>'2-3(詳細)R2TR専用'!AC13</f>
        <v>0</v>
      </c>
      <c r="AF13" s="459">
        <f>AC13-AE13</f>
        <v>0</v>
      </c>
    </row>
    <row r="14" spans="1:33" ht="19.5" customHeight="1">
      <c r="A14" s="38"/>
      <c r="B14" s="959"/>
      <c r="C14" s="720">
        <v>5</v>
      </c>
      <c r="D14" s="706">
        <f>IF(F14="","","05")</f>
      </c>
      <c r="E14" s="218"/>
      <c r="F14" s="715"/>
      <c r="G14" s="715"/>
      <c r="H14" s="557"/>
      <c r="I14" s="98">
        <f>IF(OR(H14="",リスト!$G$27=""),"",DATEDIF(H14,リスト!$G$27,"Y"))</f>
      </c>
      <c r="J14" s="114"/>
      <c r="K14" s="557"/>
      <c r="L14" s="114"/>
      <c r="M14" s="121"/>
      <c r="N14" s="398"/>
      <c r="O14" s="398"/>
      <c r="P14" s="398"/>
      <c r="Q14" s="218"/>
      <c r="R14" s="70"/>
      <c r="S14" s="70"/>
      <c r="T14" s="70"/>
      <c r="U14" s="218"/>
      <c r="V14" s="218"/>
      <c r="W14" s="218"/>
      <c r="X14" s="218"/>
      <c r="Y14" s="218"/>
      <c r="Z14" s="922"/>
      <c r="AA14" s="922"/>
      <c r="AB14" s="393"/>
      <c r="AC14" s="461">
        <f>IF(F14&lt;&gt;"",1,0)</f>
        <v>0</v>
      </c>
      <c r="AE14" s="461">
        <f>'2-3(詳細)R2TR専用'!AC14</f>
        <v>0</v>
      </c>
      <c r="AF14" s="462">
        <f>AC14-AE14</f>
        <v>0</v>
      </c>
      <c r="AG14" s="456" t="s">
        <v>598</v>
      </c>
    </row>
    <row r="15" spans="1:33" ht="19.5" customHeight="1" hidden="1">
      <c r="A15" s="38"/>
      <c r="B15" s="957" t="s">
        <v>355</v>
      </c>
      <c r="C15" s="720"/>
      <c r="D15" s="721">
        <f>IF(F15="","","01")</f>
      </c>
      <c r="E15" s="375"/>
      <c r="F15" s="722"/>
      <c r="G15" s="722"/>
      <c r="H15" s="725"/>
      <c r="I15" s="218">
        <f>IF(OR(H15="",リスト!$G$27=""),"",DATEDIF(H15,リスト!$G$27,"Y"))</f>
      </c>
      <c r="J15" s="375"/>
      <c r="K15" s="725"/>
      <c r="L15" s="375"/>
      <c r="M15" s="723"/>
      <c r="N15" s="723"/>
      <c r="O15" s="723"/>
      <c r="P15" s="723"/>
      <c r="Q15" s="375"/>
      <c r="R15" s="70"/>
      <c r="S15" s="70"/>
      <c r="T15" s="724"/>
      <c r="U15" s="375"/>
      <c r="V15" s="375"/>
      <c r="W15" s="375"/>
      <c r="X15" s="375"/>
      <c r="Y15" s="375"/>
      <c r="Z15" s="958"/>
      <c r="AA15" s="958"/>
      <c r="AB15" s="393"/>
      <c r="AC15" s="455"/>
      <c r="AD15" s="455"/>
      <c r="AE15" s="455"/>
      <c r="AF15" s="459"/>
      <c r="AG15" s="459"/>
    </row>
    <row r="16" spans="1:33" ht="19.5" customHeight="1" hidden="1">
      <c r="A16" s="38"/>
      <c r="B16" s="957"/>
      <c r="C16" s="720"/>
      <c r="D16" s="721">
        <f>IF(F16="","","02")</f>
      </c>
      <c r="E16" s="375"/>
      <c r="F16" s="722"/>
      <c r="G16" s="722"/>
      <c r="H16" s="725"/>
      <c r="I16" s="218">
        <f>IF(OR(H16="",リスト!$G$27=""),"",DATEDIF(H16,リスト!$G$27,"Y"))</f>
      </c>
      <c r="J16" s="375"/>
      <c r="K16" s="725"/>
      <c r="L16" s="375"/>
      <c r="M16" s="723"/>
      <c r="N16" s="723"/>
      <c r="O16" s="723"/>
      <c r="P16" s="723"/>
      <c r="Q16" s="375"/>
      <c r="R16" s="70"/>
      <c r="S16" s="70"/>
      <c r="T16" s="724"/>
      <c r="U16" s="375"/>
      <c r="V16" s="375"/>
      <c r="W16" s="375"/>
      <c r="X16" s="375"/>
      <c r="Y16" s="375"/>
      <c r="Z16" s="958"/>
      <c r="AA16" s="958"/>
      <c r="AB16" s="393"/>
      <c r="AC16" s="455"/>
      <c r="AD16" s="455"/>
      <c r="AE16" s="455"/>
      <c r="AF16" s="459"/>
      <c r="AG16" s="459"/>
    </row>
    <row r="17" spans="1:33" ht="19.5" customHeight="1" hidden="1">
      <c r="A17" s="38"/>
      <c r="B17" s="957"/>
      <c r="C17" s="720"/>
      <c r="D17" s="721">
        <f>IF(F17="","","03")</f>
      </c>
      <c r="E17" s="375"/>
      <c r="F17" s="722"/>
      <c r="G17" s="722"/>
      <c r="H17" s="725"/>
      <c r="I17" s="218">
        <f>IF(OR(H17="",リスト!$G$27=""),"",DATEDIF(H17,リスト!$G$27,"Y"))</f>
      </c>
      <c r="J17" s="375"/>
      <c r="K17" s="725"/>
      <c r="L17" s="375"/>
      <c r="M17" s="723"/>
      <c r="N17" s="723"/>
      <c r="O17" s="723"/>
      <c r="P17" s="723"/>
      <c r="Q17" s="375"/>
      <c r="R17" s="70"/>
      <c r="S17" s="70"/>
      <c r="T17" s="724"/>
      <c r="U17" s="375"/>
      <c r="V17" s="375"/>
      <c r="W17" s="375"/>
      <c r="X17" s="375"/>
      <c r="Y17" s="375"/>
      <c r="Z17" s="958"/>
      <c r="AA17" s="958"/>
      <c r="AB17" s="393"/>
      <c r="AC17" s="455"/>
      <c r="AD17" s="455"/>
      <c r="AE17" s="455"/>
      <c r="AF17" s="459"/>
      <c r="AG17" s="459"/>
    </row>
    <row r="18" spans="1:33" ht="19.5" customHeight="1" hidden="1">
      <c r="A18" s="38"/>
      <c r="B18" s="957"/>
      <c r="C18" s="720"/>
      <c r="D18" s="721">
        <f>IF(F18="","","04")</f>
      </c>
      <c r="E18" s="375"/>
      <c r="F18" s="722"/>
      <c r="G18" s="722"/>
      <c r="H18" s="725"/>
      <c r="I18" s="218">
        <f>IF(OR(H18="",リスト!$G$27=""),"",DATEDIF(H18,リスト!$G$27,"Y"))</f>
      </c>
      <c r="J18" s="375"/>
      <c r="K18" s="725"/>
      <c r="L18" s="375"/>
      <c r="M18" s="723"/>
      <c r="N18" s="723"/>
      <c r="O18" s="723"/>
      <c r="P18" s="723"/>
      <c r="Q18" s="375"/>
      <c r="R18" s="70"/>
      <c r="S18" s="70"/>
      <c r="T18" s="724"/>
      <c r="U18" s="375"/>
      <c r="V18" s="375"/>
      <c r="W18" s="375"/>
      <c r="X18" s="375"/>
      <c r="Y18" s="375"/>
      <c r="Z18" s="958"/>
      <c r="AA18" s="958"/>
      <c r="AB18" s="393"/>
      <c r="AC18" s="455"/>
      <c r="AD18" s="455"/>
      <c r="AE18" s="455"/>
      <c r="AF18" s="459"/>
      <c r="AG18" s="459"/>
    </row>
    <row r="19" spans="1:33" ht="19.5" customHeight="1" hidden="1">
      <c r="A19" s="38"/>
      <c r="B19" s="957"/>
      <c r="C19" s="720"/>
      <c r="D19" s="721">
        <f>IF(F19="","","05")</f>
      </c>
      <c r="E19" s="375"/>
      <c r="F19" s="722"/>
      <c r="G19" s="722"/>
      <c r="H19" s="725"/>
      <c r="I19" s="218">
        <f>IF(OR(H19="",リスト!$G$27=""),"",DATEDIF(H19,リスト!$G$27,"Y"))</f>
      </c>
      <c r="J19" s="375"/>
      <c r="K19" s="725"/>
      <c r="L19" s="375"/>
      <c r="M19" s="723"/>
      <c r="N19" s="723"/>
      <c r="O19" s="723"/>
      <c r="P19" s="723"/>
      <c r="Q19" s="375"/>
      <c r="R19" s="70"/>
      <c r="S19" s="70"/>
      <c r="T19" s="724"/>
      <c r="U19" s="375"/>
      <c r="V19" s="375"/>
      <c r="W19" s="375"/>
      <c r="X19" s="375"/>
      <c r="Y19" s="375"/>
      <c r="Z19" s="958"/>
      <c r="AA19" s="958"/>
      <c r="AB19" s="393"/>
      <c r="AC19" s="455"/>
      <c r="AD19" s="455"/>
      <c r="AE19" s="455"/>
      <c r="AF19" s="459"/>
      <c r="AG19" s="459"/>
    </row>
    <row r="20" spans="1:32" ht="19.5" customHeight="1" hidden="1">
      <c r="A20" s="38"/>
      <c r="B20" s="957" t="s">
        <v>356</v>
      </c>
      <c r="C20" s="720"/>
      <c r="D20" s="721">
        <f>IF(F20="","","01")</f>
      </c>
      <c r="E20" s="375"/>
      <c r="F20" s="722"/>
      <c r="G20" s="722"/>
      <c r="H20" s="725"/>
      <c r="I20" s="218">
        <f>IF(OR(H20="",リスト!$G$27=""),"",DATEDIF(H20,リスト!$G$27,"Y"))</f>
      </c>
      <c r="J20" s="375"/>
      <c r="K20" s="415"/>
      <c r="L20" s="218"/>
      <c r="M20" s="723"/>
      <c r="N20" s="398"/>
      <c r="O20" s="398"/>
      <c r="P20" s="398"/>
      <c r="Q20" s="218"/>
      <c r="R20" s="772"/>
      <c r="S20" s="70"/>
      <c r="T20" s="70"/>
      <c r="U20" s="375"/>
      <c r="V20" s="375"/>
      <c r="W20" s="375"/>
      <c r="X20" s="375"/>
      <c r="Y20" s="375"/>
      <c r="Z20" s="958"/>
      <c r="AA20" s="958"/>
      <c r="AB20" s="393"/>
      <c r="AC20" s="460"/>
      <c r="AD20" s="265"/>
      <c r="AE20" s="460"/>
      <c r="AF20" s="798"/>
    </row>
    <row r="21" spans="1:32" ht="19.5" customHeight="1" hidden="1">
      <c r="A21" s="38"/>
      <c r="B21" s="957"/>
      <c r="C21" s="720"/>
      <c r="D21" s="721">
        <f>IF(F21="","","02")</f>
      </c>
      <c r="E21" s="375"/>
      <c r="F21" s="722"/>
      <c r="G21" s="722"/>
      <c r="H21" s="725"/>
      <c r="I21" s="218">
        <f>IF(OR(H21="",リスト!$G$27=""),"",DATEDIF(H21,リスト!$G$27,"Y"))</f>
      </c>
      <c r="J21" s="375"/>
      <c r="K21" s="415"/>
      <c r="L21" s="218"/>
      <c r="M21" s="723"/>
      <c r="N21" s="398"/>
      <c r="O21" s="398"/>
      <c r="P21" s="398"/>
      <c r="Q21" s="218"/>
      <c r="R21" s="772"/>
      <c r="S21" s="70"/>
      <c r="T21" s="70"/>
      <c r="U21" s="375"/>
      <c r="V21" s="375"/>
      <c r="W21" s="375"/>
      <c r="X21" s="375"/>
      <c r="Y21" s="375"/>
      <c r="Z21" s="958"/>
      <c r="AA21" s="958"/>
      <c r="AB21" s="393"/>
      <c r="AC21" s="455"/>
      <c r="AD21" s="265"/>
      <c r="AE21" s="455"/>
      <c r="AF21" s="459"/>
    </row>
    <row r="22" spans="1:32" ht="19.5" customHeight="1" hidden="1">
      <c r="A22" s="38"/>
      <c r="B22" s="957"/>
      <c r="C22" s="720"/>
      <c r="D22" s="721">
        <f>IF(F22="","","03")</f>
      </c>
      <c r="E22" s="375"/>
      <c r="F22" s="722"/>
      <c r="G22" s="722"/>
      <c r="H22" s="725"/>
      <c r="I22" s="218">
        <f>IF(OR(H22="",リスト!$G$27=""),"",DATEDIF(H22,リスト!$G$27,"Y"))</f>
      </c>
      <c r="J22" s="375"/>
      <c r="K22" s="415"/>
      <c r="L22" s="218"/>
      <c r="M22" s="723"/>
      <c r="N22" s="398"/>
      <c r="O22" s="398"/>
      <c r="P22" s="398"/>
      <c r="Q22" s="218"/>
      <c r="R22" s="772"/>
      <c r="S22" s="70"/>
      <c r="T22" s="70"/>
      <c r="U22" s="375"/>
      <c r="V22" s="375"/>
      <c r="W22" s="375"/>
      <c r="X22" s="375"/>
      <c r="Y22" s="375"/>
      <c r="Z22" s="958"/>
      <c r="AA22" s="958"/>
      <c r="AB22" s="393"/>
      <c r="AC22" s="455"/>
      <c r="AD22" s="265"/>
      <c r="AE22" s="455"/>
      <c r="AF22" s="459"/>
    </row>
    <row r="23" spans="1:32" ht="19.5" customHeight="1" hidden="1">
      <c r="A23" s="38"/>
      <c r="B23" s="957"/>
      <c r="C23" s="720"/>
      <c r="D23" s="721">
        <f>IF(F23="","","04")</f>
      </c>
      <c r="E23" s="375"/>
      <c r="F23" s="722"/>
      <c r="G23" s="722"/>
      <c r="H23" s="725"/>
      <c r="I23" s="218">
        <f>IF(OR(H23="",リスト!$G$27=""),"",DATEDIF(H23,リスト!$G$27,"Y"))</f>
      </c>
      <c r="J23" s="375"/>
      <c r="K23" s="415"/>
      <c r="L23" s="218"/>
      <c r="M23" s="723"/>
      <c r="N23" s="398"/>
      <c r="O23" s="398"/>
      <c r="P23" s="398"/>
      <c r="Q23" s="218"/>
      <c r="R23" s="772"/>
      <c r="S23" s="70"/>
      <c r="T23" s="70"/>
      <c r="U23" s="375"/>
      <c r="V23" s="375"/>
      <c r="W23" s="375"/>
      <c r="X23" s="375"/>
      <c r="Y23" s="375"/>
      <c r="Z23" s="958"/>
      <c r="AA23" s="958"/>
      <c r="AB23" s="393"/>
      <c r="AC23" s="455"/>
      <c r="AD23" s="265"/>
      <c r="AE23" s="455"/>
      <c r="AF23" s="459"/>
    </row>
    <row r="24" spans="1:32" ht="19.5" customHeight="1" hidden="1">
      <c r="A24" s="38"/>
      <c r="B24" s="957"/>
      <c r="C24" s="720"/>
      <c r="D24" s="721">
        <f>IF(F24="","","05")</f>
      </c>
      <c r="E24" s="375"/>
      <c r="F24" s="722"/>
      <c r="G24" s="722"/>
      <c r="H24" s="725"/>
      <c r="I24" s="218">
        <f>IF(OR(H24="",リスト!$G$27=""),"",DATEDIF(H24,リスト!$G$27,"Y"))</f>
      </c>
      <c r="J24" s="375"/>
      <c r="K24" s="415"/>
      <c r="L24" s="218"/>
      <c r="M24" s="723"/>
      <c r="N24" s="398"/>
      <c r="O24" s="398"/>
      <c r="P24" s="398"/>
      <c r="Q24" s="218"/>
      <c r="R24" s="772"/>
      <c r="S24" s="70"/>
      <c r="T24" s="70"/>
      <c r="U24" s="375"/>
      <c r="V24" s="375"/>
      <c r="W24" s="375"/>
      <c r="X24" s="375"/>
      <c r="Y24" s="375"/>
      <c r="Z24" s="958"/>
      <c r="AA24" s="958"/>
      <c r="AB24" s="393"/>
      <c r="AC24" s="455"/>
      <c r="AD24" s="265"/>
      <c r="AE24" s="455"/>
      <c r="AF24" s="459"/>
    </row>
    <row r="25" spans="1:32" ht="19.5" customHeight="1" hidden="1">
      <c r="A25" s="38"/>
      <c r="B25" s="957" t="s">
        <v>357</v>
      </c>
      <c r="C25" s="720"/>
      <c r="D25" s="721">
        <f>IF(F25="","","01")</f>
      </c>
      <c r="E25" s="375"/>
      <c r="F25" s="722"/>
      <c r="G25" s="722"/>
      <c r="H25" s="725"/>
      <c r="I25" s="218">
        <f>IF(OR(H25="",リスト!$G$27=""),"",DATEDIF(H25,リスト!$G$27,"Y"))</f>
      </c>
      <c r="J25" s="375"/>
      <c r="K25" s="415"/>
      <c r="L25" s="218"/>
      <c r="M25" s="723"/>
      <c r="N25" s="398"/>
      <c r="O25" s="398"/>
      <c r="P25" s="398"/>
      <c r="Q25" s="218"/>
      <c r="R25" s="772"/>
      <c r="S25" s="772"/>
      <c r="T25" s="70"/>
      <c r="U25" s="375"/>
      <c r="V25" s="375"/>
      <c r="W25" s="375"/>
      <c r="X25" s="375"/>
      <c r="Y25" s="375"/>
      <c r="Z25" s="958"/>
      <c r="AA25" s="958"/>
      <c r="AB25" s="393"/>
      <c r="AC25" s="460"/>
      <c r="AD25" s="265"/>
      <c r="AE25" s="460"/>
      <c r="AF25" s="798"/>
    </row>
    <row r="26" spans="1:32" ht="19.5" customHeight="1" hidden="1">
      <c r="A26" s="38"/>
      <c r="B26" s="957"/>
      <c r="C26" s="720"/>
      <c r="D26" s="721">
        <f>IF(F26="","","02")</f>
      </c>
      <c r="E26" s="375"/>
      <c r="F26" s="722"/>
      <c r="G26" s="722"/>
      <c r="H26" s="725"/>
      <c r="I26" s="218">
        <f>IF(OR(H26="",リスト!$G$27=""),"",DATEDIF(H26,リスト!$G$27,"Y"))</f>
      </c>
      <c r="J26" s="375"/>
      <c r="K26" s="415"/>
      <c r="L26" s="218"/>
      <c r="M26" s="723"/>
      <c r="N26" s="398"/>
      <c r="O26" s="398"/>
      <c r="P26" s="398"/>
      <c r="Q26" s="218"/>
      <c r="R26" s="772"/>
      <c r="S26" s="772"/>
      <c r="T26" s="70"/>
      <c r="U26" s="375"/>
      <c r="V26" s="375"/>
      <c r="W26" s="375"/>
      <c r="X26" s="375"/>
      <c r="Y26" s="375"/>
      <c r="Z26" s="958"/>
      <c r="AA26" s="958"/>
      <c r="AB26" s="393"/>
      <c r="AC26" s="455"/>
      <c r="AD26" s="265"/>
      <c r="AE26" s="455"/>
      <c r="AF26" s="459"/>
    </row>
    <row r="27" spans="1:32" ht="19.5" customHeight="1" hidden="1">
      <c r="A27" s="38"/>
      <c r="B27" s="957"/>
      <c r="C27" s="720"/>
      <c r="D27" s="721">
        <f>IF(F27="","","03")</f>
      </c>
      <c r="E27" s="375"/>
      <c r="F27" s="722"/>
      <c r="G27" s="722"/>
      <c r="H27" s="725"/>
      <c r="I27" s="218">
        <f>IF(OR(H27="",リスト!$G$27=""),"",DATEDIF(H27,リスト!$G$27,"Y"))</f>
      </c>
      <c r="J27" s="375"/>
      <c r="K27" s="415"/>
      <c r="L27" s="218"/>
      <c r="M27" s="723"/>
      <c r="N27" s="398"/>
      <c r="O27" s="398"/>
      <c r="P27" s="398"/>
      <c r="Q27" s="218"/>
      <c r="R27" s="772"/>
      <c r="S27" s="772"/>
      <c r="T27" s="70"/>
      <c r="U27" s="375"/>
      <c r="V27" s="375"/>
      <c r="W27" s="375"/>
      <c r="X27" s="375"/>
      <c r="Y27" s="375"/>
      <c r="Z27" s="958"/>
      <c r="AA27" s="958"/>
      <c r="AB27" s="393"/>
      <c r="AC27" s="455"/>
      <c r="AD27" s="265"/>
      <c r="AE27" s="455"/>
      <c r="AF27" s="459"/>
    </row>
    <row r="28" spans="1:32" ht="19.5" customHeight="1" hidden="1">
      <c r="A28" s="38"/>
      <c r="B28" s="957"/>
      <c r="C28" s="720"/>
      <c r="D28" s="721">
        <f>IF(F28="","","04")</f>
      </c>
      <c r="E28" s="375"/>
      <c r="F28" s="722"/>
      <c r="G28" s="722"/>
      <c r="H28" s="725"/>
      <c r="I28" s="218">
        <f>IF(OR(H28="",リスト!$G$27=""),"",DATEDIF(H28,リスト!$G$27,"Y"))</f>
      </c>
      <c r="J28" s="375"/>
      <c r="K28" s="415"/>
      <c r="L28" s="218"/>
      <c r="M28" s="723"/>
      <c r="N28" s="398"/>
      <c r="O28" s="398"/>
      <c r="P28" s="398"/>
      <c r="Q28" s="218"/>
      <c r="R28" s="772"/>
      <c r="S28" s="772"/>
      <c r="T28" s="70"/>
      <c r="U28" s="375"/>
      <c r="V28" s="375"/>
      <c r="W28" s="375"/>
      <c r="X28" s="375"/>
      <c r="Y28" s="375"/>
      <c r="Z28" s="958"/>
      <c r="AA28" s="958"/>
      <c r="AB28" s="393"/>
      <c r="AC28" s="455"/>
      <c r="AD28" s="265"/>
      <c r="AE28" s="455"/>
      <c r="AF28" s="459"/>
    </row>
    <row r="29" spans="1:32" ht="19.5" customHeight="1" hidden="1">
      <c r="A29" s="38"/>
      <c r="B29" s="957"/>
      <c r="C29" s="720"/>
      <c r="D29" s="721">
        <f>IF(F29="","","05")</f>
      </c>
      <c r="E29" s="375"/>
      <c r="F29" s="722"/>
      <c r="G29" s="722"/>
      <c r="H29" s="725"/>
      <c r="I29" s="218">
        <f>IF(OR(H29="",リスト!$G$27=""),"",DATEDIF(H29,リスト!$G$27,"Y"))</f>
      </c>
      <c r="J29" s="375"/>
      <c r="K29" s="415"/>
      <c r="L29" s="218"/>
      <c r="M29" s="723"/>
      <c r="N29" s="398"/>
      <c r="O29" s="398"/>
      <c r="P29" s="398"/>
      <c r="Q29" s="218"/>
      <c r="R29" s="772"/>
      <c r="S29" s="772"/>
      <c r="T29" s="70"/>
      <c r="U29" s="375"/>
      <c r="V29" s="375"/>
      <c r="W29" s="375"/>
      <c r="X29" s="375"/>
      <c r="Y29" s="375"/>
      <c r="Z29" s="958"/>
      <c r="AA29" s="958"/>
      <c r="AB29" s="393"/>
      <c r="AC29" s="455"/>
      <c r="AD29" s="460"/>
      <c r="AE29" s="455"/>
      <c r="AF29" s="459"/>
    </row>
    <row r="30" spans="1:31" ht="19.5" customHeight="1" hidden="1">
      <c r="A30" s="104"/>
      <c r="B30" s="265" t="str">
        <f>"【年齢】 "&amp;TEXT(リスト!G27,"yyyy年m月d日")&amp;"時点で計算されます。（年齢が60歳以上の場合、修了後5年以上就業出来る旨を備考欄に記載ください）"</f>
        <v>【年齢】 2020年4月1日時点で計算されます。（年齢が60歳以上の場合、修了後5年以上就業出来る旨を備考欄に記載ください）</v>
      </c>
      <c r="C30" s="104"/>
      <c r="D30" s="265"/>
      <c r="E30" s="104"/>
      <c r="F30" s="104"/>
      <c r="G30" s="104"/>
      <c r="H30" s="108"/>
      <c r="I30" s="249"/>
      <c r="J30" s="699"/>
      <c r="K30" s="108"/>
      <c r="L30" s="699"/>
      <c r="M30" s="110"/>
      <c r="N30" s="110"/>
      <c r="O30" s="110"/>
      <c r="P30" s="110"/>
      <c r="Q30" s="699"/>
      <c r="R30" s="111"/>
      <c r="S30" s="111"/>
      <c r="T30" s="111"/>
      <c r="U30" s="699"/>
      <c r="V30" s="699"/>
      <c r="W30" s="699"/>
      <c r="X30" s="699"/>
      <c r="Y30" s="699"/>
      <c r="Z30" s="112"/>
      <c r="AA30" s="112"/>
      <c r="AB30" s="393"/>
      <c r="AC30" s="106"/>
      <c r="AD30" s="265"/>
      <c r="AE30" s="265"/>
    </row>
    <row r="31" spans="1:31" ht="19.5" customHeight="1" hidden="1">
      <c r="A31" s="104"/>
      <c r="B31" s="389" t="s">
        <v>550</v>
      </c>
      <c r="C31" s="104"/>
      <c r="D31" s="104"/>
      <c r="E31" s="104"/>
      <c r="F31" s="104"/>
      <c r="G31" s="104"/>
      <c r="H31" s="108"/>
      <c r="I31" s="249"/>
      <c r="J31" s="699"/>
      <c r="K31" s="108"/>
      <c r="L31" s="699"/>
      <c r="M31" s="110"/>
      <c r="N31" s="110"/>
      <c r="O31" s="110"/>
      <c r="P31" s="110"/>
      <c r="Q31" s="699"/>
      <c r="R31" s="111"/>
      <c r="S31" s="111"/>
      <c r="T31" s="111"/>
      <c r="U31" s="699"/>
      <c r="V31" s="699"/>
      <c r="W31" s="699"/>
      <c r="X31" s="699"/>
      <c r="Y31" s="699"/>
      <c r="Z31" s="112"/>
      <c r="AA31" s="112"/>
      <c r="AB31" s="393"/>
      <c r="AC31" s="106"/>
      <c r="AD31" s="265"/>
      <c r="AE31" s="265"/>
    </row>
    <row r="32" spans="1:31" ht="19.5" customHeight="1" hidden="1">
      <c r="A32" s="104"/>
      <c r="B32" s="104"/>
      <c r="C32" s="104"/>
      <c r="D32" s="104"/>
      <c r="E32" s="104"/>
      <c r="F32" s="104"/>
      <c r="G32" s="104"/>
      <c r="H32" s="108"/>
      <c r="I32" s="249"/>
      <c r="J32" s="699"/>
      <c r="K32" s="108"/>
      <c r="L32" s="699"/>
      <c r="M32" s="110"/>
      <c r="N32" s="110"/>
      <c r="O32" s="110"/>
      <c r="P32" s="110"/>
      <c r="Q32" s="699"/>
      <c r="R32" s="111"/>
      <c r="S32" s="111"/>
      <c r="T32" s="111"/>
      <c r="U32" s="699"/>
      <c r="V32" s="699"/>
      <c r="W32" s="699"/>
      <c r="X32" s="699"/>
      <c r="Y32" s="699"/>
      <c r="Z32" s="112"/>
      <c r="AA32" s="112"/>
      <c r="AB32" s="393"/>
      <c r="AC32" s="106"/>
      <c r="AD32" s="265"/>
      <c r="AE32" s="265"/>
    </row>
    <row r="33" spans="1:27" ht="19.5" customHeight="1" hidden="1">
      <c r="A33" s="760"/>
      <c r="B33" s="898" t="s">
        <v>404</v>
      </c>
      <c r="C33" s="899"/>
      <c r="D33" s="899"/>
      <c r="E33" s="899"/>
      <c r="F33" s="900"/>
      <c r="G33" s="38"/>
      <c r="H33" s="38"/>
      <c r="I33" s="38"/>
      <c r="J33" s="38"/>
      <c r="K33" s="38"/>
      <c r="L33" s="38"/>
      <c r="M33" s="38"/>
      <c r="N33" s="38"/>
      <c r="O33" s="38"/>
      <c r="P33" s="38"/>
      <c r="Q33" s="38"/>
      <c r="R33" s="38"/>
      <c r="S33" s="40"/>
      <c r="T33" s="40"/>
      <c r="U33" s="40"/>
      <c r="V33" s="40"/>
      <c r="W33" s="40"/>
      <c r="X33" s="40"/>
      <c r="Y33" s="40"/>
      <c r="Z33" s="85" t="str">
        <f>IF('2-1(表紙)'!$J$3="","提出区分",'2-1(表紙)'!$J$3)</f>
        <v>提出区分</v>
      </c>
      <c r="AA33" s="85"/>
    </row>
    <row r="34" spans="1:32" ht="19.5" customHeight="1" hidden="1">
      <c r="A34" s="38"/>
      <c r="B34" s="76"/>
      <c r="C34" s="76"/>
      <c r="D34" s="76"/>
      <c r="E34" s="76"/>
      <c r="F34" s="76"/>
      <c r="G34" s="76"/>
      <c r="H34" s="76"/>
      <c r="I34" s="76"/>
      <c r="J34" s="76"/>
      <c r="K34" s="76"/>
      <c r="L34" s="76"/>
      <c r="M34" s="76"/>
      <c r="N34" s="76"/>
      <c r="O34" s="76"/>
      <c r="P34" s="76"/>
      <c r="Q34" s="76"/>
      <c r="R34" s="76"/>
      <c r="S34" s="76"/>
      <c r="T34" s="40"/>
      <c r="U34" s="40"/>
      <c r="V34" s="40"/>
      <c r="W34" s="40"/>
      <c r="X34" s="40"/>
      <c r="Y34" s="40"/>
      <c r="Z34" s="40"/>
      <c r="AA34" s="40"/>
      <c r="AB34" s="393"/>
      <c r="AC34" s="106"/>
      <c r="AD34" s="265"/>
      <c r="AE34" s="265"/>
      <c r="AF34" s="265"/>
    </row>
    <row r="35" spans="1:28" ht="19.5" customHeight="1" hidden="1">
      <c r="A35" s="38"/>
      <c r="B35" s="926" t="s">
        <v>421</v>
      </c>
      <c r="C35" s="926"/>
      <c r="D35" s="926"/>
      <c r="E35" s="926"/>
      <c r="F35" s="926"/>
      <c r="G35" s="926"/>
      <c r="H35" s="926"/>
      <c r="I35" s="292"/>
      <c r="J35" s="292"/>
      <c r="K35" s="292"/>
      <c r="L35" s="292"/>
      <c r="M35" s="76"/>
      <c r="N35" s="76"/>
      <c r="O35" s="917" t="s">
        <v>10</v>
      </c>
      <c r="P35" s="918"/>
      <c r="Q35" s="918"/>
      <c r="R35" s="919"/>
      <c r="S35" s="917">
        <f>IF('2-1(表紙)'!$I$15="","",'2-1(表紙)'!$I$15)</f>
      </c>
      <c r="T35" s="918"/>
      <c r="U35" s="918"/>
      <c r="V35" s="918"/>
      <c r="W35" s="918"/>
      <c r="X35" s="918"/>
      <c r="Y35" s="918"/>
      <c r="Z35" s="918"/>
      <c r="AA35" s="919"/>
      <c r="AB35" s="393"/>
    </row>
    <row r="36" spans="1:31" ht="19.5" customHeight="1" hidden="1">
      <c r="A36" s="38"/>
      <c r="B36" s="926"/>
      <c r="C36" s="926"/>
      <c r="D36" s="926"/>
      <c r="E36" s="926"/>
      <c r="F36" s="926"/>
      <c r="G36" s="926"/>
      <c r="H36" s="926"/>
      <c r="I36" s="292"/>
      <c r="J36" s="292"/>
      <c r="K36" s="292"/>
      <c r="L36" s="292"/>
      <c r="M36" s="76"/>
      <c r="N36" s="76"/>
      <c r="O36" s="917" t="s">
        <v>340</v>
      </c>
      <c r="P36" s="918"/>
      <c r="Q36" s="918"/>
      <c r="R36" s="919"/>
      <c r="S36" s="917">
        <f>IF('2-1(表紙)'!$J$15="","",'2-1(表紙)'!$J$15)</f>
      </c>
      <c r="T36" s="918"/>
      <c r="U36" s="918"/>
      <c r="V36" s="918"/>
      <c r="W36" s="918"/>
      <c r="X36" s="918"/>
      <c r="Y36" s="918"/>
      <c r="Z36" s="918"/>
      <c r="AA36" s="919"/>
      <c r="AB36" s="393"/>
      <c r="AC36" s="106"/>
      <c r="AD36" s="265"/>
      <c r="AE36" s="457"/>
    </row>
    <row r="37" spans="1:32" ht="19.5" customHeight="1" hidden="1">
      <c r="A37" s="38"/>
      <c r="B37" s="292"/>
      <c r="C37" s="292"/>
      <c r="D37" s="292"/>
      <c r="E37" s="292"/>
      <c r="F37" s="292"/>
      <c r="G37" s="292"/>
      <c r="H37" s="292"/>
      <c r="I37" s="292"/>
      <c r="J37" s="292"/>
      <c r="K37" s="292"/>
      <c r="L37" s="292"/>
      <c r="M37" s="76"/>
      <c r="N37" s="76"/>
      <c r="O37" s="917" t="str">
        <f>'2-1(表紙)'!F10</f>
        <v>林業経営体名</v>
      </c>
      <c r="P37" s="918"/>
      <c r="Q37" s="918"/>
      <c r="R37" s="919"/>
      <c r="S37" s="917">
        <f>IF('2-1(表紙)'!$H$10="","",'2-1(表紙)'!$H$10)</f>
      </c>
      <c r="T37" s="918"/>
      <c r="U37" s="918"/>
      <c r="V37" s="918"/>
      <c r="W37" s="918"/>
      <c r="X37" s="918"/>
      <c r="Y37" s="918"/>
      <c r="Z37" s="918"/>
      <c r="AA37" s="698">
        <f>IF('2-1(表紙)'!$K$15="","",'2-1(表紙)'!$K$15)</f>
      </c>
      <c r="AB37" s="393"/>
      <c r="AC37" s="106"/>
      <c r="AD37" s="265"/>
      <c r="AE37" s="265"/>
      <c r="AF37" s="265"/>
    </row>
    <row r="38" spans="1:31" ht="19.5" customHeight="1" hidden="1">
      <c r="A38" s="38"/>
      <c r="B38" s="38"/>
      <c r="C38" s="38"/>
      <c r="D38" s="38"/>
      <c r="E38" s="38"/>
      <c r="F38" s="38"/>
      <c r="G38" s="38"/>
      <c r="H38" s="38"/>
      <c r="I38" s="38"/>
      <c r="J38" s="38"/>
      <c r="K38" s="38"/>
      <c r="L38" s="38"/>
      <c r="M38" s="38"/>
      <c r="N38" s="38"/>
      <c r="O38" s="38"/>
      <c r="P38" s="38"/>
      <c r="Q38" s="38"/>
      <c r="R38" s="38"/>
      <c r="S38" s="40"/>
      <c r="T38" s="40"/>
      <c r="U38" s="40"/>
      <c r="V38" s="88"/>
      <c r="W38" s="88"/>
      <c r="X38" s="88"/>
      <c r="Y38" s="88"/>
      <c r="Z38" s="137"/>
      <c r="AA38" s="200"/>
      <c r="AB38" s="395"/>
      <c r="AC38" s="107"/>
      <c r="AD38" s="395"/>
      <c r="AE38" s="395"/>
    </row>
    <row r="39" spans="1:30" ht="19.5" customHeight="1" hidden="1">
      <c r="A39" s="38"/>
      <c r="B39" s="963" t="s">
        <v>348</v>
      </c>
      <c r="C39" s="934" t="s">
        <v>280</v>
      </c>
      <c r="D39" s="934" t="s">
        <v>0</v>
      </c>
      <c r="E39" s="938" t="s">
        <v>413</v>
      </c>
      <c r="F39" s="915" t="s">
        <v>142</v>
      </c>
      <c r="G39" s="915"/>
      <c r="H39" s="915"/>
      <c r="I39" s="915"/>
      <c r="J39" s="915"/>
      <c r="K39" s="898" t="s">
        <v>7</v>
      </c>
      <c r="L39" s="900"/>
      <c r="M39" s="941" t="str">
        <f>M7</f>
        <v>林業就業経験
月数</v>
      </c>
      <c r="N39" s="929" t="str">
        <f>N7</f>
        <v>林大等修了生の
集合研修不参加</v>
      </c>
      <c r="O39" s="944" t="s">
        <v>436</v>
      </c>
      <c r="P39" s="954" t="s">
        <v>437</v>
      </c>
      <c r="Q39" s="936" t="s">
        <v>542</v>
      </c>
      <c r="R39" s="936"/>
      <c r="S39" s="936"/>
      <c r="T39" s="947" t="s">
        <v>551</v>
      </c>
      <c r="U39" s="898" t="s">
        <v>141</v>
      </c>
      <c r="V39" s="899"/>
      <c r="W39" s="899"/>
      <c r="X39" s="899"/>
      <c r="Y39" s="899"/>
      <c r="Z39" s="915" t="s">
        <v>6</v>
      </c>
      <c r="AA39" s="915"/>
      <c r="AB39" s="393"/>
      <c r="AC39" s="265"/>
      <c r="AD39" s="265"/>
    </row>
    <row r="40" spans="1:30" ht="19.5" customHeight="1" hidden="1">
      <c r="A40" s="38"/>
      <c r="B40" s="964"/>
      <c r="C40" s="937"/>
      <c r="D40" s="937"/>
      <c r="E40" s="939"/>
      <c r="F40" s="915" t="s">
        <v>1</v>
      </c>
      <c r="G40" s="915" t="s">
        <v>419</v>
      </c>
      <c r="H40" s="915" t="s">
        <v>2</v>
      </c>
      <c r="I40" s="934" t="str">
        <f>I8</f>
        <v>年齢</v>
      </c>
      <c r="J40" s="934" t="s">
        <v>4</v>
      </c>
      <c r="K40" s="951" t="s">
        <v>143</v>
      </c>
      <c r="L40" s="915" t="s">
        <v>5</v>
      </c>
      <c r="M40" s="942"/>
      <c r="N40" s="930"/>
      <c r="O40" s="945"/>
      <c r="P40" s="955"/>
      <c r="Q40" s="961" t="str">
        <f>'2-2(基本)R2TR専用'!B10</f>
        <v>ＴＲ
(R2)</v>
      </c>
      <c r="R40" s="920" t="s">
        <v>661</v>
      </c>
      <c r="S40" s="920" t="s">
        <v>662</v>
      </c>
      <c r="T40" s="948"/>
      <c r="U40" s="920" t="s">
        <v>136</v>
      </c>
      <c r="V40" s="920" t="s">
        <v>137</v>
      </c>
      <c r="W40" s="920" t="s">
        <v>138</v>
      </c>
      <c r="X40" s="920" t="s">
        <v>139</v>
      </c>
      <c r="Y40" s="934" t="s">
        <v>140</v>
      </c>
      <c r="Z40" s="915"/>
      <c r="AA40" s="915"/>
      <c r="AB40" s="393"/>
      <c r="AC40" s="265"/>
      <c r="AD40" s="265"/>
    </row>
    <row r="41" spans="1:32" ht="79.5" customHeight="1" hidden="1">
      <c r="A41" s="38"/>
      <c r="B41" s="964"/>
      <c r="C41" s="937"/>
      <c r="D41" s="937"/>
      <c r="E41" s="939"/>
      <c r="F41" s="960"/>
      <c r="G41" s="960"/>
      <c r="H41" s="960"/>
      <c r="I41" s="937"/>
      <c r="J41" s="937"/>
      <c r="K41" s="960"/>
      <c r="L41" s="960"/>
      <c r="M41" s="942"/>
      <c r="N41" s="930"/>
      <c r="O41" s="945"/>
      <c r="P41" s="955"/>
      <c r="Q41" s="962"/>
      <c r="R41" s="934"/>
      <c r="S41" s="934"/>
      <c r="T41" s="948"/>
      <c r="U41" s="934"/>
      <c r="V41" s="934"/>
      <c r="W41" s="934"/>
      <c r="X41" s="934"/>
      <c r="Y41" s="937"/>
      <c r="Z41" s="960"/>
      <c r="AA41" s="960"/>
      <c r="AB41" s="393"/>
      <c r="AC41" s="799" t="str">
        <f>AC9</f>
        <v>研修生数</v>
      </c>
      <c r="AD41" s="799" t="str">
        <f>AD9</f>
        <v>TRで資材費受領済</v>
      </c>
      <c r="AE41" s="799" t="str">
        <f>AE9</f>
        <v>"研修生の減"になった</v>
      </c>
      <c r="AF41" s="799" t="str">
        <f>AF9</f>
        <v>資材費対象の人数</v>
      </c>
    </row>
    <row r="42" spans="1:32" ht="19.5" customHeight="1">
      <c r="A42" s="38"/>
      <c r="B42" s="959" t="str">
        <f>'2-2(基本)R2TR専用'!B10</f>
        <v>ＴＲ
(R2)</v>
      </c>
      <c r="C42" s="720">
        <v>21</v>
      </c>
      <c r="D42" s="705">
        <f>IF(F42="","","06")</f>
      </c>
      <c r="E42" s="218"/>
      <c r="F42" s="715"/>
      <c r="G42" s="715"/>
      <c r="H42" s="557"/>
      <c r="I42" s="71">
        <f>IF(OR(H42="",リスト!$G$27=""),"",DATEDIF(H42,リスト!$G$27,"Y"))</f>
      </c>
      <c r="J42" s="114"/>
      <c r="K42" s="557"/>
      <c r="L42" s="114"/>
      <c r="M42" s="121"/>
      <c r="N42" s="398"/>
      <c r="O42" s="398"/>
      <c r="P42" s="398"/>
      <c r="Q42" s="218"/>
      <c r="R42" s="70"/>
      <c r="S42" s="70"/>
      <c r="T42" s="70"/>
      <c r="U42" s="218"/>
      <c r="V42" s="218"/>
      <c r="W42" s="218"/>
      <c r="X42" s="218"/>
      <c r="Y42" s="218"/>
      <c r="Z42" s="922"/>
      <c r="AA42" s="922"/>
      <c r="AB42" s="393"/>
      <c r="AC42" s="460">
        <f>IF(F42&lt;&gt;"",1,0)</f>
        <v>0</v>
      </c>
      <c r="AD42" s="265"/>
      <c r="AE42" s="460">
        <f>'2-3(詳細)R2TR専用'!AC42</f>
        <v>0</v>
      </c>
      <c r="AF42" s="798">
        <f>AC42-AE42</f>
        <v>0</v>
      </c>
    </row>
    <row r="43" spans="1:32" ht="19.5" customHeight="1">
      <c r="A43" s="38"/>
      <c r="B43" s="959"/>
      <c r="C43" s="720">
        <v>22</v>
      </c>
      <c r="D43" s="705">
        <f>IF(F43="","","07")</f>
      </c>
      <c r="E43" s="218"/>
      <c r="F43" s="715"/>
      <c r="G43" s="715"/>
      <c r="H43" s="557"/>
      <c r="I43" s="71">
        <f>IF(OR(H43="",リスト!$G$27=""),"",DATEDIF(H43,リスト!$G$27,"Y"))</f>
      </c>
      <c r="J43" s="114"/>
      <c r="K43" s="557"/>
      <c r="L43" s="114"/>
      <c r="M43" s="121"/>
      <c r="N43" s="398"/>
      <c r="O43" s="398"/>
      <c r="P43" s="398"/>
      <c r="Q43" s="218"/>
      <c r="R43" s="70"/>
      <c r="S43" s="70"/>
      <c r="T43" s="70"/>
      <c r="U43" s="218"/>
      <c r="V43" s="218"/>
      <c r="W43" s="218"/>
      <c r="X43" s="218"/>
      <c r="Y43" s="218"/>
      <c r="Z43" s="922"/>
      <c r="AA43" s="922"/>
      <c r="AB43" s="393"/>
      <c r="AC43" s="455">
        <f>IF(F43&lt;&gt;"",1,0)</f>
        <v>0</v>
      </c>
      <c r="AD43" s="265"/>
      <c r="AE43" s="455">
        <f>'2-3(詳細)R2TR専用'!AC43</f>
        <v>0</v>
      </c>
      <c r="AF43" s="459">
        <f>AC43-AE43</f>
        <v>0</v>
      </c>
    </row>
    <row r="44" spans="1:32" ht="19.5" customHeight="1">
      <c r="A44" s="38"/>
      <c r="B44" s="959"/>
      <c r="C44" s="720">
        <v>23</v>
      </c>
      <c r="D44" s="705">
        <f>IF(F44="","","08")</f>
      </c>
      <c r="E44" s="218"/>
      <c r="F44" s="715"/>
      <c r="G44" s="715"/>
      <c r="H44" s="557"/>
      <c r="I44" s="71">
        <f>IF(OR(H44="",リスト!$G$27=""),"",DATEDIF(H44,リスト!$G$27,"Y"))</f>
      </c>
      <c r="J44" s="114"/>
      <c r="K44" s="557"/>
      <c r="L44" s="114"/>
      <c r="M44" s="121"/>
      <c r="N44" s="398"/>
      <c r="O44" s="398"/>
      <c r="P44" s="398"/>
      <c r="Q44" s="218"/>
      <c r="R44" s="70"/>
      <c r="S44" s="70"/>
      <c r="T44" s="70"/>
      <c r="U44" s="218"/>
      <c r="V44" s="218"/>
      <c r="W44" s="218"/>
      <c r="X44" s="218"/>
      <c r="Y44" s="218"/>
      <c r="Z44" s="922"/>
      <c r="AA44" s="922"/>
      <c r="AB44" s="393"/>
      <c r="AC44" s="455">
        <f>IF(F44&lt;&gt;"",1,0)</f>
        <v>0</v>
      </c>
      <c r="AD44" s="265"/>
      <c r="AE44" s="455">
        <f>'2-3(詳細)R2TR専用'!AC44</f>
        <v>0</v>
      </c>
      <c r="AF44" s="459">
        <f>AC44-AE44</f>
        <v>0</v>
      </c>
    </row>
    <row r="45" spans="1:32" ht="19.5" customHeight="1">
      <c r="A45" s="38"/>
      <c r="B45" s="959"/>
      <c r="C45" s="720">
        <v>24</v>
      </c>
      <c r="D45" s="705">
        <f>IF(F45="","","09")</f>
      </c>
      <c r="E45" s="218"/>
      <c r="F45" s="715"/>
      <c r="G45" s="715"/>
      <c r="H45" s="557"/>
      <c r="I45" s="71">
        <f>IF(OR(H45="",リスト!$G$27=""),"",DATEDIF(H45,リスト!$G$27,"Y"))</f>
      </c>
      <c r="J45" s="114"/>
      <c r="K45" s="557"/>
      <c r="L45" s="114"/>
      <c r="M45" s="121"/>
      <c r="N45" s="398"/>
      <c r="O45" s="398"/>
      <c r="P45" s="398"/>
      <c r="Q45" s="218"/>
      <c r="R45" s="70"/>
      <c r="S45" s="70"/>
      <c r="T45" s="70"/>
      <c r="U45" s="218"/>
      <c r="V45" s="218"/>
      <c r="W45" s="218"/>
      <c r="X45" s="218"/>
      <c r="Y45" s="218"/>
      <c r="Z45" s="922"/>
      <c r="AA45" s="922"/>
      <c r="AB45" s="393"/>
      <c r="AC45" s="455">
        <f>IF(F45&lt;&gt;"",1,0)</f>
        <v>0</v>
      </c>
      <c r="AD45" s="265"/>
      <c r="AE45" s="455">
        <f>'2-3(詳細)R2TR専用'!AC45</f>
        <v>0</v>
      </c>
      <c r="AF45" s="459">
        <f>AC45-AE45</f>
        <v>0</v>
      </c>
    </row>
    <row r="46" spans="1:33" ht="19.5" customHeight="1">
      <c r="A46" s="38"/>
      <c r="B46" s="959"/>
      <c r="C46" s="720">
        <v>25</v>
      </c>
      <c r="D46" s="705">
        <f>IF(F46="","","10")</f>
      </c>
      <c r="E46" s="218"/>
      <c r="F46" s="715"/>
      <c r="G46" s="715"/>
      <c r="H46" s="557"/>
      <c r="I46" s="71">
        <f>IF(OR(H46="",リスト!$G$27=""),"",DATEDIF(H46,リスト!$G$27,"Y"))</f>
      </c>
      <c r="J46" s="114"/>
      <c r="K46" s="557"/>
      <c r="L46" s="114"/>
      <c r="M46" s="121"/>
      <c r="N46" s="398"/>
      <c r="O46" s="398"/>
      <c r="P46" s="398"/>
      <c r="Q46" s="218"/>
      <c r="R46" s="70"/>
      <c r="S46" s="70"/>
      <c r="T46" s="70"/>
      <c r="U46" s="218"/>
      <c r="V46" s="218"/>
      <c r="W46" s="218"/>
      <c r="X46" s="218"/>
      <c r="Y46" s="218"/>
      <c r="Z46" s="922"/>
      <c r="AA46" s="922"/>
      <c r="AB46" s="393"/>
      <c r="AC46" s="461">
        <f>IF(F46&lt;&gt;"",1,0)</f>
        <v>0</v>
      </c>
      <c r="AE46" s="461">
        <f>'2-3(詳細)R2TR専用'!AC46</f>
        <v>0</v>
      </c>
      <c r="AF46" s="462">
        <f>AC46-AE46</f>
        <v>0</v>
      </c>
      <c r="AG46" s="456" t="str">
        <f>AG14</f>
        <v>（資材費はTR受も除く）</v>
      </c>
    </row>
    <row r="47" spans="1:33" ht="19.5" customHeight="1" hidden="1">
      <c r="A47" s="38"/>
      <c r="B47" s="957" t="s">
        <v>355</v>
      </c>
      <c r="C47" s="720"/>
      <c r="D47" s="721">
        <f>IF(F47="","","06")</f>
      </c>
      <c r="E47" s="375"/>
      <c r="F47" s="722"/>
      <c r="G47" s="722"/>
      <c r="H47" s="725"/>
      <c r="I47" s="218">
        <f>IF(OR(H47="",リスト!$G$27=""),"",DATEDIF(H47,リスト!$G$27,"Y"))</f>
      </c>
      <c r="J47" s="375"/>
      <c r="K47" s="725"/>
      <c r="L47" s="375"/>
      <c r="M47" s="723"/>
      <c r="N47" s="723"/>
      <c r="O47" s="723"/>
      <c r="P47" s="723"/>
      <c r="Q47" s="375"/>
      <c r="R47" s="70"/>
      <c r="S47" s="70"/>
      <c r="T47" s="724"/>
      <c r="U47" s="375"/>
      <c r="V47" s="375"/>
      <c r="W47" s="375"/>
      <c r="X47" s="375"/>
      <c r="Y47" s="375"/>
      <c r="Z47" s="958"/>
      <c r="AA47" s="958"/>
      <c r="AB47" s="393"/>
      <c r="AC47" s="455"/>
      <c r="AD47" s="455"/>
      <c r="AE47" s="455"/>
      <c r="AF47" s="459"/>
      <c r="AG47" s="459"/>
    </row>
    <row r="48" spans="1:33" ht="19.5" customHeight="1" hidden="1">
      <c r="A48" s="38"/>
      <c r="B48" s="957"/>
      <c r="C48" s="720"/>
      <c r="D48" s="721">
        <f>IF(F48="","","07")</f>
      </c>
      <c r="E48" s="375"/>
      <c r="F48" s="722"/>
      <c r="G48" s="722"/>
      <c r="H48" s="725"/>
      <c r="I48" s="218">
        <f>IF(OR(H48="",リスト!$G$27=""),"",DATEDIF(H48,リスト!$G$27,"Y"))</f>
      </c>
      <c r="J48" s="375"/>
      <c r="K48" s="725"/>
      <c r="L48" s="375"/>
      <c r="M48" s="723"/>
      <c r="N48" s="723"/>
      <c r="O48" s="723"/>
      <c r="P48" s="723"/>
      <c r="Q48" s="375"/>
      <c r="R48" s="70"/>
      <c r="S48" s="70"/>
      <c r="T48" s="724"/>
      <c r="U48" s="375"/>
      <c r="V48" s="375"/>
      <c r="W48" s="375"/>
      <c r="X48" s="375"/>
      <c r="Y48" s="375"/>
      <c r="Z48" s="958"/>
      <c r="AA48" s="958"/>
      <c r="AB48" s="393"/>
      <c r="AC48" s="455"/>
      <c r="AD48" s="455"/>
      <c r="AE48" s="455"/>
      <c r="AF48" s="459"/>
      <c r="AG48" s="459"/>
    </row>
    <row r="49" spans="1:33" ht="19.5" customHeight="1" hidden="1">
      <c r="A49" s="38"/>
      <c r="B49" s="957"/>
      <c r="C49" s="720"/>
      <c r="D49" s="721">
        <f>IF(F49="","","08")</f>
      </c>
      <c r="E49" s="375"/>
      <c r="F49" s="722"/>
      <c r="G49" s="722"/>
      <c r="H49" s="725"/>
      <c r="I49" s="218">
        <f>IF(OR(H49="",リスト!$G$27=""),"",DATEDIF(H49,リスト!$G$27,"Y"))</f>
      </c>
      <c r="J49" s="375"/>
      <c r="K49" s="725"/>
      <c r="L49" s="375"/>
      <c r="M49" s="723"/>
      <c r="N49" s="723"/>
      <c r="O49" s="723"/>
      <c r="P49" s="723"/>
      <c r="Q49" s="375"/>
      <c r="R49" s="70"/>
      <c r="S49" s="70"/>
      <c r="T49" s="724"/>
      <c r="U49" s="375"/>
      <c r="V49" s="375"/>
      <c r="W49" s="375"/>
      <c r="X49" s="375"/>
      <c r="Y49" s="375"/>
      <c r="Z49" s="958"/>
      <c r="AA49" s="958"/>
      <c r="AB49" s="393"/>
      <c r="AC49" s="455"/>
      <c r="AD49" s="455"/>
      <c r="AE49" s="455"/>
      <c r="AF49" s="459"/>
      <c r="AG49" s="459"/>
    </row>
    <row r="50" spans="1:33" ht="19.5" customHeight="1" hidden="1">
      <c r="A50" s="38"/>
      <c r="B50" s="957"/>
      <c r="C50" s="720"/>
      <c r="D50" s="721">
        <f>IF(F50="","","09")</f>
      </c>
      <c r="E50" s="375"/>
      <c r="F50" s="722"/>
      <c r="G50" s="722"/>
      <c r="H50" s="725"/>
      <c r="I50" s="218">
        <f>IF(OR(H50="",リスト!$G$27=""),"",DATEDIF(H50,リスト!$G$27,"Y"))</f>
      </c>
      <c r="J50" s="375"/>
      <c r="K50" s="725"/>
      <c r="L50" s="375"/>
      <c r="M50" s="723"/>
      <c r="N50" s="723"/>
      <c r="O50" s="723"/>
      <c r="P50" s="723"/>
      <c r="Q50" s="375"/>
      <c r="R50" s="70"/>
      <c r="S50" s="70"/>
      <c r="T50" s="724"/>
      <c r="U50" s="375"/>
      <c r="V50" s="375"/>
      <c r="W50" s="375"/>
      <c r="X50" s="375"/>
      <c r="Y50" s="375"/>
      <c r="Z50" s="958"/>
      <c r="AA50" s="958"/>
      <c r="AB50" s="393"/>
      <c r="AC50" s="455"/>
      <c r="AD50" s="455"/>
      <c r="AE50" s="455"/>
      <c r="AF50" s="459"/>
      <c r="AG50" s="459"/>
    </row>
    <row r="51" spans="1:33" ht="19.5" customHeight="1" hidden="1">
      <c r="A51" s="38"/>
      <c r="B51" s="957"/>
      <c r="C51" s="720"/>
      <c r="D51" s="721">
        <f>IF(F51="","","10")</f>
      </c>
      <c r="E51" s="375"/>
      <c r="F51" s="722"/>
      <c r="G51" s="722"/>
      <c r="H51" s="725"/>
      <c r="I51" s="218">
        <f>IF(OR(H51="",リスト!$G$27=""),"",DATEDIF(H51,リスト!$G$27,"Y"))</f>
      </c>
      <c r="J51" s="375"/>
      <c r="K51" s="725"/>
      <c r="L51" s="375"/>
      <c r="M51" s="723"/>
      <c r="N51" s="723"/>
      <c r="O51" s="723"/>
      <c r="P51" s="723"/>
      <c r="Q51" s="375"/>
      <c r="R51" s="70"/>
      <c r="S51" s="70"/>
      <c r="T51" s="724"/>
      <c r="U51" s="375"/>
      <c r="V51" s="375"/>
      <c r="W51" s="375"/>
      <c r="X51" s="375"/>
      <c r="Y51" s="375"/>
      <c r="Z51" s="958"/>
      <c r="AA51" s="958"/>
      <c r="AB51" s="393"/>
      <c r="AC51" s="455"/>
      <c r="AD51" s="455"/>
      <c r="AE51" s="455"/>
      <c r="AF51" s="459"/>
      <c r="AG51" s="459"/>
    </row>
    <row r="52" spans="1:32" ht="19.5" customHeight="1" hidden="1">
      <c r="A52" s="38"/>
      <c r="B52" s="957" t="s">
        <v>356</v>
      </c>
      <c r="C52" s="720"/>
      <c r="D52" s="721">
        <f>IF(F52="","","06")</f>
      </c>
      <c r="E52" s="375"/>
      <c r="F52" s="722"/>
      <c r="G52" s="722"/>
      <c r="H52" s="725"/>
      <c r="I52" s="218">
        <f>IF(OR(H52="",リスト!$G$27=""),"",DATEDIF(H52,リスト!$G$27,"Y"))</f>
      </c>
      <c r="J52" s="375"/>
      <c r="K52" s="415"/>
      <c r="L52" s="218"/>
      <c r="M52" s="723"/>
      <c r="N52" s="398"/>
      <c r="O52" s="398"/>
      <c r="P52" s="398"/>
      <c r="Q52" s="218"/>
      <c r="R52" s="772"/>
      <c r="S52" s="70"/>
      <c r="T52" s="70"/>
      <c r="U52" s="375"/>
      <c r="V52" s="375"/>
      <c r="W52" s="375"/>
      <c r="X52" s="375"/>
      <c r="Y52" s="375"/>
      <c r="Z52" s="958"/>
      <c r="AA52" s="958"/>
      <c r="AB52" s="393"/>
      <c r="AC52" s="460"/>
      <c r="AD52" s="265"/>
      <c r="AE52" s="460"/>
      <c r="AF52" s="798"/>
    </row>
    <row r="53" spans="1:32" ht="19.5" customHeight="1" hidden="1">
      <c r="A53" s="38"/>
      <c r="B53" s="957"/>
      <c r="C53" s="720"/>
      <c r="D53" s="721">
        <f>IF(F53="","","07")</f>
      </c>
      <c r="E53" s="375"/>
      <c r="F53" s="722"/>
      <c r="G53" s="722"/>
      <c r="H53" s="725"/>
      <c r="I53" s="218">
        <f>IF(OR(H53="",リスト!$G$27=""),"",DATEDIF(H53,リスト!$G$27,"Y"))</f>
      </c>
      <c r="J53" s="375"/>
      <c r="K53" s="415"/>
      <c r="L53" s="218"/>
      <c r="M53" s="723"/>
      <c r="N53" s="398"/>
      <c r="O53" s="398"/>
      <c r="P53" s="398"/>
      <c r="Q53" s="218"/>
      <c r="R53" s="772"/>
      <c r="S53" s="70"/>
      <c r="T53" s="70"/>
      <c r="U53" s="375"/>
      <c r="V53" s="375"/>
      <c r="W53" s="375"/>
      <c r="X53" s="375"/>
      <c r="Y53" s="375"/>
      <c r="Z53" s="958"/>
      <c r="AA53" s="958"/>
      <c r="AB53" s="393"/>
      <c r="AC53" s="455"/>
      <c r="AD53" s="265"/>
      <c r="AE53" s="455"/>
      <c r="AF53" s="459"/>
    </row>
    <row r="54" spans="1:32" ht="19.5" customHeight="1" hidden="1">
      <c r="A54" s="38"/>
      <c r="B54" s="957"/>
      <c r="C54" s="720"/>
      <c r="D54" s="721">
        <f>IF(F54="","","08")</f>
      </c>
      <c r="E54" s="375"/>
      <c r="F54" s="722"/>
      <c r="G54" s="722"/>
      <c r="H54" s="725"/>
      <c r="I54" s="218">
        <f>IF(OR(H54="",リスト!$G$27=""),"",DATEDIF(H54,リスト!$G$27,"Y"))</f>
      </c>
      <c r="J54" s="375"/>
      <c r="K54" s="415"/>
      <c r="L54" s="218"/>
      <c r="M54" s="723"/>
      <c r="N54" s="398"/>
      <c r="O54" s="398"/>
      <c r="P54" s="398"/>
      <c r="Q54" s="218"/>
      <c r="R54" s="772"/>
      <c r="S54" s="70"/>
      <c r="T54" s="70"/>
      <c r="U54" s="375"/>
      <c r="V54" s="375"/>
      <c r="W54" s="375"/>
      <c r="X54" s="375"/>
      <c r="Y54" s="375"/>
      <c r="Z54" s="958"/>
      <c r="AA54" s="958"/>
      <c r="AB54" s="393"/>
      <c r="AC54" s="455"/>
      <c r="AD54" s="265"/>
      <c r="AE54" s="455"/>
      <c r="AF54" s="459"/>
    </row>
    <row r="55" spans="1:32" ht="19.5" customHeight="1" hidden="1">
      <c r="A55" s="38"/>
      <c r="B55" s="957"/>
      <c r="C55" s="720"/>
      <c r="D55" s="721">
        <f>IF(F55="","","09")</f>
      </c>
      <c r="E55" s="375"/>
      <c r="F55" s="722"/>
      <c r="G55" s="722"/>
      <c r="H55" s="725"/>
      <c r="I55" s="218">
        <f>IF(OR(H55="",リスト!$G$27=""),"",DATEDIF(H55,リスト!$G$27,"Y"))</f>
      </c>
      <c r="J55" s="375"/>
      <c r="K55" s="415"/>
      <c r="L55" s="218"/>
      <c r="M55" s="723"/>
      <c r="N55" s="398"/>
      <c r="O55" s="398"/>
      <c r="P55" s="398"/>
      <c r="Q55" s="218"/>
      <c r="R55" s="772"/>
      <c r="S55" s="70"/>
      <c r="T55" s="70"/>
      <c r="U55" s="375"/>
      <c r="V55" s="375"/>
      <c r="W55" s="375"/>
      <c r="X55" s="375"/>
      <c r="Y55" s="375"/>
      <c r="Z55" s="958"/>
      <c r="AA55" s="958"/>
      <c r="AB55" s="393"/>
      <c r="AC55" s="455"/>
      <c r="AD55" s="265"/>
      <c r="AE55" s="455"/>
      <c r="AF55" s="459"/>
    </row>
    <row r="56" spans="1:32" ht="19.5" customHeight="1" hidden="1">
      <c r="A56" s="38"/>
      <c r="B56" s="957"/>
      <c r="C56" s="720"/>
      <c r="D56" s="721">
        <f>IF(F56="","","10")</f>
      </c>
      <c r="E56" s="375"/>
      <c r="F56" s="722"/>
      <c r="G56" s="722"/>
      <c r="H56" s="725"/>
      <c r="I56" s="218">
        <f>IF(OR(H56="",リスト!$G$27=""),"",DATEDIF(H56,リスト!$G$27,"Y"))</f>
      </c>
      <c r="J56" s="375"/>
      <c r="K56" s="415"/>
      <c r="L56" s="218"/>
      <c r="M56" s="723"/>
      <c r="N56" s="398"/>
      <c r="O56" s="398"/>
      <c r="P56" s="398"/>
      <c r="Q56" s="218"/>
      <c r="R56" s="772"/>
      <c r="S56" s="70"/>
      <c r="T56" s="70"/>
      <c r="U56" s="375"/>
      <c r="V56" s="375"/>
      <c r="W56" s="375"/>
      <c r="X56" s="375"/>
      <c r="Y56" s="375"/>
      <c r="Z56" s="958"/>
      <c r="AA56" s="958"/>
      <c r="AB56" s="393"/>
      <c r="AC56" s="461"/>
      <c r="AD56" s="265"/>
      <c r="AE56" s="461"/>
      <c r="AF56" s="462"/>
    </row>
    <row r="57" spans="1:32" ht="19.5" customHeight="1" hidden="1">
      <c r="A57" s="38"/>
      <c r="B57" s="957" t="s">
        <v>357</v>
      </c>
      <c r="C57" s="720"/>
      <c r="D57" s="721">
        <f>IF(F57="","","06")</f>
      </c>
      <c r="E57" s="375"/>
      <c r="F57" s="722"/>
      <c r="G57" s="722"/>
      <c r="H57" s="725"/>
      <c r="I57" s="218">
        <f>IF(OR(H57="",リスト!$G$27=""),"",DATEDIF(H57,リスト!$G$27,"Y"))</f>
      </c>
      <c r="J57" s="375"/>
      <c r="K57" s="415"/>
      <c r="L57" s="218"/>
      <c r="M57" s="723"/>
      <c r="N57" s="398"/>
      <c r="O57" s="398"/>
      <c r="P57" s="398"/>
      <c r="Q57" s="218"/>
      <c r="R57" s="772"/>
      <c r="S57" s="772"/>
      <c r="T57" s="70"/>
      <c r="U57" s="375"/>
      <c r="V57" s="375"/>
      <c r="W57" s="375"/>
      <c r="X57" s="375"/>
      <c r="Y57" s="375"/>
      <c r="Z57" s="958"/>
      <c r="AA57" s="958"/>
      <c r="AB57" s="393"/>
      <c r="AC57" s="455"/>
      <c r="AD57" s="265"/>
      <c r="AE57" s="455"/>
      <c r="AF57" s="459"/>
    </row>
    <row r="58" spans="1:32" ht="19.5" customHeight="1" hidden="1">
      <c r="A58" s="38"/>
      <c r="B58" s="957"/>
      <c r="C58" s="720"/>
      <c r="D58" s="721">
        <f>IF(F58="","","07")</f>
      </c>
      <c r="E58" s="375"/>
      <c r="F58" s="722"/>
      <c r="G58" s="722"/>
      <c r="H58" s="725"/>
      <c r="I58" s="218">
        <f>IF(OR(H58="",リスト!$G$27=""),"",DATEDIF(H58,リスト!$G$27,"Y"))</f>
      </c>
      <c r="J58" s="375"/>
      <c r="K58" s="415"/>
      <c r="L58" s="218"/>
      <c r="M58" s="723"/>
      <c r="N58" s="398"/>
      <c r="O58" s="398"/>
      <c r="P58" s="398"/>
      <c r="Q58" s="218"/>
      <c r="R58" s="772"/>
      <c r="S58" s="772"/>
      <c r="T58" s="70"/>
      <c r="U58" s="375"/>
      <c r="V58" s="375"/>
      <c r="W58" s="375"/>
      <c r="X58" s="375"/>
      <c r="Y58" s="375"/>
      <c r="Z58" s="958"/>
      <c r="AA58" s="958"/>
      <c r="AB58" s="393"/>
      <c r="AC58" s="455"/>
      <c r="AD58" s="265"/>
      <c r="AE58" s="455"/>
      <c r="AF58" s="459"/>
    </row>
    <row r="59" spans="1:32" ht="19.5" customHeight="1" hidden="1">
      <c r="A59" s="38"/>
      <c r="B59" s="957"/>
      <c r="C59" s="720"/>
      <c r="D59" s="721">
        <f>IF(F59="","","08")</f>
      </c>
      <c r="E59" s="375"/>
      <c r="F59" s="722"/>
      <c r="G59" s="722"/>
      <c r="H59" s="725"/>
      <c r="I59" s="218">
        <f>IF(OR(H59="",リスト!$G$27=""),"",DATEDIF(H59,リスト!$G$27,"Y"))</f>
      </c>
      <c r="J59" s="375"/>
      <c r="K59" s="415"/>
      <c r="L59" s="218"/>
      <c r="M59" s="723"/>
      <c r="N59" s="398"/>
      <c r="O59" s="398"/>
      <c r="P59" s="398"/>
      <c r="Q59" s="218"/>
      <c r="R59" s="772"/>
      <c r="S59" s="772"/>
      <c r="T59" s="70"/>
      <c r="U59" s="375"/>
      <c r="V59" s="375"/>
      <c r="W59" s="375"/>
      <c r="X59" s="375"/>
      <c r="Y59" s="375"/>
      <c r="Z59" s="958"/>
      <c r="AA59" s="958"/>
      <c r="AB59" s="393"/>
      <c r="AC59" s="455"/>
      <c r="AD59" s="265"/>
      <c r="AE59" s="455"/>
      <c r="AF59" s="459"/>
    </row>
    <row r="60" spans="1:32" ht="19.5" customHeight="1" hidden="1">
      <c r="A60" s="38"/>
      <c r="B60" s="957"/>
      <c r="C60" s="720"/>
      <c r="D60" s="721">
        <f>IF(F60="","","09")</f>
      </c>
      <c r="E60" s="375"/>
      <c r="F60" s="722"/>
      <c r="G60" s="722"/>
      <c r="H60" s="725"/>
      <c r="I60" s="218">
        <f>IF(OR(H60="",リスト!$G$27=""),"",DATEDIF(H60,リスト!$G$27,"Y"))</f>
      </c>
      <c r="J60" s="375"/>
      <c r="K60" s="415"/>
      <c r="L60" s="218"/>
      <c r="M60" s="723"/>
      <c r="N60" s="398"/>
      <c r="O60" s="398"/>
      <c r="P60" s="398"/>
      <c r="Q60" s="218"/>
      <c r="R60" s="772"/>
      <c r="S60" s="772"/>
      <c r="T60" s="70"/>
      <c r="U60" s="375"/>
      <c r="V60" s="375"/>
      <c r="W60" s="375"/>
      <c r="X60" s="375"/>
      <c r="Y60" s="375"/>
      <c r="Z60" s="958"/>
      <c r="AA60" s="958"/>
      <c r="AB60" s="393"/>
      <c r="AC60" s="455"/>
      <c r="AD60" s="265"/>
      <c r="AE60" s="455"/>
      <c r="AF60" s="459"/>
    </row>
    <row r="61" spans="1:32" ht="19.5" customHeight="1" hidden="1">
      <c r="A61" s="38"/>
      <c r="B61" s="957"/>
      <c r="C61" s="720"/>
      <c r="D61" s="721">
        <f>IF(F61="","","10")</f>
      </c>
      <c r="E61" s="375"/>
      <c r="F61" s="722"/>
      <c r="G61" s="722"/>
      <c r="H61" s="725"/>
      <c r="I61" s="218">
        <f>IF(OR(H61="",リスト!$G$27=""),"",DATEDIF(H61,リスト!$G$27,"Y"))</f>
      </c>
      <c r="J61" s="375"/>
      <c r="K61" s="415"/>
      <c r="L61" s="218"/>
      <c r="M61" s="723"/>
      <c r="N61" s="398"/>
      <c r="O61" s="398"/>
      <c r="P61" s="398"/>
      <c r="Q61" s="218"/>
      <c r="R61" s="772"/>
      <c r="S61" s="772"/>
      <c r="T61" s="70"/>
      <c r="U61" s="375"/>
      <c r="V61" s="375"/>
      <c r="W61" s="375"/>
      <c r="X61" s="375"/>
      <c r="Y61" s="375"/>
      <c r="Z61" s="958"/>
      <c r="AA61" s="958"/>
      <c r="AB61" s="393"/>
      <c r="AC61" s="455"/>
      <c r="AD61" s="460"/>
      <c r="AE61" s="455"/>
      <c r="AF61" s="459"/>
    </row>
    <row r="62" spans="1:32" ht="19.5" customHeight="1">
      <c r="A62" s="93"/>
      <c r="B62" s="265"/>
      <c r="C62" s="93"/>
      <c r="D62" s="761" t="str">
        <f>B30</f>
        <v>【年齢】 2020年4月1日時点で計算されます。（年齢が60歳以上の場合、修了後5年以上就業出来る旨を備考欄に記載ください）</v>
      </c>
      <c r="E62" s="762"/>
      <c r="F62" s="762"/>
      <c r="G62" s="762"/>
      <c r="H62" s="763"/>
      <c r="I62" s="742"/>
      <c r="J62" s="716"/>
      <c r="K62" s="763"/>
      <c r="L62" s="716"/>
      <c r="M62" s="764"/>
      <c r="N62" s="764"/>
      <c r="O62" s="764"/>
      <c r="P62" s="764"/>
      <c r="Q62" s="716"/>
      <c r="R62" s="765"/>
      <c r="S62" s="765"/>
      <c r="T62" s="765"/>
      <c r="U62" s="716"/>
      <c r="V62" s="716"/>
      <c r="W62" s="716"/>
      <c r="X62" s="716"/>
      <c r="Y62" s="716"/>
      <c r="Z62" s="766"/>
      <c r="AA62" s="767"/>
      <c r="AB62" s="393"/>
      <c r="AC62" s="761"/>
      <c r="AD62" s="761"/>
      <c r="AE62" s="761"/>
      <c r="AF62" s="761"/>
    </row>
    <row r="63" spans="1:31" ht="13.5" customHeight="1">
      <c r="A63" s="265"/>
      <c r="B63" s="265"/>
      <c r="C63" s="265"/>
      <c r="D63" s="265"/>
      <c r="E63" s="265"/>
      <c r="F63" s="265"/>
      <c r="G63" s="265"/>
      <c r="H63" s="458"/>
      <c r="I63" s="457"/>
      <c r="J63" s="458"/>
      <c r="K63" s="458"/>
      <c r="L63" s="458"/>
      <c r="M63" s="458"/>
      <c r="N63" s="458"/>
      <c r="O63" s="458"/>
      <c r="P63" s="458"/>
      <c r="Q63" s="458"/>
      <c r="R63" s="435"/>
      <c r="S63" s="435"/>
      <c r="T63" s="435"/>
      <c r="U63" s="458"/>
      <c r="V63" s="458"/>
      <c r="W63" s="458"/>
      <c r="X63" s="458"/>
      <c r="Y63" s="458"/>
      <c r="Z63" s="458"/>
      <c r="AA63" s="458"/>
      <c r="AB63" s="393"/>
      <c r="AC63" s="106"/>
      <c r="AD63" s="265"/>
      <c r="AE63" s="265"/>
    </row>
  </sheetData>
  <sheetProtection password="FA09" sheet="1" objects="1" scenarios="1"/>
  <mergeCells count="122">
    <mergeCell ref="M7:M9"/>
    <mergeCell ref="N7:N9"/>
    <mergeCell ref="B1:F1"/>
    <mergeCell ref="B3:H4"/>
    <mergeCell ref="O3:R3"/>
    <mergeCell ref="S3:AA3"/>
    <mergeCell ref="O4:R4"/>
    <mergeCell ref="S4:AA4"/>
    <mergeCell ref="B7:B9"/>
    <mergeCell ref="C7:C9"/>
    <mergeCell ref="D7:D9"/>
    <mergeCell ref="E7:E9"/>
    <mergeCell ref="F7:J7"/>
    <mergeCell ref="K7:L7"/>
    <mergeCell ref="U7:Y7"/>
    <mergeCell ref="Z7:AA9"/>
    <mergeCell ref="W8:W9"/>
    <mergeCell ref="X8:X9"/>
    <mergeCell ref="Y8:Y9"/>
    <mergeCell ref="R8:R9"/>
    <mergeCell ref="O5:R5"/>
    <mergeCell ref="S5:Z5"/>
    <mergeCell ref="F8:F9"/>
    <mergeCell ref="G8:G9"/>
    <mergeCell ref="H8:H9"/>
    <mergeCell ref="I8:I9"/>
    <mergeCell ref="J8:J9"/>
    <mergeCell ref="K8:K9"/>
    <mergeCell ref="L8:L9"/>
    <mergeCell ref="Q8:Q9"/>
    <mergeCell ref="S8:S9"/>
    <mergeCell ref="U8:U9"/>
    <mergeCell ref="V8:V9"/>
    <mergeCell ref="O7:O9"/>
    <mergeCell ref="P7:P9"/>
    <mergeCell ref="Q7:S7"/>
    <mergeCell ref="T7:T9"/>
    <mergeCell ref="B10:B14"/>
    <mergeCell ref="Z10:AA10"/>
    <mergeCell ref="Z11:AA11"/>
    <mergeCell ref="Z12:AA12"/>
    <mergeCell ref="Z13:AA13"/>
    <mergeCell ref="Z14:AA14"/>
    <mergeCell ref="B15:B19"/>
    <mergeCell ref="Z15:AA15"/>
    <mergeCell ref="Z16:AA16"/>
    <mergeCell ref="Z17:AA17"/>
    <mergeCell ref="Z18:AA18"/>
    <mergeCell ref="Z19:AA19"/>
    <mergeCell ref="B20:B24"/>
    <mergeCell ref="Z20:AA20"/>
    <mergeCell ref="Z21:AA21"/>
    <mergeCell ref="Z22:AA22"/>
    <mergeCell ref="Z23:AA23"/>
    <mergeCell ref="Z24:AA24"/>
    <mergeCell ref="B25:B29"/>
    <mergeCell ref="Z25:AA25"/>
    <mergeCell ref="Z26:AA26"/>
    <mergeCell ref="Z27:AA27"/>
    <mergeCell ref="Z28:AA28"/>
    <mergeCell ref="Z29:AA29"/>
    <mergeCell ref="M39:M41"/>
    <mergeCell ref="N39:N41"/>
    <mergeCell ref="B33:F33"/>
    <mergeCell ref="B35:H36"/>
    <mergeCell ref="O35:R35"/>
    <mergeCell ref="S35:AA35"/>
    <mergeCell ref="O36:R36"/>
    <mergeCell ref="S36:AA36"/>
    <mergeCell ref="B39:B41"/>
    <mergeCell ref="C39:C41"/>
    <mergeCell ref="D39:D41"/>
    <mergeCell ref="E39:E41"/>
    <mergeCell ref="F39:J39"/>
    <mergeCell ref="K39:L39"/>
    <mergeCell ref="U39:Y39"/>
    <mergeCell ref="Z39:AA41"/>
    <mergeCell ref="W40:W41"/>
    <mergeCell ref="X40:X41"/>
    <mergeCell ref="Y40:Y41"/>
    <mergeCell ref="R40:R41"/>
    <mergeCell ref="O37:R37"/>
    <mergeCell ref="S37:Z37"/>
    <mergeCell ref="F40:F41"/>
    <mergeCell ref="G40:G41"/>
    <mergeCell ref="H40:H41"/>
    <mergeCell ref="I40:I41"/>
    <mergeCell ref="J40:J41"/>
    <mergeCell ref="K40:K41"/>
    <mergeCell ref="L40:L41"/>
    <mergeCell ref="Q40:Q41"/>
    <mergeCell ref="S40:S41"/>
    <mergeCell ref="U40:U41"/>
    <mergeCell ref="V40:V41"/>
    <mergeCell ref="O39:O41"/>
    <mergeCell ref="P39:P41"/>
    <mergeCell ref="Q39:S39"/>
    <mergeCell ref="T39:T41"/>
    <mergeCell ref="B42:B46"/>
    <mergeCell ref="Z42:AA42"/>
    <mergeCell ref="Z43:AA43"/>
    <mergeCell ref="Z44:AA44"/>
    <mergeCell ref="Z45:AA45"/>
    <mergeCell ref="Z46:AA46"/>
    <mergeCell ref="B47:B51"/>
    <mergeCell ref="Z47:AA47"/>
    <mergeCell ref="Z48:AA48"/>
    <mergeCell ref="Z49:AA49"/>
    <mergeCell ref="Z50:AA50"/>
    <mergeCell ref="Z51:AA51"/>
    <mergeCell ref="B52:B56"/>
    <mergeCell ref="Z52:AA52"/>
    <mergeCell ref="Z53:AA53"/>
    <mergeCell ref="Z54:AA54"/>
    <mergeCell ref="Z55:AA55"/>
    <mergeCell ref="Z56:AA56"/>
    <mergeCell ref="B57:B61"/>
    <mergeCell ref="Z57:AA57"/>
    <mergeCell ref="Z58:AA58"/>
    <mergeCell ref="Z59:AA59"/>
    <mergeCell ref="Z60:AA60"/>
    <mergeCell ref="Z61:AA61"/>
  </mergeCells>
  <conditionalFormatting sqref="F10:H14 J10:M14 Z10:AA14 F42:H46 J42:M46 Z42:AA46">
    <cfRule type="expression" priority="2" dxfId="3" stopIfTrue="1">
      <formula>F10=""</formula>
    </cfRule>
  </conditionalFormatting>
  <conditionalFormatting sqref="S3 S4:AA5 I10:I14 S35:S36 S37:AA37 I42:I46 D10:D14 D42:D46">
    <cfRule type="expression" priority="1" dxfId="2" stopIfTrue="1">
      <formula>D3=""</formula>
    </cfRule>
  </conditionalFormatting>
  <dataValidations count="21">
    <dataValidation type="date" operator="lessThanOrEqual" allowBlank="1" showInputMessage="1" showErrorMessage="1" error="2019/12/31までの日付を入力してください。" sqref="K10:K14 K42:K46">
      <formula1>INDIRECT("リスト!G75")</formula1>
    </dataValidation>
    <dataValidation allowBlank="1" showInputMessage="1" showErrorMessage="1" prompt="TRは月数を入力してください。&#10;0～11まで入力できます。" sqref="M42:M46"/>
    <dataValidation allowBlank="1" prompt="H30に後期研修を開始した者はH30を選択してください。" error="リストから選択してください。" sqref="T20:T29 T52:T61"/>
    <dataValidation type="list" allowBlank="1" showInputMessage="1" showErrorMessage="1" error="リストから選択して下さい。" sqref="S25:S29 S57:S61">
      <formula1>INDIRECT("リスト!$C$17:$C$26")</formula1>
    </dataValidation>
    <dataValidation type="list" allowBlank="1" showInputMessage="1" showErrorMessage="1" error="リストから選択して下さい。" sqref="R20:R29 R52:R61">
      <formula1>INDIRECT("リスト!$C$3:$C$13")</formula1>
    </dataValidation>
    <dataValidation type="list" allowBlank="1" showInputMessage="1" showErrorMessage="1" error="リストから選択して下さい。" sqref="Q15:Q19 Q47:Q51">
      <formula1>INDIRECT("リスト!$C$30:$C$42")</formula1>
    </dataValidation>
    <dataValidation allowBlank="1" showErrorMessage="1" imeMode="disabled" sqref="N42:N61 N15:N19"/>
    <dataValidation type="date" operator="lessThanOrEqual" allowBlank="1" showInputMessage="1" showErrorMessage="1" error="2019/4/1までの日付を入力してください。" sqref="K47:K51 K15:K19">
      <formula1>INDIRECT("リスト!G74")</formula1>
    </dataValidation>
    <dataValidation type="date" operator="greaterThanOrEqual" allowBlank="1" showInputMessage="1" showErrorMessage="1" error="日付(YYYY/月/日)で入力して下さい。" imeMode="disabled" sqref="H42:H61 H10:H29">
      <formula1>INDIRECT("リスト!G68")</formula1>
    </dataValidation>
    <dataValidation type="whole" allowBlank="1" showInputMessage="1" showErrorMessage="1" prompt="FW2とFW3は年数を入力してください。" error="経験年数を入力してください。" imeMode="disabled" sqref="M20:M29 M52:M61">
      <formula1>0</formula1>
      <formula2>99</formula2>
    </dataValidation>
    <dataValidation type="whole" allowBlank="1" showInputMessage="1" showErrorMessage="1" prompt="FW1は月数を入力してください。&#10;0～23まで入力できます。" error="ＦＷ１は林業就業経験が２年未満の方が対象となります。&#10;経験月数を 0～23 の間で入力してください。" imeMode="disabled" sqref="M15:M19 M47:M51">
      <formula1>0</formula1>
      <formula2>23</formula2>
    </dataValidation>
    <dataValidation type="list" allowBlank="1" showInputMessage="1" showErrorMessage="1" sqref="O15:O19 O47:O51">
      <formula1>"○"</formula1>
    </dataValidation>
    <dataValidation type="list" allowBlank="1" showInputMessage="1" showErrorMessage="1" prompt="退職金共済は林退共・建退共・中退共・その他の公的な退職金共済に加入している場合、○をつけてください。&#10;自社で行っている等の公的ではない退職金共済の場合は○をつけないでください。" error="リストから選択してください。" sqref="Y15:Y29 Y47:Y61">
      <formula1>"○"</formula1>
    </dataValidation>
    <dataValidation type="list" allowBlank="1" showInputMessage="1" showErrorMessage="1" error="リストから選択してください。" sqref="U15:X29 U47:X61">
      <formula1>"○"</formula1>
    </dataValidation>
    <dataValidation type="list" allowBlank="1" showInputMessage="1" showErrorMessage="1" prompt="H29に後期研修を行い、引き続き同じ研修区分の研修を行う者は、H29を選択してください。&#10;H29に後期研修を行ったが、H30は次の研修区分に進んだ者は空欄にしてください。&#10;H30に後期研修を開始した者はH30を選択してください。" error="リストから選択してください。" sqref="T47:T51 T15:T19">
      <formula1>"H29,H30"</formula1>
    </dataValidation>
    <dataValidation type="list" allowBlank="1" showInputMessage="1" showErrorMessage="1" error="リストから選択してください。" sqref="J10:J29 J42:J61">
      <formula1>"男,女"</formula1>
    </dataValidation>
    <dataValidation type="whole" allowBlank="1" showInputMessage="1" showErrorMessage="1" prompt="TRは月数を入力してください。&#10;0～11まで入力できます。" error="TRは林業就業経験が１年未満の方が対象となります。&#10;経験月数を 0～11 の間で入力してください。" imeMode="disabled" sqref="M10:M14">
      <formula1>0</formula1>
      <formula2>11</formula2>
    </dataValidation>
    <dataValidation type="list" allowBlank="1" showInputMessage="1" showErrorMessage="1" error="リストから選択してください。" sqref="L42:L51 L10:L19">
      <formula1>INDIRECT("リスト!$AA$3:$AA$10")</formula1>
    </dataValidation>
    <dataValidation allowBlank="1" showInputMessage="1" showErrorMessage="1" imeMode="halfKatakana" sqref="G10:G29 G42:G61"/>
    <dataValidation type="custom" allowBlank="1" showInputMessage="1" showErrorMessage="1" prompt="全角20文字以内で入力。&#10;空白（スペース）も全角。&#10;氏名の前後に空白入れない。" error="氏名は全角20文字以内で入力してください。&#10;※空白（スペース）も全角で入力してください。&#10;　 氏名の前後に空白（スペース）が入力されていないか確認してください。" sqref="F10:F29 F42:F61">
      <formula1>AND(TRIM(F10)=F10,LENB(F10)&lt;=40,F10=WIDECHAR(F10))</formula1>
    </dataValidation>
    <dataValidation type="list" allowBlank="1" showInputMessage="1" showErrorMessage="1" error="リストから選択して下さい。" sqref="E15:E29 E47:E61">
      <formula1>"○"</formula1>
    </dataValidation>
  </dataValidations>
  <printOptions horizontalCentered="1"/>
  <pageMargins left="0.1968503937007874" right="0.1968503937007874" top="0.7874015748031497" bottom="0.1968503937007874" header="0.3937007874015748" footer="0.1968503937007874"/>
  <pageSetup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tabColor theme="5"/>
  </sheetPr>
  <dimension ref="B1:P26"/>
  <sheetViews>
    <sheetView view="pageBreakPreview" zoomScaleSheetLayoutView="100" zoomScalePageLayoutView="0" workbookViewId="0" topLeftCell="A1">
      <selection activeCell="B1" sqref="B1"/>
    </sheetView>
  </sheetViews>
  <sheetFormatPr defaultColWidth="9.00390625" defaultRowHeight="13.5" customHeight="1"/>
  <cols>
    <col min="1" max="1" width="2.57421875" style="38" customWidth="1"/>
    <col min="2" max="2" width="30.57421875" style="38" customWidth="1"/>
    <col min="3" max="3" width="40.57421875" style="38" customWidth="1"/>
    <col min="4" max="4" width="10.57421875" style="38" customWidth="1"/>
    <col min="5" max="5" width="40.57421875" style="38" customWidth="1"/>
    <col min="6" max="6" width="5.57421875" style="38" customWidth="1"/>
    <col min="7" max="11" width="9.00390625" style="38" customWidth="1"/>
    <col min="12" max="13" width="9.00390625" style="105" customWidth="1"/>
    <col min="14" max="17" width="9.00390625" style="38" customWidth="1"/>
    <col min="18" max="16384" width="9.00390625" style="38" customWidth="1"/>
  </cols>
  <sheetData>
    <row r="1" spans="2:13" ht="19.5" customHeight="1">
      <c r="B1" s="471" t="s">
        <v>494</v>
      </c>
      <c r="C1" s="76"/>
      <c r="D1" s="339"/>
      <c r="E1" s="472" t="str">
        <f>IF('2-1(表紙)'!$J$3="","提出区分",'2-1(表紙)'!$J$3)</f>
        <v>提出区分</v>
      </c>
      <c r="F1" s="105"/>
      <c r="G1" s="105"/>
      <c r="H1" s="76"/>
      <c r="I1" s="76"/>
      <c r="J1" s="76"/>
      <c r="L1" s="38"/>
      <c r="M1" s="38"/>
    </row>
    <row r="2" spans="2:16" ht="19.5" customHeight="1">
      <c r="B2" s="76"/>
      <c r="C2" s="76"/>
      <c r="D2" s="76"/>
      <c r="E2" s="76"/>
      <c r="F2" s="88"/>
      <c r="G2" s="88"/>
      <c r="H2" s="88"/>
      <c r="I2" s="88"/>
      <c r="J2" s="88"/>
      <c r="K2" s="88"/>
      <c r="L2" s="106"/>
      <c r="N2" s="40"/>
      <c r="O2" s="40"/>
      <c r="P2" s="40"/>
    </row>
    <row r="3" spans="2:13" ht="19.5" customHeight="1">
      <c r="B3" s="967" t="s">
        <v>526</v>
      </c>
      <c r="C3" s="969"/>
      <c r="D3" s="473" t="s">
        <v>10</v>
      </c>
      <c r="E3" s="917">
        <f>IF('2-1(表紙)'!$I$15="","",'2-1(表紙)'!$I$15)</f>
      </c>
      <c r="F3" s="919"/>
      <c r="G3" s="106"/>
      <c r="H3" s="105"/>
      <c r="L3" s="38"/>
      <c r="M3" s="38"/>
    </row>
    <row r="4" spans="2:13" ht="19.5" customHeight="1">
      <c r="B4" s="967"/>
      <c r="C4" s="969"/>
      <c r="D4" s="473" t="s">
        <v>340</v>
      </c>
      <c r="E4" s="917">
        <f>IF('2-1(表紙)'!$J$15="","",'2-1(表紙)'!$J$15)</f>
      </c>
      <c r="F4" s="919"/>
      <c r="G4" s="106"/>
      <c r="H4" s="105"/>
      <c r="I4" s="338"/>
      <c r="J4" s="87"/>
      <c r="L4" s="38"/>
      <c r="M4" s="38"/>
    </row>
    <row r="5" spans="2:13" ht="19.5" customHeight="1">
      <c r="B5" s="292"/>
      <c r="C5" s="292"/>
      <c r="D5" s="473" t="str">
        <f>'2-1(表紙)'!F10</f>
        <v>林業経営体名</v>
      </c>
      <c r="E5" s="872">
        <f>IF('2-1(表紙)'!$H$10="","",'2-1(表紙)'!$H$10)</f>
      </c>
      <c r="F5" s="873">
        <f>IF('2-1(表紙)'!$K$15="","",'2-1(表紙)'!$K$15)</f>
      </c>
      <c r="G5" s="106"/>
      <c r="H5" s="105"/>
      <c r="I5" s="338"/>
      <c r="J5" s="441"/>
      <c r="K5" s="40"/>
      <c r="L5" s="38"/>
      <c r="M5" s="38"/>
    </row>
    <row r="6" spans="2:12" ht="19.5" customHeight="1">
      <c r="B6" s="340"/>
      <c r="G6" s="88"/>
      <c r="H6" s="88"/>
      <c r="I6" s="88"/>
      <c r="J6" s="89"/>
      <c r="K6" s="89"/>
      <c r="L6" s="107"/>
    </row>
    <row r="7" spans="2:11" ht="19.5" customHeight="1">
      <c r="B7" s="248" t="s">
        <v>493</v>
      </c>
      <c r="C7" s="827" t="s">
        <v>701</v>
      </c>
      <c r="D7" s="828"/>
      <c r="E7" s="828"/>
      <c r="F7" s="829"/>
      <c r="G7" s="341"/>
      <c r="H7" s="227"/>
      <c r="I7" s="227"/>
      <c r="J7" s="227"/>
      <c r="K7" s="225"/>
    </row>
    <row r="8" spans="2:11" ht="19.5" customHeight="1">
      <c r="B8" s="248" t="s">
        <v>495</v>
      </c>
      <c r="C8" s="827" t="s">
        <v>702</v>
      </c>
      <c r="D8" s="828"/>
      <c r="E8" s="828"/>
      <c r="F8" s="829"/>
      <c r="G8" s="341"/>
      <c r="H8" s="227"/>
      <c r="I8" s="227"/>
      <c r="J8" s="227"/>
      <c r="K8" s="225"/>
    </row>
    <row r="9" spans="2:11" ht="19.5" customHeight="1">
      <c r="B9" s="248" t="s">
        <v>496</v>
      </c>
      <c r="C9" s="827" t="s">
        <v>513</v>
      </c>
      <c r="D9" s="828"/>
      <c r="E9" s="828"/>
      <c r="F9" s="829"/>
      <c r="G9" s="341"/>
      <c r="H9" s="227"/>
      <c r="I9" s="227"/>
      <c r="J9" s="227"/>
      <c r="K9" s="225"/>
    </row>
    <row r="10" spans="2:11" ht="19.5" customHeight="1">
      <c r="B10" s="248" t="s">
        <v>497</v>
      </c>
      <c r="C10" s="827" t="s">
        <v>514</v>
      </c>
      <c r="D10" s="828"/>
      <c r="E10" s="828"/>
      <c r="F10" s="829"/>
      <c r="G10" s="341"/>
      <c r="H10" s="227"/>
      <c r="I10" s="227"/>
      <c r="J10" s="227"/>
      <c r="K10" s="225"/>
    </row>
    <row r="11" spans="2:11" ht="19.5" customHeight="1">
      <c r="B11" s="248" t="s">
        <v>498</v>
      </c>
      <c r="C11" s="827" t="s">
        <v>515</v>
      </c>
      <c r="D11" s="828"/>
      <c r="E11" s="828"/>
      <c r="F11" s="829"/>
      <c r="G11" s="341"/>
      <c r="H11" s="227"/>
      <c r="I11" s="227"/>
      <c r="J11" s="227"/>
      <c r="K11" s="225"/>
    </row>
    <row r="12" spans="2:11" ht="19.5" customHeight="1">
      <c r="B12" s="248" t="s">
        <v>499</v>
      </c>
      <c r="C12" s="827" t="s">
        <v>516</v>
      </c>
      <c r="D12" s="828"/>
      <c r="E12" s="828"/>
      <c r="F12" s="829"/>
      <c r="G12" s="341"/>
      <c r="H12" s="227"/>
      <c r="I12" s="227"/>
      <c r="J12" s="227"/>
      <c r="K12" s="225"/>
    </row>
    <row r="13" spans="2:11" ht="19.5" customHeight="1">
      <c r="B13" s="248" t="s">
        <v>500</v>
      </c>
      <c r="C13" s="827" t="s">
        <v>517</v>
      </c>
      <c r="D13" s="828"/>
      <c r="E13" s="828"/>
      <c r="F13" s="829"/>
      <c r="G13" s="341"/>
      <c r="H13" s="227"/>
      <c r="I13" s="227"/>
      <c r="J13" s="227"/>
      <c r="K13" s="225"/>
    </row>
    <row r="14" spans="2:11" ht="19.5" customHeight="1">
      <c r="B14" s="248" t="s">
        <v>501</v>
      </c>
      <c r="C14" s="827" t="s">
        <v>518</v>
      </c>
      <c r="D14" s="828"/>
      <c r="E14" s="828"/>
      <c r="F14" s="829"/>
      <c r="G14" s="341"/>
      <c r="H14" s="227"/>
      <c r="I14" s="227"/>
      <c r="J14" s="227"/>
      <c r="K14" s="225"/>
    </row>
    <row r="15" spans="2:11" ht="19.5" customHeight="1">
      <c r="B15" s="248" t="s">
        <v>502</v>
      </c>
      <c r="C15" s="827" t="s">
        <v>519</v>
      </c>
      <c r="D15" s="828"/>
      <c r="E15" s="828"/>
      <c r="F15" s="829"/>
      <c r="G15" s="341"/>
      <c r="H15" s="227"/>
      <c r="I15" s="227"/>
      <c r="J15" s="227"/>
      <c r="K15" s="225"/>
    </row>
    <row r="16" spans="2:11" ht="19.5" customHeight="1">
      <c r="B16" s="248" t="s">
        <v>503</v>
      </c>
      <c r="C16" s="827" t="s">
        <v>520</v>
      </c>
      <c r="D16" s="828"/>
      <c r="E16" s="828"/>
      <c r="F16" s="829"/>
      <c r="G16" s="341"/>
      <c r="H16" s="227"/>
      <c r="I16" s="227"/>
      <c r="J16" s="227"/>
      <c r="K16" s="225"/>
    </row>
    <row r="17" spans="2:11" ht="19.5" customHeight="1">
      <c r="B17" s="248" t="s">
        <v>504</v>
      </c>
      <c r="C17" s="827" t="s">
        <v>521</v>
      </c>
      <c r="D17" s="828"/>
      <c r="E17" s="828"/>
      <c r="F17" s="829"/>
      <c r="G17" s="341"/>
      <c r="H17" s="227"/>
      <c r="I17" s="227"/>
      <c r="J17" s="227"/>
      <c r="K17" s="225"/>
    </row>
    <row r="18" spans="2:11" ht="19.5" customHeight="1">
      <c r="B18" s="248" t="s">
        <v>505</v>
      </c>
      <c r="C18" s="827" t="s">
        <v>522</v>
      </c>
      <c r="D18" s="828"/>
      <c r="E18" s="828"/>
      <c r="F18" s="829"/>
      <c r="G18" s="341"/>
      <c r="H18" s="227"/>
      <c r="I18" s="227"/>
      <c r="J18" s="227"/>
      <c r="K18" s="225"/>
    </row>
    <row r="19" spans="2:11" ht="19.5" customHeight="1">
      <c r="B19" s="248" t="s">
        <v>506</v>
      </c>
      <c r="C19" s="827" t="s">
        <v>523</v>
      </c>
      <c r="D19" s="828"/>
      <c r="E19" s="828"/>
      <c r="F19" s="829"/>
      <c r="G19" s="341"/>
      <c r="H19" s="227"/>
      <c r="I19" s="227"/>
      <c r="J19" s="227"/>
      <c r="K19" s="225"/>
    </row>
    <row r="20" spans="2:11" ht="19.5" customHeight="1">
      <c r="B20" s="248" t="s">
        <v>698</v>
      </c>
      <c r="C20" s="827" t="s">
        <v>699</v>
      </c>
      <c r="D20" s="828"/>
      <c r="E20" s="828"/>
      <c r="F20" s="829"/>
      <c r="G20" s="341"/>
      <c r="H20" s="227"/>
      <c r="I20" s="227"/>
      <c r="J20" s="227"/>
      <c r="K20" s="225"/>
    </row>
    <row r="21" spans="2:11" ht="19.5" customHeight="1">
      <c r="B21" s="248" t="s">
        <v>507</v>
      </c>
      <c r="C21" s="827" t="s">
        <v>524</v>
      </c>
      <c r="D21" s="828"/>
      <c r="E21" s="828"/>
      <c r="F21" s="829"/>
      <c r="G21" s="341"/>
      <c r="H21" s="227"/>
      <c r="I21" s="227"/>
      <c r="J21" s="227"/>
      <c r="K21" s="225"/>
    </row>
    <row r="22" spans="2:11" ht="19.5" customHeight="1">
      <c r="B22" s="248" t="s">
        <v>508</v>
      </c>
      <c r="C22" s="827" t="s">
        <v>525</v>
      </c>
      <c r="D22" s="828"/>
      <c r="E22" s="828"/>
      <c r="F22" s="829"/>
      <c r="G22" s="341"/>
      <c r="H22" s="227"/>
      <c r="I22" s="227"/>
      <c r="J22" s="227"/>
      <c r="K22" s="225"/>
    </row>
    <row r="23" spans="2:11" ht="19.5" customHeight="1">
      <c r="B23" s="248" t="s">
        <v>509</v>
      </c>
      <c r="C23" s="827" t="s">
        <v>901</v>
      </c>
      <c r="D23" s="828"/>
      <c r="E23" s="828"/>
      <c r="F23" s="829"/>
      <c r="G23" s="341"/>
      <c r="H23" s="227"/>
      <c r="I23" s="227"/>
      <c r="J23" s="227"/>
      <c r="K23" s="225"/>
    </row>
    <row r="24" spans="2:11" ht="19.5" customHeight="1">
      <c r="B24" s="248" t="s">
        <v>510</v>
      </c>
      <c r="C24" s="827" t="s">
        <v>700</v>
      </c>
      <c r="D24" s="828"/>
      <c r="E24" s="828"/>
      <c r="F24" s="829"/>
      <c r="G24" s="341"/>
      <c r="H24" s="227"/>
      <c r="I24" s="227"/>
      <c r="J24" s="227"/>
      <c r="K24" s="225"/>
    </row>
    <row r="25" spans="2:11" ht="19.5" customHeight="1">
      <c r="B25" s="248" t="s">
        <v>511</v>
      </c>
      <c r="C25" s="827" t="s">
        <v>703</v>
      </c>
      <c r="D25" s="828"/>
      <c r="E25" s="828"/>
      <c r="F25" s="829"/>
      <c r="G25" s="341"/>
      <c r="H25" s="227"/>
      <c r="I25" s="227"/>
      <c r="J25" s="227"/>
      <c r="K25" s="225"/>
    </row>
    <row r="26" spans="2:11" ht="19.5" customHeight="1">
      <c r="B26" s="248" t="s">
        <v>512</v>
      </c>
      <c r="C26" s="827" t="s">
        <v>704</v>
      </c>
      <c r="D26" s="828"/>
      <c r="E26" s="828"/>
      <c r="F26" s="829"/>
      <c r="G26" s="341"/>
      <c r="H26" s="227"/>
      <c r="I26" s="227"/>
      <c r="J26" s="227"/>
      <c r="K26" s="225"/>
    </row>
  </sheetData>
  <sheetProtection password="FA09" sheet="1" objects="1" scenarios="1"/>
  <mergeCells count="3">
    <mergeCell ref="B3:C4"/>
    <mergeCell ref="E3:F3"/>
    <mergeCell ref="E4:F4"/>
  </mergeCells>
  <conditionalFormatting sqref="E5:F5 E3:E4">
    <cfRule type="expression" priority="1" dxfId="2" stopIfTrue="1">
      <formula>E3=""</formula>
    </cfRule>
  </conditionalFormatting>
  <printOptions horizontalCentered="1"/>
  <pageMargins left="0.1968503937007874" right="0.1968503937007874" top="0.7874015748031497" bottom="0.3937007874015748" header="0.3937007874015748"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5"/>
  </sheetPr>
  <dimension ref="B1:AR64"/>
  <sheetViews>
    <sheetView view="pageBreakPreview" zoomScale="85" zoomScaleNormal="75" zoomScaleSheetLayoutView="85" zoomScalePageLayoutView="0" workbookViewId="0" topLeftCell="A1">
      <selection activeCell="B1" sqref="B1:H1"/>
    </sheetView>
  </sheetViews>
  <sheetFormatPr defaultColWidth="9.00390625" defaultRowHeight="13.5" customHeight="1"/>
  <cols>
    <col min="1" max="1" width="2.57421875" style="38" customWidth="1"/>
    <col min="2" max="4" width="4.57421875" style="38" customWidth="1"/>
    <col min="5" max="5" width="15.57421875" style="38" customWidth="1"/>
    <col min="6" max="6" width="3.421875" style="280" hidden="1" customWidth="1"/>
    <col min="7" max="7" width="3.421875" style="38" hidden="1" customWidth="1"/>
    <col min="8" max="8" width="10.57421875" style="38" customWidth="1"/>
    <col min="9" max="19" width="5.57421875" style="38" customWidth="1"/>
    <col min="20" max="20" width="6.140625" style="38" customWidth="1"/>
    <col min="21" max="21" width="8.140625" style="38" customWidth="1"/>
    <col min="22" max="24" width="5.57421875" style="38" customWidth="1"/>
    <col min="25" max="25" width="5.421875" style="38" customWidth="1"/>
    <col min="26" max="27" width="5.57421875" style="38" customWidth="1"/>
    <col min="28" max="28" width="10.57421875" style="38" customWidth="1"/>
    <col min="29" max="29" width="5.57421875" style="38" hidden="1" customWidth="1"/>
    <col min="30" max="30" width="10.7109375" style="38" customWidth="1"/>
    <col min="31" max="31" width="5.57421875" style="38" customWidth="1"/>
    <col min="32" max="32" width="60.57421875" style="412" customWidth="1"/>
    <col min="33" max="44" width="9.00390625" style="520" hidden="1" customWidth="1"/>
    <col min="45" max="16384" width="9.00390625" style="407" customWidth="1"/>
  </cols>
  <sheetData>
    <row r="1" spans="2:32" ht="19.5" customHeight="1">
      <c r="B1" s="973" t="s">
        <v>405</v>
      </c>
      <c r="C1" s="974"/>
      <c r="D1" s="974"/>
      <c r="E1" s="974"/>
      <c r="F1" s="974"/>
      <c r="G1" s="974"/>
      <c r="H1" s="975"/>
      <c r="I1" s="138"/>
      <c r="M1" s="138"/>
      <c r="N1" s="138"/>
      <c r="O1" s="138"/>
      <c r="P1" s="138"/>
      <c r="Q1" s="138"/>
      <c r="R1" s="138"/>
      <c r="S1" s="138"/>
      <c r="T1" s="138"/>
      <c r="U1" s="138"/>
      <c r="V1" s="138"/>
      <c r="W1" s="138"/>
      <c r="X1" s="264"/>
      <c r="Y1" s="264"/>
      <c r="Z1" s="264"/>
      <c r="AA1" s="264"/>
      <c r="AB1" s="138"/>
      <c r="AC1" s="138"/>
      <c r="AD1" s="503" t="str">
        <f>IF('2-1(表紙)'!$J$3="","提出区分",'2-1(表紙)'!$J$3)</f>
        <v>提出区分</v>
      </c>
      <c r="AE1" s="264"/>
      <c r="AF1" s="406"/>
    </row>
    <row r="2" spans="2:32" ht="9.75" customHeight="1">
      <c r="B2" s="138"/>
      <c r="C2" s="138"/>
      <c r="D2" s="138"/>
      <c r="E2" s="138"/>
      <c r="F2" s="152"/>
      <c r="G2" s="138"/>
      <c r="H2" s="138"/>
      <c r="I2" s="138"/>
      <c r="J2" s="138"/>
      <c r="K2" s="138"/>
      <c r="L2" s="138"/>
      <c r="M2" s="138"/>
      <c r="N2" s="138"/>
      <c r="O2" s="138"/>
      <c r="P2" s="138"/>
      <c r="Q2" s="138"/>
      <c r="R2" s="138"/>
      <c r="S2" s="138"/>
      <c r="T2" s="138"/>
      <c r="U2" s="138"/>
      <c r="V2" s="138"/>
      <c r="W2" s="138"/>
      <c r="X2" s="138"/>
      <c r="Y2" s="264"/>
      <c r="Z2" s="264"/>
      <c r="AA2" s="264"/>
      <c r="AB2" s="264"/>
      <c r="AC2" s="264"/>
      <c r="AD2" s="264"/>
      <c r="AE2" s="264"/>
      <c r="AF2" s="408"/>
    </row>
    <row r="3" spans="2:32" ht="19.5" customHeight="1">
      <c r="B3" s="1000" t="s">
        <v>422</v>
      </c>
      <c r="C3" s="1000"/>
      <c r="D3" s="1000"/>
      <c r="E3" s="1000"/>
      <c r="F3" s="1000"/>
      <c r="G3" s="1000"/>
      <c r="H3" s="1000"/>
      <c r="I3" s="1000"/>
      <c r="J3" s="1000"/>
      <c r="K3" s="188"/>
      <c r="L3" s="188"/>
      <c r="M3" s="188"/>
      <c r="N3" s="188"/>
      <c r="O3" s="188"/>
      <c r="P3" s="188"/>
      <c r="Q3" s="188"/>
      <c r="R3" s="188"/>
      <c r="S3" s="188"/>
      <c r="T3" s="973" t="s">
        <v>270</v>
      </c>
      <c r="U3" s="974"/>
      <c r="V3" s="975"/>
      <c r="W3" s="988">
        <f>IF('2-1(表紙)'!$I$15="","",'2-1(表紙)'!$I$15)</f>
      </c>
      <c r="X3" s="989"/>
      <c r="Y3" s="989"/>
      <c r="Z3" s="989"/>
      <c r="AA3" s="989"/>
      <c r="AB3" s="989"/>
      <c r="AC3" s="989"/>
      <c r="AD3" s="989"/>
      <c r="AE3" s="990"/>
      <c r="AF3" s="409"/>
    </row>
    <row r="4" spans="2:32" ht="19.5" customHeight="1">
      <c r="B4" s="1000"/>
      <c r="C4" s="1000"/>
      <c r="D4" s="1000"/>
      <c r="E4" s="1000"/>
      <c r="F4" s="1000"/>
      <c r="G4" s="1000"/>
      <c r="H4" s="1000"/>
      <c r="I4" s="1000"/>
      <c r="J4" s="1000"/>
      <c r="K4" s="188"/>
      <c r="L4" s="188"/>
      <c r="M4" s="188"/>
      <c r="N4" s="188"/>
      <c r="O4" s="188"/>
      <c r="P4" s="188"/>
      <c r="Q4" s="188"/>
      <c r="R4" s="188"/>
      <c r="S4" s="188"/>
      <c r="T4" s="971" t="s">
        <v>11</v>
      </c>
      <c r="U4" s="995"/>
      <c r="V4" s="996"/>
      <c r="W4" s="988">
        <f>IF('2-1(表紙)'!$J$15="","",'2-1(表紙)'!$J$15)</f>
      </c>
      <c r="X4" s="989"/>
      <c r="Y4" s="989"/>
      <c r="Z4" s="989"/>
      <c r="AA4" s="989"/>
      <c r="AB4" s="989"/>
      <c r="AC4" s="989"/>
      <c r="AD4" s="989"/>
      <c r="AE4" s="990"/>
      <c r="AF4" s="409"/>
    </row>
    <row r="5" spans="2:32" ht="19.5" customHeight="1">
      <c r="B5" s="188"/>
      <c r="C5" s="188"/>
      <c r="D5" s="188"/>
      <c r="E5" s="188"/>
      <c r="F5" s="188"/>
      <c r="G5" s="188"/>
      <c r="H5" s="188"/>
      <c r="I5" s="188"/>
      <c r="J5" s="188"/>
      <c r="K5" s="188"/>
      <c r="L5" s="188"/>
      <c r="M5" s="188"/>
      <c r="N5" s="188"/>
      <c r="O5" s="188"/>
      <c r="P5" s="188"/>
      <c r="Q5" s="188"/>
      <c r="R5" s="188"/>
      <c r="S5" s="188"/>
      <c r="T5" s="973" t="str">
        <f>'2-1(表紙)'!F10</f>
        <v>林業経営体名</v>
      </c>
      <c r="U5" s="974"/>
      <c r="V5" s="975"/>
      <c r="W5" s="988">
        <f>IF('2-1(表紙)'!$H$10="","",'2-1(表紙)'!$H$10)</f>
      </c>
      <c r="X5" s="989"/>
      <c r="Y5" s="989"/>
      <c r="Z5" s="989"/>
      <c r="AA5" s="989"/>
      <c r="AB5" s="989"/>
      <c r="AC5" s="989"/>
      <c r="AD5" s="989"/>
      <c r="AE5" s="438">
        <f>IF('2-1(表紙)'!$K$15="","",'2-1(表紙)'!$K$15)</f>
      </c>
      <c r="AF5" s="410"/>
    </row>
    <row r="6" spans="2:32" ht="9.75" customHeight="1">
      <c r="B6" s="186"/>
      <c r="C6" s="186"/>
      <c r="D6" s="186"/>
      <c r="E6" s="186"/>
      <c r="F6" s="196"/>
      <c r="G6" s="186"/>
      <c r="H6" s="186"/>
      <c r="I6" s="186"/>
      <c r="J6" s="186"/>
      <c r="K6" s="186"/>
      <c r="L6" s="186"/>
      <c r="M6" s="186"/>
      <c r="N6" s="186"/>
      <c r="O6" s="186"/>
      <c r="P6" s="186"/>
      <c r="Q6" s="186"/>
      <c r="R6" s="186"/>
      <c r="S6" s="186"/>
      <c r="T6" s="186"/>
      <c r="U6" s="186"/>
      <c r="V6" s="186"/>
      <c r="W6" s="186"/>
      <c r="X6" s="186"/>
      <c r="Y6" s="138"/>
      <c r="Z6" s="138"/>
      <c r="AA6" s="138"/>
      <c r="AB6" s="138"/>
      <c r="AC6" s="138"/>
      <c r="AD6" s="39"/>
      <c r="AE6" s="279"/>
      <c r="AF6" s="411"/>
    </row>
    <row r="7" spans="2:31" ht="19.5" customHeight="1">
      <c r="B7" s="1002" t="s">
        <v>348</v>
      </c>
      <c r="C7" s="1005" t="s">
        <v>280</v>
      </c>
      <c r="D7" s="1005" t="s">
        <v>0</v>
      </c>
      <c r="E7" s="970" t="s">
        <v>1</v>
      </c>
      <c r="F7" s="938" t="s">
        <v>413</v>
      </c>
      <c r="G7" s="963" t="s">
        <v>424</v>
      </c>
      <c r="H7" s="936" t="s">
        <v>587</v>
      </c>
      <c r="I7" s="936"/>
      <c r="J7" s="936"/>
      <c r="K7" s="936"/>
      <c r="L7" s="936"/>
      <c r="M7" s="936"/>
      <c r="N7" s="973" t="s">
        <v>144</v>
      </c>
      <c r="O7" s="974"/>
      <c r="P7" s="974"/>
      <c r="Q7" s="974"/>
      <c r="R7" s="974"/>
      <c r="S7" s="974"/>
      <c r="T7" s="974"/>
      <c r="U7" s="974"/>
      <c r="V7" s="974"/>
      <c r="W7" s="974"/>
      <c r="X7" s="974"/>
      <c r="Y7" s="974"/>
      <c r="Z7" s="974"/>
      <c r="AA7" s="975"/>
      <c r="AB7" s="1014" t="s">
        <v>844</v>
      </c>
      <c r="AC7" s="963" t="s">
        <v>595</v>
      </c>
      <c r="AD7" s="1013" t="s">
        <v>864</v>
      </c>
      <c r="AE7" s="992"/>
    </row>
    <row r="8" spans="2:31" ht="19.5" customHeight="1">
      <c r="B8" s="1003"/>
      <c r="C8" s="1005"/>
      <c r="D8" s="1005"/>
      <c r="E8" s="971"/>
      <c r="F8" s="939"/>
      <c r="G8" s="964"/>
      <c r="H8" s="978" t="s">
        <v>475</v>
      </c>
      <c r="I8" s="1017" t="s">
        <v>862</v>
      </c>
      <c r="J8" s="988" t="s">
        <v>863</v>
      </c>
      <c r="K8" s="989"/>
      <c r="L8" s="990"/>
      <c r="M8" s="980" t="s">
        <v>585</v>
      </c>
      <c r="N8" s="1010" t="s">
        <v>145</v>
      </c>
      <c r="O8" s="1012"/>
      <c r="P8" s="1012"/>
      <c r="Q8" s="1012"/>
      <c r="R8" s="1012"/>
      <c r="S8" s="1011"/>
      <c r="T8" s="1010" t="s">
        <v>290</v>
      </c>
      <c r="U8" s="1012"/>
      <c r="V8" s="1012"/>
      <c r="W8" s="1012"/>
      <c r="X8" s="1012"/>
      <c r="Y8" s="1011"/>
      <c r="Z8" s="1010" t="s">
        <v>322</v>
      </c>
      <c r="AA8" s="1011"/>
      <c r="AB8" s="998"/>
      <c r="AC8" s="964"/>
      <c r="AD8" s="992"/>
      <c r="AE8" s="992"/>
    </row>
    <row r="9" spans="2:32" ht="151.5" customHeight="1" thickBot="1">
      <c r="B9" s="1004"/>
      <c r="C9" s="1006"/>
      <c r="D9" s="1006"/>
      <c r="E9" s="972"/>
      <c r="F9" s="940"/>
      <c r="G9" s="968"/>
      <c r="H9" s="979"/>
      <c r="I9" s="1004"/>
      <c r="J9" s="401" t="s">
        <v>490</v>
      </c>
      <c r="K9" s="401" t="s">
        <v>491</v>
      </c>
      <c r="L9" s="401" t="s">
        <v>354</v>
      </c>
      <c r="M9" s="981"/>
      <c r="N9" s="310" t="s">
        <v>146</v>
      </c>
      <c r="O9" s="311" t="s">
        <v>148</v>
      </c>
      <c r="P9" s="311" t="s">
        <v>296</v>
      </c>
      <c r="Q9" s="312" t="s">
        <v>147</v>
      </c>
      <c r="R9" s="311" t="s">
        <v>149</v>
      </c>
      <c r="S9" s="313" t="s">
        <v>325</v>
      </c>
      <c r="T9" s="314" t="s">
        <v>151</v>
      </c>
      <c r="U9" s="311" t="s">
        <v>152</v>
      </c>
      <c r="V9" s="311" t="s">
        <v>154</v>
      </c>
      <c r="W9" s="315" t="s">
        <v>153</v>
      </c>
      <c r="X9" s="311" t="s">
        <v>150</v>
      </c>
      <c r="Y9" s="316" t="s">
        <v>297</v>
      </c>
      <c r="Z9" s="317" t="s">
        <v>320</v>
      </c>
      <c r="AA9" s="318" t="s">
        <v>321</v>
      </c>
      <c r="AB9" s="999"/>
      <c r="AC9" s="968"/>
      <c r="AD9" s="993"/>
      <c r="AE9" s="993"/>
      <c r="AF9" s="868" t="s">
        <v>847</v>
      </c>
    </row>
    <row r="10" spans="2:32" ht="19.5" customHeight="1" thickTop="1">
      <c r="B10" s="1008" t="str">
        <f>'2-2(基本)'!B10</f>
        <v>ＴＲ
(R1補正)</v>
      </c>
      <c r="C10" s="266">
        <v>1</v>
      </c>
      <c r="D10" s="132">
        <f>IF('2-2(基本)'!D10="","",'2-2(基本)'!D10)</f>
      </c>
      <c r="E10" s="133">
        <f>IF('2-2(基本)'!F10="","",'2-2(基本)'!F10)</f>
      </c>
      <c r="F10" s="323"/>
      <c r="G10" s="324"/>
      <c r="H10" s="558"/>
      <c r="I10" s="333">
        <f>IF('2-4(技術習得費)'!Q10&lt;&gt;"",'2-4(技術習得費)'!Q10,"")</f>
      </c>
      <c r="J10" s="420"/>
      <c r="K10" s="420"/>
      <c r="L10" s="125"/>
      <c r="M10" s="329"/>
      <c r="N10" s="301"/>
      <c r="O10" s="302"/>
      <c r="P10" s="302"/>
      <c r="Q10" s="302"/>
      <c r="R10" s="302"/>
      <c r="S10" s="303"/>
      <c r="T10" s="301"/>
      <c r="U10" s="302"/>
      <c r="V10" s="302"/>
      <c r="W10" s="302"/>
      <c r="X10" s="302"/>
      <c r="Y10" s="303"/>
      <c r="Z10" s="301"/>
      <c r="AA10" s="303"/>
      <c r="AB10" s="414"/>
      <c r="AC10" s="324">
        <f aca="true" t="shared" si="0" ref="AC10:AC29">IF(AND(E10&lt;&gt;"",H10=""),1,0)</f>
        <v>0</v>
      </c>
      <c r="AD10" s="924"/>
      <c r="AE10" s="924"/>
      <c r="AF10" s="869">
        <f>IF(AND(M10="○",$AD$1&lt;&gt;"実績報告書（年間）"),"年間実績ではないのに研修修了の確認に○がついています。","")</f>
      </c>
    </row>
    <row r="11" spans="2:40" ht="19.5" customHeight="1">
      <c r="B11" s="1008"/>
      <c r="C11" s="267">
        <v>2</v>
      </c>
      <c r="D11" s="132">
        <f>IF('2-2(基本)'!D11="","",'2-2(基本)'!D11)</f>
      </c>
      <c r="E11" s="133">
        <f>IF('2-2(基本)'!F11="","",'2-2(基本)'!F11)</f>
      </c>
      <c r="F11" s="325"/>
      <c r="G11" s="326"/>
      <c r="H11" s="557"/>
      <c r="I11" s="333">
        <f>IF('2-4(技術習得費)'!Q11&lt;&gt;"",'2-4(技術習得費)'!Q11,"")</f>
      </c>
      <c r="J11" s="421"/>
      <c r="K11" s="421"/>
      <c r="L11" s="125"/>
      <c r="M11" s="330"/>
      <c r="N11" s="304"/>
      <c r="O11" s="305"/>
      <c r="P11" s="305"/>
      <c r="Q11" s="305"/>
      <c r="R11" s="305"/>
      <c r="S11" s="306"/>
      <c r="T11" s="304"/>
      <c r="U11" s="305"/>
      <c r="V11" s="305"/>
      <c r="W11" s="305"/>
      <c r="X11" s="305"/>
      <c r="Y11" s="306"/>
      <c r="Z11" s="304"/>
      <c r="AA11" s="306"/>
      <c r="AB11" s="415"/>
      <c r="AC11" s="324">
        <f t="shared" si="0"/>
        <v>0</v>
      </c>
      <c r="AD11" s="922"/>
      <c r="AE11" s="922"/>
      <c r="AF11" s="869">
        <f aca="true" t="shared" si="1" ref="AF11:AF29">IF(AND(M11="○",$AD$1&lt;&gt;"実績報告書（年間）"),"年間実績ではないのに研修修了の確認に○がついています。","")</f>
      </c>
      <c r="AG11" s="516"/>
      <c r="AI11" s="521"/>
      <c r="AL11" s="547"/>
      <c r="AM11" s="547"/>
      <c r="AN11" s="547"/>
    </row>
    <row r="12" spans="2:44" ht="19.5" customHeight="1">
      <c r="B12" s="1008"/>
      <c r="C12" s="267">
        <v>3</v>
      </c>
      <c r="D12" s="132">
        <f>IF('2-2(基本)'!D12="","",'2-2(基本)'!D12)</f>
      </c>
      <c r="E12" s="133">
        <f>IF('2-2(基本)'!F12="","",'2-2(基本)'!F12)</f>
      </c>
      <c r="F12" s="325"/>
      <c r="G12" s="326"/>
      <c r="H12" s="557"/>
      <c r="I12" s="333">
        <f>IF('2-4(技術習得費)'!Q12&lt;&gt;"",'2-4(技術習得費)'!Q12,"")</f>
      </c>
      <c r="J12" s="421"/>
      <c r="K12" s="421"/>
      <c r="L12" s="125"/>
      <c r="M12" s="330"/>
      <c r="N12" s="304"/>
      <c r="O12" s="305"/>
      <c r="P12" s="305"/>
      <c r="Q12" s="305"/>
      <c r="R12" s="305"/>
      <c r="S12" s="306"/>
      <c r="T12" s="304"/>
      <c r="U12" s="305"/>
      <c r="V12" s="305"/>
      <c r="W12" s="305"/>
      <c r="X12" s="305"/>
      <c r="Y12" s="306"/>
      <c r="Z12" s="304"/>
      <c r="AA12" s="306"/>
      <c r="AB12" s="415"/>
      <c r="AC12" s="324">
        <f t="shared" si="0"/>
        <v>0</v>
      </c>
      <c r="AD12" s="922"/>
      <c r="AE12" s="922"/>
      <c r="AF12" s="869">
        <f t="shared" si="1"/>
      </c>
      <c r="AG12" s="516"/>
      <c r="AI12" s="522"/>
      <c r="AL12" s="982" t="s">
        <v>645</v>
      </c>
      <c r="AM12" s="983"/>
      <c r="AN12" s="984"/>
      <c r="AO12" s="982" t="s">
        <v>649</v>
      </c>
      <c r="AP12" s="983"/>
      <c r="AQ12" s="983"/>
      <c r="AR12" s="984"/>
    </row>
    <row r="13" spans="2:44" ht="19.5" customHeight="1" thickBot="1">
      <c r="B13" s="1008"/>
      <c r="C13" s="267">
        <v>4</v>
      </c>
      <c r="D13" s="132">
        <f>IF('2-2(基本)'!D13="","",'2-2(基本)'!D13)</f>
      </c>
      <c r="E13" s="133">
        <f>IF('2-2(基本)'!F13="","",'2-2(基本)'!F13)</f>
      </c>
      <c r="F13" s="325"/>
      <c r="G13" s="326"/>
      <c r="H13" s="557"/>
      <c r="I13" s="333">
        <f>IF('2-4(技術習得費)'!Q13&lt;&gt;"",'2-4(技術習得費)'!Q13,"")</f>
      </c>
      <c r="J13" s="421"/>
      <c r="K13" s="421"/>
      <c r="L13" s="125"/>
      <c r="M13" s="330"/>
      <c r="N13" s="304"/>
      <c r="O13" s="305"/>
      <c r="P13" s="305"/>
      <c r="Q13" s="305"/>
      <c r="R13" s="305"/>
      <c r="S13" s="306"/>
      <c r="T13" s="304"/>
      <c r="U13" s="305"/>
      <c r="V13" s="305"/>
      <c r="W13" s="305"/>
      <c r="X13" s="305"/>
      <c r="Y13" s="306"/>
      <c r="Z13" s="304"/>
      <c r="AA13" s="306"/>
      <c r="AB13" s="415"/>
      <c r="AC13" s="324">
        <f t="shared" si="0"/>
        <v>0</v>
      </c>
      <c r="AD13" s="922"/>
      <c r="AE13" s="922"/>
      <c r="AF13" s="869">
        <f t="shared" si="1"/>
      </c>
      <c r="AG13" s="516"/>
      <c r="AH13" s="524"/>
      <c r="AI13" s="524"/>
      <c r="AJ13" s="524"/>
      <c r="AK13" s="524"/>
      <c r="AL13" s="523" t="s">
        <v>646</v>
      </c>
      <c r="AM13" s="523" t="s">
        <v>647</v>
      </c>
      <c r="AN13" s="525" t="s">
        <v>648</v>
      </c>
      <c r="AO13" s="526" t="str">
        <f>B15</f>
        <v>ＦＷ１</v>
      </c>
      <c r="AP13" s="527" t="str">
        <f>B20</f>
        <v>ＦＷ２</v>
      </c>
      <c r="AQ13" s="527" t="str">
        <f>B25</f>
        <v>ＦＷ３</v>
      </c>
      <c r="AR13" s="528" t="s">
        <v>650</v>
      </c>
    </row>
    <row r="14" spans="2:44" ht="19.5" customHeight="1" thickBot="1" thickTop="1">
      <c r="B14" s="1009"/>
      <c r="C14" s="268">
        <v>5</v>
      </c>
      <c r="D14" s="130">
        <f>IF('2-2(基本)'!D14="","",'2-2(基本)'!D14)</f>
      </c>
      <c r="E14" s="131">
        <f>IF('2-2(基本)'!F14="","",'2-2(基本)'!F14)</f>
      </c>
      <c r="F14" s="327"/>
      <c r="G14" s="328"/>
      <c r="H14" s="596"/>
      <c r="I14" s="334">
        <f>IF('2-4(技術習得費)'!Q14&lt;&gt;"",'2-4(技術習得費)'!Q14,"")</f>
      </c>
      <c r="J14" s="422"/>
      <c r="K14" s="422"/>
      <c r="L14" s="332"/>
      <c r="M14" s="331"/>
      <c r="N14" s="307"/>
      <c r="O14" s="308"/>
      <c r="P14" s="308"/>
      <c r="Q14" s="308"/>
      <c r="R14" s="308"/>
      <c r="S14" s="309"/>
      <c r="T14" s="307"/>
      <c r="U14" s="308"/>
      <c r="V14" s="308"/>
      <c r="W14" s="308"/>
      <c r="X14" s="308"/>
      <c r="Y14" s="309"/>
      <c r="Z14" s="307"/>
      <c r="AA14" s="309"/>
      <c r="AB14" s="416"/>
      <c r="AC14" s="505">
        <f t="shared" si="0"/>
        <v>0</v>
      </c>
      <c r="AD14" s="925"/>
      <c r="AE14" s="925"/>
      <c r="AF14" s="869">
        <f t="shared" si="1"/>
      </c>
      <c r="AG14" s="516"/>
      <c r="AH14" s="525" t="s">
        <v>651</v>
      </c>
      <c r="AI14" s="525" t="s">
        <v>652</v>
      </c>
      <c r="AJ14" s="525" t="s">
        <v>333</v>
      </c>
      <c r="AK14" s="529" t="s">
        <v>653</v>
      </c>
      <c r="AL14" s="546"/>
      <c r="AM14" s="530"/>
      <c r="AN14" s="531"/>
      <c r="AO14" s="532">
        <f>IF(SUM(AO15:AO44)&gt;0,SUM(AO15:AO44),"")</f>
      </c>
      <c r="AP14" s="533">
        <f>IF(SUM(AP15:AP44)&gt;0,SUM(AP15:AP44),"")</f>
      </c>
      <c r="AQ14" s="534">
        <f>IF(SUM(AQ15:AQ44)&gt;0,SUM(AQ15:AQ44),"")</f>
      </c>
      <c r="AR14" s="535">
        <f>IF(SUM(AR15:AR44)&gt;0,SUM(AR15:AR44),"")</f>
      </c>
    </row>
    <row r="15" spans="2:44" ht="19.5" customHeight="1" thickTop="1">
      <c r="B15" s="994" t="s">
        <v>603</v>
      </c>
      <c r="C15" s="266">
        <v>6</v>
      </c>
      <c r="D15" s="132">
        <f>IF('2-2(基本)'!D15="","",'2-2(基本)'!D15)</f>
      </c>
      <c r="E15" s="133">
        <f>IF('2-2(基本)'!F15="","",'2-2(基本)'!F15)</f>
      </c>
      <c r="F15" s="380">
        <f>IF('2-2(基本)'!E15="","",'2-2(基本)'!E15)</f>
      </c>
      <c r="G15" s="324">
        <f>IF('2-2(基本)'!T15="","",'2-2(基本)'!T15)</f>
      </c>
      <c r="H15" s="558"/>
      <c r="I15" s="335">
        <f>IF('2-4(技術習得費)'!Q16&lt;&gt;"",'2-4(技術習得費)'!Q16,"")</f>
      </c>
      <c r="J15" s="125"/>
      <c r="K15" s="125"/>
      <c r="L15" s="335">
        <f>IF(AND(J15="",K15=""),"",J15+K15)</f>
      </c>
      <c r="M15" s="113"/>
      <c r="N15" s="301"/>
      <c r="O15" s="302"/>
      <c r="P15" s="302"/>
      <c r="Q15" s="302"/>
      <c r="R15" s="302"/>
      <c r="S15" s="303"/>
      <c r="T15" s="301"/>
      <c r="U15" s="302"/>
      <c r="V15" s="302"/>
      <c r="W15" s="302"/>
      <c r="X15" s="302"/>
      <c r="Y15" s="303"/>
      <c r="Z15" s="301"/>
      <c r="AA15" s="303"/>
      <c r="AB15" s="558"/>
      <c r="AC15" s="506">
        <f t="shared" si="0"/>
        <v>0</v>
      </c>
      <c r="AD15" s="924"/>
      <c r="AE15" s="924"/>
      <c r="AF15" s="869">
        <f t="shared" si="1"/>
      </c>
      <c r="AG15" s="985" t="s">
        <v>654</v>
      </c>
      <c r="AH15" s="536">
        <f>E15</f>
      </c>
      <c r="AI15" s="537" t="str">
        <f>B$15</f>
        <v>ＦＷ１</v>
      </c>
      <c r="AJ15" s="538">
        <f>IF(H15&lt;&gt;"",H15,"")</f>
      </c>
      <c r="AK15" s="539">
        <f>IF(AH15&lt;&gt;"",ROW(),"")</f>
      </c>
      <c r="AL15" s="517">
        <f>IF(COUNT($AK:$AK)&lt;ROW(A1),"",INDEX(AH:AH,SMALL($AK:$AK,ROW(A1))))</f>
      </c>
      <c r="AM15" s="518">
        <f aca="true" t="shared" si="2" ref="AM15:AM44">IF(COUNT($AK:$AK)&lt;ROW(A1),"",INDEX(AI$1:AI$65536,SMALL($AK:$AK,ROW(A1))))</f>
      </c>
      <c r="AN15" s="519">
        <f aca="true" t="shared" si="3" ref="AN15:AN44">IF(COUNT($AK:$AK)&lt;ROW(A1),"",INDEX(AJ$1:AJ$65536,SMALL($AK:$AK,ROW(A1))))</f>
      </c>
      <c r="AO15" s="540">
        <f>IF(AND(AO$13=AI15,AH15&lt;&gt;"",AJ15=""),1,"")</f>
      </c>
      <c r="AP15" s="541">
        <f>IF(AND(AP$13=AI15,AH15&lt;&gt;"",AJ15=""),1,"")</f>
      </c>
      <c r="AQ15" s="541">
        <f>IF(AND(AQ$13=AI15,AH15&lt;&gt;"",AJ15=""),1,"")</f>
      </c>
      <c r="AR15" s="541">
        <f>IF(AND(E10&lt;&gt;"",H10=""),1,"")</f>
      </c>
    </row>
    <row r="16" spans="2:44" ht="19.5" customHeight="1">
      <c r="B16" s="994"/>
      <c r="C16" s="267">
        <v>7</v>
      </c>
      <c r="D16" s="132">
        <f>IF('2-2(基本)'!D16="","",'2-2(基本)'!D16)</f>
      </c>
      <c r="E16" s="133">
        <f>IF('2-2(基本)'!F16="","",'2-2(基本)'!F16)</f>
      </c>
      <c r="F16" s="381">
        <f>IF('2-2(基本)'!E16="","",'2-2(基本)'!E16)</f>
      </c>
      <c r="G16" s="326">
        <f>IF('2-2(基本)'!T16="","",'2-2(基本)'!T16)</f>
      </c>
      <c r="H16" s="557"/>
      <c r="I16" s="333">
        <f>IF('2-4(技術習得費)'!Q17&lt;&gt;"",'2-4(技術習得費)'!Q17,"")</f>
      </c>
      <c r="J16" s="127"/>
      <c r="K16" s="127"/>
      <c r="L16" s="333">
        <f aca="true" t="shared" si="4" ref="L16:L29">IF(AND(J16="",K16=""),"",J16+K16)</f>
      </c>
      <c r="M16" s="114"/>
      <c r="N16" s="304"/>
      <c r="O16" s="305"/>
      <c r="P16" s="305"/>
      <c r="Q16" s="305"/>
      <c r="R16" s="305"/>
      <c r="S16" s="306"/>
      <c r="T16" s="304"/>
      <c r="U16" s="305"/>
      <c r="V16" s="305"/>
      <c r="W16" s="305"/>
      <c r="X16" s="305"/>
      <c r="Y16" s="306"/>
      <c r="Z16" s="304"/>
      <c r="AA16" s="306"/>
      <c r="AB16" s="557"/>
      <c r="AC16" s="324">
        <f t="shared" si="0"/>
        <v>0</v>
      </c>
      <c r="AD16" s="922"/>
      <c r="AE16" s="922"/>
      <c r="AF16" s="869">
        <f t="shared" si="1"/>
      </c>
      <c r="AG16" s="986"/>
      <c r="AH16" s="536">
        <f aca="true" t="shared" si="5" ref="AH16:AH29">E16</f>
      </c>
      <c r="AI16" s="537" t="str">
        <f>B$15</f>
        <v>ＦＷ１</v>
      </c>
      <c r="AJ16" s="538">
        <f aca="true" t="shared" si="6" ref="AJ16:AJ29">IF(H16&lt;&gt;"",H16,"")</f>
      </c>
      <c r="AK16" s="539">
        <f>IF(AH16&lt;&gt;"",ROW(),"")</f>
      </c>
      <c r="AL16" s="517">
        <f aca="true" t="shared" si="7" ref="AL16:AL44">IF(COUNT($AK:$AK)&lt;ROW(A2),"",INDEX(AH$1:AH$65536,SMALL($AK:$AK,ROW(A2))))</f>
      </c>
      <c r="AM16" s="518">
        <f t="shared" si="2"/>
      </c>
      <c r="AN16" s="519">
        <f t="shared" si="3"/>
      </c>
      <c r="AO16" s="540">
        <f aca="true" t="shared" si="8" ref="AO16:AO44">IF(AND(AO$13=AI16,AH16&lt;&gt;"",AJ16=""),1,"")</f>
      </c>
      <c r="AP16" s="541">
        <f aca="true" t="shared" si="9" ref="AP16:AP44">IF(AND(AP$13=AI16,AH16&lt;&gt;"",AJ16=""),1,"")</f>
      </c>
      <c r="AQ16" s="541">
        <f aca="true" t="shared" si="10" ref="AQ16:AQ44">IF(AND(AQ$13=AI16,AH16&lt;&gt;"",AJ16=""),1,"")</f>
      </c>
      <c r="AR16" s="541">
        <f>IF(AND(E11&lt;&gt;"",H11=""),1,"")</f>
      </c>
    </row>
    <row r="17" spans="2:44" ht="19.5" customHeight="1">
      <c r="B17" s="994"/>
      <c r="C17" s="267">
        <v>8</v>
      </c>
      <c r="D17" s="132">
        <f>IF('2-2(基本)'!D17="","",'2-2(基本)'!D17)</f>
      </c>
      <c r="E17" s="133">
        <f>IF('2-2(基本)'!F17="","",'2-2(基本)'!F17)</f>
      </c>
      <c r="F17" s="381">
        <f>IF('2-2(基本)'!E17="","",'2-2(基本)'!E17)</f>
      </c>
      <c r="G17" s="326">
        <f>IF('2-2(基本)'!T17="","",'2-2(基本)'!T17)</f>
      </c>
      <c r="H17" s="557"/>
      <c r="I17" s="333">
        <f>IF('2-4(技術習得費)'!Q18&lt;&gt;"",'2-4(技術習得費)'!Q18,"")</f>
      </c>
      <c r="J17" s="127"/>
      <c r="K17" s="127"/>
      <c r="L17" s="333">
        <f t="shared" si="4"/>
      </c>
      <c r="M17" s="114"/>
      <c r="N17" s="304"/>
      <c r="O17" s="305"/>
      <c r="P17" s="305"/>
      <c r="Q17" s="305"/>
      <c r="R17" s="305"/>
      <c r="S17" s="306"/>
      <c r="T17" s="304"/>
      <c r="U17" s="305"/>
      <c r="V17" s="305"/>
      <c r="W17" s="305"/>
      <c r="X17" s="305"/>
      <c r="Y17" s="306"/>
      <c r="Z17" s="304"/>
      <c r="AA17" s="306"/>
      <c r="AB17" s="557"/>
      <c r="AC17" s="324">
        <f t="shared" si="0"/>
        <v>0</v>
      </c>
      <c r="AD17" s="922"/>
      <c r="AE17" s="922"/>
      <c r="AF17" s="869">
        <f t="shared" si="1"/>
      </c>
      <c r="AG17" s="986"/>
      <c r="AH17" s="536">
        <f t="shared" si="5"/>
      </c>
      <c r="AI17" s="537" t="str">
        <f>B$15</f>
        <v>ＦＷ１</v>
      </c>
      <c r="AJ17" s="538">
        <f t="shared" si="6"/>
      </c>
      <c r="AK17" s="539">
        <f>IF(AH17&lt;&gt;"",ROW(),"")</f>
      </c>
      <c r="AL17" s="517">
        <f t="shared" si="7"/>
      </c>
      <c r="AM17" s="518">
        <f t="shared" si="2"/>
      </c>
      <c r="AN17" s="519">
        <f t="shared" si="3"/>
      </c>
      <c r="AO17" s="540">
        <f t="shared" si="8"/>
      </c>
      <c r="AP17" s="541">
        <f t="shared" si="9"/>
      </c>
      <c r="AQ17" s="541">
        <f t="shared" si="10"/>
      </c>
      <c r="AR17" s="541">
        <f>IF(AND(E12&lt;&gt;"",H12=""),1,"")</f>
      </c>
    </row>
    <row r="18" spans="2:44" ht="19.5" customHeight="1">
      <c r="B18" s="994"/>
      <c r="C18" s="267">
        <v>9</v>
      </c>
      <c r="D18" s="132">
        <f>IF('2-2(基本)'!D18="","",'2-2(基本)'!D18)</f>
      </c>
      <c r="E18" s="133">
        <f>IF('2-2(基本)'!F18="","",'2-2(基本)'!F18)</f>
      </c>
      <c r="F18" s="381">
        <f>IF('2-2(基本)'!E18="","",'2-2(基本)'!E18)</f>
      </c>
      <c r="G18" s="326">
        <f>IF('2-2(基本)'!T18="","",'2-2(基本)'!T18)</f>
      </c>
      <c r="H18" s="557"/>
      <c r="I18" s="333">
        <f>IF('2-4(技術習得費)'!Q19&lt;&gt;"",'2-4(技術習得費)'!Q19,"")</f>
      </c>
      <c r="J18" s="127"/>
      <c r="K18" s="127"/>
      <c r="L18" s="333">
        <f t="shared" si="4"/>
      </c>
      <c r="M18" s="114"/>
      <c r="N18" s="304"/>
      <c r="O18" s="305"/>
      <c r="P18" s="305"/>
      <c r="Q18" s="305"/>
      <c r="R18" s="305"/>
      <c r="S18" s="306"/>
      <c r="T18" s="304"/>
      <c r="U18" s="305"/>
      <c r="V18" s="305"/>
      <c r="W18" s="305"/>
      <c r="X18" s="305"/>
      <c r="Y18" s="306"/>
      <c r="Z18" s="304"/>
      <c r="AA18" s="306"/>
      <c r="AB18" s="557"/>
      <c r="AC18" s="324">
        <f t="shared" si="0"/>
        <v>0</v>
      </c>
      <c r="AD18" s="922"/>
      <c r="AE18" s="922"/>
      <c r="AF18" s="869">
        <f t="shared" si="1"/>
      </c>
      <c r="AG18" s="986"/>
      <c r="AH18" s="536">
        <f t="shared" si="5"/>
      </c>
      <c r="AI18" s="537" t="str">
        <f>B$15</f>
        <v>ＦＷ１</v>
      </c>
      <c r="AJ18" s="538">
        <f t="shared" si="6"/>
      </c>
      <c r="AK18" s="539">
        <f aca="true" t="shared" si="11" ref="AK18:AK44">IF(AH18&lt;&gt;"",ROW(),"")</f>
      </c>
      <c r="AL18" s="517">
        <f t="shared" si="7"/>
      </c>
      <c r="AM18" s="518">
        <f t="shared" si="2"/>
      </c>
      <c r="AN18" s="519">
        <f t="shared" si="3"/>
      </c>
      <c r="AO18" s="540">
        <f t="shared" si="8"/>
      </c>
      <c r="AP18" s="541">
        <f t="shared" si="9"/>
      </c>
      <c r="AQ18" s="541">
        <f t="shared" si="10"/>
      </c>
      <c r="AR18" s="541">
        <f>IF(AND(E13&lt;&gt;"",H13=""),1,"")</f>
      </c>
    </row>
    <row r="19" spans="2:44" ht="19.5" customHeight="1" thickBot="1">
      <c r="B19" s="981"/>
      <c r="C19" s="268">
        <v>10</v>
      </c>
      <c r="D19" s="130">
        <f>IF('2-2(基本)'!D19="","",'2-2(基本)'!D19)</f>
      </c>
      <c r="E19" s="402">
        <f>IF('2-2(基本)'!F19="","",'2-2(基本)'!F19)</f>
      </c>
      <c r="F19" s="382">
        <f>IF('2-2(基本)'!E19="","",'2-2(基本)'!E19)</f>
      </c>
      <c r="G19" s="328">
        <f>IF('2-2(基本)'!T19="","",'2-2(基本)'!T19)</f>
      </c>
      <c r="H19" s="596"/>
      <c r="I19" s="336">
        <f>IF('2-4(技術習得費)'!Q20&lt;&gt;"",'2-4(技術習得費)'!Q20,"")</f>
      </c>
      <c r="J19" s="126"/>
      <c r="K19" s="126"/>
      <c r="L19" s="336">
        <f t="shared" si="4"/>
      </c>
      <c r="M19" s="115"/>
      <c r="N19" s="307"/>
      <c r="O19" s="308"/>
      <c r="P19" s="308"/>
      <c r="Q19" s="308"/>
      <c r="R19" s="308"/>
      <c r="S19" s="309"/>
      <c r="T19" s="307"/>
      <c r="U19" s="308"/>
      <c r="V19" s="308"/>
      <c r="W19" s="308"/>
      <c r="X19" s="308"/>
      <c r="Y19" s="309"/>
      <c r="Z19" s="307"/>
      <c r="AA19" s="309"/>
      <c r="AB19" s="596"/>
      <c r="AC19" s="507">
        <f t="shared" si="0"/>
        <v>0</v>
      </c>
      <c r="AD19" s="925"/>
      <c r="AE19" s="925"/>
      <c r="AF19" s="869">
        <f t="shared" si="1"/>
      </c>
      <c r="AG19" s="986"/>
      <c r="AH19" s="536">
        <f t="shared" si="5"/>
      </c>
      <c r="AI19" s="537" t="str">
        <f>B$15</f>
        <v>ＦＷ１</v>
      </c>
      <c r="AJ19" s="538">
        <f t="shared" si="6"/>
      </c>
      <c r="AK19" s="539">
        <f t="shared" si="11"/>
      </c>
      <c r="AL19" s="517">
        <f t="shared" si="7"/>
      </c>
      <c r="AM19" s="518">
        <f t="shared" si="2"/>
      </c>
      <c r="AN19" s="519">
        <f t="shared" si="3"/>
      </c>
      <c r="AO19" s="540">
        <f t="shared" si="8"/>
      </c>
      <c r="AP19" s="541">
        <f t="shared" si="9"/>
      </c>
      <c r="AQ19" s="541">
        <f t="shared" si="10"/>
      </c>
      <c r="AR19" s="541">
        <f>IF(AND(E14&lt;&gt;"",H14=""),1,"")</f>
      </c>
    </row>
    <row r="20" spans="2:43" ht="19.5" customHeight="1" thickTop="1">
      <c r="B20" s="994" t="s">
        <v>604</v>
      </c>
      <c r="C20" s="266">
        <v>11</v>
      </c>
      <c r="D20" s="132">
        <f>IF('2-2(基本)'!D20="","",'2-2(基本)'!D20)</f>
      </c>
      <c r="E20" s="337">
        <f>IF('2-2(基本)'!F20="","",'2-2(基本)'!F20)</f>
      </c>
      <c r="F20" s="323">
        <f>IF('2-2(基本)'!E20="","",'2-2(基本)'!E20)</f>
      </c>
      <c r="G20" s="324">
        <f>IF('2-2(基本)'!T20="","",'2-2(基本)'!T20)</f>
      </c>
      <c r="H20" s="558"/>
      <c r="I20" s="333">
        <f>IF('2-4(技術習得費)'!Q22&lt;&gt;"",'2-4(技術習得費)'!Q22,"")</f>
      </c>
      <c r="J20" s="125"/>
      <c r="K20" s="125"/>
      <c r="L20" s="333">
        <f t="shared" si="4"/>
      </c>
      <c r="M20" s="113"/>
      <c r="N20" s="301"/>
      <c r="O20" s="302"/>
      <c r="P20" s="302"/>
      <c r="Q20" s="302"/>
      <c r="R20" s="302"/>
      <c r="S20" s="303"/>
      <c r="T20" s="301"/>
      <c r="U20" s="302"/>
      <c r="V20" s="302"/>
      <c r="W20" s="302"/>
      <c r="X20" s="302"/>
      <c r="Y20" s="303"/>
      <c r="Z20" s="301"/>
      <c r="AA20" s="303"/>
      <c r="AB20" s="558"/>
      <c r="AC20" s="324">
        <f t="shared" si="0"/>
        <v>0</v>
      </c>
      <c r="AD20" s="924"/>
      <c r="AE20" s="924"/>
      <c r="AF20" s="869">
        <f t="shared" si="1"/>
      </c>
      <c r="AG20" s="986"/>
      <c r="AH20" s="536">
        <f t="shared" si="5"/>
      </c>
      <c r="AI20" s="537" t="str">
        <f>B$20</f>
        <v>ＦＷ２</v>
      </c>
      <c r="AJ20" s="538">
        <f t="shared" si="6"/>
      </c>
      <c r="AK20" s="539">
        <f t="shared" si="11"/>
      </c>
      <c r="AL20" s="517">
        <f t="shared" si="7"/>
      </c>
      <c r="AM20" s="518">
        <f t="shared" si="2"/>
      </c>
      <c r="AN20" s="519">
        <f t="shared" si="3"/>
      </c>
      <c r="AO20" s="540">
        <f t="shared" si="8"/>
      </c>
      <c r="AP20" s="541">
        <f t="shared" si="9"/>
      </c>
      <c r="AQ20" s="541">
        <f t="shared" si="10"/>
      </c>
    </row>
    <row r="21" spans="2:43" ht="19.5" customHeight="1">
      <c r="B21" s="994"/>
      <c r="C21" s="267">
        <v>12</v>
      </c>
      <c r="D21" s="132">
        <f>IF('2-2(基本)'!D21="","",'2-2(基本)'!D21)</f>
      </c>
      <c r="E21" s="133">
        <f>IF('2-2(基本)'!F21="","",'2-2(基本)'!F21)</f>
      </c>
      <c r="F21" s="325">
        <f>IF('2-2(基本)'!E21="","",'2-2(基本)'!E21)</f>
      </c>
      <c r="G21" s="326">
        <f>IF('2-2(基本)'!T21="","",'2-2(基本)'!T21)</f>
      </c>
      <c r="H21" s="557"/>
      <c r="I21" s="333">
        <f>IF('2-4(技術習得費)'!Q23&lt;&gt;"",'2-4(技術習得費)'!Q23,"")</f>
      </c>
      <c r="J21" s="127"/>
      <c r="K21" s="127"/>
      <c r="L21" s="333">
        <f t="shared" si="4"/>
      </c>
      <c r="M21" s="114"/>
      <c r="N21" s="304"/>
      <c r="O21" s="305"/>
      <c r="P21" s="305"/>
      <c r="Q21" s="305"/>
      <c r="R21" s="305"/>
      <c r="S21" s="306"/>
      <c r="T21" s="304"/>
      <c r="U21" s="305"/>
      <c r="V21" s="305"/>
      <c r="W21" s="305"/>
      <c r="X21" s="305"/>
      <c r="Y21" s="306"/>
      <c r="Z21" s="304"/>
      <c r="AA21" s="306"/>
      <c r="AB21" s="557"/>
      <c r="AC21" s="324">
        <f t="shared" si="0"/>
        <v>0</v>
      </c>
      <c r="AD21" s="922"/>
      <c r="AE21" s="922"/>
      <c r="AF21" s="869">
        <f t="shared" si="1"/>
      </c>
      <c r="AG21" s="986"/>
      <c r="AH21" s="536">
        <f t="shared" si="5"/>
      </c>
      <c r="AI21" s="537" t="str">
        <f>B$20</f>
        <v>ＦＷ２</v>
      </c>
      <c r="AJ21" s="538">
        <f t="shared" si="6"/>
      </c>
      <c r="AK21" s="539">
        <f t="shared" si="11"/>
      </c>
      <c r="AL21" s="517">
        <f t="shared" si="7"/>
      </c>
      <c r="AM21" s="518">
        <f t="shared" si="2"/>
      </c>
      <c r="AN21" s="519">
        <f t="shared" si="3"/>
      </c>
      <c r="AO21" s="540">
        <f t="shared" si="8"/>
      </c>
      <c r="AP21" s="541">
        <f t="shared" si="9"/>
      </c>
      <c r="AQ21" s="541">
        <f t="shared" si="10"/>
      </c>
    </row>
    <row r="22" spans="2:43" ht="19.5" customHeight="1">
      <c r="B22" s="994"/>
      <c r="C22" s="267">
        <v>13</v>
      </c>
      <c r="D22" s="132">
        <f>IF('2-2(基本)'!D22="","",'2-2(基本)'!D22)</f>
      </c>
      <c r="E22" s="133">
        <f>IF('2-2(基本)'!F22="","",'2-2(基本)'!F22)</f>
      </c>
      <c r="F22" s="325">
        <f>IF('2-2(基本)'!E22="","",'2-2(基本)'!E22)</f>
      </c>
      <c r="G22" s="326">
        <f>IF('2-2(基本)'!T22="","",'2-2(基本)'!T22)</f>
      </c>
      <c r="H22" s="557"/>
      <c r="I22" s="333">
        <f>IF('2-4(技術習得費)'!Q24&lt;&gt;"",'2-4(技術習得費)'!Q24,"")</f>
      </c>
      <c r="J22" s="127"/>
      <c r="K22" s="127"/>
      <c r="L22" s="333">
        <f t="shared" si="4"/>
      </c>
      <c r="M22" s="114"/>
      <c r="N22" s="304"/>
      <c r="O22" s="305"/>
      <c r="P22" s="305"/>
      <c r="Q22" s="305"/>
      <c r="R22" s="305"/>
      <c r="S22" s="306"/>
      <c r="T22" s="304"/>
      <c r="U22" s="305"/>
      <c r="V22" s="305"/>
      <c r="W22" s="305"/>
      <c r="X22" s="305"/>
      <c r="Y22" s="306"/>
      <c r="Z22" s="304"/>
      <c r="AA22" s="306"/>
      <c r="AB22" s="557"/>
      <c r="AC22" s="324">
        <f t="shared" si="0"/>
        <v>0</v>
      </c>
      <c r="AD22" s="922"/>
      <c r="AE22" s="922"/>
      <c r="AF22" s="869">
        <f t="shared" si="1"/>
      </c>
      <c r="AG22" s="986"/>
      <c r="AH22" s="536">
        <f t="shared" si="5"/>
      </c>
      <c r="AI22" s="537" t="str">
        <f>B$20</f>
        <v>ＦＷ２</v>
      </c>
      <c r="AJ22" s="538">
        <f t="shared" si="6"/>
      </c>
      <c r="AK22" s="539">
        <f t="shared" si="11"/>
      </c>
      <c r="AL22" s="517">
        <f t="shared" si="7"/>
      </c>
      <c r="AM22" s="518">
        <f t="shared" si="2"/>
      </c>
      <c r="AN22" s="519">
        <f t="shared" si="3"/>
      </c>
      <c r="AO22" s="540">
        <f t="shared" si="8"/>
      </c>
      <c r="AP22" s="541">
        <f t="shared" si="9"/>
      </c>
      <c r="AQ22" s="541">
        <f t="shared" si="10"/>
      </c>
    </row>
    <row r="23" spans="2:43" ht="19.5" customHeight="1">
      <c r="B23" s="994"/>
      <c r="C23" s="267">
        <v>14</v>
      </c>
      <c r="D23" s="132">
        <f>IF('2-2(基本)'!D23="","",'2-2(基本)'!D23)</f>
      </c>
      <c r="E23" s="133">
        <f>IF('2-2(基本)'!F23="","",'2-2(基本)'!F23)</f>
      </c>
      <c r="F23" s="325">
        <f>IF('2-2(基本)'!E23="","",'2-2(基本)'!E23)</f>
      </c>
      <c r="G23" s="326">
        <f>IF('2-2(基本)'!T23="","",'2-2(基本)'!T23)</f>
      </c>
      <c r="H23" s="557"/>
      <c r="I23" s="333">
        <f>IF('2-4(技術習得費)'!Q25&lt;&gt;"",'2-4(技術習得費)'!Q25,"")</f>
      </c>
      <c r="J23" s="127"/>
      <c r="K23" s="127"/>
      <c r="L23" s="333">
        <f t="shared" si="4"/>
      </c>
      <c r="M23" s="114"/>
      <c r="N23" s="304"/>
      <c r="O23" s="305"/>
      <c r="P23" s="305"/>
      <c r="Q23" s="305"/>
      <c r="R23" s="305"/>
      <c r="S23" s="306"/>
      <c r="T23" s="304"/>
      <c r="U23" s="305"/>
      <c r="V23" s="305"/>
      <c r="W23" s="305"/>
      <c r="X23" s="305"/>
      <c r="Y23" s="306"/>
      <c r="Z23" s="304"/>
      <c r="AA23" s="306"/>
      <c r="AB23" s="557"/>
      <c r="AC23" s="324">
        <f t="shared" si="0"/>
        <v>0</v>
      </c>
      <c r="AD23" s="922"/>
      <c r="AE23" s="922"/>
      <c r="AF23" s="869">
        <f t="shared" si="1"/>
      </c>
      <c r="AG23" s="986"/>
      <c r="AH23" s="536">
        <f t="shared" si="5"/>
      </c>
      <c r="AI23" s="537" t="str">
        <f>B$20</f>
        <v>ＦＷ２</v>
      </c>
      <c r="AJ23" s="538">
        <f t="shared" si="6"/>
      </c>
      <c r="AK23" s="539">
        <f t="shared" si="11"/>
      </c>
      <c r="AL23" s="517">
        <f t="shared" si="7"/>
      </c>
      <c r="AM23" s="518">
        <f t="shared" si="2"/>
      </c>
      <c r="AN23" s="519">
        <f t="shared" si="3"/>
      </c>
      <c r="AO23" s="540">
        <f t="shared" si="8"/>
      </c>
      <c r="AP23" s="541">
        <f t="shared" si="9"/>
      </c>
      <c r="AQ23" s="541">
        <f t="shared" si="10"/>
      </c>
    </row>
    <row r="24" spans="2:43" ht="19.5" customHeight="1" thickBot="1">
      <c r="B24" s="981"/>
      <c r="C24" s="268">
        <v>15</v>
      </c>
      <c r="D24" s="130">
        <f>IF('2-2(基本)'!D24="","",'2-2(基本)'!D24)</f>
      </c>
      <c r="E24" s="131">
        <f>IF('2-2(基本)'!F24="","",'2-2(基本)'!F24)</f>
      </c>
      <c r="F24" s="327">
        <f>IF('2-2(基本)'!E24="","",'2-2(基本)'!E24)</f>
      </c>
      <c r="G24" s="328">
        <f>IF('2-2(基本)'!T24="","",'2-2(基本)'!T24)</f>
      </c>
      <c r="H24" s="596"/>
      <c r="I24" s="334">
        <f>IF('2-4(技術習得費)'!Q26&lt;&gt;"",'2-4(技術習得費)'!Q26,"")</f>
      </c>
      <c r="J24" s="126"/>
      <c r="K24" s="126"/>
      <c r="L24" s="334">
        <f t="shared" si="4"/>
      </c>
      <c r="M24" s="115"/>
      <c r="N24" s="307"/>
      <c r="O24" s="308"/>
      <c r="P24" s="308"/>
      <c r="Q24" s="308"/>
      <c r="R24" s="308"/>
      <c r="S24" s="309"/>
      <c r="T24" s="307"/>
      <c r="U24" s="308"/>
      <c r="V24" s="308"/>
      <c r="W24" s="308"/>
      <c r="X24" s="308"/>
      <c r="Y24" s="309"/>
      <c r="Z24" s="307"/>
      <c r="AA24" s="309"/>
      <c r="AB24" s="596"/>
      <c r="AC24" s="505">
        <f t="shared" si="0"/>
        <v>0</v>
      </c>
      <c r="AD24" s="925"/>
      <c r="AE24" s="925"/>
      <c r="AF24" s="869">
        <f t="shared" si="1"/>
      </c>
      <c r="AG24" s="986"/>
      <c r="AH24" s="536">
        <f t="shared" si="5"/>
      </c>
      <c r="AI24" s="537" t="str">
        <f>B$20</f>
        <v>ＦＷ２</v>
      </c>
      <c r="AJ24" s="538">
        <f t="shared" si="6"/>
      </c>
      <c r="AK24" s="539">
        <f t="shared" si="11"/>
      </c>
      <c r="AL24" s="517">
        <f t="shared" si="7"/>
      </c>
      <c r="AM24" s="518">
        <f t="shared" si="2"/>
      </c>
      <c r="AN24" s="519">
        <f t="shared" si="3"/>
      </c>
      <c r="AO24" s="540">
        <f t="shared" si="8"/>
      </c>
      <c r="AP24" s="541">
        <f t="shared" si="9"/>
      </c>
      <c r="AQ24" s="541">
        <f t="shared" si="10"/>
      </c>
    </row>
    <row r="25" spans="2:43" ht="19.5" customHeight="1" thickTop="1">
      <c r="B25" s="994" t="s">
        <v>605</v>
      </c>
      <c r="C25" s="266">
        <v>16</v>
      </c>
      <c r="D25" s="132">
        <f>IF('2-2(基本)'!D25="","",'2-2(基本)'!D25)</f>
      </c>
      <c r="E25" s="133">
        <f>IF('2-2(基本)'!F25="","",'2-2(基本)'!F25)</f>
      </c>
      <c r="F25" s="323">
        <f>IF('2-2(基本)'!E25="","",'2-2(基本)'!E25)</f>
      </c>
      <c r="G25" s="324">
        <f>IF('2-2(基本)'!T25="","",'2-2(基本)'!T25)</f>
      </c>
      <c r="H25" s="558"/>
      <c r="I25" s="335">
        <f>IF('2-4(技術習得費)'!Q28&lt;&gt;"",'2-4(技術習得費)'!Q28,"")</f>
      </c>
      <c r="J25" s="125"/>
      <c r="K25" s="125"/>
      <c r="L25" s="335">
        <f t="shared" si="4"/>
      </c>
      <c r="M25" s="113"/>
      <c r="N25" s="301"/>
      <c r="O25" s="302"/>
      <c r="P25" s="302"/>
      <c r="Q25" s="302"/>
      <c r="R25" s="302"/>
      <c r="S25" s="303"/>
      <c r="T25" s="301"/>
      <c r="U25" s="302"/>
      <c r="V25" s="302"/>
      <c r="W25" s="302"/>
      <c r="X25" s="302"/>
      <c r="Y25" s="303"/>
      <c r="Z25" s="301"/>
      <c r="AA25" s="303"/>
      <c r="AB25" s="558"/>
      <c r="AC25" s="506">
        <f t="shared" si="0"/>
        <v>0</v>
      </c>
      <c r="AD25" s="924"/>
      <c r="AE25" s="924"/>
      <c r="AF25" s="869">
        <f t="shared" si="1"/>
      </c>
      <c r="AG25" s="986"/>
      <c r="AH25" s="536">
        <f t="shared" si="5"/>
      </c>
      <c r="AI25" s="537" t="str">
        <f>B$25</f>
        <v>ＦＷ３</v>
      </c>
      <c r="AJ25" s="538">
        <f t="shared" si="6"/>
      </c>
      <c r="AK25" s="539">
        <f t="shared" si="11"/>
      </c>
      <c r="AL25" s="517">
        <f t="shared" si="7"/>
      </c>
      <c r="AM25" s="518">
        <f t="shared" si="2"/>
      </c>
      <c r="AN25" s="519">
        <f t="shared" si="3"/>
      </c>
      <c r="AO25" s="540">
        <f t="shared" si="8"/>
      </c>
      <c r="AP25" s="541">
        <f t="shared" si="9"/>
      </c>
      <c r="AQ25" s="541">
        <f t="shared" si="10"/>
      </c>
    </row>
    <row r="26" spans="2:43" ht="19.5" customHeight="1">
      <c r="B26" s="994"/>
      <c r="C26" s="267">
        <v>17</v>
      </c>
      <c r="D26" s="132">
        <f>IF('2-2(基本)'!D26="","",'2-2(基本)'!D26)</f>
      </c>
      <c r="E26" s="133">
        <f>IF('2-2(基本)'!F26="","",'2-2(基本)'!F26)</f>
      </c>
      <c r="F26" s="325">
        <f>IF('2-2(基本)'!E26="","",'2-2(基本)'!E26)</f>
      </c>
      <c r="G26" s="326">
        <f>IF('2-2(基本)'!T26="","",'2-2(基本)'!T26)</f>
      </c>
      <c r="H26" s="557"/>
      <c r="I26" s="333">
        <f>IF('2-4(技術習得費)'!Q29&lt;&gt;"",'2-4(技術習得費)'!Q29,"")</f>
      </c>
      <c r="J26" s="127"/>
      <c r="K26" s="127"/>
      <c r="L26" s="333">
        <f t="shared" si="4"/>
      </c>
      <c r="M26" s="114"/>
      <c r="N26" s="304"/>
      <c r="O26" s="305"/>
      <c r="P26" s="305"/>
      <c r="Q26" s="305"/>
      <c r="R26" s="305"/>
      <c r="S26" s="306"/>
      <c r="T26" s="304"/>
      <c r="U26" s="305"/>
      <c r="V26" s="305"/>
      <c r="W26" s="305"/>
      <c r="X26" s="305"/>
      <c r="Y26" s="306"/>
      <c r="Z26" s="304"/>
      <c r="AA26" s="306"/>
      <c r="AB26" s="557"/>
      <c r="AC26" s="324">
        <f t="shared" si="0"/>
        <v>0</v>
      </c>
      <c r="AD26" s="922"/>
      <c r="AE26" s="922"/>
      <c r="AF26" s="869">
        <f t="shared" si="1"/>
      </c>
      <c r="AG26" s="986"/>
      <c r="AH26" s="536">
        <f t="shared" si="5"/>
      </c>
      <c r="AI26" s="537" t="str">
        <f>B$25</f>
        <v>ＦＷ３</v>
      </c>
      <c r="AJ26" s="538">
        <f t="shared" si="6"/>
      </c>
      <c r="AK26" s="539">
        <f t="shared" si="11"/>
      </c>
      <c r="AL26" s="517">
        <f t="shared" si="7"/>
      </c>
      <c r="AM26" s="518">
        <f t="shared" si="2"/>
      </c>
      <c r="AN26" s="519">
        <f t="shared" si="3"/>
      </c>
      <c r="AO26" s="540">
        <f t="shared" si="8"/>
      </c>
      <c r="AP26" s="541">
        <f t="shared" si="9"/>
      </c>
      <c r="AQ26" s="541">
        <f t="shared" si="10"/>
      </c>
    </row>
    <row r="27" spans="2:43" ht="19.5" customHeight="1">
      <c r="B27" s="994"/>
      <c r="C27" s="267">
        <v>18</v>
      </c>
      <c r="D27" s="132">
        <f>IF('2-2(基本)'!D27="","",'2-2(基本)'!D27)</f>
      </c>
      <c r="E27" s="133">
        <f>IF('2-2(基本)'!F27="","",'2-2(基本)'!F27)</f>
      </c>
      <c r="F27" s="325">
        <f>IF('2-2(基本)'!E27="","",'2-2(基本)'!E27)</f>
      </c>
      <c r="G27" s="326">
        <f>IF('2-2(基本)'!T27="","",'2-2(基本)'!T27)</f>
      </c>
      <c r="H27" s="557"/>
      <c r="I27" s="333">
        <f>IF('2-4(技術習得費)'!Q30&lt;&gt;"",'2-4(技術習得費)'!Q30,"")</f>
      </c>
      <c r="J27" s="127"/>
      <c r="K27" s="127"/>
      <c r="L27" s="333">
        <f t="shared" si="4"/>
      </c>
      <c r="M27" s="114"/>
      <c r="N27" s="304"/>
      <c r="O27" s="305"/>
      <c r="P27" s="305"/>
      <c r="Q27" s="305"/>
      <c r="R27" s="305"/>
      <c r="S27" s="306"/>
      <c r="T27" s="304"/>
      <c r="U27" s="305"/>
      <c r="V27" s="305"/>
      <c r="W27" s="305"/>
      <c r="X27" s="305"/>
      <c r="Y27" s="306"/>
      <c r="Z27" s="304"/>
      <c r="AA27" s="306"/>
      <c r="AB27" s="557"/>
      <c r="AC27" s="324">
        <f t="shared" si="0"/>
        <v>0</v>
      </c>
      <c r="AD27" s="922"/>
      <c r="AE27" s="922"/>
      <c r="AF27" s="869">
        <f t="shared" si="1"/>
      </c>
      <c r="AG27" s="986"/>
      <c r="AH27" s="536">
        <f t="shared" si="5"/>
      </c>
      <c r="AI27" s="537" t="str">
        <f>B$25</f>
        <v>ＦＷ３</v>
      </c>
      <c r="AJ27" s="538">
        <f t="shared" si="6"/>
      </c>
      <c r="AK27" s="539">
        <f t="shared" si="11"/>
      </c>
      <c r="AL27" s="517">
        <f t="shared" si="7"/>
      </c>
      <c r="AM27" s="518">
        <f t="shared" si="2"/>
      </c>
      <c r="AN27" s="519">
        <f t="shared" si="3"/>
      </c>
      <c r="AO27" s="540">
        <f t="shared" si="8"/>
      </c>
      <c r="AP27" s="541">
        <f t="shared" si="9"/>
      </c>
      <c r="AQ27" s="541">
        <f t="shared" si="10"/>
      </c>
    </row>
    <row r="28" spans="2:43" ht="19.5" customHeight="1">
      <c r="B28" s="994"/>
      <c r="C28" s="267">
        <v>19</v>
      </c>
      <c r="D28" s="132">
        <f>IF('2-2(基本)'!D28="","",'2-2(基本)'!D28)</f>
      </c>
      <c r="E28" s="133">
        <f>IF('2-2(基本)'!F28="","",'2-2(基本)'!F28)</f>
      </c>
      <c r="F28" s="325">
        <f>IF('2-2(基本)'!E28="","",'2-2(基本)'!E28)</f>
      </c>
      <c r="G28" s="326">
        <f>IF('2-2(基本)'!T28="","",'2-2(基本)'!T28)</f>
      </c>
      <c r="H28" s="557"/>
      <c r="I28" s="333">
        <f>IF('2-4(技術習得費)'!Q31&lt;&gt;"",'2-4(技術習得費)'!Q31,"")</f>
      </c>
      <c r="J28" s="127"/>
      <c r="K28" s="127"/>
      <c r="L28" s="333">
        <f t="shared" si="4"/>
      </c>
      <c r="M28" s="114"/>
      <c r="N28" s="304"/>
      <c r="O28" s="305"/>
      <c r="P28" s="305"/>
      <c r="Q28" s="305"/>
      <c r="R28" s="305"/>
      <c r="S28" s="306"/>
      <c r="T28" s="304"/>
      <c r="U28" s="305"/>
      <c r="V28" s="305"/>
      <c r="W28" s="305"/>
      <c r="X28" s="305"/>
      <c r="Y28" s="306"/>
      <c r="Z28" s="304"/>
      <c r="AA28" s="306"/>
      <c r="AB28" s="557"/>
      <c r="AC28" s="324">
        <f t="shared" si="0"/>
        <v>0</v>
      </c>
      <c r="AD28" s="922"/>
      <c r="AE28" s="922"/>
      <c r="AF28" s="869">
        <f t="shared" si="1"/>
      </c>
      <c r="AG28" s="986"/>
      <c r="AH28" s="536">
        <f t="shared" si="5"/>
      </c>
      <c r="AI28" s="537" t="str">
        <f>B$25</f>
        <v>ＦＷ３</v>
      </c>
      <c r="AJ28" s="538">
        <f t="shared" si="6"/>
      </c>
      <c r="AK28" s="539">
        <f t="shared" si="11"/>
      </c>
      <c r="AL28" s="517">
        <f t="shared" si="7"/>
      </c>
      <c r="AM28" s="518">
        <f t="shared" si="2"/>
      </c>
      <c r="AN28" s="519">
        <f t="shared" si="3"/>
      </c>
      <c r="AO28" s="540">
        <f t="shared" si="8"/>
      </c>
      <c r="AP28" s="541">
        <f t="shared" si="9"/>
      </c>
      <c r="AQ28" s="541">
        <f t="shared" si="10"/>
      </c>
    </row>
    <row r="29" spans="2:43" ht="19.5" customHeight="1">
      <c r="B29" s="1001"/>
      <c r="C29" s="267">
        <v>20</v>
      </c>
      <c r="D29" s="132">
        <f>IF('2-2(基本)'!D29="","",'2-2(基本)'!D29)</f>
      </c>
      <c r="E29" s="133">
        <f>IF('2-2(基本)'!F29="","",'2-2(基本)'!F29)</f>
      </c>
      <c r="F29" s="325">
        <f>IF('2-2(基本)'!E29="","",'2-2(基本)'!E29)</f>
      </c>
      <c r="G29" s="326">
        <f>IF('2-2(基本)'!T29="","",'2-2(基本)'!T29)</f>
      </c>
      <c r="H29" s="557"/>
      <c r="I29" s="333">
        <f>IF('2-4(技術習得費)'!Q32&lt;&gt;"",'2-4(技術習得費)'!Q32,"")</f>
      </c>
      <c r="J29" s="127"/>
      <c r="K29" s="127"/>
      <c r="L29" s="333">
        <f t="shared" si="4"/>
      </c>
      <c r="M29" s="114"/>
      <c r="N29" s="304"/>
      <c r="O29" s="305"/>
      <c r="P29" s="305"/>
      <c r="Q29" s="305"/>
      <c r="R29" s="305"/>
      <c r="S29" s="306"/>
      <c r="T29" s="304"/>
      <c r="U29" s="305"/>
      <c r="V29" s="305"/>
      <c r="W29" s="305"/>
      <c r="X29" s="305"/>
      <c r="Y29" s="306"/>
      <c r="Z29" s="304"/>
      <c r="AA29" s="306"/>
      <c r="AB29" s="557"/>
      <c r="AC29" s="324">
        <f t="shared" si="0"/>
        <v>0</v>
      </c>
      <c r="AD29" s="922"/>
      <c r="AE29" s="922"/>
      <c r="AF29" s="869">
        <f t="shared" si="1"/>
      </c>
      <c r="AG29" s="987"/>
      <c r="AH29" s="536">
        <f t="shared" si="5"/>
      </c>
      <c r="AI29" s="537" t="str">
        <f>B$25</f>
        <v>ＦＷ３</v>
      </c>
      <c r="AJ29" s="538">
        <f t="shared" si="6"/>
      </c>
      <c r="AK29" s="539">
        <f t="shared" si="11"/>
      </c>
      <c r="AL29" s="517">
        <f t="shared" si="7"/>
      </c>
      <c r="AM29" s="518">
        <f t="shared" si="2"/>
      </c>
      <c r="AN29" s="519">
        <f t="shared" si="3"/>
      </c>
      <c r="AO29" s="540">
        <f t="shared" si="8"/>
      </c>
      <c r="AP29" s="541">
        <f t="shared" si="9"/>
      </c>
      <c r="AQ29" s="541">
        <f t="shared" si="10"/>
      </c>
    </row>
    <row r="30" spans="2:44" ht="19.5" customHeight="1">
      <c r="B30" s="109" t="s">
        <v>545</v>
      </c>
      <c r="C30" s="269" t="str">
        <f>"研修は"&amp;TEXT(リスト!$G$55,"yyyy年m月d日")&amp;"から"&amp;TEXT(リスト!$G$56,"yyyy年m月d日")&amp;"までの期間です。"</f>
        <v>研修は2020年6月1日から2021年1月31日までの期間です。</v>
      </c>
      <c r="AF30" s="870"/>
      <c r="AG30" s="985" t="s">
        <v>655</v>
      </c>
      <c r="AH30" s="536">
        <f>E47</f>
      </c>
      <c r="AI30" s="537" t="str">
        <f>B$47</f>
        <v>ＦＷ１</v>
      </c>
      <c r="AJ30" s="538">
        <f>IF(H47&lt;&gt;"",H47,"")</f>
      </c>
      <c r="AK30" s="539">
        <f t="shared" si="11"/>
      </c>
      <c r="AL30" s="517">
        <f t="shared" si="7"/>
      </c>
      <c r="AM30" s="518">
        <f t="shared" si="2"/>
      </c>
      <c r="AN30" s="519">
        <f t="shared" si="3"/>
      </c>
      <c r="AO30" s="540">
        <f t="shared" si="8"/>
      </c>
      <c r="AP30" s="541">
        <f t="shared" si="9"/>
      </c>
      <c r="AQ30" s="541">
        <f t="shared" si="10"/>
      </c>
      <c r="AR30" s="542">
        <f>IF(AND(E42&lt;&gt;"",H42=""),1,"")</f>
      </c>
    </row>
    <row r="31" spans="2:44" ht="19.5" customHeight="1">
      <c r="B31" s="390" t="s">
        <v>552</v>
      </c>
      <c r="C31" s="1018" t="str">
        <f>"当初計画のFW実地研修日数が、"&amp;リスト!C84&amp;"日未満の場合、その理由を備考欄に記載ください。"</f>
        <v>当初計画のFW実地研修日数が、130日未満の場合、その理由を備考欄に記載ください。</v>
      </c>
      <c r="D31" s="1018"/>
      <c r="E31" s="1018"/>
      <c r="F31" s="1018"/>
      <c r="G31" s="1018"/>
      <c r="H31" s="1018"/>
      <c r="I31" s="1018"/>
      <c r="J31" s="1018"/>
      <c r="K31" s="1018"/>
      <c r="L31" s="1018"/>
      <c r="M31" s="1018"/>
      <c r="N31" s="1018"/>
      <c r="O31" s="1018"/>
      <c r="P31" s="1018"/>
      <c r="Q31" s="1018"/>
      <c r="R31" s="1018"/>
      <c r="S31" s="1018"/>
      <c r="T31" s="1018"/>
      <c r="U31" s="1018"/>
      <c r="V31" s="1018"/>
      <c r="W31" s="1018"/>
      <c r="X31" s="1018"/>
      <c r="Y31" s="1018"/>
      <c r="Z31" s="1018"/>
      <c r="AA31" s="1018"/>
      <c r="AB31" s="1018"/>
      <c r="AC31" s="1018"/>
      <c r="AD31" s="1018"/>
      <c r="AE31" s="1018"/>
      <c r="AF31" s="870"/>
      <c r="AG31" s="986"/>
      <c r="AH31" s="536">
        <f aca="true" t="shared" si="12" ref="AH31:AH44">E48</f>
      </c>
      <c r="AI31" s="537" t="str">
        <f>B$47</f>
        <v>ＦＷ１</v>
      </c>
      <c r="AJ31" s="538">
        <f aca="true" t="shared" si="13" ref="AJ31:AJ44">IF(H48&lt;&gt;"",H48,"")</f>
      </c>
      <c r="AK31" s="539">
        <f t="shared" si="11"/>
      </c>
      <c r="AL31" s="517">
        <f t="shared" si="7"/>
      </c>
      <c r="AM31" s="518">
        <f t="shared" si="2"/>
      </c>
      <c r="AN31" s="519">
        <f t="shared" si="3"/>
      </c>
      <c r="AO31" s="540">
        <f t="shared" si="8"/>
      </c>
      <c r="AP31" s="541">
        <f t="shared" si="9"/>
      </c>
      <c r="AQ31" s="541">
        <f t="shared" si="10"/>
      </c>
      <c r="AR31" s="542">
        <f>IF(AND(E43&lt;&gt;"",H43=""),1,"")</f>
      </c>
    </row>
    <row r="32" spans="2:44" ht="19.5" customHeight="1">
      <c r="B32" s="390" t="s">
        <v>675</v>
      </c>
      <c r="C32" s="1018" t="s">
        <v>887</v>
      </c>
      <c r="D32" s="1018"/>
      <c r="E32" s="1018"/>
      <c r="F32" s="1018"/>
      <c r="G32" s="1018"/>
      <c r="H32" s="1018"/>
      <c r="I32" s="1018"/>
      <c r="J32" s="1018"/>
      <c r="K32" s="1018"/>
      <c r="L32" s="1018"/>
      <c r="M32" s="1018"/>
      <c r="N32" s="1018"/>
      <c r="O32" s="1018"/>
      <c r="P32" s="1018"/>
      <c r="Q32" s="1018"/>
      <c r="R32" s="1018"/>
      <c r="S32" s="1018"/>
      <c r="T32" s="1018"/>
      <c r="U32" s="1018"/>
      <c r="V32" s="1018"/>
      <c r="W32" s="1018"/>
      <c r="X32" s="1018"/>
      <c r="Y32" s="1018"/>
      <c r="Z32" s="1018"/>
      <c r="AA32" s="1018"/>
      <c r="AB32" s="1018"/>
      <c r="AC32" s="1018"/>
      <c r="AD32" s="1018"/>
      <c r="AE32" s="1018"/>
      <c r="AF32" s="870"/>
      <c r="AG32" s="986"/>
      <c r="AH32" s="536">
        <f t="shared" si="12"/>
      </c>
      <c r="AI32" s="537" t="str">
        <f>B$47</f>
        <v>ＦＷ１</v>
      </c>
      <c r="AJ32" s="538">
        <f t="shared" si="13"/>
      </c>
      <c r="AK32" s="539">
        <f t="shared" si="11"/>
      </c>
      <c r="AL32" s="517">
        <f t="shared" si="7"/>
      </c>
      <c r="AM32" s="518">
        <f t="shared" si="2"/>
      </c>
      <c r="AN32" s="519">
        <f t="shared" si="3"/>
      </c>
      <c r="AO32" s="540">
        <f t="shared" si="8"/>
      </c>
      <c r="AP32" s="541">
        <f t="shared" si="9"/>
      </c>
      <c r="AQ32" s="541">
        <f t="shared" si="10"/>
      </c>
      <c r="AR32" s="542">
        <f>IF(AND(E44&lt;&gt;"",H44=""),1,"")</f>
      </c>
    </row>
    <row r="33" spans="2:44" ht="19.5" customHeight="1">
      <c r="B33" s="973" t="s">
        <v>405</v>
      </c>
      <c r="C33" s="974"/>
      <c r="D33" s="974"/>
      <c r="E33" s="974"/>
      <c r="F33" s="974"/>
      <c r="G33" s="974"/>
      <c r="H33" s="975"/>
      <c r="I33" s="138"/>
      <c r="M33" s="138"/>
      <c r="N33" s="138"/>
      <c r="O33" s="138"/>
      <c r="P33" s="138"/>
      <c r="Q33" s="138"/>
      <c r="R33" s="138"/>
      <c r="S33" s="138"/>
      <c r="T33" s="138"/>
      <c r="U33" s="138"/>
      <c r="V33" s="138"/>
      <c r="W33" s="138"/>
      <c r="X33" s="264"/>
      <c r="Y33" s="264"/>
      <c r="Z33" s="264"/>
      <c r="AA33" s="264"/>
      <c r="AB33" s="138"/>
      <c r="AC33" s="138"/>
      <c r="AD33" s="503" t="str">
        <f>IF('2-1(表紙)'!$J$3="","提出区分",'2-1(表紙)'!$J$3)</f>
        <v>提出区分</v>
      </c>
      <c r="AE33" s="264"/>
      <c r="AF33" s="871"/>
      <c r="AG33" s="986"/>
      <c r="AH33" s="536">
        <f t="shared" si="12"/>
      </c>
      <c r="AI33" s="537" t="str">
        <f>B$47</f>
        <v>ＦＷ１</v>
      </c>
      <c r="AJ33" s="538">
        <f t="shared" si="13"/>
      </c>
      <c r="AK33" s="539">
        <f t="shared" si="11"/>
      </c>
      <c r="AL33" s="517">
        <f t="shared" si="7"/>
      </c>
      <c r="AM33" s="518">
        <f t="shared" si="2"/>
      </c>
      <c r="AN33" s="519">
        <f t="shared" si="3"/>
      </c>
      <c r="AO33" s="540">
        <f t="shared" si="8"/>
      </c>
      <c r="AP33" s="541">
        <f t="shared" si="9"/>
      </c>
      <c r="AQ33" s="541">
        <f t="shared" si="10"/>
      </c>
      <c r="AR33" s="542">
        <f>IF(AND(E45&lt;&gt;"",H45=""),1,"")</f>
      </c>
    </row>
    <row r="34" spans="2:44" ht="9.75" customHeight="1">
      <c r="B34" s="138"/>
      <c r="C34" s="138"/>
      <c r="D34" s="138"/>
      <c r="E34" s="138"/>
      <c r="F34" s="152"/>
      <c r="G34" s="138"/>
      <c r="H34" s="138"/>
      <c r="I34" s="138"/>
      <c r="J34" s="138"/>
      <c r="K34" s="138"/>
      <c r="L34" s="138"/>
      <c r="M34" s="138"/>
      <c r="N34" s="138"/>
      <c r="O34" s="138"/>
      <c r="P34" s="138"/>
      <c r="Q34" s="138"/>
      <c r="R34" s="138"/>
      <c r="S34" s="138"/>
      <c r="T34" s="138"/>
      <c r="U34" s="138"/>
      <c r="V34" s="138"/>
      <c r="W34" s="138"/>
      <c r="X34" s="138"/>
      <c r="Y34" s="264"/>
      <c r="Z34" s="264"/>
      <c r="AA34" s="264"/>
      <c r="AB34" s="264"/>
      <c r="AC34" s="264"/>
      <c r="AD34" s="264"/>
      <c r="AE34" s="264"/>
      <c r="AF34" s="871"/>
      <c r="AG34" s="986"/>
      <c r="AH34" s="536">
        <f t="shared" si="12"/>
      </c>
      <c r="AI34" s="537" t="str">
        <f>B$47</f>
        <v>ＦＷ１</v>
      </c>
      <c r="AJ34" s="538">
        <f t="shared" si="13"/>
      </c>
      <c r="AK34" s="539">
        <f t="shared" si="11"/>
      </c>
      <c r="AL34" s="517">
        <f t="shared" si="7"/>
      </c>
      <c r="AM34" s="518">
        <f t="shared" si="2"/>
      </c>
      <c r="AN34" s="519">
        <f t="shared" si="3"/>
      </c>
      <c r="AO34" s="540">
        <f t="shared" si="8"/>
      </c>
      <c r="AP34" s="541">
        <f t="shared" si="9"/>
      </c>
      <c r="AQ34" s="541">
        <f t="shared" si="10"/>
      </c>
      <c r="AR34" s="542">
        <f>IF(AND(E46&lt;&gt;"",H46=""),1,"")</f>
      </c>
    </row>
    <row r="35" spans="2:43" ht="19.5" customHeight="1">
      <c r="B35" s="1000" t="s">
        <v>423</v>
      </c>
      <c r="C35" s="1000"/>
      <c r="D35" s="1000"/>
      <c r="E35" s="1000"/>
      <c r="F35" s="1000"/>
      <c r="G35" s="1000"/>
      <c r="H35" s="1000"/>
      <c r="I35" s="1000"/>
      <c r="J35" s="1000"/>
      <c r="K35" s="293"/>
      <c r="L35" s="293"/>
      <c r="M35" s="281"/>
      <c r="N35" s="281"/>
      <c r="O35" s="281"/>
      <c r="P35" s="281"/>
      <c r="Q35" s="281"/>
      <c r="R35" s="281"/>
      <c r="S35" s="281"/>
      <c r="T35" s="973" t="s">
        <v>270</v>
      </c>
      <c r="U35" s="974"/>
      <c r="V35" s="975"/>
      <c r="W35" s="988">
        <f>IF('2-1(表紙)'!$I$15="","",'2-1(表紙)'!$I$15)</f>
      </c>
      <c r="X35" s="989"/>
      <c r="Y35" s="989"/>
      <c r="Z35" s="989"/>
      <c r="AA35" s="989"/>
      <c r="AB35" s="989"/>
      <c r="AC35" s="989"/>
      <c r="AD35" s="989"/>
      <c r="AE35" s="990"/>
      <c r="AF35" s="871"/>
      <c r="AG35" s="986"/>
      <c r="AH35" s="536">
        <f t="shared" si="12"/>
      </c>
      <c r="AI35" s="537" t="str">
        <f>B$52</f>
        <v>ＦＷ２</v>
      </c>
      <c r="AJ35" s="538">
        <f t="shared" si="13"/>
      </c>
      <c r="AK35" s="539">
        <f t="shared" si="11"/>
      </c>
      <c r="AL35" s="517">
        <f t="shared" si="7"/>
      </c>
      <c r="AM35" s="518">
        <f t="shared" si="2"/>
      </c>
      <c r="AN35" s="519">
        <f t="shared" si="3"/>
      </c>
      <c r="AO35" s="540">
        <f t="shared" si="8"/>
      </c>
      <c r="AP35" s="541">
        <f t="shared" si="9"/>
      </c>
      <c r="AQ35" s="541">
        <f t="shared" si="10"/>
      </c>
    </row>
    <row r="36" spans="2:43" ht="19.5" customHeight="1">
      <c r="B36" s="1000"/>
      <c r="C36" s="1000"/>
      <c r="D36" s="1000"/>
      <c r="E36" s="1000"/>
      <c r="F36" s="1000"/>
      <c r="G36" s="1000"/>
      <c r="H36" s="1000"/>
      <c r="I36" s="1000"/>
      <c r="J36" s="1000"/>
      <c r="K36" s="293"/>
      <c r="L36" s="293"/>
      <c r="M36" s="281"/>
      <c r="N36" s="281"/>
      <c r="O36" s="281"/>
      <c r="P36" s="281"/>
      <c r="Q36" s="281"/>
      <c r="R36" s="281"/>
      <c r="S36" s="281"/>
      <c r="T36" s="971" t="s">
        <v>11</v>
      </c>
      <c r="U36" s="995"/>
      <c r="V36" s="996"/>
      <c r="W36" s="988">
        <f>IF('2-1(表紙)'!$J$15="","",'2-1(表紙)'!$J$15)</f>
      </c>
      <c r="X36" s="989"/>
      <c r="Y36" s="989"/>
      <c r="Z36" s="989"/>
      <c r="AA36" s="989"/>
      <c r="AB36" s="989"/>
      <c r="AC36" s="989"/>
      <c r="AD36" s="989"/>
      <c r="AE36" s="990"/>
      <c r="AF36" s="871"/>
      <c r="AG36" s="986"/>
      <c r="AH36" s="536">
        <f t="shared" si="12"/>
      </c>
      <c r="AI36" s="537" t="str">
        <f>B$52</f>
        <v>ＦＷ２</v>
      </c>
      <c r="AJ36" s="538">
        <f t="shared" si="13"/>
      </c>
      <c r="AK36" s="539">
        <f t="shared" si="11"/>
      </c>
      <c r="AL36" s="517">
        <f t="shared" si="7"/>
      </c>
      <c r="AM36" s="518">
        <f t="shared" si="2"/>
      </c>
      <c r="AN36" s="519">
        <f t="shared" si="3"/>
      </c>
      <c r="AO36" s="540">
        <f t="shared" si="8"/>
      </c>
      <c r="AP36" s="541">
        <f t="shared" si="9"/>
      </c>
      <c r="AQ36" s="541">
        <f t="shared" si="10"/>
      </c>
    </row>
    <row r="37" spans="2:43" ht="19.5" customHeight="1">
      <c r="B37" s="281"/>
      <c r="C37" s="281"/>
      <c r="D37" s="281"/>
      <c r="E37" s="281"/>
      <c r="F37" s="281"/>
      <c r="G37" s="281"/>
      <c r="H37" s="281"/>
      <c r="I37" s="281"/>
      <c r="J37" s="293"/>
      <c r="K37" s="293"/>
      <c r="L37" s="293"/>
      <c r="M37" s="281"/>
      <c r="N37" s="281"/>
      <c r="O37" s="281"/>
      <c r="P37" s="281"/>
      <c r="Q37" s="281"/>
      <c r="R37" s="281"/>
      <c r="S37" s="281"/>
      <c r="T37" s="973" t="str">
        <f>'2-1(表紙)'!F10</f>
        <v>林業経営体名</v>
      </c>
      <c r="U37" s="974"/>
      <c r="V37" s="975"/>
      <c r="W37" s="988">
        <f>IF('2-1(表紙)'!$H$10="","",'2-1(表紙)'!$H$10)</f>
      </c>
      <c r="X37" s="989"/>
      <c r="Y37" s="989"/>
      <c r="Z37" s="989"/>
      <c r="AA37" s="989"/>
      <c r="AB37" s="989"/>
      <c r="AC37" s="989"/>
      <c r="AD37" s="989"/>
      <c r="AE37" s="438">
        <f>IF('2-1(表紙)'!$K$15="","",'2-1(表紙)'!$K$15)</f>
      </c>
      <c r="AF37" s="410"/>
      <c r="AG37" s="986"/>
      <c r="AH37" s="536">
        <f t="shared" si="12"/>
      </c>
      <c r="AI37" s="537" t="str">
        <f>B$52</f>
        <v>ＦＷ２</v>
      </c>
      <c r="AJ37" s="538">
        <f t="shared" si="13"/>
      </c>
      <c r="AK37" s="539">
        <f t="shared" si="11"/>
      </c>
      <c r="AL37" s="517">
        <f t="shared" si="7"/>
      </c>
      <c r="AM37" s="518">
        <f t="shared" si="2"/>
      </c>
      <c r="AN37" s="519">
        <f t="shared" si="3"/>
      </c>
      <c r="AO37" s="540">
        <f t="shared" si="8"/>
      </c>
      <c r="AP37" s="541">
        <f t="shared" si="9"/>
      </c>
      <c r="AQ37" s="541">
        <f t="shared" si="10"/>
      </c>
    </row>
    <row r="38" spans="2:43" ht="9.75" customHeight="1">
      <c r="B38" s="138"/>
      <c r="C38" s="138"/>
      <c r="D38" s="138"/>
      <c r="E38" s="138"/>
      <c r="F38" s="152"/>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4"/>
      <c r="AE38" s="138"/>
      <c r="AF38" s="411"/>
      <c r="AG38" s="986"/>
      <c r="AH38" s="536">
        <f t="shared" si="12"/>
      </c>
      <c r="AI38" s="537" t="str">
        <f>B$52</f>
        <v>ＦＷ２</v>
      </c>
      <c r="AJ38" s="538">
        <f t="shared" si="13"/>
      </c>
      <c r="AK38" s="539">
        <f t="shared" si="11"/>
      </c>
      <c r="AL38" s="517">
        <f t="shared" si="7"/>
      </c>
      <c r="AM38" s="518">
        <f t="shared" si="2"/>
      </c>
      <c r="AN38" s="519">
        <f t="shared" si="3"/>
      </c>
      <c r="AO38" s="540">
        <f t="shared" si="8"/>
      </c>
      <c r="AP38" s="541">
        <f t="shared" si="9"/>
      </c>
      <c r="AQ38" s="541">
        <f t="shared" si="10"/>
      </c>
    </row>
    <row r="39" spans="2:43" ht="19.5" customHeight="1">
      <c r="B39" s="1002" t="s">
        <v>348</v>
      </c>
      <c r="C39" s="1005" t="s">
        <v>280</v>
      </c>
      <c r="D39" s="1005" t="s">
        <v>0</v>
      </c>
      <c r="E39" s="970" t="s">
        <v>1</v>
      </c>
      <c r="F39" s="938" t="s">
        <v>413</v>
      </c>
      <c r="G39" s="963" t="s">
        <v>424</v>
      </c>
      <c r="H39" s="936" t="s">
        <v>588</v>
      </c>
      <c r="I39" s="936"/>
      <c r="J39" s="936"/>
      <c r="K39" s="936"/>
      <c r="L39" s="936"/>
      <c r="M39" s="936"/>
      <c r="N39" s="973" t="s">
        <v>144</v>
      </c>
      <c r="O39" s="974"/>
      <c r="P39" s="974"/>
      <c r="Q39" s="974"/>
      <c r="R39" s="974"/>
      <c r="S39" s="974"/>
      <c r="T39" s="974"/>
      <c r="U39" s="974"/>
      <c r="V39" s="974"/>
      <c r="W39" s="974"/>
      <c r="X39" s="974"/>
      <c r="Y39" s="974"/>
      <c r="Z39" s="974"/>
      <c r="AA39" s="975"/>
      <c r="AB39" s="997" t="str">
        <f>AB7</f>
        <v>離脱年月日
(「研修生の減」は空欄)</v>
      </c>
      <c r="AC39" s="963" t="str">
        <f>AC7</f>
        <v>"研修生の減"になった</v>
      </c>
      <c r="AD39" s="992" t="str">
        <f>AD7</f>
        <v>備考
(実地研修日数の
計画理由等)
</v>
      </c>
      <c r="AE39" s="992"/>
      <c r="AF39" s="870"/>
      <c r="AG39" s="986"/>
      <c r="AH39" s="536">
        <f t="shared" si="12"/>
      </c>
      <c r="AI39" s="537" t="str">
        <f>B$52</f>
        <v>ＦＷ２</v>
      </c>
      <c r="AJ39" s="538">
        <f t="shared" si="13"/>
      </c>
      <c r="AK39" s="539">
        <f t="shared" si="11"/>
      </c>
      <c r="AL39" s="517">
        <f t="shared" si="7"/>
      </c>
      <c r="AM39" s="518">
        <f t="shared" si="2"/>
      </c>
      <c r="AN39" s="519">
        <f t="shared" si="3"/>
      </c>
      <c r="AO39" s="540">
        <f t="shared" si="8"/>
      </c>
      <c r="AP39" s="541">
        <f t="shared" si="9"/>
      </c>
      <c r="AQ39" s="541">
        <f t="shared" si="10"/>
      </c>
    </row>
    <row r="40" spans="2:43" ht="19.5" customHeight="1">
      <c r="B40" s="1003"/>
      <c r="C40" s="1005"/>
      <c r="D40" s="1005"/>
      <c r="E40" s="971"/>
      <c r="F40" s="939"/>
      <c r="G40" s="964"/>
      <c r="H40" s="978" t="str">
        <f>H8</f>
        <v>研修開始年月日</v>
      </c>
      <c r="I40" s="1015" t="str">
        <f>I8</f>
        <v>研修月数
(技術習得費助成月数)</v>
      </c>
      <c r="J40" s="988" t="str">
        <f>J8</f>
        <v>実地研修日数(②)</v>
      </c>
      <c r="K40" s="989"/>
      <c r="L40" s="990"/>
      <c r="M40" s="1015" t="str">
        <f>M8</f>
        <v>研修修了の確認
(年間実績時)</v>
      </c>
      <c r="N40" s="976" t="s">
        <v>145</v>
      </c>
      <c r="O40" s="991"/>
      <c r="P40" s="991"/>
      <c r="Q40" s="991"/>
      <c r="R40" s="991"/>
      <c r="S40" s="977"/>
      <c r="T40" s="976" t="s">
        <v>290</v>
      </c>
      <c r="U40" s="991"/>
      <c r="V40" s="991"/>
      <c r="W40" s="991"/>
      <c r="X40" s="991"/>
      <c r="Y40" s="977"/>
      <c r="Z40" s="976" t="s">
        <v>322</v>
      </c>
      <c r="AA40" s="977"/>
      <c r="AB40" s="998"/>
      <c r="AC40" s="964"/>
      <c r="AD40" s="992"/>
      <c r="AE40" s="992"/>
      <c r="AF40" s="870"/>
      <c r="AG40" s="986"/>
      <c r="AH40" s="536">
        <f t="shared" si="12"/>
      </c>
      <c r="AI40" s="537" t="str">
        <f>B$57</f>
        <v>ＦＷ３</v>
      </c>
      <c r="AJ40" s="538">
        <f t="shared" si="13"/>
      </c>
      <c r="AK40" s="539">
        <f t="shared" si="11"/>
      </c>
      <c r="AL40" s="517">
        <f t="shared" si="7"/>
      </c>
      <c r="AM40" s="518">
        <f t="shared" si="2"/>
      </c>
      <c r="AN40" s="519">
        <f t="shared" si="3"/>
      </c>
      <c r="AO40" s="540">
        <f t="shared" si="8"/>
      </c>
      <c r="AP40" s="541">
        <f t="shared" si="9"/>
      </c>
      <c r="AQ40" s="541">
        <f t="shared" si="10"/>
      </c>
    </row>
    <row r="41" spans="2:43" ht="151.5" customHeight="1" thickBot="1">
      <c r="B41" s="1004"/>
      <c r="C41" s="1006"/>
      <c r="D41" s="1006"/>
      <c r="E41" s="972"/>
      <c r="F41" s="940"/>
      <c r="G41" s="968"/>
      <c r="H41" s="1007"/>
      <c r="I41" s="1016"/>
      <c r="J41" s="401" t="s">
        <v>490</v>
      </c>
      <c r="K41" s="401" t="s">
        <v>491</v>
      </c>
      <c r="L41" s="401" t="s">
        <v>354</v>
      </c>
      <c r="M41" s="1016"/>
      <c r="N41" s="310" t="s">
        <v>146</v>
      </c>
      <c r="O41" s="311" t="s">
        <v>148</v>
      </c>
      <c r="P41" s="311" t="s">
        <v>296</v>
      </c>
      <c r="Q41" s="312" t="s">
        <v>147</v>
      </c>
      <c r="R41" s="311" t="s">
        <v>149</v>
      </c>
      <c r="S41" s="313" t="s">
        <v>325</v>
      </c>
      <c r="T41" s="314" t="s">
        <v>151</v>
      </c>
      <c r="U41" s="311" t="s">
        <v>152</v>
      </c>
      <c r="V41" s="311" t="s">
        <v>154</v>
      </c>
      <c r="W41" s="315" t="s">
        <v>153</v>
      </c>
      <c r="X41" s="311" t="s">
        <v>150</v>
      </c>
      <c r="Y41" s="316" t="s">
        <v>297</v>
      </c>
      <c r="Z41" s="314" t="s">
        <v>320</v>
      </c>
      <c r="AA41" s="313" t="s">
        <v>321</v>
      </c>
      <c r="AB41" s="999"/>
      <c r="AC41" s="968"/>
      <c r="AD41" s="993"/>
      <c r="AE41" s="993"/>
      <c r="AF41" s="868" t="str">
        <f>AF9</f>
        <v>↓留意メッセージが表示される場合があります</v>
      </c>
      <c r="AG41" s="986"/>
      <c r="AH41" s="536">
        <f t="shared" si="12"/>
      </c>
      <c r="AI41" s="537" t="str">
        <f>B$57</f>
        <v>ＦＷ３</v>
      </c>
      <c r="AJ41" s="538">
        <f t="shared" si="13"/>
      </c>
      <c r="AK41" s="539">
        <f t="shared" si="11"/>
      </c>
      <c r="AL41" s="517">
        <f t="shared" si="7"/>
      </c>
      <c r="AM41" s="518">
        <f t="shared" si="2"/>
      </c>
      <c r="AN41" s="519">
        <f t="shared" si="3"/>
      </c>
      <c r="AO41" s="540">
        <f t="shared" si="8"/>
      </c>
      <c r="AP41" s="541">
        <f t="shared" si="9"/>
      </c>
      <c r="AQ41" s="541">
        <f t="shared" si="10"/>
      </c>
    </row>
    <row r="42" spans="2:43" ht="19.5" customHeight="1" thickTop="1">
      <c r="B42" s="1008" t="str">
        <f>'2-2(基本)'!B10</f>
        <v>ＴＲ
(R1補正)</v>
      </c>
      <c r="C42" s="266">
        <v>21</v>
      </c>
      <c r="D42" s="128">
        <f>IF('2-2(基本)'!D43="","",'2-2(基本)'!D43)</f>
      </c>
      <c r="E42" s="129">
        <f>IF('2-2(基本)'!F43="","",'2-2(基本)'!F43)</f>
      </c>
      <c r="F42" s="323"/>
      <c r="G42" s="324"/>
      <c r="H42" s="558"/>
      <c r="I42" s="333">
        <f>IF('2-4(技術習得費)'!Q44&lt;&gt;"",'2-4(技術習得費)'!Q44,"")</f>
      </c>
      <c r="J42" s="420"/>
      <c r="K42" s="420"/>
      <c r="L42" s="125"/>
      <c r="M42" s="329"/>
      <c r="N42" s="301"/>
      <c r="O42" s="302"/>
      <c r="P42" s="302"/>
      <c r="Q42" s="302"/>
      <c r="R42" s="302"/>
      <c r="S42" s="303"/>
      <c r="T42" s="301"/>
      <c r="U42" s="302"/>
      <c r="V42" s="302"/>
      <c r="W42" s="302"/>
      <c r="X42" s="302"/>
      <c r="Y42" s="303"/>
      <c r="Z42" s="301"/>
      <c r="AA42" s="303"/>
      <c r="AB42" s="414"/>
      <c r="AC42" s="506">
        <f aca="true" t="shared" si="14" ref="AC42:AC61">IF(AND(E42&lt;&gt;"",H42=""),1,0)</f>
        <v>0</v>
      </c>
      <c r="AD42" s="924"/>
      <c r="AE42" s="924"/>
      <c r="AF42" s="869">
        <f aca="true" t="shared" si="15" ref="AF42:AF61">IF(AND(M42="○",$AD$1&lt;&gt;"実績報告書（年間）"),"年間実績ではないのに研修修了の確認に○がついています。","")</f>
      </c>
      <c r="AG42" s="986"/>
      <c r="AH42" s="536">
        <f t="shared" si="12"/>
      </c>
      <c r="AI42" s="537" t="str">
        <f>B$57</f>
        <v>ＦＷ３</v>
      </c>
      <c r="AJ42" s="538">
        <f t="shared" si="13"/>
      </c>
      <c r="AK42" s="539">
        <f t="shared" si="11"/>
      </c>
      <c r="AL42" s="517">
        <f t="shared" si="7"/>
      </c>
      <c r="AM42" s="518">
        <f t="shared" si="2"/>
      </c>
      <c r="AN42" s="519">
        <f t="shared" si="3"/>
      </c>
      <c r="AO42" s="540">
        <f t="shared" si="8"/>
      </c>
      <c r="AP42" s="541">
        <f t="shared" si="9"/>
      </c>
      <c r="AQ42" s="541">
        <f t="shared" si="10"/>
      </c>
    </row>
    <row r="43" spans="2:43" ht="19.5" customHeight="1">
      <c r="B43" s="1008"/>
      <c r="C43" s="267">
        <v>22</v>
      </c>
      <c r="D43" s="132">
        <f>IF('2-2(基本)'!D44="","",'2-2(基本)'!D44)</f>
      </c>
      <c r="E43" s="133">
        <f>IF('2-2(基本)'!F44="","",'2-2(基本)'!F44)</f>
      </c>
      <c r="F43" s="325"/>
      <c r="G43" s="326"/>
      <c r="H43" s="557"/>
      <c r="I43" s="333">
        <f>IF('2-4(技術習得費)'!Q45&lt;&gt;"",'2-4(技術習得費)'!Q45,"")</f>
      </c>
      <c r="J43" s="421"/>
      <c r="K43" s="421"/>
      <c r="L43" s="125"/>
      <c r="M43" s="330"/>
      <c r="N43" s="304"/>
      <c r="O43" s="305"/>
      <c r="P43" s="305"/>
      <c r="Q43" s="305"/>
      <c r="R43" s="305"/>
      <c r="S43" s="306"/>
      <c r="T43" s="304"/>
      <c r="U43" s="305"/>
      <c r="V43" s="305"/>
      <c r="W43" s="305"/>
      <c r="X43" s="305"/>
      <c r="Y43" s="306"/>
      <c r="Z43" s="304"/>
      <c r="AA43" s="306"/>
      <c r="AB43" s="415"/>
      <c r="AC43" s="324">
        <f t="shared" si="14"/>
        <v>0</v>
      </c>
      <c r="AD43" s="922"/>
      <c r="AE43" s="922"/>
      <c r="AF43" s="869">
        <f t="shared" si="15"/>
      </c>
      <c r="AG43" s="986"/>
      <c r="AH43" s="536">
        <f t="shared" si="12"/>
      </c>
      <c r="AI43" s="537" t="str">
        <f>B$57</f>
        <v>ＦＷ３</v>
      </c>
      <c r="AJ43" s="538">
        <f t="shared" si="13"/>
      </c>
      <c r="AK43" s="539">
        <f t="shared" si="11"/>
      </c>
      <c r="AL43" s="517">
        <f t="shared" si="7"/>
      </c>
      <c r="AM43" s="518">
        <f t="shared" si="2"/>
      </c>
      <c r="AN43" s="519">
        <f t="shared" si="3"/>
      </c>
      <c r="AO43" s="540">
        <f t="shared" si="8"/>
      </c>
      <c r="AP43" s="541">
        <f t="shared" si="9"/>
      </c>
      <c r="AQ43" s="541">
        <f t="shared" si="10"/>
      </c>
    </row>
    <row r="44" spans="2:43" ht="19.5" customHeight="1">
      <c r="B44" s="1008"/>
      <c r="C44" s="267">
        <v>23</v>
      </c>
      <c r="D44" s="132">
        <f>IF('2-2(基本)'!D45="","",'2-2(基本)'!D45)</f>
      </c>
      <c r="E44" s="133">
        <f>IF('2-2(基本)'!F45="","",'2-2(基本)'!F45)</f>
      </c>
      <c r="F44" s="325"/>
      <c r="G44" s="326"/>
      <c r="H44" s="557"/>
      <c r="I44" s="333">
        <f>IF('2-4(技術習得費)'!Q46&lt;&gt;"",'2-4(技術習得費)'!Q46,"")</f>
      </c>
      <c r="J44" s="421"/>
      <c r="K44" s="421"/>
      <c r="L44" s="125"/>
      <c r="M44" s="330"/>
      <c r="N44" s="304"/>
      <c r="O44" s="305"/>
      <c r="P44" s="305"/>
      <c r="Q44" s="305"/>
      <c r="R44" s="305"/>
      <c r="S44" s="306"/>
      <c r="T44" s="304"/>
      <c r="U44" s="305"/>
      <c r="V44" s="305"/>
      <c r="W44" s="305"/>
      <c r="X44" s="305"/>
      <c r="Y44" s="306"/>
      <c r="Z44" s="304"/>
      <c r="AA44" s="306"/>
      <c r="AB44" s="415"/>
      <c r="AC44" s="324">
        <f t="shared" si="14"/>
        <v>0</v>
      </c>
      <c r="AD44" s="922"/>
      <c r="AE44" s="922"/>
      <c r="AF44" s="869">
        <f t="shared" si="15"/>
      </c>
      <c r="AG44" s="987"/>
      <c r="AH44" s="536">
        <f t="shared" si="12"/>
      </c>
      <c r="AI44" s="537" t="str">
        <f>B$57</f>
        <v>ＦＷ３</v>
      </c>
      <c r="AJ44" s="538">
        <f t="shared" si="13"/>
      </c>
      <c r="AK44" s="539">
        <f t="shared" si="11"/>
      </c>
      <c r="AL44" s="517">
        <f t="shared" si="7"/>
      </c>
      <c r="AM44" s="518">
        <f t="shared" si="2"/>
      </c>
      <c r="AN44" s="519">
        <f t="shared" si="3"/>
      </c>
      <c r="AO44" s="540">
        <f t="shared" si="8"/>
      </c>
      <c r="AP44" s="541">
        <f t="shared" si="9"/>
      </c>
      <c r="AQ44" s="541">
        <f t="shared" si="10"/>
      </c>
    </row>
    <row r="45" spans="2:32" ht="19.5" customHeight="1">
      <c r="B45" s="1008"/>
      <c r="C45" s="267">
        <v>24</v>
      </c>
      <c r="D45" s="132">
        <f>IF('2-2(基本)'!D46="","",'2-2(基本)'!D46)</f>
      </c>
      <c r="E45" s="133">
        <f>IF('2-2(基本)'!F46="","",'2-2(基本)'!F46)</f>
      </c>
      <c r="F45" s="325"/>
      <c r="G45" s="326"/>
      <c r="H45" s="557"/>
      <c r="I45" s="333">
        <f>IF('2-4(技術習得費)'!Q47&lt;&gt;"",'2-4(技術習得費)'!Q47,"")</f>
      </c>
      <c r="J45" s="421"/>
      <c r="K45" s="421"/>
      <c r="L45" s="125"/>
      <c r="M45" s="330"/>
      <c r="N45" s="304"/>
      <c r="O45" s="305"/>
      <c r="P45" s="305"/>
      <c r="Q45" s="305"/>
      <c r="R45" s="305"/>
      <c r="S45" s="306"/>
      <c r="T45" s="304"/>
      <c r="U45" s="305"/>
      <c r="V45" s="305"/>
      <c r="W45" s="305"/>
      <c r="X45" s="305"/>
      <c r="Y45" s="306"/>
      <c r="Z45" s="304"/>
      <c r="AA45" s="306"/>
      <c r="AB45" s="415"/>
      <c r="AC45" s="324">
        <f t="shared" si="14"/>
        <v>0</v>
      </c>
      <c r="AD45" s="922"/>
      <c r="AE45" s="922"/>
      <c r="AF45" s="869">
        <f t="shared" si="15"/>
      </c>
    </row>
    <row r="46" spans="2:32" ht="19.5" customHeight="1" thickBot="1">
      <c r="B46" s="1009"/>
      <c r="C46" s="268">
        <v>25</v>
      </c>
      <c r="D46" s="130">
        <f>IF('2-2(基本)'!D47="","",'2-2(基本)'!D47)</f>
      </c>
      <c r="E46" s="131">
        <f>IF('2-2(基本)'!F47="","",'2-2(基本)'!F47)</f>
      </c>
      <c r="F46" s="327"/>
      <c r="G46" s="328"/>
      <c r="H46" s="596"/>
      <c r="I46" s="334">
        <f>IF('2-4(技術習得費)'!Q48&lt;&gt;"",'2-4(技術習得費)'!Q48,"")</f>
      </c>
      <c r="J46" s="422"/>
      <c r="K46" s="422"/>
      <c r="L46" s="332"/>
      <c r="M46" s="331"/>
      <c r="N46" s="307"/>
      <c r="O46" s="308"/>
      <c r="P46" s="308"/>
      <c r="Q46" s="308"/>
      <c r="R46" s="308"/>
      <c r="S46" s="309"/>
      <c r="T46" s="307"/>
      <c r="U46" s="308"/>
      <c r="V46" s="308"/>
      <c r="W46" s="308"/>
      <c r="X46" s="308"/>
      <c r="Y46" s="309"/>
      <c r="Z46" s="307"/>
      <c r="AA46" s="309"/>
      <c r="AB46" s="416"/>
      <c r="AC46" s="507">
        <f t="shared" si="14"/>
        <v>0</v>
      </c>
      <c r="AD46" s="925"/>
      <c r="AE46" s="925"/>
      <c r="AF46" s="869">
        <f t="shared" si="15"/>
      </c>
    </row>
    <row r="47" spans="2:32" ht="19.5" customHeight="1" thickTop="1">
      <c r="B47" s="994" t="s">
        <v>603</v>
      </c>
      <c r="C47" s="266">
        <v>26</v>
      </c>
      <c r="D47" s="128">
        <f>IF('2-2(基本)'!D48="","",'2-2(基本)'!D48)</f>
      </c>
      <c r="E47" s="129">
        <f>IF('2-2(基本)'!F48="","",'2-2(基本)'!F48)</f>
      </c>
      <c r="F47" s="323">
        <f>IF('2-2(基本)'!E48="","",'2-2(基本)'!E48)</f>
      </c>
      <c r="G47" s="324">
        <f>IF('2-2(基本)'!T48="","",'2-2(基本)'!T48)</f>
      </c>
      <c r="H47" s="558"/>
      <c r="I47" s="335">
        <f>IF('2-4(技術習得費)'!Q50&lt;&gt;"",'2-4(技術習得費)'!Q50,"")</f>
      </c>
      <c r="J47" s="125"/>
      <c r="K47" s="125"/>
      <c r="L47" s="335">
        <f>IF(AND(J47="",K47=""),"",J47+K47)</f>
      </c>
      <c r="M47" s="113"/>
      <c r="N47" s="301"/>
      <c r="O47" s="302"/>
      <c r="P47" s="302"/>
      <c r="Q47" s="302"/>
      <c r="R47" s="302"/>
      <c r="S47" s="303"/>
      <c r="T47" s="301"/>
      <c r="U47" s="302"/>
      <c r="V47" s="302"/>
      <c r="W47" s="302"/>
      <c r="X47" s="302"/>
      <c r="Y47" s="303"/>
      <c r="Z47" s="301"/>
      <c r="AA47" s="303"/>
      <c r="AB47" s="558"/>
      <c r="AC47" s="324">
        <f t="shared" si="14"/>
        <v>0</v>
      </c>
      <c r="AD47" s="924"/>
      <c r="AE47" s="924"/>
      <c r="AF47" s="869">
        <f t="shared" si="15"/>
      </c>
    </row>
    <row r="48" spans="2:32" ht="19.5" customHeight="1">
      <c r="B48" s="994"/>
      <c r="C48" s="267">
        <v>27</v>
      </c>
      <c r="D48" s="132">
        <f>IF('2-2(基本)'!D49="","",'2-2(基本)'!D49)</f>
      </c>
      <c r="E48" s="133">
        <f>IF('2-2(基本)'!F49="","",'2-2(基本)'!F49)</f>
      </c>
      <c r="F48" s="325">
        <f>IF('2-2(基本)'!E49="","",'2-2(基本)'!E49)</f>
      </c>
      <c r="G48" s="326">
        <f>IF('2-2(基本)'!T49="","",'2-2(基本)'!T49)</f>
      </c>
      <c r="H48" s="557"/>
      <c r="I48" s="333">
        <f>IF('2-4(技術習得費)'!Q51&lt;&gt;"",'2-4(技術習得費)'!Q51,"")</f>
      </c>
      <c r="J48" s="127"/>
      <c r="K48" s="127"/>
      <c r="L48" s="333">
        <f aca="true" t="shared" si="16" ref="L48:L61">IF(AND(J48="",K48=""),"",J48+K48)</f>
      </c>
      <c r="M48" s="114"/>
      <c r="N48" s="304"/>
      <c r="O48" s="305"/>
      <c r="P48" s="305"/>
      <c r="Q48" s="305"/>
      <c r="R48" s="305"/>
      <c r="S48" s="306"/>
      <c r="T48" s="304"/>
      <c r="U48" s="305"/>
      <c r="V48" s="305"/>
      <c r="W48" s="305"/>
      <c r="X48" s="305"/>
      <c r="Y48" s="306"/>
      <c r="Z48" s="304"/>
      <c r="AA48" s="306"/>
      <c r="AB48" s="557"/>
      <c r="AC48" s="324">
        <f t="shared" si="14"/>
        <v>0</v>
      </c>
      <c r="AD48" s="922"/>
      <c r="AE48" s="922"/>
      <c r="AF48" s="869">
        <f t="shared" si="15"/>
      </c>
    </row>
    <row r="49" spans="2:32" ht="19.5" customHeight="1">
      <c r="B49" s="994"/>
      <c r="C49" s="267">
        <v>28</v>
      </c>
      <c r="D49" s="132">
        <f>IF('2-2(基本)'!D50="","",'2-2(基本)'!D50)</f>
      </c>
      <c r="E49" s="133">
        <f>IF('2-2(基本)'!F50="","",'2-2(基本)'!F50)</f>
      </c>
      <c r="F49" s="325">
        <f>IF('2-2(基本)'!E50="","",'2-2(基本)'!E50)</f>
      </c>
      <c r="G49" s="326">
        <f>IF('2-2(基本)'!T50="","",'2-2(基本)'!T50)</f>
      </c>
      <c r="H49" s="557"/>
      <c r="I49" s="333">
        <f>IF('2-4(技術習得費)'!Q52&lt;&gt;"",'2-4(技術習得費)'!Q52,"")</f>
      </c>
      <c r="J49" s="127"/>
      <c r="K49" s="127"/>
      <c r="L49" s="333">
        <f t="shared" si="16"/>
      </c>
      <c r="M49" s="114"/>
      <c r="N49" s="304"/>
      <c r="O49" s="305"/>
      <c r="P49" s="305"/>
      <c r="Q49" s="305"/>
      <c r="R49" s="305"/>
      <c r="S49" s="306"/>
      <c r="T49" s="304"/>
      <c r="U49" s="305"/>
      <c r="V49" s="305"/>
      <c r="W49" s="305"/>
      <c r="X49" s="305"/>
      <c r="Y49" s="306"/>
      <c r="Z49" s="304"/>
      <c r="AA49" s="306"/>
      <c r="AB49" s="557"/>
      <c r="AC49" s="324">
        <f t="shared" si="14"/>
        <v>0</v>
      </c>
      <c r="AD49" s="922"/>
      <c r="AE49" s="922"/>
      <c r="AF49" s="869">
        <f t="shared" si="15"/>
      </c>
    </row>
    <row r="50" spans="2:32" ht="19.5" customHeight="1">
      <c r="B50" s="994"/>
      <c r="C50" s="267">
        <v>29</v>
      </c>
      <c r="D50" s="132">
        <f>IF('2-2(基本)'!D51="","",'2-2(基本)'!D51)</f>
      </c>
      <c r="E50" s="133">
        <f>IF('2-2(基本)'!F51="","",'2-2(基本)'!F51)</f>
      </c>
      <c r="F50" s="325">
        <f>IF('2-2(基本)'!E51="","",'2-2(基本)'!E51)</f>
      </c>
      <c r="G50" s="326">
        <f>IF('2-2(基本)'!T51="","",'2-2(基本)'!T51)</f>
      </c>
      <c r="H50" s="557"/>
      <c r="I50" s="333">
        <f>IF('2-4(技術習得費)'!Q53&lt;&gt;"",'2-4(技術習得費)'!Q53,"")</f>
      </c>
      <c r="J50" s="127"/>
      <c r="K50" s="127"/>
      <c r="L50" s="333">
        <f t="shared" si="16"/>
      </c>
      <c r="M50" s="114"/>
      <c r="N50" s="304"/>
      <c r="O50" s="305"/>
      <c r="P50" s="305"/>
      <c r="Q50" s="305"/>
      <c r="R50" s="305"/>
      <c r="S50" s="306"/>
      <c r="T50" s="304"/>
      <c r="U50" s="305"/>
      <c r="V50" s="305"/>
      <c r="W50" s="305"/>
      <c r="X50" s="305"/>
      <c r="Y50" s="306"/>
      <c r="Z50" s="304"/>
      <c r="AA50" s="306"/>
      <c r="AB50" s="557"/>
      <c r="AC50" s="324">
        <f t="shared" si="14"/>
        <v>0</v>
      </c>
      <c r="AD50" s="922"/>
      <c r="AE50" s="922"/>
      <c r="AF50" s="869">
        <f t="shared" si="15"/>
      </c>
    </row>
    <row r="51" spans="2:32" ht="19.5" customHeight="1" thickBot="1">
      <c r="B51" s="981"/>
      <c r="C51" s="268">
        <v>30</v>
      </c>
      <c r="D51" s="130">
        <f>IF('2-2(基本)'!D52="","",'2-2(基本)'!D52)</f>
      </c>
      <c r="E51" s="131">
        <f>IF('2-2(基本)'!F52="","",'2-2(基本)'!F52)</f>
      </c>
      <c r="F51" s="327">
        <f>IF('2-2(基本)'!E52="","",'2-2(基本)'!E52)</f>
      </c>
      <c r="G51" s="328">
        <f>IF('2-2(基本)'!T52="","",'2-2(基本)'!T52)</f>
      </c>
      <c r="H51" s="596"/>
      <c r="I51" s="336">
        <f>IF('2-4(技術習得費)'!Q54&lt;&gt;"",'2-4(技術習得費)'!Q54,"")</f>
      </c>
      <c r="J51" s="126"/>
      <c r="K51" s="126"/>
      <c r="L51" s="336">
        <f t="shared" si="16"/>
      </c>
      <c r="M51" s="115"/>
      <c r="N51" s="307"/>
      <c r="O51" s="308"/>
      <c r="P51" s="308"/>
      <c r="Q51" s="308"/>
      <c r="R51" s="308"/>
      <c r="S51" s="309"/>
      <c r="T51" s="307"/>
      <c r="U51" s="308"/>
      <c r="V51" s="308"/>
      <c r="W51" s="308"/>
      <c r="X51" s="308"/>
      <c r="Y51" s="309"/>
      <c r="Z51" s="307"/>
      <c r="AA51" s="309"/>
      <c r="AB51" s="596"/>
      <c r="AC51" s="505">
        <f t="shared" si="14"/>
        <v>0</v>
      </c>
      <c r="AD51" s="925"/>
      <c r="AE51" s="925"/>
      <c r="AF51" s="869">
        <f t="shared" si="15"/>
      </c>
    </row>
    <row r="52" spans="2:32" ht="19.5" customHeight="1" thickTop="1">
      <c r="B52" s="994" t="s">
        <v>604</v>
      </c>
      <c r="C52" s="266">
        <v>31</v>
      </c>
      <c r="D52" s="128">
        <f>IF('2-2(基本)'!D53="","",'2-2(基本)'!D53)</f>
      </c>
      <c r="E52" s="129">
        <f>IF('2-2(基本)'!F53="","",'2-2(基本)'!F53)</f>
      </c>
      <c r="F52" s="323">
        <f>IF('2-2(基本)'!E53="","",'2-2(基本)'!E53)</f>
      </c>
      <c r="G52" s="324">
        <f>IF('2-2(基本)'!T53="","",'2-2(基本)'!T53)</f>
      </c>
      <c r="H52" s="558"/>
      <c r="I52" s="333">
        <f>IF('2-4(技術習得費)'!Q56&lt;&gt;"",'2-4(技術習得費)'!Q56,"")</f>
      </c>
      <c r="J52" s="125"/>
      <c r="K52" s="125"/>
      <c r="L52" s="333">
        <f t="shared" si="16"/>
      </c>
      <c r="M52" s="113"/>
      <c r="N52" s="301"/>
      <c r="O52" s="302"/>
      <c r="P52" s="302"/>
      <c r="Q52" s="302"/>
      <c r="R52" s="302"/>
      <c r="S52" s="303"/>
      <c r="T52" s="301"/>
      <c r="U52" s="302"/>
      <c r="V52" s="302"/>
      <c r="W52" s="302"/>
      <c r="X52" s="302"/>
      <c r="Y52" s="303"/>
      <c r="Z52" s="301"/>
      <c r="AA52" s="303"/>
      <c r="AB52" s="558"/>
      <c r="AC52" s="506">
        <f t="shared" si="14"/>
        <v>0</v>
      </c>
      <c r="AD52" s="924"/>
      <c r="AE52" s="924"/>
      <c r="AF52" s="869">
        <f t="shared" si="15"/>
      </c>
    </row>
    <row r="53" spans="2:32" ht="19.5" customHeight="1">
      <c r="B53" s="994"/>
      <c r="C53" s="267">
        <v>32</v>
      </c>
      <c r="D53" s="132">
        <f>IF('2-2(基本)'!D54="","",'2-2(基本)'!D54)</f>
      </c>
      <c r="E53" s="133">
        <f>IF('2-2(基本)'!F54="","",'2-2(基本)'!F54)</f>
      </c>
      <c r="F53" s="325">
        <f>IF('2-2(基本)'!E54="","",'2-2(基本)'!E54)</f>
      </c>
      <c r="G53" s="326">
        <f>IF('2-2(基本)'!T54="","",'2-2(基本)'!T54)</f>
      </c>
      <c r="H53" s="557"/>
      <c r="I53" s="333">
        <f>IF('2-4(技術習得費)'!Q57&lt;&gt;"",'2-4(技術習得費)'!Q57,"")</f>
      </c>
      <c r="J53" s="127"/>
      <c r="K53" s="127"/>
      <c r="L53" s="333">
        <f t="shared" si="16"/>
      </c>
      <c r="M53" s="114"/>
      <c r="N53" s="304"/>
      <c r="O53" s="305"/>
      <c r="P53" s="305"/>
      <c r="Q53" s="305"/>
      <c r="R53" s="305"/>
      <c r="S53" s="306"/>
      <c r="T53" s="304"/>
      <c r="U53" s="305"/>
      <c r="V53" s="305"/>
      <c r="W53" s="305"/>
      <c r="X53" s="305"/>
      <c r="Y53" s="306"/>
      <c r="Z53" s="304"/>
      <c r="AA53" s="306"/>
      <c r="AB53" s="557"/>
      <c r="AC53" s="324">
        <f t="shared" si="14"/>
        <v>0</v>
      </c>
      <c r="AD53" s="922"/>
      <c r="AE53" s="922"/>
      <c r="AF53" s="869">
        <f t="shared" si="15"/>
      </c>
    </row>
    <row r="54" spans="2:32" ht="19.5" customHeight="1">
      <c r="B54" s="994"/>
      <c r="C54" s="267">
        <v>33</v>
      </c>
      <c r="D54" s="132">
        <f>IF('2-2(基本)'!D55="","",'2-2(基本)'!D55)</f>
      </c>
      <c r="E54" s="133">
        <f>IF('2-2(基本)'!F55="","",'2-2(基本)'!F55)</f>
      </c>
      <c r="F54" s="325">
        <f>IF('2-2(基本)'!E55="","",'2-2(基本)'!E55)</f>
      </c>
      <c r="G54" s="326">
        <f>IF('2-2(基本)'!T55="","",'2-2(基本)'!T55)</f>
      </c>
      <c r="H54" s="557"/>
      <c r="I54" s="333">
        <f>IF('2-4(技術習得費)'!Q58&lt;&gt;"",'2-4(技術習得費)'!Q58,"")</f>
      </c>
      <c r="J54" s="127"/>
      <c r="K54" s="127"/>
      <c r="L54" s="333">
        <f t="shared" si="16"/>
      </c>
      <c r="M54" s="114"/>
      <c r="N54" s="304"/>
      <c r="O54" s="305"/>
      <c r="P54" s="305"/>
      <c r="Q54" s="305"/>
      <c r="R54" s="305"/>
      <c r="S54" s="306"/>
      <c r="T54" s="304"/>
      <c r="U54" s="305"/>
      <c r="V54" s="305"/>
      <c r="W54" s="305"/>
      <c r="X54" s="305"/>
      <c r="Y54" s="306"/>
      <c r="Z54" s="304"/>
      <c r="AA54" s="306"/>
      <c r="AB54" s="557"/>
      <c r="AC54" s="324">
        <f t="shared" si="14"/>
        <v>0</v>
      </c>
      <c r="AD54" s="922"/>
      <c r="AE54" s="922"/>
      <c r="AF54" s="869">
        <f t="shared" si="15"/>
      </c>
    </row>
    <row r="55" spans="2:32" ht="19.5" customHeight="1">
      <c r="B55" s="994"/>
      <c r="C55" s="267">
        <v>34</v>
      </c>
      <c r="D55" s="132">
        <f>IF('2-2(基本)'!D56="","",'2-2(基本)'!D56)</f>
      </c>
      <c r="E55" s="133">
        <f>IF('2-2(基本)'!F56="","",'2-2(基本)'!F56)</f>
      </c>
      <c r="F55" s="325">
        <f>IF('2-2(基本)'!E56="","",'2-2(基本)'!E56)</f>
      </c>
      <c r="G55" s="326">
        <f>IF('2-2(基本)'!T56="","",'2-2(基本)'!T56)</f>
      </c>
      <c r="H55" s="557"/>
      <c r="I55" s="333">
        <f>IF('2-4(技術習得費)'!Q59&lt;&gt;"",'2-4(技術習得費)'!Q59,"")</f>
      </c>
      <c r="J55" s="127"/>
      <c r="K55" s="127"/>
      <c r="L55" s="333">
        <f t="shared" si="16"/>
      </c>
      <c r="M55" s="114"/>
      <c r="N55" s="304"/>
      <c r="O55" s="305"/>
      <c r="P55" s="305"/>
      <c r="Q55" s="305"/>
      <c r="R55" s="305"/>
      <c r="S55" s="306"/>
      <c r="T55" s="304"/>
      <c r="U55" s="305"/>
      <c r="V55" s="305"/>
      <c r="W55" s="305"/>
      <c r="X55" s="305"/>
      <c r="Y55" s="306"/>
      <c r="Z55" s="304"/>
      <c r="AA55" s="306"/>
      <c r="AB55" s="557"/>
      <c r="AC55" s="324">
        <f t="shared" si="14"/>
        <v>0</v>
      </c>
      <c r="AD55" s="922"/>
      <c r="AE55" s="922"/>
      <c r="AF55" s="869">
        <f t="shared" si="15"/>
      </c>
    </row>
    <row r="56" spans="2:32" ht="19.5" customHeight="1" thickBot="1">
      <c r="B56" s="981"/>
      <c r="C56" s="268">
        <v>35</v>
      </c>
      <c r="D56" s="130">
        <f>IF('2-2(基本)'!D57="","",'2-2(基本)'!D57)</f>
      </c>
      <c r="E56" s="131">
        <f>IF('2-2(基本)'!F57="","",'2-2(基本)'!F57)</f>
      </c>
      <c r="F56" s="327">
        <f>IF('2-2(基本)'!E57="","",'2-2(基本)'!E57)</f>
      </c>
      <c r="G56" s="328">
        <f>IF('2-2(基本)'!T57="","",'2-2(基本)'!T57)</f>
      </c>
      <c r="H56" s="596"/>
      <c r="I56" s="334">
        <f>IF('2-4(技術習得費)'!Q60&lt;&gt;"",'2-4(技術習得費)'!Q60,"")</f>
      </c>
      <c r="J56" s="126"/>
      <c r="K56" s="126"/>
      <c r="L56" s="334">
        <f t="shared" si="16"/>
      </c>
      <c r="M56" s="115"/>
      <c r="N56" s="307"/>
      <c r="O56" s="308"/>
      <c r="P56" s="308"/>
      <c r="Q56" s="308"/>
      <c r="R56" s="308"/>
      <c r="S56" s="309"/>
      <c r="T56" s="307"/>
      <c r="U56" s="308"/>
      <c r="V56" s="308"/>
      <c r="W56" s="308"/>
      <c r="X56" s="308"/>
      <c r="Y56" s="309"/>
      <c r="Z56" s="307"/>
      <c r="AA56" s="309"/>
      <c r="AB56" s="596"/>
      <c r="AC56" s="507">
        <f t="shared" si="14"/>
        <v>0</v>
      </c>
      <c r="AD56" s="925"/>
      <c r="AE56" s="925"/>
      <c r="AF56" s="869">
        <f t="shared" si="15"/>
      </c>
    </row>
    <row r="57" spans="2:32" ht="19.5" customHeight="1" thickTop="1">
      <c r="B57" s="994" t="s">
        <v>605</v>
      </c>
      <c r="C57" s="266">
        <v>36</v>
      </c>
      <c r="D57" s="128">
        <f>IF('2-2(基本)'!D58="","",'2-2(基本)'!D58)</f>
      </c>
      <c r="E57" s="129">
        <f>IF('2-2(基本)'!F58="","",'2-2(基本)'!F58)</f>
      </c>
      <c r="F57" s="323">
        <f>IF('2-2(基本)'!E58="","",'2-2(基本)'!E58)</f>
      </c>
      <c r="G57" s="324">
        <f>IF('2-2(基本)'!T58="","",'2-2(基本)'!T58)</f>
      </c>
      <c r="H57" s="558"/>
      <c r="I57" s="335">
        <f>IF('2-4(技術習得費)'!Q62&lt;&gt;"",'2-4(技術習得費)'!Q62,"")</f>
      </c>
      <c r="J57" s="125"/>
      <c r="K57" s="125"/>
      <c r="L57" s="335">
        <f t="shared" si="16"/>
      </c>
      <c r="M57" s="113"/>
      <c r="N57" s="301"/>
      <c r="O57" s="302"/>
      <c r="P57" s="302"/>
      <c r="Q57" s="302"/>
      <c r="R57" s="302"/>
      <c r="S57" s="303"/>
      <c r="T57" s="301"/>
      <c r="U57" s="302"/>
      <c r="V57" s="302"/>
      <c r="W57" s="302"/>
      <c r="X57" s="302"/>
      <c r="Y57" s="303"/>
      <c r="Z57" s="301"/>
      <c r="AA57" s="303"/>
      <c r="AB57" s="558"/>
      <c r="AC57" s="506">
        <f t="shared" si="14"/>
        <v>0</v>
      </c>
      <c r="AD57" s="924"/>
      <c r="AE57" s="924"/>
      <c r="AF57" s="869">
        <f t="shared" si="15"/>
      </c>
    </row>
    <row r="58" spans="2:32" ht="19.5" customHeight="1">
      <c r="B58" s="994"/>
      <c r="C58" s="267">
        <v>37</v>
      </c>
      <c r="D58" s="132">
        <f>IF('2-2(基本)'!D59="","",'2-2(基本)'!D59)</f>
      </c>
      <c r="E58" s="133">
        <f>IF('2-2(基本)'!F59="","",'2-2(基本)'!F59)</f>
      </c>
      <c r="F58" s="325">
        <f>IF('2-2(基本)'!E59="","",'2-2(基本)'!E59)</f>
      </c>
      <c r="G58" s="326">
        <f>IF('2-2(基本)'!T59="","",'2-2(基本)'!T59)</f>
      </c>
      <c r="H58" s="557"/>
      <c r="I58" s="333">
        <f>IF('2-4(技術習得費)'!Q63&lt;&gt;"",'2-4(技術習得費)'!Q63,"")</f>
      </c>
      <c r="J58" s="127"/>
      <c r="K58" s="127"/>
      <c r="L58" s="333">
        <f t="shared" si="16"/>
      </c>
      <c r="M58" s="114"/>
      <c r="N58" s="304"/>
      <c r="O58" s="305"/>
      <c r="P58" s="305"/>
      <c r="Q58" s="305"/>
      <c r="R58" s="305"/>
      <c r="S58" s="306"/>
      <c r="T58" s="304"/>
      <c r="U58" s="305"/>
      <c r="V58" s="305"/>
      <c r="W58" s="305"/>
      <c r="X58" s="305"/>
      <c r="Y58" s="306"/>
      <c r="Z58" s="304"/>
      <c r="AA58" s="306"/>
      <c r="AB58" s="557"/>
      <c r="AC58" s="324">
        <f t="shared" si="14"/>
        <v>0</v>
      </c>
      <c r="AD58" s="922"/>
      <c r="AE58" s="922"/>
      <c r="AF58" s="869">
        <f t="shared" si="15"/>
      </c>
    </row>
    <row r="59" spans="2:32" ht="19.5" customHeight="1">
      <c r="B59" s="994"/>
      <c r="C59" s="267">
        <v>38</v>
      </c>
      <c r="D59" s="132">
        <f>IF('2-2(基本)'!D60="","",'2-2(基本)'!D60)</f>
      </c>
      <c r="E59" s="133">
        <f>IF('2-2(基本)'!F60="","",'2-2(基本)'!F60)</f>
      </c>
      <c r="F59" s="325">
        <f>IF('2-2(基本)'!E60="","",'2-2(基本)'!E60)</f>
      </c>
      <c r="G59" s="326">
        <f>IF('2-2(基本)'!T60="","",'2-2(基本)'!T60)</f>
      </c>
      <c r="H59" s="557"/>
      <c r="I59" s="333">
        <f>IF('2-4(技術習得費)'!Q64&lt;&gt;"",'2-4(技術習得費)'!Q64,"")</f>
      </c>
      <c r="J59" s="127"/>
      <c r="K59" s="127"/>
      <c r="L59" s="333">
        <f t="shared" si="16"/>
      </c>
      <c r="M59" s="114"/>
      <c r="N59" s="304"/>
      <c r="O59" s="305"/>
      <c r="P59" s="305"/>
      <c r="Q59" s="305"/>
      <c r="R59" s="305"/>
      <c r="S59" s="306"/>
      <c r="T59" s="304"/>
      <c r="U59" s="305"/>
      <c r="V59" s="305"/>
      <c r="W59" s="305"/>
      <c r="X59" s="305"/>
      <c r="Y59" s="306"/>
      <c r="Z59" s="304"/>
      <c r="AA59" s="306"/>
      <c r="AB59" s="557"/>
      <c r="AC59" s="324">
        <f t="shared" si="14"/>
        <v>0</v>
      </c>
      <c r="AD59" s="922"/>
      <c r="AE59" s="922"/>
      <c r="AF59" s="869">
        <f t="shared" si="15"/>
      </c>
    </row>
    <row r="60" spans="2:32" ht="19.5" customHeight="1">
      <c r="B60" s="994"/>
      <c r="C60" s="267">
        <v>39</v>
      </c>
      <c r="D60" s="132">
        <f>IF('2-2(基本)'!D61="","",'2-2(基本)'!D61)</f>
      </c>
      <c r="E60" s="133">
        <f>IF('2-2(基本)'!F61="","",'2-2(基本)'!F61)</f>
      </c>
      <c r="F60" s="325">
        <f>IF('2-2(基本)'!E61="","",'2-2(基本)'!E61)</f>
      </c>
      <c r="G60" s="326">
        <f>IF('2-2(基本)'!T61="","",'2-2(基本)'!T61)</f>
      </c>
      <c r="H60" s="557"/>
      <c r="I60" s="333">
        <f>IF('2-4(技術習得費)'!Q65&lt;&gt;"",'2-4(技術習得費)'!Q65,"")</f>
      </c>
      <c r="J60" s="127"/>
      <c r="K60" s="127"/>
      <c r="L60" s="333">
        <f t="shared" si="16"/>
      </c>
      <c r="M60" s="114"/>
      <c r="N60" s="304"/>
      <c r="O60" s="305"/>
      <c r="P60" s="305"/>
      <c r="Q60" s="305"/>
      <c r="R60" s="305"/>
      <c r="S60" s="306"/>
      <c r="T60" s="304"/>
      <c r="U60" s="305"/>
      <c r="V60" s="305"/>
      <c r="W60" s="305"/>
      <c r="X60" s="305"/>
      <c r="Y60" s="306"/>
      <c r="Z60" s="304"/>
      <c r="AA60" s="306"/>
      <c r="AB60" s="557"/>
      <c r="AC60" s="324">
        <f t="shared" si="14"/>
        <v>0</v>
      </c>
      <c r="AD60" s="922"/>
      <c r="AE60" s="922"/>
      <c r="AF60" s="869">
        <f t="shared" si="15"/>
      </c>
    </row>
    <row r="61" spans="2:32" ht="19.5" customHeight="1">
      <c r="B61" s="1001"/>
      <c r="C61" s="267">
        <v>40</v>
      </c>
      <c r="D61" s="132">
        <f>IF('2-2(基本)'!D62="","",'2-2(基本)'!D62)</f>
      </c>
      <c r="E61" s="133">
        <f>IF('2-2(基本)'!F62="","",'2-2(基本)'!F62)</f>
      </c>
      <c r="F61" s="325">
        <f>IF('2-2(基本)'!E62="","",'2-2(基本)'!E62)</f>
      </c>
      <c r="G61" s="326">
        <f>IF('2-2(基本)'!T62="","",'2-2(基本)'!T62)</f>
      </c>
      <c r="H61" s="557"/>
      <c r="I61" s="333">
        <f>IF('2-4(技術習得費)'!Q66&lt;&gt;"",'2-4(技術習得費)'!Q66,"")</f>
      </c>
      <c r="J61" s="127"/>
      <c r="K61" s="127"/>
      <c r="L61" s="333">
        <f t="shared" si="16"/>
      </c>
      <c r="M61" s="114"/>
      <c r="N61" s="304"/>
      <c r="O61" s="305"/>
      <c r="P61" s="305"/>
      <c r="Q61" s="305"/>
      <c r="R61" s="305"/>
      <c r="S61" s="306"/>
      <c r="T61" s="304"/>
      <c r="U61" s="305"/>
      <c r="V61" s="305"/>
      <c r="W61" s="305"/>
      <c r="X61" s="305"/>
      <c r="Y61" s="306"/>
      <c r="Z61" s="304"/>
      <c r="AA61" s="306"/>
      <c r="AB61" s="557"/>
      <c r="AC61" s="326">
        <f t="shared" si="14"/>
        <v>0</v>
      </c>
      <c r="AD61" s="922"/>
      <c r="AE61" s="922"/>
      <c r="AF61" s="869">
        <f t="shared" si="15"/>
      </c>
    </row>
    <row r="62" spans="2:3" ht="19.5" customHeight="1">
      <c r="B62" s="352" t="s">
        <v>545</v>
      </c>
      <c r="C62" s="269" t="str">
        <f>C30</f>
        <v>研修は2020年6月1日から2021年1月31日までの期間です。</v>
      </c>
    </row>
    <row r="63" spans="2:31" ht="20.25" customHeight="1">
      <c r="B63" s="390" t="s">
        <v>546</v>
      </c>
      <c r="C63" s="1019" t="str">
        <f>C31</f>
        <v>当初計画のFW実地研修日数が、130日未満の場合、その理由を備考欄に記載ください。</v>
      </c>
      <c r="D63" s="1019"/>
      <c r="E63" s="1019"/>
      <c r="F63" s="1019"/>
      <c r="G63" s="1019"/>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019"/>
      <c r="AE63" s="1019"/>
    </row>
    <row r="64" spans="2:32" ht="19.5" customHeight="1">
      <c r="B64" s="390" t="s">
        <v>553</v>
      </c>
      <c r="C64" s="1019" t="str">
        <f>C32</f>
        <v>研修生の減（計画承認に遡っての取り止め）の研修生：　研修開始年月日、研修月数、実地研修日数は空欄へ、また、備考欄に"研修生の減"と記載ください。（その研修生に係る金額は0円にしてください）</v>
      </c>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19"/>
      <c r="AC64" s="1019"/>
      <c r="AD64" s="1019"/>
      <c r="AE64" s="1019"/>
      <c r="AF64" s="406"/>
    </row>
  </sheetData>
  <sheetProtection password="FA09" sheet="1" objects="1" scenarios="1"/>
  <mergeCells count="108">
    <mergeCell ref="C63:AE63"/>
    <mergeCell ref="AL12:AN12"/>
    <mergeCell ref="W5:AD5"/>
    <mergeCell ref="W37:AD37"/>
    <mergeCell ref="AD60:AE60"/>
    <mergeCell ref="AD54:AE54"/>
    <mergeCell ref="AD55:AE55"/>
    <mergeCell ref="AD56:AE56"/>
    <mergeCell ref="AD50:AE50"/>
    <mergeCell ref="AD57:AE57"/>
    <mergeCell ref="C64:AE64"/>
    <mergeCell ref="J40:L40"/>
    <mergeCell ref="AD25:AE25"/>
    <mergeCell ref="AD26:AE26"/>
    <mergeCell ref="AD27:AE27"/>
    <mergeCell ref="AD28:AE28"/>
    <mergeCell ref="AD61:AE61"/>
    <mergeCell ref="AD47:AE47"/>
    <mergeCell ref="AD48:AE48"/>
    <mergeCell ref="AD58:AE58"/>
    <mergeCell ref="AD59:AE59"/>
    <mergeCell ref="AD13:AE13"/>
    <mergeCell ref="AD14:AE14"/>
    <mergeCell ref="AD15:AE15"/>
    <mergeCell ref="AD22:AE22"/>
    <mergeCell ref="AD23:AE23"/>
    <mergeCell ref="C31:AE31"/>
    <mergeCell ref="I40:I41"/>
    <mergeCell ref="AD43:AE43"/>
    <mergeCell ref="AD44:AE44"/>
    <mergeCell ref="B1:H1"/>
    <mergeCell ref="B10:B14"/>
    <mergeCell ref="B15:B19"/>
    <mergeCell ref="B20:B24"/>
    <mergeCell ref="C7:C9"/>
    <mergeCell ref="D7:D9"/>
    <mergeCell ref="F7:F9"/>
    <mergeCell ref="G7:G9"/>
    <mergeCell ref="B7:B9"/>
    <mergeCell ref="E7:E9"/>
    <mergeCell ref="B3:J4"/>
    <mergeCell ref="AD53:AE53"/>
    <mergeCell ref="AD46:AE46"/>
    <mergeCell ref="AD29:AE29"/>
    <mergeCell ref="C32:AE32"/>
    <mergeCell ref="AD51:AE51"/>
    <mergeCell ref="AD52:AE52"/>
    <mergeCell ref="T3:V3"/>
    <mergeCell ref="T4:V4"/>
    <mergeCell ref="AD24:AE24"/>
    <mergeCell ref="N8:S8"/>
    <mergeCell ref="J8:L8"/>
    <mergeCell ref="N7:AA7"/>
    <mergeCell ref="AD45:AE45"/>
    <mergeCell ref="M40:M41"/>
    <mergeCell ref="N40:S40"/>
    <mergeCell ref="T35:V35"/>
    <mergeCell ref="H7:M7"/>
    <mergeCell ref="AD21:AE21"/>
    <mergeCell ref="I8:I9"/>
    <mergeCell ref="W3:AE3"/>
    <mergeCell ref="W4:AE4"/>
    <mergeCell ref="AC7:AC9"/>
    <mergeCell ref="AD10:AE10"/>
    <mergeCell ref="Z8:AA8"/>
    <mergeCell ref="T8:Y8"/>
    <mergeCell ref="AD7:AE9"/>
    <mergeCell ref="AB7:AB9"/>
    <mergeCell ref="T5:V5"/>
    <mergeCell ref="B57:B61"/>
    <mergeCell ref="B39:B41"/>
    <mergeCell ref="C39:C41"/>
    <mergeCell ref="H40:H41"/>
    <mergeCell ref="D39:D41"/>
    <mergeCell ref="AD11:AE11"/>
    <mergeCell ref="AD12:AE12"/>
    <mergeCell ref="B25:B29"/>
    <mergeCell ref="AC39:AC41"/>
    <mergeCell ref="B42:B46"/>
    <mergeCell ref="B52:B56"/>
    <mergeCell ref="T36:V36"/>
    <mergeCell ref="W36:AE36"/>
    <mergeCell ref="N39:AA39"/>
    <mergeCell ref="AB39:AB41"/>
    <mergeCell ref="B47:B51"/>
    <mergeCell ref="AD49:AE49"/>
    <mergeCell ref="B35:J36"/>
    <mergeCell ref="T37:V37"/>
    <mergeCell ref="AD42:AE42"/>
    <mergeCell ref="H8:H9"/>
    <mergeCell ref="M8:M9"/>
    <mergeCell ref="AO12:AR12"/>
    <mergeCell ref="AG15:AG29"/>
    <mergeCell ref="AG30:AG44"/>
    <mergeCell ref="AD19:AE19"/>
    <mergeCell ref="AD20:AE20"/>
    <mergeCell ref="W35:AE35"/>
    <mergeCell ref="T40:Y40"/>
    <mergeCell ref="AD39:AE41"/>
    <mergeCell ref="AD16:AE16"/>
    <mergeCell ref="AD17:AE17"/>
    <mergeCell ref="AD18:AE18"/>
    <mergeCell ref="H39:M39"/>
    <mergeCell ref="E39:E41"/>
    <mergeCell ref="F39:F41"/>
    <mergeCell ref="G39:G41"/>
    <mergeCell ref="B33:H33"/>
    <mergeCell ref="Z40:AA40"/>
  </mergeCells>
  <conditionalFormatting sqref="H10:H29 J15:K29 L10:L14 N10:AA29 AD10:AE29 H42:H61 J47:K61 L42:L46 M47:M61 N42:AA61 AD42:AE61 M15:M29 AB15:AB29 AB47:AB61">
    <cfRule type="expression" priority="2" dxfId="3" stopIfTrue="1">
      <formula>H10=""</formula>
    </cfRule>
  </conditionalFormatting>
  <conditionalFormatting sqref="D10:E29 L15:L29 D42:E61 L47:L61 W35:AE37 W3:AE5 I10:I29 I42:I61">
    <cfRule type="expression" priority="1" dxfId="2" stopIfTrue="1">
      <formula>D3=""</formula>
    </cfRule>
  </conditionalFormatting>
  <dataValidations count="7">
    <dataValidation type="list" allowBlank="1" showInputMessage="1" showErrorMessage="1" sqref="M15:AA29 U48:U61 V47:AA61 M47:T61 N10:AA14 N42:AA46">
      <formula1>"○"</formula1>
    </dataValidation>
    <dataValidation type="list" allowBlank="1" showInputMessage="1" showErrorMessage="1" error="リストから選択してください。" sqref="U47">
      <formula1>"○"</formula1>
    </dataValidation>
    <dataValidation type="date" allowBlank="1" showInputMessage="1" showErrorMessage="1" error="2020/6/1～2021/1/31までの日付を入力してください。" sqref="H10:H29 H42:H61 AB15:AB29 AB47:AB61">
      <formula1>INDIRECT("リスト!$G$55")</formula1>
      <formula2>INDIRECT("リスト!$G$56")</formula2>
    </dataValidation>
    <dataValidation type="whole" allowBlank="1" showInputMessage="1" showErrorMessage="1" error="0～130の間で入力してください。" sqref="J10:K29 J42:K61">
      <formula1>0</formula1>
      <formula2>INDIRECT("リスト!$C$84")</formula2>
    </dataValidation>
    <dataValidation allowBlank="1" error="0～3の間で入力してください。" sqref="I42:I61 I10:I29"/>
    <dataValidation allowBlank="1" error="0～365の間で入力してください。" sqref="L10:L29 L42:L61"/>
    <dataValidation type="date" allowBlank="1" showErrorMessage="1" prompt="2018/6/1～2019/1/31まで入力できます。" sqref="AB10:AB14 AB42:AB46">
      <formula1>INDIRECT("リスト!$G$54")</formula1>
      <formula2>INDIRECT("リスト!$G$55")</formula2>
    </dataValidation>
  </dataValidations>
  <printOptions horizontalCentered="1"/>
  <pageMargins left="0.1968503937007874" right="0.1968503937007874" top="0.7874015748031497" bottom="0.1968503937007874" header="0.3937007874015748" footer="0.1968503937007874"/>
  <pageSetup horizontalDpi="600" verticalDpi="600" orientation="landscape" paperSize="9" scale="73" r:id="rId3"/>
  <rowBreaks count="1" manualBreakCount="1">
    <brk id="32" max="30" man="1"/>
  </rowBreaks>
  <legacyDrawing r:id="rId2"/>
</worksheet>
</file>

<file path=xl/worksheets/sheet7.xml><?xml version="1.0" encoding="utf-8"?>
<worksheet xmlns="http://schemas.openxmlformats.org/spreadsheetml/2006/main" xmlns:r="http://schemas.openxmlformats.org/officeDocument/2006/relationships">
  <sheetPr>
    <tabColor rgb="FFFF0000"/>
  </sheetPr>
  <dimension ref="A1:AR64"/>
  <sheetViews>
    <sheetView view="pageBreakPreview" zoomScale="85" zoomScaleNormal="75" zoomScaleSheetLayoutView="85" zoomScalePageLayoutView="0" workbookViewId="0" topLeftCell="A1">
      <selection activeCell="H8" sqref="H8:H9"/>
    </sheetView>
  </sheetViews>
  <sheetFormatPr defaultColWidth="9.00390625" defaultRowHeight="13.5" customHeight="1"/>
  <cols>
    <col min="1" max="1" width="2.57421875" style="38" customWidth="1"/>
    <col min="2" max="3" width="4.57421875" style="38" hidden="1" customWidth="1"/>
    <col min="4" max="4" width="13.57421875" style="38" customWidth="1"/>
    <col min="5" max="5" width="15.57421875" style="38" customWidth="1"/>
    <col min="6" max="6" width="3.421875" style="697" hidden="1" customWidth="1"/>
    <col min="7" max="7" width="3.421875" style="38" hidden="1" customWidth="1"/>
    <col min="8" max="8" width="10.57421875" style="38" customWidth="1"/>
    <col min="9" max="19" width="5.57421875" style="38" customWidth="1"/>
    <col min="20" max="20" width="6.140625" style="38" customWidth="1"/>
    <col min="21" max="21" width="8.140625" style="38" customWidth="1"/>
    <col min="22" max="24" width="5.57421875" style="38" customWidth="1"/>
    <col min="25" max="25" width="5.421875" style="38" customWidth="1"/>
    <col min="26" max="27" width="5.57421875" style="38" customWidth="1"/>
    <col min="28" max="28" width="10.57421875" style="38" customWidth="1"/>
    <col min="29" max="29" width="5.57421875" style="38" hidden="1" customWidth="1"/>
    <col min="30" max="30" width="10.7109375" style="38" customWidth="1"/>
    <col min="31" max="31" width="5.57421875" style="38" customWidth="1"/>
    <col min="32" max="32" width="60.57421875" style="412" customWidth="1"/>
    <col min="33" max="44" width="9.00390625" style="520" hidden="1" customWidth="1"/>
    <col min="45" max="16384" width="9.00390625" style="407" customWidth="1"/>
  </cols>
  <sheetData>
    <row r="1" spans="1:32" ht="19.5" customHeight="1">
      <c r="A1" s="760"/>
      <c r="B1" s="973" t="s">
        <v>405</v>
      </c>
      <c r="C1" s="974"/>
      <c r="D1" s="974"/>
      <c r="E1" s="974"/>
      <c r="F1" s="974"/>
      <c r="G1" s="974"/>
      <c r="H1" s="975"/>
      <c r="I1" s="198"/>
      <c r="M1" s="138"/>
      <c r="N1" s="138"/>
      <c r="O1" s="138"/>
      <c r="P1" s="138"/>
      <c r="Q1" s="138"/>
      <c r="R1" s="138"/>
      <c r="S1" s="138"/>
      <c r="T1" s="138"/>
      <c r="U1" s="138"/>
      <c r="V1" s="138"/>
      <c r="W1" s="138"/>
      <c r="X1" s="264"/>
      <c r="Y1" s="264"/>
      <c r="Z1" s="264"/>
      <c r="AA1" s="264"/>
      <c r="AB1" s="138"/>
      <c r="AC1" s="138"/>
      <c r="AD1" s="701" t="str">
        <f>IF('2-1(表紙)'!$J$3="","提出区分",'2-1(表紙)'!$J$3)</f>
        <v>提出区分</v>
      </c>
      <c r="AE1" s="264"/>
      <c r="AF1" s="406"/>
    </row>
    <row r="2" spans="2:32" ht="9.75" customHeight="1">
      <c r="B2" s="138"/>
      <c r="C2" s="138"/>
      <c r="D2" s="138"/>
      <c r="E2" s="138"/>
      <c r="F2" s="152"/>
      <c r="G2" s="138"/>
      <c r="H2" s="138"/>
      <c r="I2" s="138"/>
      <c r="J2" s="138"/>
      <c r="K2" s="138"/>
      <c r="L2" s="138"/>
      <c r="M2" s="138"/>
      <c r="N2" s="138"/>
      <c r="O2" s="138"/>
      <c r="P2" s="138"/>
      <c r="Q2" s="138"/>
      <c r="R2" s="138"/>
      <c r="S2" s="138"/>
      <c r="T2" s="138"/>
      <c r="U2" s="138"/>
      <c r="V2" s="138"/>
      <c r="W2" s="138"/>
      <c r="X2" s="138"/>
      <c r="Y2" s="264"/>
      <c r="Z2" s="264"/>
      <c r="AA2" s="264"/>
      <c r="AB2" s="264"/>
      <c r="AC2" s="264"/>
      <c r="AD2" s="264"/>
      <c r="AE2" s="264"/>
      <c r="AF2" s="408"/>
    </row>
    <row r="3" spans="2:32" ht="19.5" customHeight="1">
      <c r="B3" s="1025" t="s">
        <v>736</v>
      </c>
      <c r="C3" s="1025"/>
      <c r="D3" s="1025"/>
      <c r="E3" s="1025"/>
      <c r="F3" s="1025"/>
      <c r="G3" s="1025"/>
      <c r="H3" s="1025"/>
      <c r="I3" s="1025"/>
      <c r="J3" s="1025"/>
      <c r="K3" s="188"/>
      <c r="L3" s="188"/>
      <c r="M3" s="188"/>
      <c r="N3" s="188"/>
      <c r="O3" s="188"/>
      <c r="P3" s="188"/>
      <c r="Q3" s="188"/>
      <c r="R3" s="188"/>
      <c r="S3" s="188"/>
      <c r="T3" s="973" t="s">
        <v>270</v>
      </c>
      <c r="U3" s="974"/>
      <c r="V3" s="975"/>
      <c r="W3" s="988">
        <f>IF('2-1(表紙)'!$I$15="","",'2-1(表紙)'!$I$15)</f>
      </c>
      <c r="X3" s="989"/>
      <c r="Y3" s="989"/>
      <c r="Z3" s="989"/>
      <c r="AA3" s="989"/>
      <c r="AB3" s="989"/>
      <c r="AC3" s="989"/>
      <c r="AD3" s="989"/>
      <c r="AE3" s="990"/>
      <c r="AF3" s="409"/>
    </row>
    <row r="4" spans="2:32" ht="19.5" customHeight="1">
      <c r="B4" s="1025"/>
      <c r="C4" s="1025"/>
      <c r="D4" s="1025"/>
      <c r="E4" s="1025"/>
      <c r="F4" s="1025"/>
      <c r="G4" s="1025"/>
      <c r="H4" s="1025"/>
      <c r="I4" s="1025"/>
      <c r="J4" s="1025"/>
      <c r="K4" s="188"/>
      <c r="L4" s="188"/>
      <c r="M4" s="188"/>
      <c r="N4" s="188"/>
      <c r="O4" s="188"/>
      <c r="P4" s="188"/>
      <c r="Q4" s="188"/>
      <c r="R4" s="188"/>
      <c r="S4" s="188"/>
      <c r="T4" s="971" t="s">
        <v>11</v>
      </c>
      <c r="U4" s="995"/>
      <c r="V4" s="996"/>
      <c r="W4" s="988">
        <f>IF('2-1(表紙)'!$J$15="","",'2-1(表紙)'!$J$15)</f>
      </c>
      <c r="X4" s="989"/>
      <c r="Y4" s="989"/>
      <c r="Z4" s="989"/>
      <c r="AA4" s="989"/>
      <c r="AB4" s="989"/>
      <c r="AC4" s="989"/>
      <c r="AD4" s="989"/>
      <c r="AE4" s="990"/>
      <c r="AF4" s="409"/>
    </row>
    <row r="5" spans="2:32" ht="19.5" customHeight="1">
      <c r="B5" s="188"/>
      <c r="C5" s="188"/>
      <c r="D5" s="188"/>
      <c r="E5" s="188"/>
      <c r="F5" s="188"/>
      <c r="G5" s="188"/>
      <c r="H5" s="188"/>
      <c r="I5" s="188"/>
      <c r="J5" s="188"/>
      <c r="K5" s="188"/>
      <c r="L5" s="188"/>
      <c r="M5" s="188"/>
      <c r="N5" s="188"/>
      <c r="O5" s="188"/>
      <c r="P5" s="188"/>
      <c r="Q5" s="188"/>
      <c r="R5" s="188"/>
      <c r="S5" s="188"/>
      <c r="T5" s="973" t="str">
        <f>'2-1(表紙)'!F10</f>
        <v>林業経営体名</v>
      </c>
      <c r="U5" s="974"/>
      <c r="V5" s="975"/>
      <c r="W5" s="988">
        <f>IF('2-1(表紙)'!$H$10="","",'2-1(表紙)'!$H$10)</f>
      </c>
      <c r="X5" s="989"/>
      <c r="Y5" s="989"/>
      <c r="Z5" s="989"/>
      <c r="AA5" s="989"/>
      <c r="AB5" s="989"/>
      <c r="AC5" s="989"/>
      <c r="AD5" s="989"/>
      <c r="AE5" s="698">
        <f>IF('2-1(表紙)'!$K$15="","",'2-1(表紙)'!$K$15)</f>
      </c>
      <c r="AF5" s="410"/>
    </row>
    <row r="6" spans="2:32" ht="9.75" customHeight="1">
      <c r="B6" s="186"/>
      <c r="C6" s="186"/>
      <c r="D6" s="186"/>
      <c r="E6" s="186"/>
      <c r="F6" s="196"/>
      <c r="G6" s="186"/>
      <c r="H6" s="186"/>
      <c r="I6" s="186"/>
      <c r="J6" s="186"/>
      <c r="K6" s="186"/>
      <c r="L6" s="186"/>
      <c r="M6" s="186"/>
      <c r="N6" s="186"/>
      <c r="O6" s="186"/>
      <c r="P6" s="186"/>
      <c r="Q6" s="186"/>
      <c r="R6" s="186"/>
      <c r="S6" s="186"/>
      <c r="T6" s="186"/>
      <c r="U6" s="186"/>
      <c r="V6" s="186"/>
      <c r="W6" s="186"/>
      <c r="X6" s="186"/>
      <c r="Y6" s="138"/>
      <c r="Z6" s="138"/>
      <c r="AA6" s="138"/>
      <c r="AB6" s="138"/>
      <c r="AC6" s="138"/>
      <c r="AD6" s="39"/>
      <c r="AE6" s="701"/>
      <c r="AF6" s="411"/>
    </row>
    <row r="7" spans="2:31" ht="19.5" customHeight="1">
      <c r="B7" s="963" t="s">
        <v>348</v>
      </c>
      <c r="C7" s="957" t="s">
        <v>280</v>
      </c>
      <c r="D7" s="1005" t="s">
        <v>0</v>
      </c>
      <c r="E7" s="970" t="s">
        <v>1</v>
      </c>
      <c r="F7" s="938" t="s">
        <v>413</v>
      </c>
      <c r="G7" s="963" t="s">
        <v>424</v>
      </c>
      <c r="H7" s="936" t="s">
        <v>587</v>
      </c>
      <c r="I7" s="936"/>
      <c r="J7" s="936"/>
      <c r="K7" s="936"/>
      <c r="L7" s="936"/>
      <c r="M7" s="936"/>
      <c r="N7" s="973" t="s">
        <v>144</v>
      </c>
      <c r="O7" s="974"/>
      <c r="P7" s="974"/>
      <c r="Q7" s="974"/>
      <c r="R7" s="974"/>
      <c r="S7" s="974"/>
      <c r="T7" s="974"/>
      <c r="U7" s="974"/>
      <c r="V7" s="974"/>
      <c r="W7" s="974"/>
      <c r="X7" s="974"/>
      <c r="Y7" s="974"/>
      <c r="Z7" s="974"/>
      <c r="AA7" s="975"/>
      <c r="AB7" s="1014" t="s">
        <v>844</v>
      </c>
      <c r="AC7" s="963" t="s">
        <v>595</v>
      </c>
      <c r="AD7" s="1013" t="s">
        <v>864</v>
      </c>
      <c r="AE7" s="992"/>
    </row>
    <row r="8" spans="2:31" ht="19.5" customHeight="1">
      <c r="B8" s="964"/>
      <c r="C8" s="957"/>
      <c r="D8" s="1005"/>
      <c r="E8" s="971"/>
      <c r="F8" s="939"/>
      <c r="G8" s="964"/>
      <c r="H8" s="978" t="s">
        <v>475</v>
      </c>
      <c r="I8" s="1017" t="s">
        <v>862</v>
      </c>
      <c r="J8" s="988" t="s">
        <v>644</v>
      </c>
      <c r="K8" s="989"/>
      <c r="L8" s="990"/>
      <c r="M8" s="980" t="s">
        <v>585</v>
      </c>
      <c r="N8" s="1010" t="s">
        <v>145</v>
      </c>
      <c r="O8" s="1012"/>
      <c r="P8" s="1012"/>
      <c r="Q8" s="1012"/>
      <c r="R8" s="1012"/>
      <c r="S8" s="1011"/>
      <c r="T8" s="1010" t="s">
        <v>290</v>
      </c>
      <c r="U8" s="1012"/>
      <c r="V8" s="1012"/>
      <c r="W8" s="1012"/>
      <c r="X8" s="1012"/>
      <c r="Y8" s="1011"/>
      <c r="Z8" s="1010" t="s">
        <v>322</v>
      </c>
      <c r="AA8" s="1011"/>
      <c r="AB8" s="998"/>
      <c r="AC8" s="964"/>
      <c r="AD8" s="992"/>
      <c r="AE8" s="992"/>
    </row>
    <row r="9" spans="2:32" ht="151.5" customHeight="1" thickBot="1">
      <c r="B9" s="964"/>
      <c r="C9" s="963"/>
      <c r="D9" s="1002"/>
      <c r="E9" s="971"/>
      <c r="F9" s="939"/>
      <c r="G9" s="964"/>
      <c r="H9" s="979"/>
      <c r="I9" s="1003"/>
      <c r="J9" s="743" t="s">
        <v>490</v>
      </c>
      <c r="K9" s="743" t="s">
        <v>491</v>
      </c>
      <c r="L9" s="743" t="s">
        <v>354</v>
      </c>
      <c r="M9" s="994"/>
      <c r="N9" s="744" t="s">
        <v>146</v>
      </c>
      <c r="O9" s="745" t="s">
        <v>148</v>
      </c>
      <c r="P9" s="745" t="s">
        <v>296</v>
      </c>
      <c r="Q9" s="746" t="s">
        <v>147</v>
      </c>
      <c r="R9" s="745" t="s">
        <v>149</v>
      </c>
      <c r="S9" s="747" t="s">
        <v>325</v>
      </c>
      <c r="T9" s="748" t="s">
        <v>151</v>
      </c>
      <c r="U9" s="745" t="s">
        <v>152</v>
      </c>
      <c r="V9" s="745" t="s">
        <v>154</v>
      </c>
      <c r="W9" s="749" t="s">
        <v>153</v>
      </c>
      <c r="X9" s="745" t="s">
        <v>150</v>
      </c>
      <c r="Y9" s="750" t="s">
        <v>297</v>
      </c>
      <c r="Z9" s="751" t="s">
        <v>320</v>
      </c>
      <c r="AA9" s="752" t="s">
        <v>321</v>
      </c>
      <c r="AB9" s="999"/>
      <c r="AC9" s="964"/>
      <c r="AD9" s="993"/>
      <c r="AE9" s="993"/>
      <c r="AF9" s="868" t="s">
        <v>750</v>
      </c>
    </row>
    <row r="10" spans="2:32" ht="19.5" customHeight="1" thickTop="1">
      <c r="B10" s="965" t="str">
        <f>'2-2(基本)R2TR専用'!B10</f>
        <v>ＴＲ
(R2)</v>
      </c>
      <c r="C10" s="768">
        <v>1</v>
      </c>
      <c r="D10" s="773">
        <f>IF('2-2(基本)R2TR専用'!D10="","",'2-2(基本)R2TR専用'!D10)</f>
      </c>
      <c r="E10" s="337">
        <f>IF('2-2(基本)R2TR専用'!F10="","",'2-2(基本)R2TR専用'!F10)</f>
      </c>
      <c r="F10" s="774"/>
      <c r="G10" s="506"/>
      <c r="H10" s="556"/>
      <c r="I10" s="335">
        <f>IF('2-4(技術習得費)'!Q10&lt;&gt;"",'2-4(技術習得費)'!Q10,"")</f>
      </c>
      <c r="J10" s="727"/>
      <c r="K10" s="727"/>
      <c r="L10" s="775"/>
      <c r="M10" s="776"/>
      <c r="N10" s="777"/>
      <c r="O10" s="778"/>
      <c r="P10" s="778"/>
      <c r="Q10" s="778"/>
      <c r="R10" s="778"/>
      <c r="S10" s="779"/>
      <c r="T10" s="777"/>
      <c r="U10" s="778"/>
      <c r="V10" s="778"/>
      <c r="W10" s="778"/>
      <c r="X10" s="778"/>
      <c r="Y10" s="779"/>
      <c r="Z10" s="777"/>
      <c r="AA10" s="779"/>
      <c r="AB10" s="780"/>
      <c r="AC10" s="506">
        <f>IF(AND(E10&lt;&gt;"",H10=""),1,0)</f>
        <v>0</v>
      </c>
      <c r="AD10" s="966"/>
      <c r="AE10" s="966"/>
      <c r="AF10" s="869">
        <f>IF(AND(M10="○",$AD$1&lt;&gt;"実績報告書（年間）"),"年間実績ではないのに研修修了の確認に○がついています。","")</f>
      </c>
    </row>
    <row r="11" spans="2:40" ht="19.5" customHeight="1">
      <c r="B11" s="959"/>
      <c r="C11" s="720">
        <v>2</v>
      </c>
      <c r="D11" s="132">
        <f>IF('2-2(基本)R2TR専用'!D11="","",'2-2(基本)R2TR専用'!D11)</f>
      </c>
      <c r="E11" s="133">
        <f>IF('2-2(基本)R2TR専用'!F11="","",'2-2(基本)R2TR専用'!F11)</f>
      </c>
      <c r="F11" s="325"/>
      <c r="G11" s="326"/>
      <c r="H11" s="557"/>
      <c r="I11" s="753">
        <f>IF('2-4(技術習得費)'!Q11&lt;&gt;"",'2-4(技術習得費)'!Q11,"")</f>
      </c>
      <c r="J11" s="421"/>
      <c r="K11" s="421"/>
      <c r="L11" s="127"/>
      <c r="M11" s="330"/>
      <c r="N11" s="304"/>
      <c r="O11" s="305"/>
      <c r="P11" s="305"/>
      <c r="Q11" s="305"/>
      <c r="R11" s="305"/>
      <c r="S11" s="306"/>
      <c r="T11" s="304"/>
      <c r="U11" s="305"/>
      <c r="V11" s="305"/>
      <c r="W11" s="305"/>
      <c r="X11" s="305"/>
      <c r="Y11" s="306"/>
      <c r="Z11" s="304"/>
      <c r="AA11" s="306"/>
      <c r="AB11" s="415"/>
      <c r="AC11" s="326">
        <f>IF(AND(E11&lt;&gt;"",H11=""),1,0)</f>
        <v>0</v>
      </c>
      <c r="AD11" s="922"/>
      <c r="AE11" s="922"/>
      <c r="AF11" s="869">
        <f aca="true" t="shared" si="0" ref="AF11:AF29">IF(AND(M11="○",$AD$1&lt;&gt;"実績報告書（年間）"),"年間実績ではないのに研修修了の確認に○がついています。","")</f>
      </c>
      <c r="AG11" s="516"/>
      <c r="AI11" s="521"/>
      <c r="AL11" s="547"/>
      <c r="AM11" s="547"/>
      <c r="AN11" s="547"/>
    </row>
    <row r="12" spans="2:44" ht="19.5" customHeight="1">
      <c r="B12" s="959"/>
      <c r="C12" s="720">
        <v>3</v>
      </c>
      <c r="D12" s="132">
        <f>IF('2-2(基本)R2TR専用'!D12="","",'2-2(基本)R2TR専用'!D12)</f>
      </c>
      <c r="E12" s="133">
        <f>IF('2-2(基本)R2TR専用'!F12="","",'2-2(基本)R2TR専用'!F12)</f>
      </c>
      <c r="F12" s="325"/>
      <c r="G12" s="326"/>
      <c r="H12" s="557"/>
      <c r="I12" s="753">
        <f>IF('2-4(技術習得費)'!Q12&lt;&gt;"",'2-4(技術習得費)'!Q12,"")</f>
      </c>
      <c r="J12" s="421"/>
      <c r="K12" s="421"/>
      <c r="L12" s="127"/>
      <c r="M12" s="330"/>
      <c r="N12" s="304"/>
      <c r="O12" s="305"/>
      <c r="P12" s="305"/>
      <c r="Q12" s="305"/>
      <c r="R12" s="305"/>
      <c r="S12" s="306"/>
      <c r="T12" s="304"/>
      <c r="U12" s="305"/>
      <c r="V12" s="305"/>
      <c r="W12" s="305"/>
      <c r="X12" s="305"/>
      <c r="Y12" s="306"/>
      <c r="Z12" s="304"/>
      <c r="AA12" s="306"/>
      <c r="AB12" s="415"/>
      <c r="AC12" s="326">
        <f>IF(AND(E12&lt;&gt;"",H12=""),1,0)</f>
        <v>0</v>
      </c>
      <c r="AD12" s="922"/>
      <c r="AE12" s="922"/>
      <c r="AF12" s="869">
        <f t="shared" si="0"/>
      </c>
      <c r="AG12" s="516"/>
      <c r="AI12" s="522"/>
      <c r="AL12" s="982" t="s">
        <v>645</v>
      </c>
      <c r="AM12" s="983"/>
      <c r="AN12" s="984"/>
      <c r="AO12" s="982" t="s">
        <v>649</v>
      </c>
      <c r="AP12" s="983"/>
      <c r="AQ12" s="983"/>
      <c r="AR12" s="984"/>
    </row>
    <row r="13" spans="2:44" ht="19.5" customHeight="1" thickBot="1">
      <c r="B13" s="959"/>
      <c r="C13" s="720">
        <v>4</v>
      </c>
      <c r="D13" s="132">
        <f>IF('2-2(基本)R2TR専用'!D13="","",'2-2(基本)R2TR専用'!D13)</f>
      </c>
      <c r="E13" s="133">
        <f>IF('2-2(基本)R2TR専用'!F13="","",'2-2(基本)R2TR専用'!F13)</f>
      </c>
      <c r="F13" s="325"/>
      <c r="G13" s="326"/>
      <c r="H13" s="557"/>
      <c r="I13" s="753">
        <f>IF('2-4(技術習得費)'!Q13&lt;&gt;"",'2-4(技術習得費)'!Q13,"")</f>
      </c>
      <c r="J13" s="421"/>
      <c r="K13" s="421"/>
      <c r="L13" s="127"/>
      <c r="M13" s="330"/>
      <c r="N13" s="304"/>
      <c r="O13" s="305"/>
      <c r="P13" s="305"/>
      <c r="Q13" s="305"/>
      <c r="R13" s="305"/>
      <c r="S13" s="306"/>
      <c r="T13" s="304"/>
      <c r="U13" s="305"/>
      <c r="V13" s="305"/>
      <c r="W13" s="305"/>
      <c r="X13" s="305"/>
      <c r="Y13" s="306"/>
      <c r="Z13" s="304"/>
      <c r="AA13" s="306"/>
      <c r="AB13" s="415"/>
      <c r="AC13" s="326">
        <f>IF(AND(E13&lt;&gt;"",H13=""),1,0)</f>
        <v>0</v>
      </c>
      <c r="AD13" s="922"/>
      <c r="AE13" s="922"/>
      <c r="AF13" s="869">
        <f t="shared" si="0"/>
      </c>
      <c r="AG13" s="516"/>
      <c r="AH13" s="524"/>
      <c r="AI13" s="524"/>
      <c r="AJ13" s="524"/>
      <c r="AK13" s="524"/>
      <c r="AL13" s="523" t="s">
        <v>646</v>
      </c>
      <c r="AM13" s="523" t="s">
        <v>647</v>
      </c>
      <c r="AN13" s="525" t="s">
        <v>648</v>
      </c>
      <c r="AO13" s="526" t="str">
        <f>B15</f>
        <v>ＦＷ１</v>
      </c>
      <c r="AP13" s="527" t="str">
        <f>B20</f>
        <v>ＦＷ２</v>
      </c>
      <c r="AQ13" s="527" t="str">
        <f>B25</f>
        <v>ＦＷ３</v>
      </c>
      <c r="AR13" s="528" t="s">
        <v>650</v>
      </c>
    </row>
    <row r="14" spans="2:44" ht="19.5" customHeight="1" thickBot="1" thickTop="1">
      <c r="B14" s="959"/>
      <c r="C14" s="720">
        <v>5</v>
      </c>
      <c r="D14" s="132">
        <f>IF('2-2(基本)R2TR専用'!D14="","",'2-2(基本)R2TR専用'!D14)</f>
      </c>
      <c r="E14" s="133">
        <f>IF('2-2(基本)R2TR専用'!F14="","",'2-2(基本)R2TR専用'!F14)</f>
      </c>
      <c r="F14" s="325"/>
      <c r="G14" s="326"/>
      <c r="H14" s="557"/>
      <c r="I14" s="753">
        <f>IF('2-4(技術習得費)'!Q14&lt;&gt;"",'2-4(技術習得費)'!Q14,"")</f>
      </c>
      <c r="J14" s="421"/>
      <c r="K14" s="421"/>
      <c r="L14" s="127"/>
      <c r="M14" s="330"/>
      <c r="N14" s="304"/>
      <c r="O14" s="305"/>
      <c r="P14" s="305"/>
      <c r="Q14" s="305"/>
      <c r="R14" s="305"/>
      <c r="S14" s="306"/>
      <c r="T14" s="304"/>
      <c r="U14" s="305"/>
      <c r="V14" s="305"/>
      <c r="W14" s="305"/>
      <c r="X14" s="305"/>
      <c r="Y14" s="306"/>
      <c r="Z14" s="304"/>
      <c r="AA14" s="306"/>
      <c r="AB14" s="415"/>
      <c r="AC14" s="326">
        <f>IF(AND(E14&lt;&gt;"",H14=""),1,0)</f>
        <v>0</v>
      </c>
      <c r="AD14" s="922"/>
      <c r="AE14" s="922"/>
      <c r="AF14" s="869">
        <f t="shared" si="0"/>
      </c>
      <c r="AG14" s="516"/>
      <c r="AH14" s="525" t="s">
        <v>651</v>
      </c>
      <c r="AI14" s="525" t="s">
        <v>652</v>
      </c>
      <c r="AJ14" s="525" t="s">
        <v>333</v>
      </c>
      <c r="AK14" s="529" t="s">
        <v>653</v>
      </c>
      <c r="AL14" s="546"/>
      <c r="AM14" s="530"/>
      <c r="AN14" s="531"/>
      <c r="AO14" s="532">
        <f>IF(SUM(AO15:AO44)&gt;0,SUM(AO15:AO44),"")</f>
      </c>
      <c r="AP14" s="533">
        <f>IF(SUM(AP15:AP44)&gt;0,SUM(AP15:AP44),"")</f>
      </c>
      <c r="AQ14" s="534">
        <f>IF(SUM(AQ15:AQ44)&gt;0,SUM(AQ15:AQ44),"")</f>
      </c>
      <c r="AR14" s="535">
        <f>IF(SUM(AR15:AR44)&gt;0,SUM(AR15:AR44),"")</f>
      </c>
    </row>
    <row r="15" spans="2:44" ht="19.5" customHeight="1" hidden="1" thickTop="1">
      <c r="B15" s="1020" t="s">
        <v>355</v>
      </c>
      <c r="C15" s="720"/>
      <c r="D15" s="726"/>
      <c r="E15" s="326"/>
      <c r="F15" s="381"/>
      <c r="G15" s="326"/>
      <c r="H15" s="725"/>
      <c r="I15" s="421"/>
      <c r="J15" s="728"/>
      <c r="K15" s="728"/>
      <c r="L15" s="421"/>
      <c r="M15" s="375"/>
      <c r="N15" s="729"/>
      <c r="O15" s="730"/>
      <c r="P15" s="730"/>
      <c r="Q15" s="730"/>
      <c r="R15" s="730"/>
      <c r="S15" s="731"/>
      <c r="T15" s="729"/>
      <c r="U15" s="730"/>
      <c r="V15" s="730"/>
      <c r="W15" s="730"/>
      <c r="X15" s="730"/>
      <c r="Y15" s="731"/>
      <c r="Z15" s="729"/>
      <c r="AA15" s="731"/>
      <c r="AB15" s="725"/>
      <c r="AC15" s="326"/>
      <c r="AD15" s="958"/>
      <c r="AE15" s="958"/>
      <c r="AF15" s="869">
        <f t="shared" si="0"/>
      </c>
      <c r="AG15" s="985" t="s">
        <v>654</v>
      </c>
      <c r="AH15" s="536"/>
      <c r="AI15" s="537"/>
      <c r="AJ15" s="538"/>
      <c r="AK15" s="539"/>
      <c r="AL15" s="517"/>
      <c r="AM15" s="518"/>
      <c r="AN15" s="519"/>
      <c r="AO15" s="540"/>
      <c r="AP15" s="541"/>
      <c r="AQ15" s="541"/>
      <c r="AR15" s="541">
        <f>IF(AND(E10&lt;&gt;"",H10=""),1,"")</f>
      </c>
    </row>
    <row r="16" spans="2:44" ht="19.5" customHeight="1" hidden="1">
      <c r="B16" s="1020"/>
      <c r="C16" s="720"/>
      <c r="D16" s="726"/>
      <c r="E16" s="326"/>
      <c r="F16" s="381"/>
      <c r="G16" s="326"/>
      <c r="H16" s="725"/>
      <c r="I16" s="421"/>
      <c r="J16" s="728"/>
      <c r="K16" s="728"/>
      <c r="L16" s="421"/>
      <c r="M16" s="375"/>
      <c r="N16" s="729"/>
      <c r="O16" s="730"/>
      <c r="P16" s="730"/>
      <c r="Q16" s="730"/>
      <c r="R16" s="730"/>
      <c r="S16" s="731"/>
      <c r="T16" s="729"/>
      <c r="U16" s="730"/>
      <c r="V16" s="730"/>
      <c r="W16" s="730"/>
      <c r="X16" s="730"/>
      <c r="Y16" s="731"/>
      <c r="Z16" s="729"/>
      <c r="AA16" s="731"/>
      <c r="AB16" s="725"/>
      <c r="AC16" s="326"/>
      <c r="AD16" s="958"/>
      <c r="AE16" s="958"/>
      <c r="AF16" s="869">
        <f t="shared" si="0"/>
      </c>
      <c r="AG16" s="986"/>
      <c r="AH16" s="536"/>
      <c r="AI16" s="537"/>
      <c r="AJ16" s="538"/>
      <c r="AK16" s="539"/>
      <c r="AL16" s="517"/>
      <c r="AM16" s="518"/>
      <c r="AN16" s="519"/>
      <c r="AO16" s="540"/>
      <c r="AP16" s="541"/>
      <c r="AQ16" s="541"/>
      <c r="AR16" s="541">
        <f>IF(AND(E11&lt;&gt;"",H11=""),1,"")</f>
      </c>
    </row>
    <row r="17" spans="2:44" ht="19.5" customHeight="1" hidden="1">
      <c r="B17" s="1020"/>
      <c r="C17" s="720"/>
      <c r="D17" s="726"/>
      <c r="E17" s="326"/>
      <c r="F17" s="381"/>
      <c r="G17" s="326"/>
      <c r="H17" s="725"/>
      <c r="I17" s="421"/>
      <c r="J17" s="728"/>
      <c r="K17" s="728"/>
      <c r="L17" s="421"/>
      <c r="M17" s="375"/>
      <c r="N17" s="729"/>
      <c r="O17" s="730"/>
      <c r="P17" s="730"/>
      <c r="Q17" s="730"/>
      <c r="R17" s="730"/>
      <c r="S17" s="731"/>
      <c r="T17" s="729"/>
      <c r="U17" s="730"/>
      <c r="V17" s="730"/>
      <c r="W17" s="730"/>
      <c r="X17" s="730"/>
      <c r="Y17" s="731"/>
      <c r="Z17" s="729"/>
      <c r="AA17" s="731"/>
      <c r="AB17" s="725"/>
      <c r="AC17" s="326"/>
      <c r="AD17" s="958"/>
      <c r="AE17" s="958"/>
      <c r="AF17" s="869">
        <f t="shared" si="0"/>
      </c>
      <c r="AG17" s="986"/>
      <c r="AH17" s="536"/>
      <c r="AI17" s="537"/>
      <c r="AJ17" s="538"/>
      <c r="AK17" s="539"/>
      <c r="AL17" s="517"/>
      <c r="AM17" s="518"/>
      <c r="AN17" s="519"/>
      <c r="AO17" s="540"/>
      <c r="AP17" s="541"/>
      <c r="AQ17" s="541"/>
      <c r="AR17" s="541">
        <f>IF(AND(E12&lt;&gt;"",H12=""),1,"")</f>
      </c>
    </row>
    <row r="18" spans="2:44" ht="19.5" customHeight="1" hidden="1">
      <c r="B18" s="1020"/>
      <c r="C18" s="720"/>
      <c r="D18" s="726"/>
      <c r="E18" s="326"/>
      <c r="F18" s="381"/>
      <c r="G18" s="326"/>
      <c r="H18" s="725"/>
      <c r="I18" s="421"/>
      <c r="J18" s="728"/>
      <c r="K18" s="728"/>
      <c r="L18" s="421"/>
      <c r="M18" s="375"/>
      <c r="N18" s="729"/>
      <c r="O18" s="730"/>
      <c r="P18" s="730"/>
      <c r="Q18" s="730"/>
      <c r="R18" s="730"/>
      <c r="S18" s="731"/>
      <c r="T18" s="729"/>
      <c r="U18" s="730"/>
      <c r="V18" s="730"/>
      <c r="W18" s="730"/>
      <c r="X18" s="730"/>
      <c r="Y18" s="731"/>
      <c r="Z18" s="729"/>
      <c r="AA18" s="731"/>
      <c r="AB18" s="725"/>
      <c r="AC18" s="326"/>
      <c r="AD18" s="958"/>
      <c r="AE18" s="958"/>
      <c r="AF18" s="869">
        <f t="shared" si="0"/>
      </c>
      <c r="AG18" s="986"/>
      <c r="AH18" s="536"/>
      <c r="AI18" s="537"/>
      <c r="AJ18" s="538"/>
      <c r="AK18" s="539"/>
      <c r="AL18" s="517"/>
      <c r="AM18" s="518"/>
      <c r="AN18" s="519"/>
      <c r="AO18" s="540"/>
      <c r="AP18" s="541"/>
      <c r="AQ18" s="541"/>
      <c r="AR18" s="541">
        <f>IF(AND(E13&lt;&gt;"",H13=""),1,"")</f>
      </c>
    </row>
    <row r="19" spans="2:44" ht="19.5" customHeight="1" hidden="1">
      <c r="B19" s="1020"/>
      <c r="C19" s="720"/>
      <c r="D19" s="726"/>
      <c r="E19" s="326"/>
      <c r="F19" s="381"/>
      <c r="G19" s="326"/>
      <c r="H19" s="725"/>
      <c r="I19" s="421"/>
      <c r="J19" s="728"/>
      <c r="K19" s="728"/>
      <c r="L19" s="421"/>
      <c r="M19" s="375"/>
      <c r="N19" s="729"/>
      <c r="O19" s="730"/>
      <c r="P19" s="730"/>
      <c r="Q19" s="730"/>
      <c r="R19" s="730"/>
      <c r="S19" s="731"/>
      <c r="T19" s="729"/>
      <c r="U19" s="730"/>
      <c r="V19" s="730"/>
      <c r="W19" s="730"/>
      <c r="X19" s="730"/>
      <c r="Y19" s="731"/>
      <c r="Z19" s="729"/>
      <c r="AA19" s="731"/>
      <c r="AB19" s="725"/>
      <c r="AC19" s="326"/>
      <c r="AD19" s="958"/>
      <c r="AE19" s="958"/>
      <c r="AF19" s="869">
        <f t="shared" si="0"/>
      </c>
      <c r="AG19" s="986"/>
      <c r="AH19" s="536"/>
      <c r="AI19" s="537"/>
      <c r="AJ19" s="538"/>
      <c r="AK19" s="539"/>
      <c r="AL19" s="517"/>
      <c r="AM19" s="518"/>
      <c r="AN19" s="519"/>
      <c r="AO19" s="540"/>
      <c r="AP19" s="541"/>
      <c r="AQ19" s="541"/>
      <c r="AR19" s="541">
        <f>IF(AND(E14&lt;&gt;"",H14=""),1,"")</f>
      </c>
    </row>
    <row r="20" spans="2:43" ht="19.5" customHeight="1" hidden="1">
      <c r="B20" s="1020" t="s">
        <v>356</v>
      </c>
      <c r="C20" s="720"/>
      <c r="D20" s="726"/>
      <c r="E20" s="326"/>
      <c r="F20" s="325"/>
      <c r="G20" s="326"/>
      <c r="H20" s="725"/>
      <c r="I20" s="421"/>
      <c r="J20" s="728"/>
      <c r="K20" s="728"/>
      <c r="L20" s="421"/>
      <c r="M20" s="375"/>
      <c r="N20" s="729"/>
      <c r="O20" s="730"/>
      <c r="P20" s="730"/>
      <c r="Q20" s="730"/>
      <c r="R20" s="730"/>
      <c r="S20" s="731"/>
      <c r="T20" s="729"/>
      <c r="U20" s="730"/>
      <c r="V20" s="730"/>
      <c r="W20" s="730"/>
      <c r="X20" s="730"/>
      <c r="Y20" s="731"/>
      <c r="Z20" s="729"/>
      <c r="AA20" s="731"/>
      <c r="AB20" s="725"/>
      <c r="AC20" s="326"/>
      <c r="AD20" s="958"/>
      <c r="AE20" s="958"/>
      <c r="AF20" s="869">
        <f t="shared" si="0"/>
      </c>
      <c r="AG20" s="986"/>
      <c r="AH20" s="536"/>
      <c r="AI20" s="537"/>
      <c r="AJ20" s="538"/>
      <c r="AK20" s="539"/>
      <c r="AL20" s="517"/>
      <c r="AM20" s="518"/>
      <c r="AN20" s="519"/>
      <c r="AO20" s="540"/>
      <c r="AP20" s="541"/>
      <c r="AQ20" s="541"/>
    </row>
    <row r="21" spans="2:43" ht="19.5" customHeight="1" hidden="1">
      <c r="B21" s="1020"/>
      <c r="C21" s="720"/>
      <c r="D21" s="726"/>
      <c r="E21" s="326"/>
      <c r="F21" s="325"/>
      <c r="G21" s="326"/>
      <c r="H21" s="725"/>
      <c r="I21" s="421"/>
      <c r="J21" s="728"/>
      <c r="K21" s="728"/>
      <c r="L21" s="421"/>
      <c r="M21" s="375"/>
      <c r="N21" s="729"/>
      <c r="O21" s="730"/>
      <c r="P21" s="730"/>
      <c r="Q21" s="730"/>
      <c r="R21" s="730"/>
      <c r="S21" s="731"/>
      <c r="T21" s="729"/>
      <c r="U21" s="730"/>
      <c r="V21" s="730"/>
      <c r="W21" s="730"/>
      <c r="X21" s="730"/>
      <c r="Y21" s="731"/>
      <c r="Z21" s="729"/>
      <c r="AA21" s="731"/>
      <c r="AB21" s="725"/>
      <c r="AC21" s="326"/>
      <c r="AD21" s="958"/>
      <c r="AE21" s="958"/>
      <c r="AF21" s="869">
        <f t="shared" si="0"/>
      </c>
      <c r="AG21" s="986"/>
      <c r="AH21" s="536"/>
      <c r="AI21" s="537"/>
      <c r="AJ21" s="538"/>
      <c r="AK21" s="539"/>
      <c r="AL21" s="517"/>
      <c r="AM21" s="518"/>
      <c r="AN21" s="519"/>
      <c r="AO21" s="540"/>
      <c r="AP21" s="541"/>
      <c r="AQ21" s="541"/>
    </row>
    <row r="22" spans="2:43" ht="19.5" customHeight="1" hidden="1">
      <c r="B22" s="1020"/>
      <c r="C22" s="720"/>
      <c r="D22" s="726"/>
      <c r="E22" s="326"/>
      <c r="F22" s="325"/>
      <c r="G22" s="326"/>
      <c r="H22" s="725"/>
      <c r="I22" s="421"/>
      <c r="J22" s="728"/>
      <c r="K22" s="728"/>
      <c r="L22" s="421"/>
      <c r="M22" s="375"/>
      <c r="N22" s="729"/>
      <c r="O22" s="730"/>
      <c r="P22" s="730"/>
      <c r="Q22" s="730"/>
      <c r="R22" s="730"/>
      <c r="S22" s="731"/>
      <c r="T22" s="729"/>
      <c r="U22" s="730"/>
      <c r="V22" s="730"/>
      <c r="W22" s="730"/>
      <c r="X22" s="730"/>
      <c r="Y22" s="731"/>
      <c r="Z22" s="729"/>
      <c r="AA22" s="731"/>
      <c r="AB22" s="725"/>
      <c r="AC22" s="326"/>
      <c r="AD22" s="958"/>
      <c r="AE22" s="958"/>
      <c r="AF22" s="869">
        <f t="shared" si="0"/>
      </c>
      <c r="AG22" s="986"/>
      <c r="AH22" s="536"/>
      <c r="AI22" s="537"/>
      <c r="AJ22" s="538"/>
      <c r="AK22" s="539"/>
      <c r="AL22" s="517"/>
      <c r="AM22" s="518"/>
      <c r="AN22" s="519"/>
      <c r="AO22" s="540"/>
      <c r="AP22" s="541"/>
      <c r="AQ22" s="541"/>
    </row>
    <row r="23" spans="2:43" ht="19.5" customHeight="1" hidden="1">
      <c r="B23" s="1020"/>
      <c r="C23" s="720"/>
      <c r="D23" s="726"/>
      <c r="E23" s="326"/>
      <c r="F23" s="325"/>
      <c r="G23" s="326"/>
      <c r="H23" s="725"/>
      <c r="I23" s="421"/>
      <c r="J23" s="728"/>
      <c r="K23" s="728"/>
      <c r="L23" s="421"/>
      <c r="M23" s="375"/>
      <c r="N23" s="729"/>
      <c r="O23" s="730"/>
      <c r="P23" s="730"/>
      <c r="Q23" s="730"/>
      <c r="R23" s="730"/>
      <c r="S23" s="731"/>
      <c r="T23" s="729"/>
      <c r="U23" s="730"/>
      <c r="V23" s="730"/>
      <c r="W23" s="730"/>
      <c r="X23" s="730"/>
      <c r="Y23" s="731"/>
      <c r="Z23" s="729"/>
      <c r="AA23" s="731"/>
      <c r="AB23" s="725"/>
      <c r="AC23" s="326"/>
      <c r="AD23" s="958"/>
      <c r="AE23" s="958"/>
      <c r="AF23" s="869">
        <f t="shared" si="0"/>
      </c>
      <c r="AG23" s="986"/>
      <c r="AH23" s="536"/>
      <c r="AI23" s="537"/>
      <c r="AJ23" s="538"/>
      <c r="AK23" s="539"/>
      <c r="AL23" s="517"/>
      <c r="AM23" s="518"/>
      <c r="AN23" s="519"/>
      <c r="AO23" s="540"/>
      <c r="AP23" s="541"/>
      <c r="AQ23" s="541"/>
    </row>
    <row r="24" spans="2:43" ht="19.5" customHeight="1" hidden="1">
      <c r="B24" s="1020"/>
      <c r="C24" s="720"/>
      <c r="D24" s="726"/>
      <c r="E24" s="326"/>
      <c r="F24" s="325"/>
      <c r="G24" s="326"/>
      <c r="H24" s="725"/>
      <c r="I24" s="421"/>
      <c r="J24" s="728"/>
      <c r="K24" s="728"/>
      <c r="L24" s="421"/>
      <c r="M24" s="375"/>
      <c r="N24" s="729"/>
      <c r="O24" s="730"/>
      <c r="P24" s="730"/>
      <c r="Q24" s="730"/>
      <c r="R24" s="730"/>
      <c r="S24" s="731"/>
      <c r="T24" s="729"/>
      <c r="U24" s="730"/>
      <c r="V24" s="730"/>
      <c r="W24" s="730"/>
      <c r="X24" s="730"/>
      <c r="Y24" s="731"/>
      <c r="Z24" s="729"/>
      <c r="AA24" s="731"/>
      <c r="AB24" s="725"/>
      <c r="AC24" s="326"/>
      <c r="AD24" s="958"/>
      <c r="AE24" s="958"/>
      <c r="AF24" s="869">
        <f t="shared" si="0"/>
      </c>
      <c r="AG24" s="986"/>
      <c r="AH24" s="536"/>
      <c r="AI24" s="537"/>
      <c r="AJ24" s="538"/>
      <c r="AK24" s="539"/>
      <c r="AL24" s="517"/>
      <c r="AM24" s="518"/>
      <c r="AN24" s="519"/>
      <c r="AO24" s="540"/>
      <c r="AP24" s="541"/>
      <c r="AQ24" s="541"/>
    </row>
    <row r="25" spans="2:43" ht="19.5" customHeight="1" hidden="1">
      <c r="B25" s="1020" t="s">
        <v>357</v>
      </c>
      <c r="C25" s="720"/>
      <c r="D25" s="726"/>
      <c r="E25" s="326"/>
      <c r="F25" s="325"/>
      <c r="G25" s="326"/>
      <c r="H25" s="725"/>
      <c r="I25" s="421"/>
      <c r="J25" s="728"/>
      <c r="K25" s="728"/>
      <c r="L25" s="421"/>
      <c r="M25" s="375"/>
      <c r="N25" s="729"/>
      <c r="O25" s="730"/>
      <c r="P25" s="730"/>
      <c r="Q25" s="730"/>
      <c r="R25" s="730"/>
      <c r="S25" s="731"/>
      <c r="T25" s="729"/>
      <c r="U25" s="730"/>
      <c r="V25" s="730"/>
      <c r="W25" s="730"/>
      <c r="X25" s="730"/>
      <c r="Y25" s="731"/>
      <c r="Z25" s="729"/>
      <c r="AA25" s="731"/>
      <c r="AB25" s="725"/>
      <c r="AC25" s="326"/>
      <c r="AD25" s="958"/>
      <c r="AE25" s="958"/>
      <c r="AF25" s="869">
        <f t="shared" si="0"/>
      </c>
      <c r="AG25" s="986"/>
      <c r="AH25" s="536"/>
      <c r="AI25" s="537"/>
      <c r="AJ25" s="538"/>
      <c r="AK25" s="539"/>
      <c r="AL25" s="517"/>
      <c r="AM25" s="518"/>
      <c r="AN25" s="519"/>
      <c r="AO25" s="540"/>
      <c r="AP25" s="541"/>
      <c r="AQ25" s="541"/>
    </row>
    <row r="26" spans="2:43" ht="19.5" customHeight="1" hidden="1">
      <c r="B26" s="1020"/>
      <c r="C26" s="720"/>
      <c r="D26" s="726"/>
      <c r="E26" s="326"/>
      <c r="F26" s="325"/>
      <c r="G26" s="326"/>
      <c r="H26" s="725"/>
      <c r="I26" s="421"/>
      <c r="J26" s="728"/>
      <c r="K26" s="728"/>
      <c r="L26" s="421"/>
      <c r="M26" s="375"/>
      <c r="N26" s="729"/>
      <c r="O26" s="730"/>
      <c r="P26" s="730"/>
      <c r="Q26" s="730"/>
      <c r="R26" s="730"/>
      <c r="S26" s="731"/>
      <c r="T26" s="729"/>
      <c r="U26" s="730"/>
      <c r="V26" s="730"/>
      <c r="W26" s="730"/>
      <c r="X26" s="730"/>
      <c r="Y26" s="731"/>
      <c r="Z26" s="729"/>
      <c r="AA26" s="731"/>
      <c r="AB26" s="725"/>
      <c r="AC26" s="326"/>
      <c r="AD26" s="958"/>
      <c r="AE26" s="958"/>
      <c r="AF26" s="869">
        <f t="shared" si="0"/>
      </c>
      <c r="AG26" s="986"/>
      <c r="AH26" s="536"/>
      <c r="AI26" s="537"/>
      <c r="AJ26" s="538"/>
      <c r="AK26" s="539"/>
      <c r="AL26" s="517"/>
      <c r="AM26" s="518"/>
      <c r="AN26" s="519"/>
      <c r="AO26" s="540"/>
      <c r="AP26" s="541"/>
      <c r="AQ26" s="541"/>
    </row>
    <row r="27" spans="2:43" ht="19.5" customHeight="1" hidden="1">
      <c r="B27" s="1020"/>
      <c r="C27" s="720"/>
      <c r="D27" s="726"/>
      <c r="E27" s="326"/>
      <c r="F27" s="325"/>
      <c r="G27" s="326"/>
      <c r="H27" s="725"/>
      <c r="I27" s="421"/>
      <c r="J27" s="728"/>
      <c r="K27" s="728"/>
      <c r="L27" s="421"/>
      <c r="M27" s="375"/>
      <c r="N27" s="729"/>
      <c r="O27" s="730"/>
      <c r="P27" s="730"/>
      <c r="Q27" s="730"/>
      <c r="R27" s="730"/>
      <c r="S27" s="731"/>
      <c r="T27" s="729"/>
      <c r="U27" s="730"/>
      <c r="V27" s="730"/>
      <c r="W27" s="730"/>
      <c r="X27" s="730"/>
      <c r="Y27" s="731"/>
      <c r="Z27" s="729"/>
      <c r="AA27" s="731"/>
      <c r="AB27" s="725"/>
      <c r="AC27" s="326"/>
      <c r="AD27" s="958"/>
      <c r="AE27" s="958"/>
      <c r="AF27" s="869">
        <f t="shared" si="0"/>
      </c>
      <c r="AG27" s="986"/>
      <c r="AH27" s="536"/>
      <c r="AI27" s="537"/>
      <c r="AJ27" s="538"/>
      <c r="AK27" s="539"/>
      <c r="AL27" s="517"/>
      <c r="AM27" s="518"/>
      <c r="AN27" s="519"/>
      <c r="AO27" s="540"/>
      <c r="AP27" s="541"/>
      <c r="AQ27" s="541"/>
    </row>
    <row r="28" spans="2:43" ht="19.5" customHeight="1" hidden="1">
      <c r="B28" s="1020"/>
      <c r="C28" s="720"/>
      <c r="D28" s="726"/>
      <c r="E28" s="326"/>
      <c r="F28" s="325"/>
      <c r="G28" s="326"/>
      <c r="H28" s="725"/>
      <c r="I28" s="421"/>
      <c r="J28" s="728"/>
      <c r="K28" s="728"/>
      <c r="L28" s="421"/>
      <c r="M28" s="375"/>
      <c r="N28" s="729"/>
      <c r="O28" s="730"/>
      <c r="P28" s="730"/>
      <c r="Q28" s="730"/>
      <c r="R28" s="730"/>
      <c r="S28" s="731"/>
      <c r="T28" s="729"/>
      <c r="U28" s="730"/>
      <c r="V28" s="730"/>
      <c r="W28" s="730"/>
      <c r="X28" s="730"/>
      <c r="Y28" s="731"/>
      <c r="Z28" s="729"/>
      <c r="AA28" s="731"/>
      <c r="AB28" s="725"/>
      <c r="AC28" s="326"/>
      <c r="AD28" s="958"/>
      <c r="AE28" s="958"/>
      <c r="AF28" s="869">
        <f t="shared" si="0"/>
      </c>
      <c r="AG28" s="986"/>
      <c r="AH28" s="536"/>
      <c r="AI28" s="537"/>
      <c r="AJ28" s="538"/>
      <c r="AK28" s="539"/>
      <c r="AL28" s="517"/>
      <c r="AM28" s="518"/>
      <c r="AN28" s="519"/>
      <c r="AO28" s="540"/>
      <c r="AP28" s="541"/>
      <c r="AQ28" s="541"/>
    </row>
    <row r="29" spans="2:43" ht="19.5" customHeight="1" hidden="1">
      <c r="B29" s="1020"/>
      <c r="C29" s="720"/>
      <c r="D29" s="726"/>
      <c r="E29" s="326"/>
      <c r="F29" s="325"/>
      <c r="G29" s="326"/>
      <c r="H29" s="725"/>
      <c r="I29" s="421"/>
      <c r="J29" s="728"/>
      <c r="K29" s="728"/>
      <c r="L29" s="421"/>
      <c r="M29" s="375"/>
      <c r="N29" s="729"/>
      <c r="O29" s="730"/>
      <c r="P29" s="730"/>
      <c r="Q29" s="730"/>
      <c r="R29" s="730"/>
      <c r="S29" s="731"/>
      <c r="T29" s="729"/>
      <c r="U29" s="730"/>
      <c r="V29" s="730"/>
      <c r="W29" s="730"/>
      <c r="X29" s="730"/>
      <c r="Y29" s="731"/>
      <c r="Z29" s="729"/>
      <c r="AA29" s="731"/>
      <c r="AB29" s="725"/>
      <c r="AC29" s="326"/>
      <c r="AD29" s="958"/>
      <c r="AE29" s="958"/>
      <c r="AF29" s="869">
        <f t="shared" si="0"/>
      </c>
      <c r="AG29" s="987"/>
      <c r="AH29" s="536"/>
      <c r="AI29" s="537"/>
      <c r="AJ29" s="538"/>
      <c r="AK29" s="539"/>
      <c r="AL29" s="517"/>
      <c r="AM29" s="518"/>
      <c r="AN29" s="519"/>
      <c r="AO29" s="540"/>
      <c r="AP29" s="541"/>
      <c r="AQ29" s="541"/>
    </row>
    <row r="30" spans="2:44" ht="19.5" customHeight="1" hidden="1">
      <c r="B30" s="699" t="s">
        <v>488</v>
      </c>
      <c r="C30" s="269" t="str">
        <f>"研修は"&amp;TEXT(リスト!$G$55,"yyyy年m月d日")&amp;"から"&amp;TEXT(リスト!$G$56,"yyyy年m月d日")&amp;"までの期間です。"</f>
        <v>研修は2020年6月1日から2021年1月31日までの期間です。</v>
      </c>
      <c r="D30" s="38" t="str">
        <f>C30</f>
        <v>研修は2020年6月1日から2021年1月31日までの期間です。</v>
      </c>
      <c r="AF30" s="870"/>
      <c r="AG30" s="985" t="s">
        <v>655</v>
      </c>
      <c r="AH30" s="536"/>
      <c r="AI30" s="537"/>
      <c r="AJ30" s="538"/>
      <c r="AK30" s="539"/>
      <c r="AL30" s="517"/>
      <c r="AM30" s="518"/>
      <c r="AN30" s="519"/>
      <c r="AO30" s="540"/>
      <c r="AP30" s="541"/>
      <c r="AQ30" s="541"/>
      <c r="AR30" s="542">
        <f>IF(AND(E42&lt;&gt;"",H42=""),1,"")</f>
      </c>
    </row>
    <row r="31" spans="2:44" ht="19.5" customHeight="1" hidden="1">
      <c r="B31" s="699" t="s">
        <v>546</v>
      </c>
      <c r="C31" s="269" t="str">
        <f>"実地研修の計画日数が、"&amp;リスト!C84&amp;"日未満の場合、その理由を備考欄に記載ください。"</f>
        <v>実地研修の計画日数が、130日未満の場合、その理由を備考欄に記載ください。</v>
      </c>
      <c r="AF31" s="870"/>
      <c r="AG31" s="986"/>
      <c r="AH31" s="536"/>
      <c r="AI31" s="537"/>
      <c r="AJ31" s="538"/>
      <c r="AK31" s="539"/>
      <c r="AL31" s="517"/>
      <c r="AM31" s="518"/>
      <c r="AN31" s="519"/>
      <c r="AO31" s="540"/>
      <c r="AP31" s="541"/>
      <c r="AQ31" s="541"/>
      <c r="AR31" s="542">
        <f>IF(AND(E43&lt;&gt;"",H43=""),1,"")</f>
      </c>
    </row>
    <row r="32" spans="2:44" ht="19.5" customHeight="1" hidden="1">
      <c r="B32" s="699" t="s">
        <v>553</v>
      </c>
      <c r="C32" s="1018" t="s">
        <v>888</v>
      </c>
      <c r="D32" s="1018"/>
      <c r="E32" s="1018"/>
      <c r="F32" s="1018"/>
      <c r="G32" s="1018"/>
      <c r="H32" s="1018"/>
      <c r="I32" s="1018"/>
      <c r="J32" s="1018"/>
      <c r="K32" s="1018"/>
      <c r="L32" s="1018"/>
      <c r="M32" s="1018"/>
      <c r="N32" s="1018"/>
      <c r="O32" s="1018"/>
      <c r="P32" s="1018"/>
      <c r="Q32" s="1018"/>
      <c r="R32" s="1018"/>
      <c r="S32" s="1018"/>
      <c r="T32" s="1018"/>
      <c r="U32" s="1018"/>
      <c r="V32" s="1018"/>
      <c r="W32" s="1018"/>
      <c r="X32" s="1018"/>
      <c r="Y32" s="1018"/>
      <c r="Z32" s="1018"/>
      <c r="AA32" s="1018"/>
      <c r="AB32" s="1018"/>
      <c r="AC32" s="1018"/>
      <c r="AD32" s="1018"/>
      <c r="AE32" s="1018"/>
      <c r="AF32" s="870"/>
      <c r="AG32" s="986"/>
      <c r="AH32" s="536"/>
      <c r="AI32" s="537"/>
      <c r="AJ32" s="538"/>
      <c r="AK32" s="539"/>
      <c r="AL32" s="517"/>
      <c r="AM32" s="518"/>
      <c r="AN32" s="519"/>
      <c r="AO32" s="540"/>
      <c r="AP32" s="541"/>
      <c r="AQ32" s="541"/>
      <c r="AR32" s="542">
        <f>IF(AND(E44&lt;&gt;"",H44=""),1,"")</f>
      </c>
    </row>
    <row r="33" spans="2:44" ht="19.5" customHeight="1" hidden="1">
      <c r="B33" s="973" t="s">
        <v>405</v>
      </c>
      <c r="C33" s="974"/>
      <c r="D33" s="974"/>
      <c r="E33" s="974"/>
      <c r="F33" s="974"/>
      <c r="G33" s="974"/>
      <c r="H33" s="975"/>
      <c r="I33" s="138"/>
      <c r="M33" s="138"/>
      <c r="N33" s="138"/>
      <c r="O33" s="138"/>
      <c r="P33" s="138"/>
      <c r="Q33" s="138"/>
      <c r="R33" s="138"/>
      <c r="S33" s="138"/>
      <c r="T33" s="138"/>
      <c r="U33" s="138"/>
      <c r="V33" s="138"/>
      <c r="W33" s="138"/>
      <c r="X33" s="264"/>
      <c r="Y33" s="264"/>
      <c r="Z33" s="264"/>
      <c r="AA33" s="264"/>
      <c r="AB33" s="138"/>
      <c r="AC33" s="138"/>
      <c r="AD33" s="701" t="str">
        <f>IF('2-1(表紙)'!$J$3="","提出区分",'2-1(表紙)'!$J$3)</f>
        <v>提出区分</v>
      </c>
      <c r="AE33" s="264"/>
      <c r="AF33" s="871"/>
      <c r="AG33" s="986"/>
      <c r="AH33" s="536"/>
      <c r="AI33" s="537"/>
      <c r="AJ33" s="538"/>
      <c r="AK33" s="539"/>
      <c r="AL33" s="517"/>
      <c r="AM33" s="518"/>
      <c r="AN33" s="519"/>
      <c r="AO33" s="540"/>
      <c r="AP33" s="541"/>
      <c r="AQ33" s="541"/>
      <c r="AR33" s="542">
        <f>IF(AND(E45&lt;&gt;"",H45=""),1,"")</f>
      </c>
    </row>
    <row r="34" spans="2:44" ht="9.75" customHeight="1" hidden="1">
      <c r="B34" s="138"/>
      <c r="C34" s="138"/>
      <c r="D34" s="138"/>
      <c r="E34" s="138"/>
      <c r="F34" s="152"/>
      <c r="G34" s="138"/>
      <c r="H34" s="138"/>
      <c r="I34" s="138"/>
      <c r="J34" s="138"/>
      <c r="K34" s="138"/>
      <c r="L34" s="138"/>
      <c r="M34" s="138"/>
      <c r="N34" s="138"/>
      <c r="O34" s="138"/>
      <c r="P34" s="138"/>
      <c r="Q34" s="138"/>
      <c r="R34" s="138"/>
      <c r="S34" s="138"/>
      <c r="T34" s="138"/>
      <c r="U34" s="138"/>
      <c r="V34" s="138"/>
      <c r="W34" s="138"/>
      <c r="X34" s="138"/>
      <c r="Y34" s="264"/>
      <c r="Z34" s="264"/>
      <c r="AA34" s="264"/>
      <c r="AB34" s="264"/>
      <c r="AC34" s="264"/>
      <c r="AD34" s="264"/>
      <c r="AE34" s="264"/>
      <c r="AF34" s="871"/>
      <c r="AG34" s="986"/>
      <c r="AH34" s="536"/>
      <c r="AI34" s="537"/>
      <c r="AJ34" s="538"/>
      <c r="AK34" s="539"/>
      <c r="AL34" s="517"/>
      <c r="AM34" s="518"/>
      <c r="AN34" s="519"/>
      <c r="AO34" s="540"/>
      <c r="AP34" s="541"/>
      <c r="AQ34" s="541"/>
      <c r="AR34" s="542">
        <f>IF(AND(E46&lt;&gt;"",H46=""),1,"")</f>
      </c>
    </row>
    <row r="35" spans="2:43" ht="19.5" customHeight="1" hidden="1">
      <c r="B35" s="1000" t="s">
        <v>423</v>
      </c>
      <c r="C35" s="1000"/>
      <c r="D35" s="1000"/>
      <c r="E35" s="1000"/>
      <c r="F35" s="1000"/>
      <c r="G35" s="1000"/>
      <c r="H35" s="1000"/>
      <c r="I35" s="1000"/>
      <c r="J35" s="1000"/>
      <c r="K35" s="293"/>
      <c r="L35" s="293"/>
      <c r="M35" s="293"/>
      <c r="N35" s="293"/>
      <c r="O35" s="293"/>
      <c r="P35" s="293"/>
      <c r="Q35" s="293"/>
      <c r="R35" s="293"/>
      <c r="S35" s="293"/>
      <c r="T35" s="973" t="s">
        <v>270</v>
      </c>
      <c r="U35" s="974"/>
      <c r="V35" s="975"/>
      <c r="W35" s="988">
        <f>IF('2-1(表紙)'!$I$15="","",'2-1(表紙)'!$I$15)</f>
      </c>
      <c r="X35" s="989"/>
      <c r="Y35" s="989"/>
      <c r="Z35" s="989"/>
      <c r="AA35" s="989"/>
      <c r="AB35" s="989"/>
      <c r="AC35" s="989"/>
      <c r="AD35" s="989"/>
      <c r="AE35" s="990"/>
      <c r="AF35" s="871"/>
      <c r="AG35" s="986"/>
      <c r="AH35" s="536"/>
      <c r="AI35" s="537"/>
      <c r="AJ35" s="538"/>
      <c r="AK35" s="539"/>
      <c r="AL35" s="517"/>
      <c r="AM35" s="518"/>
      <c r="AN35" s="519"/>
      <c r="AO35" s="540"/>
      <c r="AP35" s="541"/>
      <c r="AQ35" s="541"/>
    </row>
    <row r="36" spans="2:43" ht="19.5" customHeight="1" hidden="1">
      <c r="B36" s="1000"/>
      <c r="C36" s="1000"/>
      <c r="D36" s="1000"/>
      <c r="E36" s="1000"/>
      <c r="F36" s="1000"/>
      <c r="G36" s="1000"/>
      <c r="H36" s="1000"/>
      <c r="I36" s="1000"/>
      <c r="J36" s="1000"/>
      <c r="K36" s="293"/>
      <c r="L36" s="293"/>
      <c r="M36" s="293"/>
      <c r="N36" s="293"/>
      <c r="O36" s="293"/>
      <c r="P36" s="293"/>
      <c r="Q36" s="293"/>
      <c r="R36" s="293"/>
      <c r="S36" s="293"/>
      <c r="T36" s="971" t="s">
        <v>11</v>
      </c>
      <c r="U36" s="995"/>
      <c r="V36" s="996"/>
      <c r="W36" s="988">
        <f>IF('2-1(表紙)'!$J$15="","",'2-1(表紙)'!$J$15)</f>
      </c>
      <c r="X36" s="989"/>
      <c r="Y36" s="989"/>
      <c r="Z36" s="989"/>
      <c r="AA36" s="989"/>
      <c r="AB36" s="989"/>
      <c r="AC36" s="989"/>
      <c r="AD36" s="989"/>
      <c r="AE36" s="990"/>
      <c r="AF36" s="871"/>
      <c r="AG36" s="986"/>
      <c r="AH36" s="536"/>
      <c r="AI36" s="537"/>
      <c r="AJ36" s="538"/>
      <c r="AK36" s="539"/>
      <c r="AL36" s="517"/>
      <c r="AM36" s="518"/>
      <c r="AN36" s="519"/>
      <c r="AO36" s="540"/>
      <c r="AP36" s="541"/>
      <c r="AQ36" s="541"/>
    </row>
    <row r="37" spans="2:43" ht="19.5" customHeight="1" hidden="1">
      <c r="B37" s="293"/>
      <c r="C37" s="293"/>
      <c r="D37" s="293"/>
      <c r="E37" s="293"/>
      <c r="F37" s="293"/>
      <c r="G37" s="293"/>
      <c r="H37" s="293"/>
      <c r="I37" s="293"/>
      <c r="J37" s="293"/>
      <c r="K37" s="293"/>
      <c r="L37" s="293"/>
      <c r="M37" s="293"/>
      <c r="N37" s="293"/>
      <c r="O37" s="293"/>
      <c r="P37" s="293"/>
      <c r="Q37" s="293"/>
      <c r="R37" s="293"/>
      <c r="S37" s="293"/>
      <c r="T37" s="973" t="str">
        <f>'2-1(表紙)'!F10</f>
        <v>林業経営体名</v>
      </c>
      <c r="U37" s="974"/>
      <c r="V37" s="975"/>
      <c r="W37" s="988">
        <f>IF('2-1(表紙)'!$H$10="","",'2-1(表紙)'!$H$10)</f>
      </c>
      <c r="X37" s="989"/>
      <c r="Y37" s="989"/>
      <c r="Z37" s="989"/>
      <c r="AA37" s="989"/>
      <c r="AB37" s="989"/>
      <c r="AC37" s="989"/>
      <c r="AD37" s="989"/>
      <c r="AE37" s="698">
        <f>IF('2-1(表紙)'!$K$15="","",'2-1(表紙)'!$K$15)</f>
      </c>
      <c r="AF37" s="410"/>
      <c r="AG37" s="986"/>
      <c r="AH37" s="536"/>
      <c r="AI37" s="537"/>
      <c r="AJ37" s="538"/>
      <c r="AK37" s="539"/>
      <c r="AL37" s="517"/>
      <c r="AM37" s="518"/>
      <c r="AN37" s="519"/>
      <c r="AO37" s="540"/>
      <c r="AP37" s="541"/>
      <c r="AQ37" s="541"/>
    </row>
    <row r="38" spans="2:43" ht="9.75" customHeight="1" hidden="1">
      <c r="B38" s="138"/>
      <c r="C38" s="138"/>
      <c r="D38" s="138"/>
      <c r="E38" s="138"/>
      <c r="F38" s="152"/>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4"/>
      <c r="AE38" s="138"/>
      <c r="AF38" s="411"/>
      <c r="AG38" s="986"/>
      <c r="AH38" s="536"/>
      <c r="AI38" s="537"/>
      <c r="AJ38" s="538"/>
      <c r="AK38" s="539"/>
      <c r="AL38" s="517"/>
      <c r="AM38" s="518"/>
      <c r="AN38" s="519"/>
      <c r="AO38" s="540"/>
      <c r="AP38" s="541"/>
      <c r="AQ38" s="541"/>
    </row>
    <row r="39" spans="2:43" ht="19.5" customHeight="1" hidden="1">
      <c r="B39" s="963" t="s">
        <v>348</v>
      </c>
      <c r="C39" s="957" t="s">
        <v>280</v>
      </c>
      <c r="D39" s="1005" t="s">
        <v>0</v>
      </c>
      <c r="E39" s="970" t="s">
        <v>1</v>
      </c>
      <c r="F39" s="938" t="s">
        <v>413</v>
      </c>
      <c r="G39" s="963" t="s">
        <v>424</v>
      </c>
      <c r="H39" s="936" t="s">
        <v>587</v>
      </c>
      <c r="I39" s="936"/>
      <c r="J39" s="936"/>
      <c r="K39" s="936"/>
      <c r="L39" s="936"/>
      <c r="M39" s="936"/>
      <c r="N39" s="973" t="s">
        <v>144</v>
      </c>
      <c r="O39" s="974"/>
      <c r="P39" s="974"/>
      <c r="Q39" s="974"/>
      <c r="R39" s="974"/>
      <c r="S39" s="974"/>
      <c r="T39" s="974"/>
      <c r="U39" s="974"/>
      <c r="V39" s="974"/>
      <c r="W39" s="974"/>
      <c r="X39" s="974"/>
      <c r="Y39" s="974"/>
      <c r="Z39" s="974"/>
      <c r="AA39" s="975"/>
      <c r="AB39" s="997" t="str">
        <f>AB7</f>
        <v>離脱年月日
(「研修生の減」は空欄)</v>
      </c>
      <c r="AC39" s="963" t="str">
        <f>AC7</f>
        <v>"研修生の減"になった</v>
      </c>
      <c r="AD39" s="1021" t="str">
        <f>AD7</f>
        <v>備考
(実地研修日数の
計画理由等)
</v>
      </c>
      <c r="AE39" s="1021"/>
      <c r="AF39" s="870"/>
      <c r="AG39" s="986"/>
      <c r="AH39" s="536"/>
      <c r="AI39" s="537"/>
      <c r="AJ39" s="538"/>
      <c r="AK39" s="539"/>
      <c r="AL39" s="517"/>
      <c r="AM39" s="518"/>
      <c r="AN39" s="519"/>
      <c r="AO39" s="540"/>
      <c r="AP39" s="541"/>
      <c r="AQ39" s="541"/>
    </row>
    <row r="40" spans="2:43" ht="19.5" customHeight="1" hidden="1">
      <c r="B40" s="964"/>
      <c r="C40" s="957"/>
      <c r="D40" s="1005"/>
      <c r="E40" s="971"/>
      <c r="F40" s="939"/>
      <c r="G40" s="964"/>
      <c r="H40" s="1023" t="s">
        <v>475</v>
      </c>
      <c r="I40" s="1015" t="str">
        <f>I8</f>
        <v>研修月数
(技術習得費助成月数)</v>
      </c>
      <c r="J40" s="988" t="str">
        <f>J8</f>
        <v>実地研修日数</v>
      </c>
      <c r="K40" s="989"/>
      <c r="L40" s="990"/>
      <c r="M40" s="1015" t="str">
        <f>M8</f>
        <v>研修修了の確認
(年間実績時)</v>
      </c>
      <c r="N40" s="976" t="s">
        <v>145</v>
      </c>
      <c r="O40" s="991"/>
      <c r="P40" s="991"/>
      <c r="Q40" s="991"/>
      <c r="R40" s="991"/>
      <c r="S40" s="977"/>
      <c r="T40" s="976" t="s">
        <v>290</v>
      </c>
      <c r="U40" s="991"/>
      <c r="V40" s="991"/>
      <c r="W40" s="991"/>
      <c r="X40" s="991"/>
      <c r="Y40" s="977"/>
      <c r="Z40" s="976" t="s">
        <v>322</v>
      </c>
      <c r="AA40" s="977"/>
      <c r="AB40" s="998"/>
      <c r="AC40" s="964"/>
      <c r="AD40" s="1021"/>
      <c r="AE40" s="1021"/>
      <c r="AF40" s="870"/>
      <c r="AG40" s="986"/>
      <c r="AH40" s="536"/>
      <c r="AI40" s="537"/>
      <c r="AJ40" s="538"/>
      <c r="AK40" s="539"/>
      <c r="AL40" s="517"/>
      <c r="AM40" s="518"/>
      <c r="AN40" s="519"/>
      <c r="AO40" s="540"/>
      <c r="AP40" s="541"/>
      <c r="AQ40" s="541"/>
    </row>
    <row r="41" spans="2:43" ht="151.5" customHeight="1" hidden="1">
      <c r="B41" s="964"/>
      <c r="C41" s="963"/>
      <c r="D41" s="1002"/>
      <c r="E41" s="971"/>
      <c r="F41" s="939"/>
      <c r="G41" s="964"/>
      <c r="H41" s="1024"/>
      <c r="I41" s="1017"/>
      <c r="J41" s="743" t="s">
        <v>490</v>
      </c>
      <c r="K41" s="743" t="s">
        <v>491</v>
      </c>
      <c r="L41" s="743" t="s">
        <v>354</v>
      </c>
      <c r="M41" s="1017"/>
      <c r="N41" s="744" t="s">
        <v>146</v>
      </c>
      <c r="O41" s="745" t="s">
        <v>148</v>
      </c>
      <c r="P41" s="745" t="s">
        <v>296</v>
      </c>
      <c r="Q41" s="746" t="s">
        <v>147</v>
      </c>
      <c r="R41" s="745" t="s">
        <v>149</v>
      </c>
      <c r="S41" s="747" t="s">
        <v>325</v>
      </c>
      <c r="T41" s="748" t="s">
        <v>151</v>
      </c>
      <c r="U41" s="745" t="s">
        <v>152</v>
      </c>
      <c r="V41" s="745" t="s">
        <v>154</v>
      </c>
      <c r="W41" s="749" t="s">
        <v>153</v>
      </c>
      <c r="X41" s="745" t="s">
        <v>150</v>
      </c>
      <c r="Y41" s="750" t="s">
        <v>297</v>
      </c>
      <c r="Z41" s="748" t="s">
        <v>320</v>
      </c>
      <c r="AA41" s="747" t="s">
        <v>321</v>
      </c>
      <c r="AB41" s="998"/>
      <c r="AC41" s="964"/>
      <c r="AD41" s="1022"/>
      <c r="AE41" s="1022"/>
      <c r="AF41" s="870"/>
      <c r="AG41" s="986"/>
      <c r="AH41" s="536"/>
      <c r="AI41" s="537"/>
      <c r="AJ41" s="538"/>
      <c r="AK41" s="539"/>
      <c r="AL41" s="517"/>
      <c r="AM41" s="518"/>
      <c r="AN41" s="519"/>
      <c r="AO41" s="540"/>
      <c r="AP41" s="541"/>
      <c r="AQ41" s="541"/>
    </row>
    <row r="42" spans="2:43" ht="19.5" customHeight="1" thickTop="1">
      <c r="B42" s="959" t="str">
        <f>'2-2(基本)R2TR専用'!B10</f>
        <v>ＴＲ
(R2)</v>
      </c>
      <c r="C42" s="720">
        <v>21</v>
      </c>
      <c r="D42" s="132">
        <f>IF('2-2(基本)R2TR専用'!D42="","",'2-2(基本)R2TR専用'!D42)</f>
      </c>
      <c r="E42" s="133">
        <f>IF('2-2(基本)R2TR専用'!F42="","",'2-2(基本)R2TR専用'!F42)</f>
      </c>
      <c r="F42" s="325"/>
      <c r="G42" s="326"/>
      <c r="H42" s="557"/>
      <c r="I42" s="753">
        <f>IF('2-4(技術習得費)'!Q44&lt;&gt;"",'2-4(技術習得費)'!Q44,"")</f>
      </c>
      <c r="J42" s="421"/>
      <c r="K42" s="421"/>
      <c r="L42" s="127"/>
      <c r="M42" s="330"/>
      <c r="N42" s="304"/>
      <c r="O42" s="305"/>
      <c r="P42" s="305"/>
      <c r="Q42" s="305"/>
      <c r="R42" s="305"/>
      <c r="S42" s="306"/>
      <c r="T42" s="304"/>
      <c r="U42" s="305"/>
      <c r="V42" s="305"/>
      <c r="W42" s="305"/>
      <c r="X42" s="305"/>
      <c r="Y42" s="306"/>
      <c r="Z42" s="304"/>
      <c r="AA42" s="306"/>
      <c r="AB42" s="415"/>
      <c r="AC42" s="326">
        <f>IF(AND(E42&lt;&gt;"",H42=""),1,0)</f>
        <v>0</v>
      </c>
      <c r="AD42" s="922"/>
      <c r="AE42" s="922"/>
      <c r="AF42" s="869">
        <f aca="true" t="shared" si="1" ref="AF42:AF61">IF(AND(M42="○",$AD$1&lt;&gt;"実績報告書（年間）"),"年間実績ではないのに研修修了の確認に○がついています。","")</f>
      </c>
      <c r="AG42" s="986"/>
      <c r="AH42" s="536"/>
      <c r="AI42" s="537"/>
      <c r="AJ42" s="538"/>
      <c r="AK42" s="539"/>
      <c r="AL42" s="517"/>
      <c r="AM42" s="518"/>
      <c r="AN42" s="519"/>
      <c r="AO42" s="540"/>
      <c r="AP42" s="541"/>
      <c r="AQ42" s="541"/>
    </row>
    <row r="43" spans="2:43" ht="19.5" customHeight="1">
      <c r="B43" s="959"/>
      <c r="C43" s="720">
        <v>22</v>
      </c>
      <c r="D43" s="132">
        <f>IF('2-2(基本)R2TR専用'!D43="","",'2-2(基本)R2TR専用'!D43)</f>
      </c>
      <c r="E43" s="133">
        <f>IF('2-2(基本)R2TR専用'!F43="","",'2-2(基本)R2TR専用'!F43)</f>
      </c>
      <c r="F43" s="325"/>
      <c r="G43" s="326"/>
      <c r="H43" s="557"/>
      <c r="I43" s="753">
        <f>IF('2-4(技術習得費)'!Q45&lt;&gt;"",'2-4(技術習得費)'!Q45,"")</f>
      </c>
      <c r="J43" s="421"/>
      <c r="K43" s="421"/>
      <c r="L43" s="127"/>
      <c r="M43" s="330"/>
      <c r="N43" s="304"/>
      <c r="O43" s="305"/>
      <c r="P43" s="305"/>
      <c r="Q43" s="305"/>
      <c r="R43" s="305"/>
      <c r="S43" s="306"/>
      <c r="T43" s="304"/>
      <c r="U43" s="305"/>
      <c r="V43" s="305"/>
      <c r="W43" s="305"/>
      <c r="X43" s="305"/>
      <c r="Y43" s="306"/>
      <c r="Z43" s="304"/>
      <c r="AA43" s="306"/>
      <c r="AB43" s="415"/>
      <c r="AC43" s="326">
        <f>IF(AND(E43&lt;&gt;"",H43=""),1,0)</f>
        <v>0</v>
      </c>
      <c r="AD43" s="922"/>
      <c r="AE43" s="922"/>
      <c r="AF43" s="869">
        <f t="shared" si="1"/>
      </c>
      <c r="AG43" s="986"/>
      <c r="AH43" s="536"/>
      <c r="AI43" s="537"/>
      <c r="AJ43" s="538"/>
      <c r="AK43" s="539"/>
      <c r="AL43" s="517"/>
      <c r="AM43" s="518"/>
      <c r="AN43" s="519"/>
      <c r="AO43" s="540"/>
      <c r="AP43" s="541"/>
      <c r="AQ43" s="541"/>
    </row>
    <row r="44" spans="2:43" ht="19.5" customHeight="1">
      <c r="B44" s="959"/>
      <c r="C44" s="720">
        <v>23</v>
      </c>
      <c r="D44" s="132">
        <f>IF('2-2(基本)R2TR専用'!D44="","",'2-2(基本)R2TR専用'!D44)</f>
      </c>
      <c r="E44" s="133">
        <f>IF('2-2(基本)R2TR専用'!F44="","",'2-2(基本)R2TR専用'!F44)</f>
      </c>
      <c r="F44" s="325"/>
      <c r="G44" s="326"/>
      <c r="H44" s="557"/>
      <c r="I44" s="753">
        <f>IF('2-4(技術習得費)'!Q46&lt;&gt;"",'2-4(技術習得費)'!Q46,"")</f>
      </c>
      <c r="J44" s="421"/>
      <c r="K44" s="421"/>
      <c r="L44" s="127"/>
      <c r="M44" s="330"/>
      <c r="N44" s="304"/>
      <c r="O44" s="305"/>
      <c r="P44" s="305"/>
      <c r="Q44" s="305"/>
      <c r="R44" s="305"/>
      <c r="S44" s="306"/>
      <c r="T44" s="304"/>
      <c r="U44" s="305"/>
      <c r="V44" s="305"/>
      <c r="W44" s="305"/>
      <c r="X44" s="305"/>
      <c r="Y44" s="306"/>
      <c r="Z44" s="304"/>
      <c r="AA44" s="306"/>
      <c r="AB44" s="415"/>
      <c r="AC44" s="326">
        <f>IF(AND(E44&lt;&gt;"",H44=""),1,0)</f>
        <v>0</v>
      </c>
      <c r="AD44" s="922"/>
      <c r="AE44" s="922"/>
      <c r="AF44" s="869">
        <f t="shared" si="1"/>
      </c>
      <c r="AG44" s="987"/>
      <c r="AH44" s="536"/>
      <c r="AI44" s="537"/>
      <c r="AJ44" s="538"/>
      <c r="AK44" s="539"/>
      <c r="AL44" s="517"/>
      <c r="AM44" s="518"/>
      <c r="AN44" s="519"/>
      <c r="AO44" s="540"/>
      <c r="AP44" s="541"/>
      <c r="AQ44" s="541"/>
    </row>
    <row r="45" spans="2:32" ht="19.5" customHeight="1">
      <c r="B45" s="959"/>
      <c r="C45" s="720">
        <v>24</v>
      </c>
      <c r="D45" s="132">
        <f>IF('2-2(基本)R2TR専用'!D45="","",'2-2(基本)R2TR専用'!D45)</f>
      </c>
      <c r="E45" s="133">
        <f>IF('2-2(基本)R2TR専用'!F45="","",'2-2(基本)R2TR専用'!F45)</f>
      </c>
      <c r="F45" s="325"/>
      <c r="G45" s="326"/>
      <c r="H45" s="557"/>
      <c r="I45" s="753">
        <f>IF('2-4(技術習得費)'!Q47&lt;&gt;"",'2-4(技術習得費)'!Q47,"")</f>
      </c>
      <c r="J45" s="421"/>
      <c r="K45" s="421"/>
      <c r="L45" s="127"/>
      <c r="M45" s="330"/>
      <c r="N45" s="304"/>
      <c r="O45" s="305"/>
      <c r="P45" s="305"/>
      <c r="Q45" s="305"/>
      <c r="R45" s="305"/>
      <c r="S45" s="306"/>
      <c r="T45" s="304"/>
      <c r="U45" s="305"/>
      <c r="V45" s="305"/>
      <c r="W45" s="305"/>
      <c r="X45" s="305"/>
      <c r="Y45" s="306"/>
      <c r="Z45" s="304"/>
      <c r="AA45" s="306"/>
      <c r="AB45" s="415"/>
      <c r="AC45" s="326">
        <f>IF(AND(E45&lt;&gt;"",H45=""),1,0)</f>
        <v>0</v>
      </c>
      <c r="AD45" s="922"/>
      <c r="AE45" s="922"/>
      <c r="AF45" s="869">
        <f t="shared" si="1"/>
      </c>
    </row>
    <row r="46" spans="2:32" ht="19.5" customHeight="1">
      <c r="B46" s="959"/>
      <c r="C46" s="720">
        <v>25</v>
      </c>
      <c r="D46" s="132">
        <f>IF('2-2(基本)R2TR専用'!D46="","",'2-2(基本)R2TR専用'!D46)</f>
      </c>
      <c r="E46" s="133">
        <f>IF('2-2(基本)R2TR専用'!F46="","",'2-2(基本)R2TR専用'!F46)</f>
      </c>
      <c r="F46" s="325"/>
      <c r="G46" s="326"/>
      <c r="H46" s="557"/>
      <c r="I46" s="753">
        <f>IF('2-4(技術習得費)'!Q48&lt;&gt;"",'2-4(技術習得費)'!Q48,"")</f>
      </c>
      <c r="J46" s="421"/>
      <c r="K46" s="421"/>
      <c r="L46" s="127"/>
      <c r="M46" s="330"/>
      <c r="N46" s="304"/>
      <c r="O46" s="305"/>
      <c r="P46" s="305"/>
      <c r="Q46" s="305"/>
      <c r="R46" s="305"/>
      <c r="S46" s="306"/>
      <c r="T46" s="304"/>
      <c r="U46" s="305"/>
      <c r="V46" s="305"/>
      <c r="W46" s="305"/>
      <c r="X46" s="305"/>
      <c r="Y46" s="306"/>
      <c r="Z46" s="304"/>
      <c r="AA46" s="306"/>
      <c r="AB46" s="415"/>
      <c r="AC46" s="326">
        <f>IF(AND(E46&lt;&gt;"",H46=""),1,0)</f>
        <v>0</v>
      </c>
      <c r="AD46" s="922"/>
      <c r="AE46" s="922"/>
      <c r="AF46" s="869">
        <f t="shared" si="1"/>
      </c>
    </row>
    <row r="47" spans="2:32" ht="19.5" customHeight="1" hidden="1">
      <c r="B47" s="1020" t="s">
        <v>355</v>
      </c>
      <c r="C47" s="720"/>
      <c r="D47" s="726"/>
      <c r="E47" s="326"/>
      <c r="F47" s="325"/>
      <c r="G47" s="326"/>
      <c r="H47" s="725"/>
      <c r="I47" s="421"/>
      <c r="J47" s="728"/>
      <c r="K47" s="728"/>
      <c r="L47" s="421"/>
      <c r="M47" s="375"/>
      <c r="N47" s="729"/>
      <c r="O47" s="730"/>
      <c r="P47" s="730"/>
      <c r="Q47" s="730"/>
      <c r="R47" s="730"/>
      <c r="S47" s="731"/>
      <c r="T47" s="729"/>
      <c r="U47" s="730"/>
      <c r="V47" s="730"/>
      <c r="W47" s="730"/>
      <c r="X47" s="730"/>
      <c r="Y47" s="731"/>
      <c r="Z47" s="729"/>
      <c r="AA47" s="731"/>
      <c r="AB47" s="725"/>
      <c r="AC47" s="326"/>
      <c r="AD47" s="958"/>
      <c r="AE47" s="958"/>
      <c r="AF47" s="620">
        <f t="shared" si="1"/>
      </c>
    </row>
    <row r="48" spans="2:32" ht="19.5" customHeight="1" hidden="1">
      <c r="B48" s="1020"/>
      <c r="C48" s="720"/>
      <c r="D48" s="726"/>
      <c r="E48" s="326"/>
      <c r="F48" s="325"/>
      <c r="G48" s="326"/>
      <c r="H48" s="725"/>
      <c r="I48" s="421"/>
      <c r="J48" s="728"/>
      <c r="K48" s="728"/>
      <c r="L48" s="421"/>
      <c r="M48" s="375"/>
      <c r="N48" s="729"/>
      <c r="O48" s="730"/>
      <c r="P48" s="730"/>
      <c r="Q48" s="730"/>
      <c r="R48" s="730"/>
      <c r="S48" s="731"/>
      <c r="T48" s="729"/>
      <c r="U48" s="730"/>
      <c r="V48" s="730"/>
      <c r="W48" s="730"/>
      <c r="X48" s="730"/>
      <c r="Y48" s="731"/>
      <c r="Z48" s="729"/>
      <c r="AA48" s="731"/>
      <c r="AB48" s="725"/>
      <c r="AC48" s="326"/>
      <c r="AD48" s="958"/>
      <c r="AE48" s="958"/>
      <c r="AF48" s="620">
        <f t="shared" si="1"/>
      </c>
    </row>
    <row r="49" spans="2:32" ht="19.5" customHeight="1" hidden="1">
      <c r="B49" s="1020"/>
      <c r="C49" s="720"/>
      <c r="D49" s="726"/>
      <c r="E49" s="326"/>
      <c r="F49" s="325"/>
      <c r="G49" s="326"/>
      <c r="H49" s="725"/>
      <c r="I49" s="421"/>
      <c r="J49" s="728"/>
      <c r="K49" s="728"/>
      <c r="L49" s="421"/>
      <c r="M49" s="375"/>
      <c r="N49" s="729"/>
      <c r="O49" s="730"/>
      <c r="P49" s="730"/>
      <c r="Q49" s="730"/>
      <c r="R49" s="730"/>
      <c r="S49" s="731"/>
      <c r="T49" s="729"/>
      <c r="U49" s="730"/>
      <c r="V49" s="730"/>
      <c r="W49" s="730"/>
      <c r="X49" s="730"/>
      <c r="Y49" s="731"/>
      <c r="Z49" s="729"/>
      <c r="AA49" s="731"/>
      <c r="AB49" s="725"/>
      <c r="AC49" s="326"/>
      <c r="AD49" s="958"/>
      <c r="AE49" s="958"/>
      <c r="AF49" s="620">
        <f t="shared" si="1"/>
      </c>
    </row>
    <row r="50" spans="2:32" ht="19.5" customHeight="1" hidden="1">
      <c r="B50" s="1020"/>
      <c r="C50" s="720"/>
      <c r="D50" s="726"/>
      <c r="E50" s="326"/>
      <c r="F50" s="325"/>
      <c r="G50" s="326"/>
      <c r="H50" s="725"/>
      <c r="I50" s="421"/>
      <c r="J50" s="728"/>
      <c r="K50" s="728"/>
      <c r="L50" s="421"/>
      <c r="M50" s="375"/>
      <c r="N50" s="729"/>
      <c r="O50" s="730"/>
      <c r="P50" s="730"/>
      <c r="Q50" s="730"/>
      <c r="R50" s="730"/>
      <c r="S50" s="731"/>
      <c r="T50" s="729"/>
      <c r="U50" s="730"/>
      <c r="V50" s="730"/>
      <c r="W50" s="730"/>
      <c r="X50" s="730"/>
      <c r="Y50" s="731"/>
      <c r="Z50" s="729"/>
      <c r="AA50" s="731"/>
      <c r="AB50" s="725"/>
      <c r="AC50" s="326"/>
      <c r="AD50" s="958"/>
      <c r="AE50" s="958"/>
      <c r="AF50" s="620">
        <f t="shared" si="1"/>
      </c>
    </row>
    <row r="51" spans="2:32" ht="19.5" customHeight="1" hidden="1">
      <c r="B51" s="1020"/>
      <c r="C51" s="720"/>
      <c r="D51" s="726"/>
      <c r="E51" s="326"/>
      <c r="F51" s="325"/>
      <c r="G51" s="326"/>
      <c r="H51" s="725"/>
      <c r="I51" s="421"/>
      <c r="J51" s="728"/>
      <c r="K51" s="728"/>
      <c r="L51" s="421"/>
      <c r="M51" s="375"/>
      <c r="N51" s="729"/>
      <c r="O51" s="730"/>
      <c r="P51" s="730"/>
      <c r="Q51" s="730"/>
      <c r="R51" s="730"/>
      <c r="S51" s="731"/>
      <c r="T51" s="729"/>
      <c r="U51" s="730"/>
      <c r="V51" s="730"/>
      <c r="W51" s="730"/>
      <c r="X51" s="730"/>
      <c r="Y51" s="731"/>
      <c r="Z51" s="729"/>
      <c r="AA51" s="731"/>
      <c r="AB51" s="725"/>
      <c r="AC51" s="326"/>
      <c r="AD51" s="958"/>
      <c r="AE51" s="958"/>
      <c r="AF51" s="620">
        <f t="shared" si="1"/>
      </c>
    </row>
    <row r="52" spans="2:32" ht="19.5" customHeight="1" hidden="1">
      <c r="B52" s="1020" t="s">
        <v>356</v>
      </c>
      <c r="C52" s="720"/>
      <c r="D52" s="726"/>
      <c r="E52" s="326"/>
      <c r="F52" s="325"/>
      <c r="G52" s="326"/>
      <c r="H52" s="725"/>
      <c r="I52" s="421"/>
      <c r="J52" s="728"/>
      <c r="K52" s="728"/>
      <c r="L52" s="421"/>
      <c r="M52" s="375"/>
      <c r="N52" s="729"/>
      <c r="O52" s="730"/>
      <c r="P52" s="730"/>
      <c r="Q52" s="730"/>
      <c r="R52" s="730"/>
      <c r="S52" s="731"/>
      <c r="T52" s="729"/>
      <c r="U52" s="730"/>
      <c r="V52" s="730"/>
      <c r="W52" s="730"/>
      <c r="X52" s="730"/>
      <c r="Y52" s="731"/>
      <c r="Z52" s="729"/>
      <c r="AA52" s="731"/>
      <c r="AB52" s="725"/>
      <c r="AC52" s="326"/>
      <c r="AD52" s="958"/>
      <c r="AE52" s="958"/>
      <c r="AF52" s="620">
        <f t="shared" si="1"/>
      </c>
    </row>
    <row r="53" spans="2:32" ht="19.5" customHeight="1" hidden="1">
      <c r="B53" s="1020"/>
      <c r="C53" s="720"/>
      <c r="D53" s="726"/>
      <c r="E53" s="326"/>
      <c r="F53" s="325"/>
      <c r="G53" s="326"/>
      <c r="H53" s="725"/>
      <c r="I53" s="421"/>
      <c r="J53" s="728"/>
      <c r="K53" s="728"/>
      <c r="L53" s="421"/>
      <c r="M53" s="375"/>
      <c r="N53" s="729"/>
      <c r="O53" s="730"/>
      <c r="P53" s="730"/>
      <c r="Q53" s="730"/>
      <c r="R53" s="730"/>
      <c r="S53" s="731"/>
      <c r="T53" s="729"/>
      <c r="U53" s="730"/>
      <c r="V53" s="730"/>
      <c r="W53" s="730"/>
      <c r="X53" s="730"/>
      <c r="Y53" s="731"/>
      <c r="Z53" s="729"/>
      <c r="AA53" s="731"/>
      <c r="AB53" s="725"/>
      <c r="AC53" s="326"/>
      <c r="AD53" s="958"/>
      <c r="AE53" s="958"/>
      <c r="AF53" s="620">
        <f t="shared" si="1"/>
      </c>
    </row>
    <row r="54" spans="2:32" ht="19.5" customHeight="1" hidden="1">
      <c r="B54" s="1020"/>
      <c r="C54" s="720"/>
      <c r="D54" s="726"/>
      <c r="E54" s="326"/>
      <c r="F54" s="325"/>
      <c r="G54" s="326"/>
      <c r="H54" s="725"/>
      <c r="I54" s="421"/>
      <c r="J54" s="728"/>
      <c r="K54" s="728"/>
      <c r="L54" s="421"/>
      <c r="M54" s="375"/>
      <c r="N54" s="729"/>
      <c r="O54" s="730"/>
      <c r="P54" s="730"/>
      <c r="Q54" s="730"/>
      <c r="R54" s="730"/>
      <c r="S54" s="731"/>
      <c r="T54" s="729"/>
      <c r="U54" s="730"/>
      <c r="V54" s="730"/>
      <c r="W54" s="730"/>
      <c r="X54" s="730"/>
      <c r="Y54" s="731"/>
      <c r="Z54" s="729"/>
      <c r="AA54" s="731"/>
      <c r="AB54" s="725"/>
      <c r="AC54" s="326"/>
      <c r="AD54" s="958"/>
      <c r="AE54" s="958"/>
      <c r="AF54" s="620">
        <f t="shared" si="1"/>
      </c>
    </row>
    <row r="55" spans="2:32" ht="19.5" customHeight="1" hidden="1">
      <c r="B55" s="1020"/>
      <c r="C55" s="720"/>
      <c r="D55" s="726"/>
      <c r="E55" s="326"/>
      <c r="F55" s="325"/>
      <c r="G55" s="326"/>
      <c r="H55" s="725"/>
      <c r="I55" s="421"/>
      <c r="J55" s="728"/>
      <c r="K55" s="728"/>
      <c r="L55" s="421"/>
      <c r="M55" s="375"/>
      <c r="N55" s="729"/>
      <c r="O55" s="730"/>
      <c r="P55" s="730"/>
      <c r="Q55" s="730"/>
      <c r="R55" s="730"/>
      <c r="S55" s="731"/>
      <c r="T55" s="729"/>
      <c r="U55" s="730"/>
      <c r="V55" s="730"/>
      <c r="W55" s="730"/>
      <c r="X55" s="730"/>
      <c r="Y55" s="731"/>
      <c r="Z55" s="729"/>
      <c r="AA55" s="731"/>
      <c r="AB55" s="725"/>
      <c r="AC55" s="326"/>
      <c r="AD55" s="958"/>
      <c r="AE55" s="958"/>
      <c r="AF55" s="620">
        <f t="shared" si="1"/>
      </c>
    </row>
    <row r="56" spans="2:32" ht="19.5" customHeight="1" hidden="1">
      <c r="B56" s="1020"/>
      <c r="C56" s="720"/>
      <c r="D56" s="726"/>
      <c r="E56" s="326"/>
      <c r="F56" s="325"/>
      <c r="G56" s="326"/>
      <c r="H56" s="725"/>
      <c r="I56" s="421"/>
      <c r="J56" s="728"/>
      <c r="K56" s="728"/>
      <c r="L56" s="421"/>
      <c r="M56" s="375"/>
      <c r="N56" s="729"/>
      <c r="O56" s="730"/>
      <c r="P56" s="730"/>
      <c r="Q56" s="730"/>
      <c r="R56" s="730"/>
      <c r="S56" s="731"/>
      <c r="T56" s="729"/>
      <c r="U56" s="730"/>
      <c r="V56" s="730"/>
      <c r="W56" s="730"/>
      <c r="X56" s="730"/>
      <c r="Y56" s="731"/>
      <c r="Z56" s="729"/>
      <c r="AA56" s="731"/>
      <c r="AB56" s="725"/>
      <c r="AC56" s="326"/>
      <c r="AD56" s="958"/>
      <c r="AE56" s="958"/>
      <c r="AF56" s="620">
        <f t="shared" si="1"/>
      </c>
    </row>
    <row r="57" spans="2:32" ht="19.5" customHeight="1" hidden="1">
      <c r="B57" s="1020" t="s">
        <v>357</v>
      </c>
      <c r="C57" s="720"/>
      <c r="D57" s="726"/>
      <c r="E57" s="326"/>
      <c r="F57" s="325"/>
      <c r="G57" s="326"/>
      <c r="H57" s="725"/>
      <c r="I57" s="421"/>
      <c r="J57" s="728"/>
      <c r="K57" s="728"/>
      <c r="L57" s="421"/>
      <c r="M57" s="375"/>
      <c r="N57" s="729"/>
      <c r="O57" s="730"/>
      <c r="P57" s="730"/>
      <c r="Q57" s="730"/>
      <c r="R57" s="730"/>
      <c r="S57" s="731"/>
      <c r="T57" s="729"/>
      <c r="U57" s="730"/>
      <c r="V57" s="730"/>
      <c r="W57" s="730"/>
      <c r="X57" s="730"/>
      <c r="Y57" s="731"/>
      <c r="Z57" s="729"/>
      <c r="AA57" s="731"/>
      <c r="AB57" s="725"/>
      <c r="AC57" s="326"/>
      <c r="AD57" s="958"/>
      <c r="AE57" s="958"/>
      <c r="AF57" s="620">
        <f t="shared" si="1"/>
      </c>
    </row>
    <row r="58" spans="2:32" ht="19.5" customHeight="1" hidden="1">
      <c r="B58" s="1020"/>
      <c r="C58" s="720"/>
      <c r="D58" s="726"/>
      <c r="E58" s="326"/>
      <c r="F58" s="325"/>
      <c r="G58" s="326"/>
      <c r="H58" s="725"/>
      <c r="I58" s="421"/>
      <c r="J58" s="728"/>
      <c r="K58" s="728"/>
      <c r="L58" s="421"/>
      <c r="M58" s="375"/>
      <c r="N58" s="729"/>
      <c r="O58" s="730"/>
      <c r="P58" s="730"/>
      <c r="Q58" s="730"/>
      <c r="R58" s="730"/>
      <c r="S58" s="731"/>
      <c r="T58" s="729"/>
      <c r="U58" s="730"/>
      <c r="V58" s="730"/>
      <c r="W58" s="730"/>
      <c r="X58" s="730"/>
      <c r="Y58" s="731"/>
      <c r="Z58" s="729"/>
      <c r="AA58" s="731"/>
      <c r="AB58" s="725"/>
      <c r="AC58" s="326"/>
      <c r="AD58" s="958"/>
      <c r="AE58" s="958"/>
      <c r="AF58" s="620">
        <f t="shared" si="1"/>
      </c>
    </row>
    <row r="59" spans="2:32" ht="19.5" customHeight="1" hidden="1">
      <c r="B59" s="1020"/>
      <c r="C59" s="720"/>
      <c r="D59" s="726"/>
      <c r="E59" s="326"/>
      <c r="F59" s="325"/>
      <c r="G59" s="326"/>
      <c r="H59" s="725"/>
      <c r="I59" s="421"/>
      <c r="J59" s="728"/>
      <c r="K59" s="728"/>
      <c r="L59" s="421"/>
      <c r="M59" s="375"/>
      <c r="N59" s="729"/>
      <c r="O59" s="730"/>
      <c r="P59" s="730"/>
      <c r="Q59" s="730"/>
      <c r="R59" s="730"/>
      <c r="S59" s="731"/>
      <c r="T59" s="729"/>
      <c r="U59" s="730"/>
      <c r="V59" s="730"/>
      <c r="W59" s="730"/>
      <c r="X59" s="730"/>
      <c r="Y59" s="731"/>
      <c r="Z59" s="729"/>
      <c r="AA59" s="731"/>
      <c r="AB59" s="725"/>
      <c r="AC59" s="326"/>
      <c r="AD59" s="958"/>
      <c r="AE59" s="958"/>
      <c r="AF59" s="620">
        <f t="shared" si="1"/>
      </c>
    </row>
    <row r="60" spans="2:32" ht="19.5" customHeight="1" hidden="1">
      <c r="B60" s="1020"/>
      <c r="C60" s="720"/>
      <c r="D60" s="726"/>
      <c r="E60" s="326"/>
      <c r="F60" s="325"/>
      <c r="G60" s="326"/>
      <c r="H60" s="725"/>
      <c r="I60" s="421"/>
      <c r="J60" s="728"/>
      <c r="K60" s="728"/>
      <c r="L60" s="421"/>
      <c r="M60" s="375"/>
      <c r="N60" s="729"/>
      <c r="O60" s="730"/>
      <c r="P60" s="730"/>
      <c r="Q60" s="730"/>
      <c r="R60" s="730"/>
      <c r="S60" s="731"/>
      <c r="T60" s="729"/>
      <c r="U60" s="730"/>
      <c r="V60" s="730"/>
      <c r="W60" s="730"/>
      <c r="X60" s="730"/>
      <c r="Y60" s="731"/>
      <c r="Z60" s="729"/>
      <c r="AA60" s="731"/>
      <c r="AB60" s="725"/>
      <c r="AC60" s="326"/>
      <c r="AD60" s="958"/>
      <c r="AE60" s="958"/>
      <c r="AF60" s="620">
        <f t="shared" si="1"/>
      </c>
    </row>
    <row r="61" spans="2:32" ht="19.5" customHeight="1" hidden="1">
      <c r="B61" s="1020"/>
      <c r="C61" s="720"/>
      <c r="D61" s="726"/>
      <c r="E61" s="326"/>
      <c r="F61" s="325"/>
      <c r="G61" s="326"/>
      <c r="H61" s="725"/>
      <c r="I61" s="421"/>
      <c r="J61" s="728"/>
      <c r="K61" s="728"/>
      <c r="L61" s="421"/>
      <c r="M61" s="375"/>
      <c r="N61" s="729"/>
      <c r="O61" s="730"/>
      <c r="P61" s="730"/>
      <c r="Q61" s="730"/>
      <c r="R61" s="730"/>
      <c r="S61" s="731"/>
      <c r="T61" s="729"/>
      <c r="U61" s="730"/>
      <c r="V61" s="730"/>
      <c r="W61" s="730"/>
      <c r="X61" s="730"/>
      <c r="Y61" s="731"/>
      <c r="Z61" s="729"/>
      <c r="AA61" s="731"/>
      <c r="AB61" s="725"/>
      <c r="AC61" s="326"/>
      <c r="AD61" s="958"/>
      <c r="AE61" s="958"/>
      <c r="AF61" s="620">
        <f t="shared" si="1"/>
      </c>
    </row>
    <row r="62" spans="2:31" ht="19.5" customHeight="1">
      <c r="B62" s="703" t="s">
        <v>488</v>
      </c>
      <c r="C62" s="740" t="str">
        <f>C30</f>
        <v>研修は2020年6月1日から2021年1月31日までの期間です。</v>
      </c>
      <c r="D62" s="781" t="str">
        <f>C62</f>
        <v>研修は2020年6月1日から2021年1月31日までの期間です。</v>
      </c>
      <c r="E62" s="741"/>
      <c r="F62" s="742"/>
      <c r="G62" s="741"/>
      <c r="H62" s="741"/>
      <c r="I62" s="741"/>
      <c r="J62" s="741"/>
      <c r="K62" s="741"/>
      <c r="L62" s="741"/>
      <c r="M62" s="741"/>
      <c r="N62" s="741"/>
      <c r="O62" s="741"/>
      <c r="P62" s="741"/>
      <c r="Q62" s="741"/>
      <c r="R62" s="741"/>
      <c r="S62" s="741"/>
      <c r="T62" s="741"/>
      <c r="U62" s="741"/>
      <c r="V62" s="741"/>
      <c r="W62" s="741"/>
      <c r="X62" s="741"/>
      <c r="Y62" s="741"/>
      <c r="Z62" s="741"/>
      <c r="AA62" s="741"/>
      <c r="AB62" s="741"/>
      <c r="AC62" s="741"/>
      <c r="AD62" s="741"/>
      <c r="AE62" s="741"/>
    </row>
    <row r="63" spans="2:3" ht="20.25" customHeight="1" hidden="1">
      <c r="B63" s="699" t="s">
        <v>546</v>
      </c>
      <c r="C63" s="295" t="str">
        <f>C31</f>
        <v>実地研修の計画日数が、130日未満の場合、その理由を備考欄に記載ください。</v>
      </c>
    </row>
    <row r="64" spans="2:32" ht="19.5" customHeight="1" hidden="1">
      <c r="B64" s="699" t="s">
        <v>553</v>
      </c>
      <c r="C64" s="1019" t="str">
        <f>"② "&amp;C32</f>
        <v>② 研修生の減（計画承認に遡っての取り止め）の研修生：　研修開始年月日、研修月数、実地研修日数は空欄へ、また、備考欄に"研修生の減"と記載ください。（その研修生に係る金額は0円にしてください）</v>
      </c>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19"/>
      <c r="AC64" s="1019"/>
      <c r="AD64" s="1019"/>
      <c r="AE64" s="1019"/>
      <c r="AF64" s="406"/>
    </row>
  </sheetData>
  <sheetProtection password="FA09" sheet="1" objects="1" scenarios="1"/>
  <mergeCells count="106">
    <mergeCell ref="B1:H1"/>
    <mergeCell ref="B3:J4"/>
    <mergeCell ref="T3:V3"/>
    <mergeCell ref="W3:AE3"/>
    <mergeCell ref="T4:V4"/>
    <mergeCell ref="W4:AE4"/>
    <mergeCell ref="T5:V5"/>
    <mergeCell ref="W5:AD5"/>
    <mergeCell ref="B7:B9"/>
    <mergeCell ref="C7:C9"/>
    <mergeCell ref="D7:D9"/>
    <mergeCell ref="E7:E9"/>
    <mergeCell ref="F7:F9"/>
    <mergeCell ref="G7:G9"/>
    <mergeCell ref="H7:M7"/>
    <mergeCell ref="N7:AA7"/>
    <mergeCell ref="AB7:AB9"/>
    <mergeCell ref="AC7:AC9"/>
    <mergeCell ref="AD7:AE9"/>
    <mergeCell ref="H8:H9"/>
    <mergeCell ref="I8:I9"/>
    <mergeCell ref="J8:L8"/>
    <mergeCell ref="M8:M9"/>
    <mergeCell ref="N8:S8"/>
    <mergeCell ref="T8:Y8"/>
    <mergeCell ref="Z8:AA8"/>
    <mergeCell ref="B10:B14"/>
    <mergeCell ref="AD10:AE10"/>
    <mergeCell ref="AD11:AE11"/>
    <mergeCell ref="AD12:AE12"/>
    <mergeCell ref="AL12:AN12"/>
    <mergeCell ref="AO12:AR12"/>
    <mergeCell ref="AD13:AE13"/>
    <mergeCell ref="AD14:AE14"/>
    <mergeCell ref="B15:B19"/>
    <mergeCell ref="AD15:AE15"/>
    <mergeCell ref="AG15:AG29"/>
    <mergeCell ref="AD16:AE16"/>
    <mergeCell ref="AD17:AE17"/>
    <mergeCell ref="AD18:AE18"/>
    <mergeCell ref="AD19:AE19"/>
    <mergeCell ref="B20:B24"/>
    <mergeCell ref="AD20:AE20"/>
    <mergeCell ref="AD21:AE21"/>
    <mergeCell ref="B25:B29"/>
    <mergeCell ref="AD25:AE25"/>
    <mergeCell ref="AD26:AE26"/>
    <mergeCell ref="AD27:AE27"/>
    <mergeCell ref="AD28:AE28"/>
    <mergeCell ref="AD29:AE29"/>
    <mergeCell ref="T36:V36"/>
    <mergeCell ref="W36:AE36"/>
    <mergeCell ref="T37:V37"/>
    <mergeCell ref="W37:AD37"/>
    <mergeCell ref="AD22:AE22"/>
    <mergeCell ref="AD23:AE23"/>
    <mergeCell ref="AD24:AE24"/>
    <mergeCell ref="D39:D41"/>
    <mergeCell ref="E39:E41"/>
    <mergeCell ref="F39:F41"/>
    <mergeCell ref="G39:G41"/>
    <mergeCell ref="AG30:AG44"/>
    <mergeCell ref="C32:AE32"/>
    <mergeCell ref="B33:H33"/>
    <mergeCell ref="B35:J36"/>
    <mergeCell ref="T35:V35"/>
    <mergeCell ref="W35:AE35"/>
    <mergeCell ref="H39:M39"/>
    <mergeCell ref="N39:AA39"/>
    <mergeCell ref="AB39:AB41"/>
    <mergeCell ref="AC39:AC41"/>
    <mergeCell ref="AD39:AE41"/>
    <mergeCell ref="H40:H41"/>
    <mergeCell ref="I40:I41"/>
    <mergeCell ref="J40:L40"/>
    <mergeCell ref="M40:M41"/>
    <mergeCell ref="N40:S40"/>
    <mergeCell ref="T40:Y40"/>
    <mergeCell ref="Z40:AA40"/>
    <mergeCell ref="B42:B46"/>
    <mergeCell ref="AD42:AE42"/>
    <mergeCell ref="AD43:AE43"/>
    <mergeCell ref="AD44:AE44"/>
    <mergeCell ref="AD45:AE45"/>
    <mergeCell ref="AD46:AE46"/>
    <mergeCell ref="B39:B41"/>
    <mergeCell ref="C39:C41"/>
    <mergeCell ref="B47:B51"/>
    <mergeCell ref="AD47:AE47"/>
    <mergeCell ref="AD48:AE48"/>
    <mergeCell ref="AD49:AE49"/>
    <mergeCell ref="AD50:AE50"/>
    <mergeCell ref="AD51:AE51"/>
    <mergeCell ref="B52:B56"/>
    <mergeCell ref="AD52:AE52"/>
    <mergeCell ref="AD53:AE53"/>
    <mergeCell ref="AD54:AE54"/>
    <mergeCell ref="AD55:AE55"/>
    <mergeCell ref="AD56:AE56"/>
    <mergeCell ref="C64:AE64"/>
    <mergeCell ref="B57:B61"/>
    <mergeCell ref="AD57:AE57"/>
    <mergeCell ref="AD58:AE58"/>
    <mergeCell ref="AD59:AE59"/>
    <mergeCell ref="AD60:AE60"/>
    <mergeCell ref="AD61:AE61"/>
  </mergeCells>
  <conditionalFormatting sqref="H10:H14 L10:L14 N10:AA14 AD10:AE14 H42:H46 L42:L46 N42:AA46 AD42:AE46">
    <cfRule type="expression" priority="2" dxfId="3" stopIfTrue="1">
      <formula>H10=""</formula>
    </cfRule>
  </conditionalFormatting>
  <conditionalFormatting sqref="D10:E14 D42:E46 W35:AE37 W3:AE5 I10:I14 I42:I46">
    <cfRule type="expression" priority="1" dxfId="2" stopIfTrue="1">
      <formula>D3=""</formula>
    </cfRule>
  </conditionalFormatting>
  <dataValidations count="7">
    <dataValidation type="date" allowBlank="1" showErrorMessage="1" prompt="2018/6/1～2019/1/31まで入力できます。" sqref="AB10:AB14 AB42:AB46">
      <formula1>INDIRECT("リスト!$G$54")</formula1>
      <formula2>INDIRECT("リスト!$G$55")</formula2>
    </dataValidation>
    <dataValidation allowBlank="1" error="0～365の間で入力してください。" sqref="L10:L29 L42:L61"/>
    <dataValidation allowBlank="1" error="0～3の間で入力してください。" sqref="I42:I61 I10:I29"/>
    <dataValidation type="whole" allowBlank="1" showInputMessage="1" showErrorMessage="1" error="0～130の間で入力してください。" sqref="J10:K29 J42:K61">
      <formula1>0</formula1>
      <formula2>INDIRECT("リスト!$C$84")</formula2>
    </dataValidation>
    <dataValidation type="date" allowBlank="1" showInputMessage="1" showErrorMessage="1" error="2020/6/1～2021/1/31までの日付を入力してください。" sqref="H10:H29 H42:H61 AB15:AB29 AB47:AB61">
      <formula1>INDIRECT("リスト!$G$55")</formula1>
      <formula2>INDIRECT("リスト!$G$56")</formula2>
    </dataValidation>
    <dataValidation type="list" allowBlank="1" showInputMessage="1" showErrorMessage="1" error="リストから選択してください。" sqref="U47">
      <formula1>"○"</formula1>
    </dataValidation>
    <dataValidation type="list" allowBlank="1" showInputMessage="1" showErrorMessage="1" sqref="M15:AA29 U48:U61 V47:AA61 M47:T61 N10:AA14 N42:AA46">
      <formula1>"○"</formula1>
    </dataValidation>
  </dataValidations>
  <printOptions horizontalCentered="1"/>
  <pageMargins left="0.1968503937007874" right="0.1968503937007874" top="0.7874015748031497" bottom="0.1968503937007874" header="0.3937007874015748" footer="0.1968503937007874"/>
  <pageSetup horizontalDpi="600" verticalDpi="600" orientation="landscape" paperSize="9" scale="76" r:id="rId3"/>
  <legacyDrawing r:id="rId2"/>
</worksheet>
</file>

<file path=xl/worksheets/sheet8.xml><?xml version="1.0" encoding="utf-8"?>
<worksheet xmlns="http://schemas.openxmlformats.org/spreadsheetml/2006/main" xmlns:r="http://schemas.openxmlformats.org/officeDocument/2006/relationships">
  <sheetPr>
    <tabColor theme="4"/>
  </sheetPr>
  <dimension ref="B1:AB68"/>
  <sheetViews>
    <sheetView view="pageBreakPreview" zoomScale="85" zoomScaleNormal="75" zoomScaleSheetLayoutView="85" zoomScalePageLayoutView="0" workbookViewId="0" topLeftCell="A1">
      <selection activeCell="B1" sqref="B1:G1"/>
    </sheetView>
  </sheetViews>
  <sheetFormatPr defaultColWidth="9.00390625" defaultRowHeight="13.5" customHeight="1"/>
  <cols>
    <col min="1" max="4" width="3.57421875" style="138" customWidth="1"/>
    <col min="5" max="6" width="3.57421875" style="138" hidden="1" customWidth="1"/>
    <col min="7" max="7" width="15.57421875" style="138" customWidth="1"/>
    <col min="8" max="16" width="10.57421875" style="138" customWidth="1"/>
    <col min="17" max="17" width="4.421875" style="138" customWidth="1"/>
    <col min="18" max="18" width="44.7109375" style="138" customWidth="1"/>
    <col min="19" max="19" width="5.57421875" style="138" customWidth="1"/>
    <col min="20" max="20" width="60.57421875" style="178" customWidth="1"/>
    <col min="21" max="21" width="9.00390625" style="138" customWidth="1"/>
    <col min="22" max="28" width="9.00390625" style="138" hidden="1" customWidth="1"/>
    <col min="29" max="16384" width="9.00390625" style="138" customWidth="1"/>
  </cols>
  <sheetData>
    <row r="1" spans="2:20" ht="19.5" customHeight="1">
      <c r="B1" s="936" t="s">
        <v>406</v>
      </c>
      <c r="C1" s="936"/>
      <c r="D1" s="936"/>
      <c r="E1" s="936"/>
      <c r="F1" s="936"/>
      <c r="G1" s="936"/>
      <c r="I1" s="617" t="s">
        <v>744</v>
      </c>
      <c r="J1" s="616"/>
      <c r="K1" s="616"/>
      <c r="L1" s="437"/>
      <c r="Q1" s="139"/>
      <c r="R1" s="245" t="str">
        <f>IF('2-1(表紙)'!$J$3="","提出区分",'2-1(表紙)'!$J$3)</f>
        <v>提出区分</v>
      </c>
      <c r="T1" s="138"/>
    </row>
    <row r="2" spans="9:20" ht="19.5" customHeight="1">
      <c r="I2" s="616"/>
      <c r="J2" s="616"/>
      <c r="K2" s="616"/>
      <c r="L2" s="437"/>
      <c r="T2" s="138"/>
    </row>
    <row r="3" spans="2:20" ht="19.5" customHeight="1">
      <c r="B3" s="1000" t="s">
        <v>425</v>
      </c>
      <c r="C3" s="1000"/>
      <c r="D3" s="1000"/>
      <c r="E3" s="1000"/>
      <c r="F3" s="1000"/>
      <c r="G3" s="1000"/>
      <c r="H3" s="1029"/>
      <c r="I3" s="1058"/>
      <c r="J3" s="1058"/>
      <c r="K3" s="883"/>
      <c r="L3" s="883"/>
      <c r="O3" s="936" t="s">
        <v>263</v>
      </c>
      <c r="P3" s="936"/>
      <c r="Q3" s="988">
        <f>IF('2-1(表紙)'!$I$15="","",'2-1(表紙)'!$I$15)</f>
      </c>
      <c r="R3" s="989"/>
      <c r="S3" s="990"/>
      <c r="T3" s="138"/>
    </row>
    <row r="4" spans="2:20" ht="19.5" customHeight="1">
      <c r="B4" s="1000"/>
      <c r="C4" s="1000"/>
      <c r="D4" s="1000"/>
      <c r="E4" s="1000"/>
      <c r="F4" s="1000"/>
      <c r="G4" s="1000"/>
      <c r="H4" s="1029"/>
      <c r="I4" s="1058"/>
      <c r="J4" s="1058"/>
      <c r="K4" s="883"/>
      <c r="L4" s="883"/>
      <c r="O4" s="936" t="s">
        <v>264</v>
      </c>
      <c r="P4" s="936"/>
      <c r="Q4" s="988">
        <f>IF('2-1(表紙)'!$J$15="","",'2-1(表紙)'!$J$15)</f>
      </c>
      <c r="R4" s="989"/>
      <c r="S4" s="990"/>
      <c r="T4" s="138"/>
    </row>
    <row r="5" spans="2:20" ht="19.5" customHeight="1">
      <c r="B5" s="1000"/>
      <c r="C5" s="1000"/>
      <c r="D5" s="1000"/>
      <c r="E5" s="1000"/>
      <c r="F5" s="1000"/>
      <c r="G5" s="1000"/>
      <c r="H5" s="1029"/>
      <c r="I5" s="1058"/>
      <c r="J5" s="1058"/>
      <c r="K5" s="883"/>
      <c r="L5" s="883"/>
      <c r="O5" s="936" t="str">
        <f>'2-1(表紙)'!F10</f>
        <v>林業経営体名</v>
      </c>
      <c r="P5" s="936"/>
      <c r="Q5" s="988">
        <f>IF('2-1(表紙)'!$H$10="","",'2-1(表紙)'!$H$10)</f>
      </c>
      <c r="R5" s="989"/>
      <c r="S5" s="474">
        <f>IF('2-1(表紙)'!$K$15="","",'2-1(表紙)'!$K$15)</f>
      </c>
      <c r="T5" s="138"/>
    </row>
    <row r="6" spans="2:18" ht="22.5" customHeight="1">
      <c r="B6" s="277"/>
      <c r="C6" s="277"/>
      <c r="D6" s="277"/>
      <c r="E6" s="277"/>
      <c r="F6" s="277"/>
      <c r="G6" s="277"/>
      <c r="H6" s="615"/>
      <c r="I6" s="277"/>
      <c r="J6" s="277"/>
      <c r="K6" s="277"/>
      <c r="L6" s="277"/>
      <c r="M6" s="277"/>
      <c r="N6" s="277"/>
      <c r="O6" s="277"/>
      <c r="P6" s="277"/>
      <c r="Q6" s="156"/>
      <c r="R6" s="39"/>
    </row>
    <row r="7" spans="2:19" ht="19.5" customHeight="1">
      <c r="B7" s="1046" t="s">
        <v>348</v>
      </c>
      <c r="C7" s="1027" t="s">
        <v>280</v>
      </c>
      <c r="D7" s="1027" t="s">
        <v>0</v>
      </c>
      <c r="E7" s="1047" t="s">
        <v>413</v>
      </c>
      <c r="F7" s="1056" t="s">
        <v>424</v>
      </c>
      <c r="G7" s="1044" t="s">
        <v>1</v>
      </c>
      <c r="H7" s="1044" t="s">
        <v>155</v>
      </c>
      <c r="I7" s="1044"/>
      <c r="J7" s="1044"/>
      <c r="K7" s="1044"/>
      <c r="L7" s="1044"/>
      <c r="M7" s="1044"/>
      <c r="N7" s="1044"/>
      <c r="O7" s="1044"/>
      <c r="P7" s="1044"/>
      <c r="Q7" s="1046" t="s">
        <v>161</v>
      </c>
      <c r="R7" s="992" t="s">
        <v>669</v>
      </c>
      <c r="S7" s="1044"/>
    </row>
    <row r="8" spans="2:20" ht="64.5" customHeight="1" thickBot="1">
      <c r="B8" s="999"/>
      <c r="C8" s="1028"/>
      <c r="D8" s="1028"/>
      <c r="E8" s="1048"/>
      <c r="F8" s="1057"/>
      <c r="G8" s="1045"/>
      <c r="H8" s="429" t="s">
        <v>571</v>
      </c>
      <c r="I8" s="64" t="s">
        <v>324</v>
      </c>
      <c r="J8" s="64" t="s">
        <v>323</v>
      </c>
      <c r="K8" s="64" t="s">
        <v>337</v>
      </c>
      <c r="L8" s="64" t="s">
        <v>338</v>
      </c>
      <c r="M8" s="64" t="s">
        <v>157</v>
      </c>
      <c r="N8" s="64" t="s">
        <v>158</v>
      </c>
      <c r="O8" s="64" t="s">
        <v>159</v>
      </c>
      <c r="P8" s="64" t="s">
        <v>160</v>
      </c>
      <c r="Q8" s="999"/>
      <c r="R8" s="1045"/>
      <c r="S8" s="1045"/>
      <c r="T8" s="864" t="s">
        <v>749</v>
      </c>
    </row>
    <row r="9" spans="2:28" ht="19.5" customHeight="1" thickTop="1">
      <c r="B9" s="1036" t="str">
        <f>'2-2(基本)'!B10</f>
        <v>ＴＲ
(R1補正)</v>
      </c>
      <c r="C9" s="1038" t="s">
        <v>753</v>
      </c>
      <c r="D9" s="1039"/>
      <c r="E9" s="1039"/>
      <c r="F9" s="1039"/>
      <c r="G9" s="1040"/>
      <c r="H9" s="135">
        <f aca="true" t="shared" si="0" ref="H9:P9">IF((COUNTIF(H10:H14,"&gt;0")+COUNTIF(H44:H48,"&gt;0"))=0,"",SUM(H10:H14)+SUM(H44:H48))</f>
      </c>
      <c r="I9" s="573">
        <f>IF((COUNTIF(I10:I14,"&gt;0")+COUNTIF(I44:I48,"&gt;0"))=0,"",SUM(I10:I14)+SUM(I44:I48))</f>
      </c>
      <c r="J9" s="573">
        <f t="shared" si="0"/>
      </c>
      <c r="K9" s="573">
        <f t="shared" si="0"/>
      </c>
      <c r="L9" s="573">
        <f t="shared" si="0"/>
      </c>
      <c r="M9" s="573">
        <f t="shared" si="0"/>
      </c>
      <c r="N9" s="573">
        <f t="shared" si="0"/>
      </c>
      <c r="O9" s="573">
        <f t="shared" si="0"/>
      </c>
      <c r="P9" s="573">
        <f t="shared" si="0"/>
      </c>
      <c r="Q9" s="219">
        <f>IF((COUNTIF(Q10:Q14,"&gt;0")+COUNTIF(Q44:Q48,"&gt;0"))=0,"",SUM(Q10:Q14)+SUM(Q44:Q48))</f>
      </c>
      <c r="R9" s="1059"/>
      <c r="S9" s="1059"/>
      <c r="T9" s="867"/>
      <c r="AB9" s="692" t="s">
        <v>576</v>
      </c>
    </row>
    <row r="10" spans="2:28" ht="19.5" customHeight="1">
      <c r="B10" s="1036"/>
      <c r="C10" s="141">
        <v>1</v>
      </c>
      <c r="D10" s="240">
        <f>IF('2-2(基本)'!D10="","",'2-2(基本)'!D10)</f>
      </c>
      <c r="E10" s="813">
        <f>IF('2-2(基本)'!E10="","",'2-2(基本)'!E10)</f>
      </c>
      <c r="F10" s="813">
        <f>IF('2-2(基本)'!T10="","",'2-2(基本)'!T10)</f>
      </c>
      <c r="G10" s="142">
        <f>IF('2-2(基本)'!F10="","",'2-2(基本)'!F10)</f>
      </c>
      <c r="H10" s="136">
        <f>IF(OR(G10="",COUNTIF(I10:P10,"&gt;0")=0),"",SUM(I10:P10))</f>
      </c>
      <c r="I10" s="155"/>
      <c r="J10" s="155"/>
      <c r="K10" s="155"/>
      <c r="L10" s="155"/>
      <c r="M10" s="155"/>
      <c r="N10" s="155"/>
      <c r="O10" s="155"/>
      <c r="P10" s="155"/>
      <c r="Q10" s="136">
        <f>IF(OR(G10="",COUNTIF(I10:P10,"&gt;0")=0),"",COUNTIF(I10:P10,"&gt;0"))</f>
      </c>
      <c r="R10" s="1030"/>
      <c r="S10" s="1030"/>
      <c r="T10" s="865">
        <f>IF((COUNTIF(I10:P10,"&lt;&gt;90000")-COUNTBLANK(I10:P10))&gt;0,"90,000円以外の入力があります。","")&amp;IF(AND($R$1="実績報告書（上期）",SUM(M10:P10)&gt;0),"上期実績時は10月以降に金額を入力しないでください","")</f>
      </c>
      <c r="AB10" s="690">
        <v>90000</v>
      </c>
    </row>
    <row r="11" spans="2:28" ht="19.5" customHeight="1">
      <c r="B11" s="1036"/>
      <c r="C11" s="158">
        <v>2</v>
      </c>
      <c r="D11" s="238">
        <f>IF('2-2(基本)'!D11="","",'2-2(基本)'!D11)</f>
      </c>
      <c r="E11" s="813">
        <f>IF('2-2(基本)'!E11="","",'2-2(基本)'!E11)</f>
      </c>
      <c r="F11" s="814">
        <f>IF('2-2(基本)'!T11="","",'2-2(基本)'!T11)</f>
      </c>
      <c r="G11" s="157">
        <f>IF('2-2(基本)'!F11="","",'2-2(基本)'!F11)</f>
      </c>
      <c r="H11" s="159">
        <f>IF(OR(G11="",COUNTIF(I11:P11,"&gt;0")=0),"",SUM(I11:P11))</f>
      </c>
      <c r="I11" s="155"/>
      <c r="J11" s="155"/>
      <c r="K11" s="155"/>
      <c r="L11" s="155"/>
      <c r="M11" s="155"/>
      <c r="N11" s="155"/>
      <c r="O11" s="155"/>
      <c r="P11" s="155"/>
      <c r="Q11" s="159">
        <f>IF(OR(G11="",COUNTIF(I11:P11,"&gt;0")=0),"",COUNTIF(I11:P11,"&gt;0"))</f>
      </c>
      <c r="R11" s="1030"/>
      <c r="S11" s="1030"/>
      <c r="T11" s="865">
        <f>IF((COUNTIF(I11:P11,"&lt;&gt;90000")-COUNTBLANK(I11:P11))&gt;0,"90,000円以外の入力があります。","")&amp;IF(AND($R$1="実績報告書（上期）",SUM(M11:P11)&gt;0),"上期実績時は10月以降に金額を入力しないでください","")</f>
      </c>
      <c r="AB11" s="690">
        <f>AB10</f>
        <v>90000</v>
      </c>
    </row>
    <row r="12" spans="2:28" ht="19.5" customHeight="1">
      <c r="B12" s="1036"/>
      <c r="C12" s="158">
        <v>3</v>
      </c>
      <c r="D12" s="238">
        <f>IF('2-2(基本)'!D12="","",'2-2(基本)'!D12)</f>
      </c>
      <c r="E12" s="813">
        <f>IF('2-2(基本)'!E12="","",'2-2(基本)'!E12)</f>
      </c>
      <c r="F12" s="814">
        <f>IF('2-2(基本)'!T12="","",'2-2(基本)'!T12)</f>
      </c>
      <c r="G12" s="157">
        <f>IF('2-2(基本)'!F12="","",'2-2(基本)'!F12)</f>
      </c>
      <c r="H12" s="159">
        <f>IF(OR(G12="",COUNTIF(I12:P12,"&gt;0")=0),"",SUM(I12:P12))</f>
      </c>
      <c r="I12" s="155"/>
      <c r="J12" s="155"/>
      <c r="K12" s="155"/>
      <c r="L12" s="155"/>
      <c r="M12" s="155"/>
      <c r="N12" s="155"/>
      <c r="O12" s="155"/>
      <c r="P12" s="155"/>
      <c r="Q12" s="159">
        <f>IF(OR(G12="",COUNTIF(I12:P12,"&gt;0")=0),"",COUNTIF(I12:P12,"&gt;0"))</f>
      </c>
      <c r="R12" s="1030"/>
      <c r="S12" s="1030"/>
      <c r="T12" s="865">
        <f>IF((COUNTIF(I12:P12,"&lt;&gt;90000")-COUNTBLANK(I12:P12))&gt;0,"90,000円以外の入力があります。","")&amp;IF(AND($R$1="実績報告書（上期）",SUM(M12:P12)&gt;0),"上期実績時は10月以降に金額を入力しないでください","")</f>
      </c>
      <c r="AB12" s="690">
        <f>AB10</f>
        <v>90000</v>
      </c>
    </row>
    <row r="13" spans="2:28" ht="19.5" customHeight="1">
      <c r="B13" s="1036"/>
      <c r="C13" s="158">
        <v>4</v>
      </c>
      <c r="D13" s="238">
        <f>IF('2-2(基本)'!D13="","",'2-2(基本)'!D13)</f>
      </c>
      <c r="E13" s="813">
        <f>IF('2-2(基本)'!E13="","",'2-2(基本)'!E13)</f>
      </c>
      <c r="F13" s="814">
        <f>IF('2-2(基本)'!T13="","",'2-2(基本)'!T13)</f>
      </c>
      <c r="G13" s="157">
        <f>IF('2-2(基本)'!F13="","",'2-2(基本)'!F13)</f>
      </c>
      <c r="H13" s="159">
        <f>IF(OR(G13="",COUNTIF(I13:P13,"&gt;0")=0),"",SUM(I13:P13))</f>
      </c>
      <c r="I13" s="155"/>
      <c r="J13" s="155"/>
      <c r="K13" s="155"/>
      <c r="L13" s="155"/>
      <c r="M13" s="155"/>
      <c r="N13" s="155"/>
      <c r="O13" s="155"/>
      <c r="P13" s="155"/>
      <c r="Q13" s="159">
        <f>IF(OR(G13="",COUNTIF(I13:P13,"&gt;0")=0),"",COUNTIF(I13:P13,"&gt;0"))</f>
      </c>
      <c r="R13" s="1030"/>
      <c r="S13" s="1030"/>
      <c r="T13" s="865">
        <f>IF((COUNTIF(I13:P13,"&lt;&gt;90000")-COUNTBLANK(I13:P13))&gt;0,"90,000円以外の入力があります。","")&amp;IF(AND($R$1="実績報告書（上期）",SUM(M13:P13)&gt;0),"上期実績時は10月以降に金額を入力しないでください","")</f>
      </c>
      <c r="V13" s="973" t="s">
        <v>572</v>
      </c>
      <c r="W13" s="974"/>
      <c r="X13" s="618">
        <f>IF(I3&lt;&gt;"",I3,V17)</f>
        <v>0.8</v>
      </c>
      <c r="AB13" s="690">
        <f>AB10</f>
        <v>90000</v>
      </c>
    </row>
    <row r="14" spans="2:28" ht="19.5" customHeight="1" thickBot="1">
      <c r="B14" s="1037"/>
      <c r="C14" s="143">
        <v>5</v>
      </c>
      <c r="D14" s="241">
        <f>IF('2-2(基本)'!D14="","",'2-2(基本)'!D14)</f>
      </c>
      <c r="E14" s="813">
        <f>IF('2-2(基本)'!E14="","",'2-2(基本)'!E14)</f>
      </c>
      <c r="F14" s="814">
        <f>IF('2-2(基本)'!T14="","",'2-2(基本)'!T14)</f>
      </c>
      <c r="G14" s="144">
        <f>IF('2-2(基本)'!F14="","",'2-2(基本)'!F14)</f>
      </c>
      <c r="H14" s="145">
        <f>IF(OR(G14="",COUNTIF(I14:P14,"&gt;0")=0),"",SUM(I14:P14))</f>
      </c>
      <c r="I14" s="154"/>
      <c r="J14" s="154"/>
      <c r="K14" s="154"/>
      <c r="L14" s="154"/>
      <c r="M14" s="154"/>
      <c r="N14" s="154"/>
      <c r="O14" s="154"/>
      <c r="P14" s="154"/>
      <c r="Q14" s="146">
        <f>IF(OR(G14="",COUNTIF(I14:P14,"&gt;0")=0),"",COUNTIF(I14:P14,"&gt;0"))</f>
      </c>
      <c r="R14" s="1052"/>
      <c r="S14" s="1052"/>
      <c r="T14" s="865">
        <f>IF((COUNTIF(I14:P14,"&lt;&gt;90000")-COUNTBLANK(I14:P14))&gt;0,"90,000円以外の入力があります。","")&amp;IF(AND($R$1="実績報告書（上期）",SUM(M14:P14)&gt;0),"上期実績時は10月以降に金額を入力しないでください","")</f>
      </c>
      <c r="AB14" s="691">
        <f>AB10</f>
        <v>90000</v>
      </c>
    </row>
    <row r="15" spans="2:28" ht="19.5" customHeight="1" thickTop="1">
      <c r="B15" s="1053" t="s">
        <v>603</v>
      </c>
      <c r="C15" s="1049" t="str">
        <f>"月額上限："&amp;TEXT(AB16,"#,##0")&amp;" 円"</f>
        <v>月額上限：定着率未入力！ 円</v>
      </c>
      <c r="D15" s="1050"/>
      <c r="E15" s="1050"/>
      <c r="F15" s="1050"/>
      <c r="G15" s="1051"/>
      <c r="H15" s="147">
        <f aca="true" t="shared" si="1" ref="H15:Q15">IF((COUNTIF(H16:H20,"&gt;0")+COUNTIF(H50:H54,"&gt;0"))=0,"",SUM(H16:H20)+SUM(H50:H54))</f>
      </c>
      <c r="I15" s="695">
        <f t="shared" si="1"/>
      </c>
      <c r="J15" s="695">
        <f t="shared" si="1"/>
      </c>
      <c r="K15" s="695">
        <f t="shared" si="1"/>
      </c>
      <c r="L15" s="695">
        <f t="shared" si="1"/>
      </c>
      <c r="M15" s="695">
        <f t="shared" si="1"/>
      </c>
      <c r="N15" s="695">
        <f t="shared" si="1"/>
      </c>
      <c r="O15" s="695">
        <f t="shared" si="1"/>
      </c>
      <c r="P15" s="695">
        <f t="shared" si="1"/>
      </c>
      <c r="Q15" s="147">
        <f t="shared" si="1"/>
      </c>
      <c r="R15" s="1059"/>
      <c r="S15" s="1059"/>
      <c r="T15" s="866"/>
      <c r="V15" s="936" t="s">
        <v>573</v>
      </c>
      <c r="W15" s="936"/>
      <c r="X15" s="936"/>
      <c r="Y15" s="936"/>
      <c r="Z15" s="424" t="s">
        <v>574</v>
      </c>
      <c r="AA15" s="684" t="s">
        <v>575</v>
      </c>
      <c r="AB15" s="692" t="s">
        <v>719</v>
      </c>
    </row>
    <row r="16" spans="2:28" ht="19.5" customHeight="1">
      <c r="B16" s="1054"/>
      <c r="C16" s="148">
        <v>6</v>
      </c>
      <c r="D16" s="244">
        <f>IF('2-2(基本)'!D15="","",'2-2(基本)'!D15)</f>
      </c>
      <c r="E16" s="383">
        <f>IF('2-2(基本)'!E15="","",'2-2(基本)'!E15)</f>
      </c>
      <c r="F16" s="391">
        <f>IF('2-2(基本)'!T15="","",'2-2(基本)'!T15)</f>
      </c>
      <c r="G16" s="149">
        <f>IF('2-2(基本)'!F15="","",'2-2(基本)'!F15)</f>
      </c>
      <c r="H16" s="135">
        <f>IF(OR(G16="",COUNTIF(I16:P16,"&gt;0")=0),"",SUM(I16:P16))</f>
      </c>
      <c r="I16" s="155"/>
      <c r="J16" s="155"/>
      <c r="K16" s="155"/>
      <c r="L16" s="155"/>
      <c r="M16" s="155"/>
      <c r="N16" s="155"/>
      <c r="O16" s="155"/>
      <c r="P16" s="155"/>
      <c r="Q16" s="150">
        <f>IF(OR(G16="",COUNTIF(I16:P16,"&gt;0")=0),"",COUNTIF(I16:P16,"&gt;0"))</f>
      </c>
      <c r="R16" s="1030"/>
      <c r="S16" s="1030"/>
      <c r="T16" s="865">
        <f>IF((COUNTIF(I16:P16,"&lt;&gt;"&amp;$AB$16)-COUNTBLANK(I16:P16))&gt;0,TEXT($AB$16,"#,##0")&amp;"円以外の入力があります。","")&amp;IF(AND($R$1="実績報告書（上期）",SUM(M16:P16)&gt;0),"上期実績時は10月以降に金額を入力しないでください","")</f>
      </c>
      <c r="V16" s="425">
        <v>1</v>
      </c>
      <c r="W16" s="426" t="s">
        <v>577</v>
      </c>
      <c r="X16" s="426"/>
      <c r="Y16" s="427"/>
      <c r="Z16" s="424">
        <v>1.05</v>
      </c>
      <c r="AA16" s="970">
        <f>IF(X13="新規",Z17,IF(X13&lt;V19,Z19,IF(AND(X13&gt;=V18,X13&lt;X18),Z18,IF(AND(X13&gt;=V17,X13&lt;X17),Z17,IF(X13=V16,Z16,"")))))</f>
        <v>1</v>
      </c>
      <c r="AB16" s="690" t="str">
        <f>IF(I3&lt;&gt;"",AA16*90000,"定着率未入力！")</f>
        <v>定着率未入力！</v>
      </c>
    </row>
    <row r="17" spans="2:28" ht="19.5" customHeight="1">
      <c r="B17" s="1054"/>
      <c r="C17" s="141">
        <v>7</v>
      </c>
      <c r="D17" s="240">
        <f>IF('2-2(基本)'!D16="","",'2-2(基本)'!D16)</f>
      </c>
      <c r="E17" s="383">
        <f>IF('2-2(基本)'!E16="","",'2-2(基本)'!E16)</f>
      </c>
      <c r="F17" s="813">
        <f>IF('2-2(基本)'!T16="","",'2-2(基本)'!T16)</f>
      </c>
      <c r="G17" s="142">
        <f>IF('2-2(基本)'!F16="","",'2-2(基本)'!F16)</f>
      </c>
      <c r="H17" s="136">
        <f>IF(OR(G17="",COUNTIF(I17:P17,"&gt;0")=0),"",SUM(I17:P17))</f>
      </c>
      <c r="I17" s="155"/>
      <c r="J17" s="155"/>
      <c r="K17" s="155"/>
      <c r="L17" s="155"/>
      <c r="M17" s="155"/>
      <c r="N17" s="155"/>
      <c r="O17" s="155"/>
      <c r="P17" s="155"/>
      <c r="Q17" s="151">
        <f>IF(OR(G17="",COUNTIF(I17:P17,"&gt;0")=0),"",COUNTIF(I17:P17,"&gt;0"))</f>
      </c>
      <c r="R17" s="1030"/>
      <c r="S17" s="1030"/>
      <c r="T17" s="865">
        <f>IF((COUNTIF(I17:P17,"&lt;&gt;"&amp;$AB$16)-COUNTBLANK(I17:P17))&gt;0,TEXT($AB$16,"#,##0")&amp;"円以外の入力があります。","")&amp;IF(AND($R$1="実績報告書（上期）",SUM(M17:P17)&gt;0),"上期実績時は10月以降に金額を入力しないでください","")</f>
      </c>
      <c r="V17" s="425">
        <v>0.8</v>
      </c>
      <c r="W17" s="426" t="s">
        <v>577</v>
      </c>
      <c r="X17" s="426">
        <v>1</v>
      </c>
      <c r="Y17" s="427" t="s">
        <v>578</v>
      </c>
      <c r="Z17" s="424">
        <v>1</v>
      </c>
      <c r="AA17" s="971"/>
      <c r="AB17" s="690" t="str">
        <f>AB16</f>
        <v>定着率未入力！</v>
      </c>
    </row>
    <row r="18" spans="2:28" ht="19.5" customHeight="1">
      <c r="B18" s="1054"/>
      <c r="C18" s="141">
        <v>8</v>
      </c>
      <c r="D18" s="240">
        <f>IF('2-2(基本)'!D17="","",'2-2(基本)'!D17)</f>
      </c>
      <c r="E18" s="383">
        <f>IF('2-2(基本)'!E17="","",'2-2(基本)'!E17)</f>
      </c>
      <c r="F18" s="813">
        <f>IF('2-2(基本)'!T17="","",'2-2(基本)'!T17)</f>
      </c>
      <c r="G18" s="142">
        <f>IF('2-2(基本)'!F17="","",'2-2(基本)'!F17)</f>
      </c>
      <c r="H18" s="136">
        <f>IF(OR(G18="",COUNTIF(I18:P18,"&gt;0")=0),"",SUM(I18:P18))</f>
      </c>
      <c r="I18" s="155"/>
      <c r="J18" s="155"/>
      <c r="K18" s="155"/>
      <c r="L18" s="155"/>
      <c r="M18" s="155"/>
      <c r="N18" s="155"/>
      <c r="O18" s="155"/>
      <c r="P18" s="155"/>
      <c r="Q18" s="151">
        <f>IF(OR(G18="",COUNTIF(I18:P18,"&gt;0")=0),"",COUNTIF(I18:P18,"&gt;0"))</f>
      </c>
      <c r="R18" s="1030"/>
      <c r="S18" s="1030"/>
      <c r="T18" s="865">
        <f>IF((COUNTIF(I18:P18,"&lt;&gt;"&amp;$AB$16)-COUNTBLANK(I18:P18))&gt;0,TEXT($AB$16,"#,##0")&amp;"円以外の入力があります。","")&amp;IF(AND($R$1="実績報告書（上期）",SUM(M18:P18)&gt;0),"上期実績時は10月以降に金額を入力しないでください","")</f>
      </c>
      <c r="V18" s="425">
        <v>0.6</v>
      </c>
      <c r="W18" s="426" t="s">
        <v>577</v>
      </c>
      <c r="X18" s="426">
        <v>0.8</v>
      </c>
      <c r="Y18" s="427" t="s">
        <v>578</v>
      </c>
      <c r="Z18" s="424">
        <v>0.95</v>
      </c>
      <c r="AA18" s="971"/>
      <c r="AB18" s="690" t="str">
        <f>AB16</f>
        <v>定着率未入力！</v>
      </c>
    </row>
    <row r="19" spans="2:28" ht="19.5" customHeight="1">
      <c r="B19" s="1054"/>
      <c r="C19" s="141">
        <v>9</v>
      </c>
      <c r="D19" s="240">
        <f>IF('2-2(基本)'!D18="","",'2-2(基本)'!D18)</f>
      </c>
      <c r="E19" s="383">
        <f>IF('2-2(基本)'!E18="","",'2-2(基本)'!E18)</f>
      </c>
      <c r="F19" s="813">
        <f>IF('2-2(基本)'!T18="","",'2-2(基本)'!T18)</f>
      </c>
      <c r="G19" s="142">
        <f>IF('2-2(基本)'!F18="","",'2-2(基本)'!F18)</f>
      </c>
      <c r="H19" s="136">
        <f>IF(OR(G19="",COUNTIF(I19:P19,"&gt;0")=0),"",SUM(I19:P19))</f>
      </c>
      <c r="I19" s="155"/>
      <c r="J19" s="155"/>
      <c r="K19" s="155"/>
      <c r="L19" s="155"/>
      <c r="M19" s="155"/>
      <c r="N19" s="155"/>
      <c r="O19" s="155"/>
      <c r="P19" s="155"/>
      <c r="Q19" s="151">
        <f>IF(OR(G19="",COUNTIF(I19:P19,"&gt;0")=0),"",COUNTIF(I19:P19,"&gt;0"))</f>
      </c>
      <c r="R19" s="1030"/>
      <c r="S19" s="1030"/>
      <c r="T19" s="865">
        <f>IF((COUNTIF(I19:P19,"&lt;&gt;"&amp;$AB$16)-COUNTBLANK(I19:P19))&gt;0,TEXT($AB$16,"#,##0")&amp;"円以外の入力があります。","")&amp;IF(AND($R$1="実績報告書（上期）",SUM(M19:P19)&gt;0),"上期実績時は10月以降に金額を入力しないでください","")</f>
      </c>
      <c r="V19" s="425">
        <v>0.6</v>
      </c>
      <c r="W19" s="426" t="s">
        <v>578</v>
      </c>
      <c r="X19" s="426"/>
      <c r="Y19" s="427"/>
      <c r="Z19" s="424">
        <v>0.9</v>
      </c>
      <c r="AA19" s="1026"/>
      <c r="AB19" s="690" t="str">
        <f>AB16</f>
        <v>定着率未入力！</v>
      </c>
    </row>
    <row r="20" spans="2:28" ht="19.5" customHeight="1" thickBot="1">
      <c r="B20" s="1055"/>
      <c r="C20" s="143">
        <v>10</v>
      </c>
      <c r="D20" s="241">
        <f>IF('2-2(基本)'!D19="","",'2-2(基本)'!D19)</f>
      </c>
      <c r="E20" s="384">
        <f>IF('2-2(基本)'!E19="","",'2-2(基本)'!E19)</f>
      </c>
      <c r="F20" s="384">
        <f>IF('2-2(基本)'!T19="","",'2-2(基本)'!T19)</f>
      </c>
      <c r="G20" s="144">
        <f>IF('2-2(基本)'!F19="","",'2-2(基本)'!F19)</f>
      </c>
      <c r="H20" s="145">
        <f>IF(OR(G20="",COUNTIF(I20:P20,"&gt;0")=0),"",SUM(I20:P20))</f>
      </c>
      <c r="I20" s="154"/>
      <c r="J20" s="154"/>
      <c r="K20" s="154"/>
      <c r="L20" s="154"/>
      <c r="M20" s="154"/>
      <c r="N20" s="154"/>
      <c r="O20" s="154"/>
      <c r="P20" s="154"/>
      <c r="Q20" s="146">
        <f>IF(OR(G20="",COUNTIF(I20:P20,"&gt;0")=0),"",COUNTIF(I20:P20,"&gt;0"))</f>
      </c>
      <c r="R20" s="1052"/>
      <c r="S20" s="1052"/>
      <c r="T20" s="865">
        <f>IF((COUNTIF(I20:P20,"&lt;&gt;"&amp;$AB$16)-COUNTBLANK(I20:P20))&gt;0,TEXT($AB$16,"#,##0")&amp;"円以外の入力があります。","")&amp;IF(AND($R$1="実績報告書（上期）",SUM(M20:P20)&gt;0),"上期実績時は10月以降に金額を入力しないでください","")</f>
      </c>
      <c r="AB20" s="691" t="str">
        <f>AB16</f>
        <v>定着率未入力！</v>
      </c>
    </row>
    <row r="21" spans="2:28" ht="19.5" customHeight="1" thickBot="1" thickTop="1">
      <c r="B21" s="1053" t="s">
        <v>604</v>
      </c>
      <c r="C21" s="1032" t="s">
        <v>666</v>
      </c>
      <c r="D21" s="1033"/>
      <c r="E21" s="1033"/>
      <c r="F21" s="1033"/>
      <c r="G21" s="1034"/>
      <c r="H21" s="147">
        <f aca="true" t="shared" si="2" ref="H21:Q21">IF((COUNTIF(H22:H26,"&gt;0")+COUNTIF(H56:H60,"&gt;0"))=0,"",SUM(H22:H26)+SUM(H56:H60))</f>
      </c>
      <c r="I21" s="695">
        <f t="shared" si="2"/>
      </c>
      <c r="J21" s="695">
        <f t="shared" si="2"/>
      </c>
      <c r="K21" s="695">
        <f t="shared" si="2"/>
      </c>
      <c r="L21" s="695">
        <f t="shared" si="2"/>
      </c>
      <c r="M21" s="695">
        <f t="shared" si="2"/>
      </c>
      <c r="N21" s="695">
        <f t="shared" si="2"/>
      </c>
      <c r="O21" s="695">
        <f t="shared" si="2"/>
      </c>
      <c r="P21" s="695">
        <f t="shared" si="2"/>
      </c>
      <c r="Q21" s="147">
        <f t="shared" si="2"/>
      </c>
      <c r="R21" s="1059"/>
      <c r="S21" s="1059"/>
      <c r="T21" s="866"/>
      <c r="AB21" s="685"/>
    </row>
    <row r="22" spans="2:28" ht="19.5" customHeight="1" thickTop="1">
      <c r="B22" s="1054"/>
      <c r="C22" s="141">
        <v>11</v>
      </c>
      <c r="D22" s="240">
        <f>IF('2-2(基本)'!D20="","",'2-2(基本)'!D20)</f>
      </c>
      <c r="E22" s="383">
        <f>IF('2-2(基本)'!E20="","",'2-2(基本)'!E20)</f>
      </c>
      <c r="F22" s="383">
        <f>IF('2-2(基本)'!T20="","",'2-2(基本)'!T20)</f>
      </c>
      <c r="G22" s="142">
        <f>IF('2-2(基本)'!F20="","",'2-2(基本)'!F20)</f>
      </c>
      <c r="H22" s="136">
        <f>IF(OR(G22="",COUNTIF(I22:P22,"&gt;0")=0),"",SUM(I22:P22))</f>
      </c>
      <c r="I22" s="155"/>
      <c r="J22" s="155"/>
      <c r="K22" s="155"/>
      <c r="L22" s="155"/>
      <c r="M22" s="155"/>
      <c r="N22" s="155"/>
      <c r="O22" s="155"/>
      <c r="P22" s="155"/>
      <c r="Q22" s="151">
        <f>IF(OR(G22="",COUNTIF(I22:P22,"&gt;0")=0),"",COUNTIF(I22:P22,"&gt;0"))</f>
      </c>
      <c r="R22" s="1030"/>
      <c r="S22" s="1030"/>
      <c r="T22" s="865">
        <f>IF((COUNTIF(I22:P22,"&lt;&gt;90000")-COUNTBLANK(I22:P22))&gt;0,"90,000円以外の入力があります。","")&amp;IF(AND($R$1="実績報告書（上期）",SUM(M22:P22)&gt;0),"上期実績時は10月以降に金額を入力しないでください","")</f>
      </c>
      <c r="AB22" s="693">
        <v>90000</v>
      </c>
    </row>
    <row r="23" spans="2:28" ht="19.5" customHeight="1">
      <c r="B23" s="1054"/>
      <c r="C23" s="141">
        <v>12</v>
      </c>
      <c r="D23" s="240">
        <f>IF('2-2(基本)'!D21="","",'2-2(基本)'!D21)</f>
      </c>
      <c r="E23" s="383">
        <f>IF('2-2(基本)'!E21="","",'2-2(基本)'!E21)</f>
      </c>
      <c r="F23" s="383">
        <f>IF('2-2(基本)'!T21="","",'2-2(基本)'!T21)</f>
      </c>
      <c r="G23" s="142">
        <f>IF('2-2(基本)'!F21="","",'2-2(基本)'!F21)</f>
      </c>
      <c r="H23" s="136">
        <f>IF(OR(G23="",COUNTIF(I23:P23,"&gt;0")=0),"",SUM(I23:P23))</f>
      </c>
      <c r="I23" s="155"/>
      <c r="J23" s="155"/>
      <c r="K23" s="155"/>
      <c r="L23" s="155"/>
      <c r="M23" s="155"/>
      <c r="N23" s="155"/>
      <c r="O23" s="155"/>
      <c r="P23" s="155"/>
      <c r="Q23" s="151">
        <f>IF(OR(G23="",COUNTIF(I23:P23,"&gt;0")=0),"",COUNTIF(I23:P23,"&gt;0"))</f>
      </c>
      <c r="R23" s="1030"/>
      <c r="S23" s="1030"/>
      <c r="T23" s="865">
        <f>IF((COUNTIF(I23:P23,"&lt;&gt;90000")-COUNTBLANK(I23:P23))&gt;0,"90,000円以外の入力があります。","")&amp;IF(AND($R$1="実績報告書（上期）",SUM(M23:P23)&gt;0),"上期実績時は10月以降に金額を入力しないでください","")</f>
      </c>
      <c r="AB23" s="688">
        <f>AB22</f>
        <v>90000</v>
      </c>
    </row>
    <row r="24" spans="2:28" ht="19.5" customHeight="1">
      <c r="B24" s="1054"/>
      <c r="C24" s="141">
        <v>13</v>
      </c>
      <c r="D24" s="240">
        <f>IF('2-2(基本)'!D22="","",'2-2(基本)'!D22)</f>
      </c>
      <c r="E24" s="383">
        <f>IF('2-2(基本)'!E22="","",'2-2(基本)'!E22)</f>
      </c>
      <c r="F24" s="383">
        <f>IF('2-2(基本)'!T22="","",'2-2(基本)'!T22)</f>
      </c>
      <c r="G24" s="142">
        <f>IF('2-2(基本)'!F22="","",'2-2(基本)'!F22)</f>
      </c>
      <c r="H24" s="136">
        <f>IF(OR(G24="",COUNTIF(I24:P24,"&gt;0")=0),"",SUM(I24:P24))</f>
      </c>
      <c r="I24" s="155"/>
      <c r="J24" s="155"/>
      <c r="K24" s="155"/>
      <c r="L24" s="155"/>
      <c r="M24" s="155"/>
      <c r="N24" s="155"/>
      <c r="O24" s="155"/>
      <c r="P24" s="155"/>
      <c r="Q24" s="151">
        <f>IF(OR(G24="",COUNTIF(I24:P24,"&gt;0")=0),"",COUNTIF(I24:P24,"&gt;0"))</f>
      </c>
      <c r="R24" s="1030"/>
      <c r="S24" s="1030"/>
      <c r="T24" s="865">
        <f>IF((COUNTIF(I24:P24,"&lt;&gt;90000")-COUNTBLANK(I24:P24))&gt;0,"90,000円以外の入力があります。","")&amp;IF(AND($R$1="実績報告書（上期）",SUM(M24:P24)&gt;0),"上期実績時は10月以降に金額を入力しないでください","")</f>
      </c>
      <c r="AB24" s="688">
        <f>AB22</f>
        <v>90000</v>
      </c>
    </row>
    <row r="25" spans="2:28" ht="19.5" customHeight="1">
      <c r="B25" s="1054"/>
      <c r="C25" s="141">
        <v>14</v>
      </c>
      <c r="D25" s="240">
        <f>IF('2-2(基本)'!D23="","",'2-2(基本)'!D23)</f>
      </c>
      <c r="E25" s="383">
        <f>IF('2-2(基本)'!E23="","",'2-2(基本)'!E23)</f>
      </c>
      <c r="F25" s="383">
        <f>IF('2-2(基本)'!T23="","",'2-2(基本)'!T23)</f>
      </c>
      <c r="G25" s="142">
        <f>IF('2-2(基本)'!F23="","",'2-2(基本)'!F23)</f>
      </c>
      <c r="H25" s="136">
        <f>IF(OR(G25="",COUNTIF(I25:P25,"&gt;0")=0),"",SUM(I25:P25))</f>
      </c>
      <c r="I25" s="155"/>
      <c r="J25" s="155"/>
      <c r="K25" s="155"/>
      <c r="L25" s="155"/>
      <c r="M25" s="155"/>
      <c r="N25" s="155"/>
      <c r="O25" s="155"/>
      <c r="P25" s="155"/>
      <c r="Q25" s="151">
        <f>IF(OR(G25="",COUNTIF(I25:P25,"&gt;0")=0),"",COUNTIF(I25:P25,"&gt;0"))</f>
      </c>
      <c r="R25" s="1030"/>
      <c r="S25" s="1030"/>
      <c r="T25" s="865">
        <f>IF((COUNTIF(I25:P25,"&lt;&gt;90000")-COUNTBLANK(I25:P25))&gt;0,"90,000円以外の入力があります。","")&amp;IF(AND($R$1="実績報告書（上期）",SUM(M25:P25)&gt;0),"上期実績時は10月以降に金額を入力しないでください","")</f>
      </c>
      <c r="AB25" s="688">
        <f>AB22</f>
        <v>90000</v>
      </c>
    </row>
    <row r="26" spans="2:28" ht="19.5" customHeight="1" thickBot="1">
      <c r="B26" s="1055"/>
      <c r="C26" s="143">
        <v>15</v>
      </c>
      <c r="D26" s="241">
        <f>IF('2-2(基本)'!D24="","",'2-2(基本)'!D24)</f>
      </c>
      <c r="E26" s="384">
        <f>IF('2-2(基本)'!E24="","",'2-2(基本)'!E24)</f>
      </c>
      <c r="F26" s="384">
        <f>IF('2-2(基本)'!T24="","",'2-2(基本)'!T24)</f>
      </c>
      <c r="G26" s="144">
        <f>IF('2-2(基本)'!F24="","",'2-2(基本)'!F24)</f>
      </c>
      <c r="H26" s="145">
        <f>IF(OR(G26="",COUNTIF(I26:P26,"&gt;0")=0),"",SUM(I26:P26))</f>
      </c>
      <c r="I26" s="154"/>
      <c r="J26" s="154"/>
      <c r="K26" s="154"/>
      <c r="L26" s="154"/>
      <c r="M26" s="154"/>
      <c r="N26" s="154"/>
      <c r="O26" s="154"/>
      <c r="P26" s="154"/>
      <c r="Q26" s="146">
        <f>IF(OR(G26="",COUNTIF(I26:P26,"&gt;0")=0),"",COUNTIF(I26:P26,"&gt;0"))</f>
      </c>
      <c r="R26" s="1052"/>
      <c r="S26" s="1052"/>
      <c r="T26" s="865">
        <f>IF((COUNTIF(I26:P26,"&lt;&gt;90000")-COUNTBLANK(I26:P26))&gt;0,"90,000円以外の入力があります。","")&amp;IF(AND($R$1="実績報告書（上期）",SUM(M26:P26)&gt;0),"上期実績時は10月以降に金額を入力しないでください","")</f>
      </c>
      <c r="AB26" s="689">
        <f>AB22</f>
        <v>90000</v>
      </c>
    </row>
    <row r="27" spans="2:28" ht="19.5" customHeight="1" thickBot="1" thickTop="1">
      <c r="B27" s="1041" t="s">
        <v>605</v>
      </c>
      <c r="C27" s="1032" t="s">
        <v>308</v>
      </c>
      <c r="D27" s="1033"/>
      <c r="E27" s="1033"/>
      <c r="F27" s="1033"/>
      <c r="G27" s="1034"/>
      <c r="H27" s="643">
        <f aca="true" t="shared" si="3" ref="H27:Q27">IF((COUNTIF(H28:H32,"&gt;0")+COUNTIF(H62:H66,"&gt;0"))=0,"",SUM(H28:H32)+SUM(H62:H66))</f>
      </c>
      <c r="I27" s="643">
        <f t="shared" si="3"/>
      </c>
      <c r="J27" s="643">
        <f t="shared" si="3"/>
      </c>
      <c r="K27" s="643">
        <f t="shared" si="3"/>
      </c>
      <c r="L27" s="643">
        <f t="shared" si="3"/>
      </c>
      <c r="M27" s="643">
        <f t="shared" si="3"/>
      </c>
      <c r="N27" s="643">
        <f t="shared" si="3"/>
      </c>
      <c r="O27" s="643">
        <f t="shared" si="3"/>
      </c>
      <c r="P27" s="643">
        <f t="shared" si="3"/>
      </c>
      <c r="Q27" s="643">
        <f t="shared" si="3"/>
      </c>
      <c r="R27" s="1066"/>
      <c r="S27" s="1066"/>
      <c r="T27" s="866"/>
      <c r="AB27" s="685"/>
    </row>
    <row r="28" spans="2:28" ht="19.5" customHeight="1" thickTop="1">
      <c r="B28" s="1042"/>
      <c r="C28" s="141">
        <v>16</v>
      </c>
      <c r="D28" s="700">
        <f>IF('2-2(基本)'!D25="","",'2-2(基本)'!D25)</f>
      </c>
      <c r="E28" s="383">
        <f>IF('2-2(基本)'!E25="","",'2-2(基本)'!E25)</f>
      </c>
      <c r="F28" s="383">
        <f>IF('2-2(基本)'!T25="","",'2-2(基本)'!T25)</f>
      </c>
      <c r="G28" s="142">
        <f>IF('2-2(基本)'!F25="","",'2-2(基本)'!F25)</f>
      </c>
      <c r="H28" s="136">
        <f>IF(OR(G28="",COUNTIF(I28:P28,"&gt;0")=0),"",SUM(I28:P28))</f>
      </c>
      <c r="I28" s="155"/>
      <c r="J28" s="155"/>
      <c r="K28" s="155"/>
      <c r="L28" s="155"/>
      <c r="M28" s="155"/>
      <c r="N28" s="155"/>
      <c r="O28" s="155"/>
      <c r="P28" s="155"/>
      <c r="Q28" s="151">
        <f>IF(OR(G28="",COUNTIF(I28:P28,"&gt;0")=0),"",COUNTIF(I28:P28,"&gt;0"))</f>
      </c>
      <c r="R28" s="1030"/>
      <c r="S28" s="1030"/>
      <c r="T28" s="865">
        <f>IF((COUNTIF(I28:P28,"&lt;&gt;90000")-COUNTBLANK(I28:P28))&gt;0,"90,000円以外の入力があります。","")&amp;IF(AND($R$1="実績報告書（上期）",SUM(M28:P28)&gt;0),"上期実績時は10月以降に金額を入力しないでください","")</f>
      </c>
      <c r="AB28" s="693">
        <v>90000</v>
      </c>
    </row>
    <row r="29" spans="2:28" ht="19.5" customHeight="1">
      <c r="B29" s="1042"/>
      <c r="C29" s="141">
        <v>17</v>
      </c>
      <c r="D29" s="700">
        <f>IF('2-2(基本)'!D26="","",'2-2(基本)'!D26)</f>
      </c>
      <c r="E29" s="383">
        <f>IF('2-2(基本)'!E26="","",'2-2(基本)'!E26)</f>
      </c>
      <c r="F29" s="383">
        <f>IF('2-2(基本)'!T26="","",'2-2(基本)'!T26)</f>
      </c>
      <c r="G29" s="142">
        <f>IF('2-2(基本)'!F26="","",'2-2(基本)'!F26)</f>
      </c>
      <c r="H29" s="136">
        <f>IF(OR(G29="",COUNTIF(I29:P29,"&gt;0")=0),"",SUM(I29:P29))</f>
      </c>
      <c r="I29" s="155"/>
      <c r="J29" s="155"/>
      <c r="K29" s="155"/>
      <c r="L29" s="155"/>
      <c r="M29" s="155"/>
      <c r="N29" s="155"/>
      <c r="O29" s="155"/>
      <c r="P29" s="155"/>
      <c r="Q29" s="151">
        <f>IF(OR(G29="",COUNTIF(I29:P29,"&gt;0")=0),"",COUNTIF(I29:P29,"&gt;0"))</f>
      </c>
      <c r="R29" s="1030"/>
      <c r="S29" s="1030"/>
      <c r="T29" s="865">
        <f>IF((COUNTIF(I29:P29,"&lt;&gt;90000")-COUNTBLANK(I29:P29))&gt;0,"90,000円以外の入力があります。","")&amp;IF(AND($R$1="実績報告書（上期）",SUM(M29:P29)&gt;0),"上期実績時は10月以降に金額を入力しないでください","")</f>
      </c>
      <c r="AB29" s="688">
        <f>AB28</f>
        <v>90000</v>
      </c>
    </row>
    <row r="30" spans="2:28" ht="19.5" customHeight="1">
      <c r="B30" s="1042"/>
      <c r="C30" s="141">
        <v>18</v>
      </c>
      <c r="D30" s="700">
        <f>IF('2-2(基本)'!D27="","",'2-2(基本)'!D27)</f>
      </c>
      <c r="E30" s="383">
        <f>IF('2-2(基本)'!E27="","",'2-2(基本)'!E27)</f>
      </c>
      <c r="F30" s="383">
        <f>IF('2-2(基本)'!T27="","",'2-2(基本)'!T27)</f>
      </c>
      <c r="G30" s="142">
        <f>IF('2-2(基本)'!F27="","",'2-2(基本)'!F27)</f>
      </c>
      <c r="H30" s="136">
        <f>IF(OR(G30="",COUNTIF(I30:P30,"&gt;0")=0),"",SUM(I30:P30))</f>
      </c>
      <c r="I30" s="155"/>
      <c r="J30" s="155"/>
      <c r="K30" s="155"/>
      <c r="L30" s="155"/>
      <c r="M30" s="155"/>
      <c r="N30" s="155"/>
      <c r="O30" s="155"/>
      <c r="P30" s="155"/>
      <c r="Q30" s="151">
        <f>IF(OR(G30="",COUNTIF(I30:P30,"&gt;0")=0),"",COUNTIF(I30:P30,"&gt;0"))</f>
      </c>
      <c r="R30" s="1030"/>
      <c r="S30" s="1030"/>
      <c r="T30" s="865">
        <f>IF((COUNTIF(I30:P30,"&lt;&gt;90000")-COUNTBLANK(I30:P30))&gt;0,"90,000円以外の入力があります。","")&amp;IF(AND($R$1="実績報告書（上期）",SUM(M30:P30)&gt;0),"上期実績時は10月以降に金額を入力しないでください","")</f>
      </c>
      <c r="AB30" s="688">
        <f>AB28</f>
        <v>90000</v>
      </c>
    </row>
    <row r="31" spans="2:28" ht="19.5" customHeight="1">
      <c r="B31" s="1042"/>
      <c r="C31" s="141">
        <v>19</v>
      </c>
      <c r="D31" s="700">
        <f>IF('2-2(基本)'!D28="","",'2-2(基本)'!D28)</f>
      </c>
      <c r="E31" s="383">
        <f>IF('2-2(基本)'!E28="","",'2-2(基本)'!E28)</f>
      </c>
      <c r="F31" s="383">
        <f>IF('2-2(基本)'!T28="","",'2-2(基本)'!T28)</f>
      </c>
      <c r="G31" s="142">
        <f>IF('2-2(基本)'!F28="","",'2-2(基本)'!F28)</f>
      </c>
      <c r="H31" s="136">
        <f>IF(OR(G31="",COUNTIF(I31:P31,"&gt;0")=0),"",SUM(I31:P31))</f>
      </c>
      <c r="I31" s="155"/>
      <c r="J31" s="155"/>
      <c r="K31" s="155"/>
      <c r="L31" s="155"/>
      <c r="M31" s="155"/>
      <c r="N31" s="155"/>
      <c r="O31" s="155"/>
      <c r="P31" s="155"/>
      <c r="Q31" s="151">
        <f>IF(OR(G31="",COUNTIF(I31:P31,"&gt;0")=0),"",COUNTIF(I31:P31,"&gt;0"))</f>
      </c>
      <c r="R31" s="1030"/>
      <c r="S31" s="1030"/>
      <c r="T31" s="865">
        <f>IF((COUNTIF(I31:P31,"&lt;&gt;90000")-COUNTBLANK(I31:P31))&gt;0,"90,000円以外の入力があります。","")&amp;IF(AND($R$1="実績報告書（上期）",SUM(M31:P31)&gt;0),"上期実績時は10月以降に金額を入力しないでください","")</f>
      </c>
      <c r="AB31" s="688">
        <f>AB28</f>
        <v>90000</v>
      </c>
    </row>
    <row r="32" spans="2:28" ht="19.5" customHeight="1" thickBot="1">
      <c r="B32" s="1067"/>
      <c r="C32" s="141">
        <v>20</v>
      </c>
      <c r="D32" s="700">
        <f>IF('2-2(基本)'!D29="","",'2-2(基本)'!D29)</f>
      </c>
      <c r="E32" s="383">
        <f>IF('2-2(基本)'!E29="","",'2-2(基本)'!E29)</f>
      </c>
      <c r="F32" s="383">
        <f>IF('2-2(基本)'!T29="","",'2-2(基本)'!T29)</f>
      </c>
      <c r="G32" s="142">
        <f>IF('2-2(基本)'!F29="","",'2-2(基本)'!F29)</f>
      </c>
      <c r="H32" s="136">
        <f>IF(OR(G32="",COUNTIF(I32:P32,"&gt;0")=0),"",SUM(I32:P32))</f>
      </c>
      <c r="I32" s="153"/>
      <c r="J32" s="153"/>
      <c r="K32" s="153"/>
      <c r="L32" s="153"/>
      <c r="M32" s="153"/>
      <c r="N32" s="153"/>
      <c r="O32" s="153"/>
      <c r="P32" s="153"/>
      <c r="Q32" s="151">
        <f>IF(OR(G32="",COUNTIF(I32:P32,"&gt;0")=0),"",COUNTIF(I32:P32,"&gt;0"))</f>
      </c>
      <c r="R32" s="1030"/>
      <c r="S32" s="1030"/>
      <c r="T32" s="865">
        <f>IF((COUNTIF(I32:P32,"&lt;&gt;90000")-COUNTBLANK(I32:P32))&gt;0,"90,000円以外の入力があります。","")&amp;IF(AND($R$1="実績報告書（上期）",SUM(M32:P32)&gt;0),"上期実績時は10月以降に金額を入力しないでください","")</f>
      </c>
      <c r="AB32" s="689">
        <f>AB28</f>
        <v>90000</v>
      </c>
    </row>
    <row r="33" spans="2:20" ht="49.5" customHeight="1" thickTop="1">
      <c r="B33" s="887" t="s">
        <v>463</v>
      </c>
      <c r="C33" s="1065" t="str">
        <f>"【ＦＷ１助成月数】は、研修期間（最大"&amp;リスト!$C$80&amp;"ヶ月）において、技術習得推進費単価は『様式1-2（申請時の定着率）』により変動します。
『 過去5年間（H27年度以降）に「緑の雇用」を実施していない）』 林業経営体は 『 新規 』と入力し、月額上限は9万円となります。
（ 様式1-2（申請時の定着率）が 『 0．0％（全員離脱）』 の場合は、 『 0 （ゼロ） 』 を入力してください）"</f>
        <v>【ＦＷ１助成月数】は、研修期間（最大8ヶ月）において、技術習得推進費単価は『様式1-2（申請時の定着率）』により変動します。
『 過去5年間（H27年度以降）に「緑の雇用」を実施していない）』 林業経営体は 『 新規 』と入力し、月額上限は9万円となります。
（ 様式1-2（申請時の定着率）が 『 0．0％（全員離脱）』 の場合は、 『 0 （ゼロ） 』 を入力してください）</v>
      </c>
      <c r="D33" s="1065"/>
      <c r="E33" s="1065"/>
      <c r="F33" s="1065"/>
      <c r="G33" s="1065"/>
      <c r="H33" s="1065"/>
      <c r="I33" s="1065"/>
      <c r="J33" s="1065"/>
      <c r="K33" s="1065"/>
      <c r="L33" s="1065"/>
      <c r="M33" s="1065"/>
      <c r="N33" s="1065"/>
      <c r="O33" s="1065"/>
      <c r="P33" s="1065"/>
      <c r="Q33" s="1065"/>
      <c r="R33" s="1065"/>
      <c r="S33" s="1065"/>
      <c r="T33" s="860"/>
    </row>
    <row r="34" spans="2:20" ht="19.5" customHeight="1">
      <c r="B34" s="152" t="s">
        <v>667</v>
      </c>
      <c r="C34" s="138" t="s">
        <v>889</v>
      </c>
      <c r="T34" s="860"/>
    </row>
    <row r="35" spans="2:20" ht="19.5" customHeight="1">
      <c r="B35" s="936" t="s">
        <v>406</v>
      </c>
      <c r="C35" s="936"/>
      <c r="D35" s="936"/>
      <c r="E35" s="936"/>
      <c r="F35" s="936"/>
      <c r="G35" s="936"/>
      <c r="Q35" s="139"/>
      <c r="R35" s="245" t="str">
        <f>IF('2-1(表紙)'!$J$3="","提出区分",'2-1(表紙)'!$J$3)</f>
        <v>提出区分</v>
      </c>
      <c r="T35" s="860"/>
    </row>
    <row r="36" ht="19.5" customHeight="1">
      <c r="T36" s="860"/>
    </row>
    <row r="37" spans="2:20" ht="19.5" customHeight="1">
      <c r="B37" s="1000" t="s">
        <v>426</v>
      </c>
      <c r="C37" s="1000"/>
      <c r="D37" s="1000"/>
      <c r="E37" s="1000"/>
      <c r="F37" s="1000"/>
      <c r="G37" s="1000"/>
      <c r="H37" s="1000"/>
      <c r="I37" s="296"/>
      <c r="J37" s="296"/>
      <c r="K37" s="186"/>
      <c r="L37" s="186"/>
      <c r="M37" s="186"/>
      <c r="N37" s="186"/>
      <c r="O37" s="936" t="s">
        <v>263</v>
      </c>
      <c r="P37" s="936"/>
      <c r="Q37" s="988">
        <f>IF('2-1(表紙)'!$I$15="","",'2-1(表紙)'!$I$15)</f>
      </c>
      <c r="R37" s="989"/>
      <c r="S37" s="990"/>
      <c r="T37" s="860"/>
    </row>
    <row r="38" spans="2:20" ht="19.5" customHeight="1">
      <c r="B38" s="1000"/>
      <c r="C38" s="1000"/>
      <c r="D38" s="1000"/>
      <c r="E38" s="1000"/>
      <c r="F38" s="1000"/>
      <c r="G38" s="1000"/>
      <c r="H38" s="1000"/>
      <c r="I38" s="296"/>
      <c r="J38" s="296"/>
      <c r="K38" s="186"/>
      <c r="L38" s="186"/>
      <c r="M38" s="186"/>
      <c r="N38" s="186"/>
      <c r="O38" s="936" t="s">
        <v>264</v>
      </c>
      <c r="P38" s="936"/>
      <c r="Q38" s="988">
        <f>IF('2-1(表紙)'!$J$15="","",'2-1(表紙)'!$J$15)</f>
      </c>
      <c r="R38" s="989"/>
      <c r="S38" s="990"/>
      <c r="T38" s="860"/>
    </row>
    <row r="39" spans="2:20" ht="19.5" customHeight="1">
      <c r="B39" s="1000"/>
      <c r="C39" s="1000"/>
      <c r="D39" s="1000"/>
      <c r="E39" s="1000"/>
      <c r="F39" s="1000"/>
      <c r="G39" s="1000"/>
      <c r="H39" s="1000"/>
      <c r="I39" s="296"/>
      <c r="J39" s="296"/>
      <c r="K39" s="186"/>
      <c r="L39" s="186"/>
      <c r="M39" s="186"/>
      <c r="N39" s="186"/>
      <c r="O39" s="936" t="str">
        <f>'2-1(表紙)'!F10</f>
        <v>林業経営体名</v>
      </c>
      <c r="P39" s="936"/>
      <c r="Q39" s="988">
        <f>IF('2-1(表紙)'!$H$10="","",'2-1(表紙)'!$H$10)</f>
      </c>
      <c r="R39" s="989"/>
      <c r="S39" s="474">
        <f>IF('2-1(表紙)'!$K$15="","",'2-1(表紙)'!$K$15)</f>
      </c>
      <c r="T39" s="860"/>
    </row>
    <row r="40" spans="2:20" ht="19.5" customHeight="1">
      <c r="B40" s="1060"/>
      <c r="C40" s="1060"/>
      <c r="D40" s="1060"/>
      <c r="E40" s="1060"/>
      <c r="F40" s="1060"/>
      <c r="G40" s="1060"/>
      <c r="H40" s="1060"/>
      <c r="I40" s="1060"/>
      <c r="J40" s="1060"/>
      <c r="K40" s="1060"/>
      <c r="L40" s="1060"/>
      <c r="M40" s="1060"/>
      <c r="N40" s="1060"/>
      <c r="O40" s="1060"/>
      <c r="P40" s="1060"/>
      <c r="Q40" s="156"/>
      <c r="R40" s="134"/>
      <c r="T40" s="860"/>
    </row>
    <row r="41" spans="2:20" ht="19.5" customHeight="1">
      <c r="B41" s="1046" t="s">
        <v>348</v>
      </c>
      <c r="C41" s="1027" t="s">
        <v>280</v>
      </c>
      <c r="D41" s="1027" t="s">
        <v>0</v>
      </c>
      <c r="E41" s="1047" t="s">
        <v>413</v>
      </c>
      <c r="F41" s="1056" t="s">
        <v>424</v>
      </c>
      <c r="G41" s="1044" t="s">
        <v>1</v>
      </c>
      <c r="H41" s="1044" t="s">
        <v>155</v>
      </c>
      <c r="I41" s="1044"/>
      <c r="J41" s="1044"/>
      <c r="K41" s="1044"/>
      <c r="L41" s="1044"/>
      <c r="M41" s="1044"/>
      <c r="N41" s="1044"/>
      <c r="O41" s="1044"/>
      <c r="P41" s="1044"/>
      <c r="Q41" s="1046" t="s">
        <v>161</v>
      </c>
      <c r="R41" s="1061" t="str">
        <f>R7</f>
        <v>備考
（月額上限を満たさない場合の理由等）</v>
      </c>
      <c r="S41" s="1062"/>
      <c r="T41" s="860"/>
    </row>
    <row r="42" spans="2:20" ht="64.5" customHeight="1" thickBot="1">
      <c r="B42" s="999"/>
      <c r="C42" s="1028"/>
      <c r="D42" s="1028"/>
      <c r="E42" s="1048"/>
      <c r="F42" s="1057"/>
      <c r="G42" s="1045"/>
      <c r="H42" s="429" t="s">
        <v>571</v>
      </c>
      <c r="I42" s="64" t="s">
        <v>324</v>
      </c>
      <c r="J42" s="64" t="s">
        <v>323</v>
      </c>
      <c r="K42" s="64" t="s">
        <v>337</v>
      </c>
      <c r="L42" s="64" t="s">
        <v>338</v>
      </c>
      <c r="M42" s="64" t="s">
        <v>157</v>
      </c>
      <c r="N42" s="64" t="s">
        <v>158</v>
      </c>
      <c r="O42" s="64" t="s">
        <v>159</v>
      </c>
      <c r="P42" s="64" t="s">
        <v>160</v>
      </c>
      <c r="Q42" s="999"/>
      <c r="R42" s="1063"/>
      <c r="S42" s="1064"/>
      <c r="T42" s="864" t="str">
        <f>T8</f>
        <v>↓留意メッセージが表示される場合があります</v>
      </c>
    </row>
    <row r="43" spans="2:20" ht="19.5" customHeight="1" hidden="1" thickTop="1">
      <c r="B43" s="1035" t="str">
        <f>'2-2(基本)'!B10</f>
        <v>ＴＲ
(R1補正)</v>
      </c>
      <c r="C43" s="1038" t="s">
        <v>308</v>
      </c>
      <c r="D43" s="1039"/>
      <c r="E43" s="1039"/>
      <c r="F43" s="1039"/>
      <c r="G43" s="1040"/>
      <c r="H43" s="135"/>
      <c r="I43" s="135"/>
      <c r="J43" s="135"/>
      <c r="K43" s="135"/>
      <c r="L43" s="135"/>
      <c r="M43" s="135"/>
      <c r="N43" s="135"/>
      <c r="O43" s="135"/>
      <c r="P43" s="135"/>
      <c r="Q43" s="135"/>
      <c r="R43" s="1059"/>
      <c r="S43" s="1059"/>
      <c r="T43" s="860"/>
    </row>
    <row r="44" spans="2:28" ht="19.5" customHeight="1" thickTop="1">
      <c r="B44" s="1036"/>
      <c r="C44" s="141">
        <v>21</v>
      </c>
      <c r="D44" s="240">
        <f>IF('2-2(基本)'!D43="","",'2-2(基本)'!D43)</f>
      </c>
      <c r="E44" s="813">
        <f>IF('2-2(基本)'!E43="","",'2-2(基本)'!E43)</f>
      </c>
      <c r="F44" s="813">
        <f>IF('2-2(基本)'!T43="","",'2-2(基本)'!T43)</f>
      </c>
      <c r="G44" s="274">
        <f>IF('2-2(基本)'!F43="","",'2-2(基本)'!F43)</f>
      </c>
      <c r="H44" s="136">
        <f>IF(OR(G44="",COUNTIF(I44:P44,"&gt;0")=0),"",SUM(I44:P44))</f>
      </c>
      <c r="I44" s="153"/>
      <c r="J44" s="153"/>
      <c r="K44" s="153"/>
      <c r="L44" s="153"/>
      <c r="M44" s="153"/>
      <c r="N44" s="153"/>
      <c r="O44" s="153"/>
      <c r="P44" s="153"/>
      <c r="Q44" s="136">
        <f>IF(OR(G44="",COUNTIF(I44:P44,"&gt;0")=0),"",COUNTIF(I44:P44,"&gt;0"))</f>
      </c>
      <c r="R44" s="1030"/>
      <c r="S44" s="1030"/>
      <c r="T44" s="865">
        <f>IF((COUNTIF(I44:P44,"&lt;&gt;90000")-COUNTBLANK(I44:P44))&gt;0,"90000円以外の入力があります。","")&amp;IF(AND($R$1="実績報告書（上期）",SUM(M44:P44)&gt;0),"上期実績時は10月以降に金額を入力しないでください","")</f>
      </c>
      <c r="AB44" s="693">
        <v>90000</v>
      </c>
    </row>
    <row r="45" spans="2:28" ht="19.5" customHeight="1">
      <c r="B45" s="1036"/>
      <c r="C45" s="158">
        <v>22</v>
      </c>
      <c r="D45" s="238">
        <f>IF('2-2(基本)'!D44="","",'2-2(基本)'!D44)</f>
      </c>
      <c r="E45" s="814"/>
      <c r="F45" s="814"/>
      <c r="G45" s="275">
        <f>IF('2-2(基本)'!F44="","",'2-2(基本)'!F44)</f>
      </c>
      <c r="H45" s="159">
        <f>IF(OR(G45="",COUNTIF(I45:P45,"&gt;0")=0),"",SUM(I45:P45))</f>
      </c>
      <c r="I45" s="155"/>
      <c r="J45" s="155"/>
      <c r="K45" s="155"/>
      <c r="L45" s="155"/>
      <c r="M45" s="155"/>
      <c r="N45" s="155"/>
      <c r="O45" s="155"/>
      <c r="P45" s="155"/>
      <c r="Q45" s="159">
        <f>IF(OR(G45="",COUNTIF(I45:P45,"&gt;0")=0),"",COUNTIF(I45:P45,"&gt;0"))</f>
      </c>
      <c r="R45" s="1030"/>
      <c r="S45" s="1030"/>
      <c r="T45" s="865">
        <f>IF((COUNTIF(I45:P45,"&lt;&gt;90000")-COUNTBLANK(I45:P45))&gt;0,"90000円以外の入力があります。","")&amp;IF(AND($R$1="実績報告書（上期）",SUM(M45:P45)&gt;0),"上期実績時は10月以降に金額を入力しないでください","")</f>
      </c>
      <c r="AB45" s="688">
        <f>AB44</f>
        <v>90000</v>
      </c>
    </row>
    <row r="46" spans="2:28" ht="19.5" customHeight="1">
      <c r="B46" s="1036"/>
      <c r="C46" s="158">
        <v>23</v>
      </c>
      <c r="D46" s="238">
        <f>IF('2-2(基本)'!D45="","",'2-2(基本)'!D45)</f>
      </c>
      <c r="E46" s="814"/>
      <c r="F46" s="814"/>
      <c r="G46" s="275">
        <f>IF('2-2(基本)'!F45="","",'2-2(基本)'!F45)</f>
      </c>
      <c r="H46" s="159">
        <f>IF(OR(G46="",COUNTIF(I46:P46,"&gt;0")=0),"",SUM(I46:P46))</f>
      </c>
      <c r="I46" s="155"/>
      <c r="J46" s="155"/>
      <c r="K46" s="155"/>
      <c r="L46" s="155"/>
      <c r="M46" s="155"/>
      <c r="N46" s="155"/>
      <c r="O46" s="155"/>
      <c r="P46" s="155"/>
      <c r="Q46" s="159">
        <f>IF(OR(G46="",COUNTIF(I46:P46,"&gt;0")=0),"",COUNTIF(I46:P46,"&gt;0"))</f>
      </c>
      <c r="R46" s="1030"/>
      <c r="S46" s="1030"/>
      <c r="T46" s="865">
        <f>IF((COUNTIF(I46:P46,"&lt;&gt;90000")-COUNTBLANK(I46:P46))&gt;0,"90000円以外の入力があります。","")&amp;IF(AND($R$1="実績報告書（上期）",SUM(M46:P46)&gt;0),"上期実績時は10月以降に金額を入力しないでください","")</f>
      </c>
      <c r="AB46" s="688">
        <f>AB44</f>
        <v>90000</v>
      </c>
    </row>
    <row r="47" spans="2:28" ht="19.5" customHeight="1">
      <c r="B47" s="1036"/>
      <c r="C47" s="158">
        <v>24</v>
      </c>
      <c r="D47" s="238">
        <f>IF('2-2(基本)'!D46="","",'2-2(基本)'!D46)</f>
      </c>
      <c r="E47" s="814"/>
      <c r="F47" s="814"/>
      <c r="G47" s="275">
        <f>IF('2-2(基本)'!F46="","",'2-2(基本)'!F46)</f>
      </c>
      <c r="H47" s="159">
        <f>IF(OR(G47="",COUNTIF(I47:P47,"&gt;0")=0),"",SUM(I47:P47))</f>
      </c>
      <c r="I47" s="155"/>
      <c r="J47" s="155"/>
      <c r="K47" s="155"/>
      <c r="L47" s="155"/>
      <c r="M47" s="155"/>
      <c r="N47" s="155"/>
      <c r="O47" s="155"/>
      <c r="P47" s="155"/>
      <c r="Q47" s="159">
        <f>IF(OR(G47="",COUNTIF(I47:P47,"&gt;0")=0),"",COUNTIF(I47:P47,"&gt;0"))</f>
      </c>
      <c r="R47" s="1030"/>
      <c r="S47" s="1030"/>
      <c r="T47" s="865">
        <f>IF((COUNTIF(I47:P47,"&lt;&gt;90000")-COUNTBLANK(I47:P47))&gt;0,"90000円以外の入力があります。","")&amp;IF(AND($R$1="実績報告書（上期）",SUM(M47:P47)&gt;0),"上期実績時は10月以降に金額を入力しないでください","")</f>
      </c>
      <c r="AB47" s="688">
        <f>AB44</f>
        <v>90000</v>
      </c>
    </row>
    <row r="48" spans="2:28" ht="19.5" customHeight="1" thickBot="1">
      <c r="B48" s="1037"/>
      <c r="C48" s="143">
        <v>25</v>
      </c>
      <c r="D48" s="241">
        <f>IF('2-2(基本)'!D47="","",'2-2(基本)'!D47)</f>
      </c>
      <c r="E48" s="384">
        <f>IF('2-2(基本)'!E47="","",'2-2(基本)'!E47)</f>
      </c>
      <c r="F48" s="384">
        <f>IF('2-2(基本)'!T47="","",'2-2(基本)'!T47)</f>
      </c>
      <c r="G48" s="144">
        <f>IF('2-2(基本)'!F47="","",'2-2(基本)'!F47)</f>
      </c>
      <c r="H48" s="145">
        <f>IF(OR(G48="",COUNTIF(I48:P48,"&gt;0")=0),"",SUM(I48:P48))</f>
      </c>
      <c r="I48" s="696"/>
      <c r="J48" s="696"/>
      <c r="K48" s="696"/>
      <c r="L48" s="696"/>
      <c r="M48" s="696"/>
      <c r="N48" s="696"/>
      <c r="O48" s="696"/>
      <c r="P48" s="696"/>
      <c r="Q48" s="146">
        <f>IF(OR(G48="",COUNTIF(I48:P48,"&gt;0")=0),"",COUNTIF(I48:P48,"&gt;0"))</f>
      </c>
      <c r="R48" s="1052"/>
      <c r="S48" s="1052"/>
      <c r="T48" s="865">
        <f>IF((COUNTIF(I48:P48,"&lt;&gt;90000")-COUNTBLANK(I48:P48))&gt;0,"90000円以外の入力があります。","")&amp;IF(AND($R$1="実績報告書（上期）",SUM(M48:P48)&gt;0),"上期実績時は10月以降に金額を入力しないでください","")</f>
      </c>
      <c r="AB48" s="689">
        <f>AB44</f>
        <v>90000</v>
      </c>
    </row>
    <row r="49" spans="2:28" ht="19.5" customHeight="1" thickBot="1" thickTop="1">
      <c r="B49" s="1041" t="s">
        <v>603</v>
      </c>
      <c r="C49" s="1049" t="str">
        <f>"月額上限："&amp;TEXT(AB16,"#,##0")&amp;" 円"</f>
        <v>月額上限：定着率未入力！ 円</v>
      </c>
      <c r="D49" s="1050"/>
      <c r="E49" s="1050"/>
      <c r="F49" s="1050"/>
      <c r="G49" s="1051"/>
      <c r="H49" s="732"/>
      <c r="I49" s="734"/>
      <c r="J49" s="734"/>
      <c r="K49" s="734"/>
      <c r="L49" s="734"/>
      <c r="M49" s="734"/>
      <c r="N49" s="734"/>
      <c r="O49" s="734"/>
      <c r="P49" s="734"/>
      <c r="Q49" s="737"/>
      <c r="R49" s="1059"/>
      <c r="S49" s="1059"/>
      <c r="T49" s="866"/>
      <c r="AB49" s="694"/>
    </row>
    <row r="50" spans="2:28" ht="19.5" customHeight="1" thickTop="1">
      <c r="B50" s="1042"/>
      <c r="C50" s="148">
        <v>26</v>
      </c>
      <c r="D50" s="244">
        <f>IF('2-2(基本)'!D48="","",'2-2(基本)'!D48)</f>
      </c>
      <c r="E50" s="383">
        <f>IF('2-2(基本)'!E48="","",'2-2(基本)'!E48)</f>
      </c>
      <c r="F50" s="391">
        <f>IF('2-2(基本)'!T48="","",'2-2(基本)'!T48)</f>
      </c>
      <c r="G50" s="149">
        <f>IF('2-2(基本)'!F48="","",'2-2(基本)'!F48)</f>
      </c>
      <c r="H50" s="135">
        <f>IF(OR(G50="",COUNTIF(I50:P50,"&gt;0")=0),"",SUM(I50:P50))</f>
      </c>
      <c r="I50" s="153"/>
      <c r="J50" s="153"/>
      <c r="K50" s="153"/>
      <c r="L50" s="153"/>
      <c r="M50" s="153"/>
      <c r="N50" s="153"/>
      <c r="O50" s="153"/>
      <c r="P50" s="153"/>
      <c r="Q50" s="150">
        <f>IF(OR(G50="",COUNTIF(I50:P50,"&gt;0")=0),"",COUNTIF(I50:P50,"&gt;0"))</f>
      </c>
      <c r="R50" s="1030"/>
      <c r="S50" s="1030"/>
      <c r="T50" s="865">
        <f>IF((COUNTIF(I50:P50,"&lt;&gt;"&amp;$AB$16)-COUNTBLANK(I50:P50))&gt;0,TEXT($AB$16,"#,##0")&amp;"円以外の入力があります。","")&amp;IF(AND($R$1="実績報告書（上期）",SUM(M50:P50)&gt;0),"上期実績時は10月以降に金額を入力しないでください","")</f>
      </c>
      <c r="AB50" s="693" t="str">
        <f>AB16</f>
        <v>定着率未入力！</v>
      </c>
    </row>
    <row r="51" spans="2:28" ht="19.5" customHeight="1">
      <c r="B51" s="1042"/>
      <c r="C51" s="141">
        <v>27</v>
      </c>
      <c r="D51" s="240">
        <f>IF('2-2(基本)'!D49="","",'2-2(基本)'!D49)</f>
      </c>
      <c r="E51" s="383">
        <f>IF('2-2(基本)'!E49="","",'2-2(基本)'!E49)</f>
      </c>
      <c r="F51" s="813">
        <f>IF('2-2(基本)'!T49="","",'2-2(基本)'!T49)</f>
      </c>
      <c r="G51" s="142">
        <f>IF('2-2(基本)'!F49="","",'2-2(基本)'!F49)</f>
      </c>
      <c r="H51" s="136">
        <f>IF(OR(G51="",COUNTIF(I51:P51,"&gt;0")=0),"",SUM(I51:P51))</f>
      </c>
      <c r="I51" s="153"/>
      <c r="J51" s="153"/>
      <c r="K51" s="153"/>
      <c r="L51" s="153"/>
      <c r="M51" s="153"/>
      <c r="N51" s="153"/>
      <c r="O51" s="153"/>
      <c r="P51" s="153"/>
      <c r="Q51" s="151">
        <f>IF(OR(G51="",COUNTIF(I51:P51,"&gt;0")=0),"",COUNTIF(I51:P51,"&gt;0"))</f>
      </c>
      <c r="R51" s="1030"/>
      <c r="S51" s="1030"/>
      <c r="T51" s="865">
        <f>IF((COUNTIF(I51:P51,"&lt;&gt;"&amp;$AB$16)-COUNTBLANK(I51:P51))&gt;0,TEXT($AB$16,"#,##0")&amp;"円以外の入力があります。","")&amp;IF(AND($R$1="実績報告書（上期）",SUM(M51:P51)&gt;0),"上期実績時は10月以降に金額を入力しないでください","")</f>
      </c>
      <c r="AB51" s="688" t="str">
        <f>AB50</f>
        <v>定着率未入力！</v>
      </c>
    </row>
    <row r="52" spans="2:28" ht="19.5" customHeight="1">
      <c r="B52" s="1042"/>
      <c r="C52" s="141">
        <v>28</v>
      </c>
      <c r="D52" s="240">
        <f>IF('2-2(基本)'!D50="","",'2-2(基本)'!D50)</f>
      </c>
      <c r="E52" s="383">
        <f>IF('2-2(基本)'!E50="","",'2-2(基本)'!E50)</f>
      </c>
      <c r="F52" s="813">
        <f>IF('2-2(基本)'!T50="","",'2-2(基本)'!T50)</f>
      </c>
      <c r="G52" s="142">
        <f>IF('2-2(基本)'!F50="","",'2-2(基本)'!F50)</f>
      </c>
      <c r="H52" s="136">
        <f>IF(OR(G52="",COUNTIF(I52:P52,"&gt;0")=0),"",SUM(I52:P52))</f>
      </c>
      <c r="I52" s="153"/>
      <c r="J52" s="153"/>
      <c r="K52" s="153"/>
      <c r="L52" s="153"/>
      <c r="M52" s="153"/>
      <c r="N52" s="153"/>
      <c r="O52" s="153"/>
      <c r="P52" s="153"/>
      <c r="Q52" s="151">
        <f>IF(OR(G52="",COUNTIF(I52:P52,"&gt;0")=0),"",COUNTIF(I52:P52,"&gt;0"))</f>
      </c>
      <c r="R52" s="1030"/>
      <c r="S52" s="1030"/>
      <c r="T52" s="865">
        <f>IF((COUNTIF(I52:P52,"&lt;&gt;"&amp;$AB$16)-COUNTBLANK(I52:P52))&gt;0,TEXT($AB$16,"#,##0")&amp;"円以外の入力があります。","")&amp;IF(AND($R$1="実績報告書（上期）",SUM(M52:P52)&gt;0),"上期実績時は10月以降に金額を入力しないでください","")</f>
      </c>
      <c r="AB52" s="688" t="str">
        <f>AB50</f>
        <v>定着率未入力！</v>
      </c>
    </row>
    <row r="53" spans="2:28" ht="19.5" customHeight="1">
      <c r="B53" s="1042"/>
      <c r="C53" s="141">
        <v>29</v>
      </c>
      <c r="D53" s="240">
        <f>IF('2-2(基本)'!D51="","",'2-2(基本)'!D51)</f>
      </c>
      <c r="E53" s="383">
        <f>IF('2-2(基本)'!E51="","",'2-2(基本)'!E51)</f>
      </c>
      <c r="F53" s="813">
        <f>IF('2-2(基本)'!T51="","",'2-2(基本)'!T51)</f>
      </c>
      <c r="G53" s="142">
        <f>IF('2-2(基本)'!F51="","",'2-2(基本)'!F51)</f>
      </c>
      <c r="H53" s="136">
        <f>IF(OR(G53="",COUNTIF(I53:P53,"&gt;0")=0),"",SUM(I53:P53))</f>
      </c>
      <c r="I53" s="153"/>
      <c r="J53" s="153"/>
      <c r="K53" s="153"/>
      <c r="L53" s="153"/>
      <c r="M53" s="153"/>
      <c r="N53" s="153"/>
      <c r="O53" s="153"/>
      <c r="P53" s="153"/>
      <c r="Q53" s="151">
        <f>IF(OR(G53="",COUNTIF(I53:P53,"&gt;0")=0),"",COUNTIF(I53:P53,"&gt;0"))</f>
      </c>
      <c r="R53" s="1030"/>
      <c r="S53" s="1030"/>
      <c r="T53" s="865">
        <f>IF((COUNTIF(I53:P53,"&lt;&gt;"&amp;$AB$16)-COUNTBLANK(I53:P53))&gt;0,TEXT($AB$16,"#,##0")&amp;"円以外の入力があります。","")&amp;IF(AND($R$1="実績報告書（上期）",SUM(M53:P53)&gt;0),"上期実績時は10月以降に金額を入力しないでください","")</f>
      </c>
      <c r="AB53" s="688" t="str">
        <f>AB50</f>
        <v>定着率未入力！</v>
      </c>
    </row>
    <row r="54" spans="2:28" ht="19.5" customHeight="1" thickBot="1">
      <c r="B54" s="1043"/>
      <c r="C54" s="143">
        <v>30</v>
      </c>
      <c r="D54" s="241">
        <f>IF('2-2(基本)'!D52="","",'2-2(基本)'!D52)</f>
      </c>
      <c r="E54" s="384">
        <f>IF('2-2(基本)'!E52="","",'2-2(基本)'!E52)</f>
      </c>
      <c r="F54" s="384">
        <f>IF('2-2(基本)'!T52="","",'2-2(基本)'!T52)</f>
      </c>
      <c r="G54" s="144">
        <f>IF('2-2(基本)'!F52="","",'2-2(基本)'!F52)</f>
      </c>
      <c r="H54" s="145">
        <f>IF(OR(G54="",COUNTIF(I54:P54,"&gt;0")=0),"",SUM(I54:P54))</f>
      </c>
      <c r="I54" s="154"/>
      <c r="J54" s="154"/>
      <c r="K54" s="154"/>
      <c r="L54" s="154"/>
      <c r="M54" s="154"/>
      <c r="N54" s="154"/>
      <c r="O54" s="154"/>
      <c r="P54" s="154"/>
      <c r="Q54" s="146">
        <f>IF(OR(G54="",COUNTIF(I54:P54,"&gt;0")=0),"",COUNTIF(I54:P54,"&gt;0"))</f>
      </c>
      <c r="R54" s="1052"/>
      <c r="S54" s="1052"/>
      <c r="T54" s="865">
        <f>IF((COUNTIF(I54:P54,"&lt;&gt;"&amp;$AB$16)-COUNTBLANK(I54:P54))&gt;0,TEXT($AB$16,"#,##0")&amp;"円以外の入力があります。","")&amp;IF(AND($R$1="実績報告書（上期）",SUM(M54:P54)&gt;0),"上期実績時は10月以降に金額を入力しないでください","")</f>
      </c>
      <c r="AB54" s="689" t="str">
        <f>AB50</f>
        <v>定着率未入力！</v>
      </c>
    </row>
    <row r="55" spans="2:20" ht="19.5" customHeight="1" hidden="1" thickTop="1">
      <c r="B55" s="1041" t="s">
        <v>604</v>
      </c>
      <c r="C55" s="1032" t="s">
        <v>308</v>
      </c>
      <c r="D55" s="1033"/>
      <c r="E55" s="1033"/>
      <c r="F55" s="1033"/>
      <c r="G55" s="1034"/>
      <c r="H55" s="147"/>
      <c r="I55" s="600"/>
      <c r="J55" s="600"/>
      <c r="K55" s="600"/>
      <c r="L55" s="600"/>
      <c r="M55" s="600"/>
      <c r="N55" s="600"/>
      <c r="O55" s="600"/>
      <c r="P55" s="600"/>
      <c r="Q55" s="136"/>
      <c r="R55" s="1059"/>
      <c r="S55" s="1059"/>
      <c r="T55" s="866"/>
    </row>
    <row r="56" spans="2:28" ht="19.5" customHeight="1" thickTop="1">
      <c r="B56" s="1042"/>
      <c r="C56" s="141">
        <v>31</v>
      </c>
      <c r="D56" s="240">
        <f>IF('2-2(基本)'!D53="","",'2-2(基本)'!D53)</f>
      </c>
      <c r="E56" s="383">
        <f>IF('2-2(基本)'!E53="","",'2-2(基本)'!E53)</f>
      </c>
      <c r="F56" s="383">
        <f>IF('2-2(基本)'!T53="","",'2-2(基本)'!T53)</f>
      </c>
      <c r="G56" s="142">
        <f>IF('2-2(基本)'!F53="","",'2-2(基本)'!F53)</f>
      </c>
      <c r="H56" s="136">
        <f>IF(OR(G56="",COUNTIF(I56:P56,"&gt;0")=0),"",SUM(I56:P56))</f>
      </c>
      <c r="I56" s="153"/>
      <c r="J56" s="153"/>
      <c r="K56" s="153"/>
      <c r="L56" s="153"/>
      <c r="M56" s="153"/>
      <c r="N56" s="153"/>
      <c r="O56" s="153"/>
      <c r="P56" s="153"/>
      <c r="Q56" s="151">
        <f>IF(OR(G56="",COUNTIF(I56:P56,"&gt;0")=0),"",COUNTIF(I56:P56,"&gt;0"))</f>
      </c>
      <c r="R56" s="1030"/>
      <c r="S56" s="1030"/>
      <c r="T56" s="865">
        <f>IF((COUNTIF(I56:P56,"&lt;&gt;90000")-COUNTBLANK(I56:P56))&gt;0,"90,000円以外の入力があります。","")&amp;IF(AND($R$1="実績報告書（上期）",SUM(M56:P56)&gt;0),"上期実績時は10月以降に金額を入力しないでください","")</f>
      </c>
      <c r="AB56" s="693">
        <v>90000</v>
      </c>
    </row>
    <row r="57" spans="2:28" ht="19.5" customHeight="1">
      <c r="B57" s="1042"/>
      <c r="C57" s="141">
        <v>32</v>
      </c>
      <c r="D57" s="240">
        <f>IF('2-2(基本)'!D54="","",'2-2(基本)'!D54)</f>
      </c>
      <c r="E57" s="383">
        <f>IF('2-2(基本)'!E54="","",'2-2(基本)'!E54)</f>
      </c>
      <c r="F57" s="383">
        <f>IF('2-2(基本)'!T54="","",'2-2(基本)'!T54)</f>
      </c>
      <c r="G57" s="142">
        <f>IF('2-2(基本)'!F54="","",'2-2(基本)'!F54)</f>
      </c>
      <c r="H57" s="136">
        <f>IF(OR(G57="",COUNTIF(I57:P57,"&gt;0")=0),"",SUM(I57:P57))</f>
      </c>
      <c r="I57" s="153"/>
      <c r="J57" s="153"/>
      <c r="K57" s="153"/>
      <c r="L57" s="153"/>
      <c r="M57" s="153"/>
      <c r="N57" s="153"/>
      <c r="O57" s="153"/>
      <c r="P57" s="153"/>
      <c r="Q57" s="151">
        <f>IF(OR(G57="",COUNTIF(I57:P57,"&gt;0")=0),"",COUNTIF(I57:P57,"&gt;0"))</f>
      </c>
      <c r="R57" s="1030"/>
      <c r="S57" s="1030"/>
      <c r="T57" s="865">
        <f>IF((COUNTIF(I57:P57,"&lt;&gt;90000")-COUNTBLANK(I57:P57))&gt;0,"90,000円以外の入力があります。","")&amp;IF(AND($R$1="実績報告書（上期）",SUM(M57:P57)&gt;0),"上期実績時は10月以降に金額を入力しないでください","")</f>
      </c>
      <c r="AB57" s="688">
        <f>AB56</f>
        <v>90000</v>
      </c>
    </row>
    <row r="58" spans="2:28" ht="19.5" customHeight="1">
      <c r="B58" s="1042"/>
      <c r="C58" s="141">
        <v>33</v>
      </c>
      <c r="D58" s="240">
        <f>IF('2-2(基本)'!D55="","",'2-2(基本)'!D55)</f>
      </c>
      <c r="E58" s="383">
        <f>IF('2-2(基本)'!E55="","",'2-2(基本)'!E55)</f>
      </c>
      <c r="F58" s="383">
        <f>IF('2-2(基本)'!T55="","",'2-2(基本)'!T55)</f>
      </c>
      <c r="G58" s="142">
        <f>IF('2-2(基本)'!F55="","",'2-2(基本)'!F55)</f>
      </c>
      <c r="H58" s="136">
        <f>IF(OR(G58="",COUNTIF(I58:P58,"&gt;0")=0),"",SUM(I58:P58))</f>
      </c>
      <c r="I58" s="153"/>
      <c r="J58" s="153"/>
      <c r="K58" s="153"/>
      <c r="L58" s="153"/>
      <c r="M58" s="153"/>
      <c r="N58" s="153"/>
      <c r="O58" s="153"/>
      <c r="P58" s="153"/>
      <c r="Q58" s="151">
        <f>IF(OR(G58="",COUNTIF(I58:P58,"&gt;0")=0),"",COUNTIF(I58:P58,"&gt;0"))</f>
      </c>
      <c r="R58" s="1030"/>
      <c r="S58" s="1030"/>
      <c r="T58" s="865">
        <f>IF((COUNTIF(I58:P58,"&lt;&gt;90000")-COUNTBLANK(I58:P58))&gt;0,"90,000円以外の入力があります。","")&amp;IF(AND($R$1="実績報告書（上期）",SUM(M58:P58)&gt;0),"上期実績時は10月以降に金額を入力しないでください","")</f>
      </c>
      <c r="AB58" s="688">
        <f>AB56</f>
        <v>90000</v>
      </c>
    </row>
    <row r="59" spans="2:28" ht="19.5" customHeight="1">
      <c r="B59" s="1042"/>
      <c r="C59" s="141">
        <v>34</v>
      </c>
      <c r="D59" s="240">
        <f>IF('2-2(基本)'!D56="","",'2-2(基本)'!D56)</f>
      </c>
      <c r="E59" s="383">
        <f>IF('2-2(基本)'!E56="","",'2-2(基本)'!E56)</f>
      </c>
      <c r="F59" s="383">
        <f>IF('2-2(基本)'!T56="","",'2-2(基本)'!T56)</f>
      </c>
      <c r="G59" s="142">
        <f>IF('2-2(基本)'!F56="","",'2-2(基本)'!F56)</f>
      </c>
      <c r="H59" s="136">
        <f>IF(OR(G59="",COUNTIF(I59:P59,"&gt;0")=0),"",SUM(I59:P59))</f>
      </c>
      <c r="I59" s="153"/>
      <c r="J59" s="153"/>
      <c r="K59" s="153"/>
      <c r="L59" s="153"/>
      <c r="M59" s="153"/>
      <c r="N59" s="153"/>
      <c r="O59" s="153"/>
      <c r="P59" s="153"/>
      <c r="Q59" s="151">
        <f>IF(OR(G59="",COUNTIF(I59:P59,"&gt;0")=0),"",COUNTIF(I59:P59,"&gt;0"))</f>
      </c>
      <c r="R59" s="1030"/>
      <c r="S59" s="1030"/>
      <c r="T59" s="865">
        <f>IF((COUNTIF(I59:P59,"&lt;&gt;90000")-COUNTBLANK(I59:P59))&gt;0,"90,000円以外の入力があります。","")&amp;IF(AND($R$1="実績報告書（上期）",SUM(M59:P59)&gt;0),"上期実績時は10月以降に金額を入力しないでください","")</f>
      </c>
      <c r="AB59" s="688">
        <f>AB56</f>
        <v>90000</v>
      </c>
    </row>
    <row r="60" spans="2:28" ht="19.5" customHeight="1" thickBot="1">
      <c r="B60" s="1043"/>
      <c r="C60" s="143">
        <v>35</v>
      </c>
      <c r="D60" s="241">
        <f>IF('2-2(基本)'!D57="","",'2-2(基本)'!D57)</f>
      </c>
      <c r="E60" s="384">
        <f>IF('2-2(基本)'!E57="","",'2-2(基本)'!E57)</f>
      </c>
      <c r="F60" s="384">
        <f>IF('2-2(基本)'!T57="","",'2-2(基本)'!T57)</f>
      </c>
      <c r="G60" s="144">
        <f>IF('2-2(基本)'!F57="","",'2-2(基本)'!F57)</f>
      </c>
      <c r="H60" s="145">
        <f>IF(OR(G60="",COUNTIF(I60:P60,"&gt;0")=0),"",SUM(I60:P60))</f>
      </c>
      <c r="I60" s="154"/>
      <c r="J60" s="154"/>
      <c r="K60" s="154"/>
      <c r="L60" s="154"/>
      <c r="M60" s="154"/>
      <c r="N60" s="154"/>
      <c r="O60" s="154"/>
      <c r="P60" s="154"/>
      <c r="Q60" s="146">
        <f>IF(OR(G60="",COUNTIF(I60:P60,"&gt;0")=0),"",COUNTIF(I60:P60,"&gt;0"))</f>
      </c>
      <c r="R60" s="1052"/>
      <c r="S60" s="1052"/>
      <c r="T60" s="865">
        <f>IF((COUNTIF(I60:P60,"&lt;&gt;90000")-COUNTBLANK(I60:P60))&gt;0,"90,000円以外の入力があります。","")&amp;IF(AND($R$1="実績報告書（上期）",SUM(M60:P60)&gt;0),"上期実績時は10月以降に金額を入力しないでください","")</f>
      </c>
      <c r="AB60" s="689">
        <f>AB56</f>
        <v>90000</v>
      </c>
    </row>
    <row r="61" spans="2:20" ht="19.5" customHeight="1" hidden="1" thickTop="1">
      <c r="B61" s="1041" t="s">
        <v>605</v>
      </c>
      <c r="C61" s="1032" t="s">
        <v>308</v>
      </c>
      <c r="D61" s="1033"/>
      <c r="E61" s="1033"/>
      <c r="F61" s="1033"/>
      <c r="G61" s="1034"/>
      <c r="H61" s="147"/>
      <c r="I61" s="135"/>
      <c r="J61" s="135"/>
      <c r="K61" s="135"/>
      <c r="L61" s="135"/>
      <c r="M61" s="135"/>
      <c r="N61" s="135"/>
      <c r="O61" s="135"/>
      <c r="P61" s="135"/>
      <c r="Q61" s="136"/>
      <c r="R61" s="1059"/>
      <c r="S61" s="1059"/>
      <c r="T61" s="866"/>
    </row>
    <row r="62" spans="2:28" ht="19.5" customHeight="1" thickTop="1">
      <c r="B62" s="1042"/>
      <c r="C62" s="141">
        <v>36</v>
      </c>
      <c r="D62" s="240">
        <f>IF('2-2(基本)'!D58="","",'2-2(基本)'!D58)</f>
      </c>
      <c r="E62" s="383">
        <f>IF('2-2(基本)'!E58="","",'2-2(基本)'!E58)</f>
      </c>
      <c r="F62" s="383">
        <f>IF('2-2(基本)'!T58="","",'2-2(基本)'!T58)</f>
      </c>
      <c r="G62" s="142">
        <f>IF('2-2(基本)'!F58="","",'2-2(基本)'!F58)</f>
      </c>
      <c r="H62" s="136">
        <f>IF(OR(G62="",COUNTIF(I62:P62,"&gt;0")=0),"",SUM(I62:P62))</f>
      </c>
      <c r="I62" s="153"/>
      <c r="J62" s="153"/>
      <c r="K62" s="153"/>
      <c r="L62" s="153"/>
      <c r="M62" s="153"/>
      <c r="N62" s="153"/>
      <c r="O62" s="153"/>
      <c r="P62" s="153"/>
      <c r="Q62" s="151">
        <f>IF(OR(G62="",COUNTIF(I62:P62,"&gt;0")=0),"",COUNTIF(I62:P62,"&gt;0"))</f>
      </c>
      <c r="R62" s="1030"/>
      <c r="S62" s="1030"/>
      <c r="T62" s="865">
        <f>IF((COUNTIF(I62:P62,"&lt;&gt;90000")-COUNTBLANK(I62:P62))&gt;0,"90,000円以外の入力があります。","")&amp;IF(AND($R$1="実績報告書（上期）",SUM(M62:P62)&gt;0),"上期実績時は10月以降に金額を入力しないでください","")</f>
      </c>
      <c r="AB62" s="693">
        <v>90000</v>
      </c>
    </row>
    <row r="63" spans="2:28" ht="19.5" customHeight="1">
      <c r="B63" s="1042"/>
      <c r="C63" s="141">
        <v>37</v>
      </c>
      <c r="D63" s="240">
        <f>IF('2-2(基本)'!D59="","",'2-2(基本)'!D59)</f>
      </c>
      <c r="E63" s="383">
        <f>IF('2-2(基本)'!E59="","",'2-2(基本)'!E59)</f>
      </c>
      <c r="F63" s="383">
        <f>IF('2-2(基本)'!T59="","",'2-2(基本)'!T59)</f>
      </c>
      <c r="G63" s="142">
        <f>IF('2-2(基本)'!F59="","",'2-2(基本)'!F59)</f>
      </c>
      <c r="H63" s="136">
        <f>IF(OR(G63="",COUNTIF(I63:P63,"&gt;0")=0),"",SUM(I63:P63))</f>
      </c>
      <c r="I63" s="153"/>
      <c r="J63" s="153"/>
      <c r="K63" s="153"/>
      <c r="L63" s="153"/>
      <c r="M63" s="153"/>
      <c r="N63" s="153"/>
      <c r="O63" s="153"/>
      <c r="P63" s="153"/>
      <c r="Q63" s="151">
        <f>IF(OR(G63="",COUNTIF(I63:P63,"&gt;0")=0),"",COUNTIF(I63:P63,"&gt;0"))</f>
      </c>
      <c r="R63" s="1030"/>
      <c r="S63" s="1030"/>
      <c r="T63" s="865">
        <f>IF((COUNTIF(I63:P63,"&lt;&gt;90000")-COUNTBLANK(I63:P63))&gt;0,"90,000円以外の入力があります。","")&amp;IF(AND($R$1="実績報告書（上期）",SUM(M63:P63)&gt;0),"上期実績時は10月以降に金額を入力しないでください","")</f>
      </c>
      <c r="AB63" s="688">
        <f>AB62</f>
        <v>90000</v>
      </c>
    </row>
    <row r="64" spans="2:28" ht="19.5" customHeight="1">
      <c r="B64" s="1042"/>
      <c r="C64" s="141">
        <v>38</v>
      </c>
      <c r="D64" s="240">
        <f>IF('2-2(基本)'!D60="","",'2-2(基本)'!D60)</f>
      </c>
      <c r="E64" s="383">
        <f>IF('2-2(基本)'!E60="","",'2-2(基本)'!E60)</f>
      </c>
      <c r="F64" s="383">
        <f>IF('2-2(基本)'!T60="","",'2-2(基本)'!T60)</f>
      </c>
      <c r="G64" s="142">
        <f>IF('2-2(基本)'!F60="","",'2-2(基本)'!F60)</f>
      </c>
      <c r="H64" s="136">
        <f>IF(OR(G64="",COUNTIF(I64:P64,"&gt;0")=0),"",SUM(I64:P64))</f>
      </c>
      <c r="I64" s="153"/>
      <c r="J64" s="153"/>
      <c r="K64" s="153"/>
      <c r="L64" s="153"/>
      <c r="M64" s="153"/>
      <c r="N64" s="153"/>
      <c r="O64" s="153"/>
      <c r="P64" s="153"/>
      <c r="Q64" s="151">
        <f>IF(OR(G64="",COUNTIF(I64:P64,"&gt;0")=0),"",COUNTIF(I64:P64,"&gt;0"))</f>
      </c>
      <c r="R64" s="1030"/>
      <c r="S64" s="1030"/>
      <c r="T64" s="865">
        <f>IF((COUNTIF(I64:P64,"&lt;&gt;90000")-COUNTBLANK(I64:P64))&gt;0,"90,000円以外の入力があります。","")&amp;IF(AND($R$1="実績報告書（上期）",SUM(M64:P64)&gt;0),"上期実績時は10月以降に金額を入力しないでください","")</f>
      </c>
      <c r="AB64" s="688">
        <f>AB62</f>
        <v>90000</v>
      </c>
    </row>
    <row r="65" spans="2:28" ht="19.5" customHeight="1">
      <c r="B65" s="1042"/>
      <c r="C65" s="141">
        <v>39</v>
      </c>
      <c r="D65" s="240">
        <f>IF('2-2(基本)'!D61="","",'2-2(基本)'!D61)</f>
      </c>
      <c r="E65" s="383">
        <f>IF('2-2(基本)'!E61="","",'2-2(基本)'!E61)</f>
      </c>
      <c r="F65" s="383">
        <f>IF('2-2(基本)'!T61="","",'2-2(基本)'!T61)</f>
      </c>
      <c r="G65" s="142">
        <f>IF('2-2(基本)'!F61="","",'2-2(基本)'!F61)</f>
      </c>
      <c r="H65" s="136">
        <f>IF(OR(G65="",COUNTIF(I65:P65,"&gt;0")=0),"",SUM(I65:P65))</f>
      </c>
      <c r="I65" s="153"/>
      <c r="J65" s="153"/>
      <c r="K65" s="153"/>
      <c r="L65" s="153"/>
      <c r="M65" s="153"/>
      <c r="N65" s="153"/>
      <c r="O65" s="153"/>
      <c r="P65" s="153"/>
      <c r="Q65" s="151">
        <f>IF(OR(G65="",COUNTIF(I65:P65,"&gt;0")=0),"",COUNTIF(I65:P65,"&gt;0"))</f>
      </c>
      <c r="R65" s="1030"/>
      <c r="S65" s="1030"/>
      <c r="T65" s="865">
        <f>IF((COUNTIF(I65:P65,"&lt;&gt;90000")-COUNTBLANK(I65:P65))&gt;0,"90,000円以外の入力があります。","")&amp;IF(AND($R$1="実績報告書（上期）",SUM(M65:P65)&gt;0),"上期実績時は10月以降に金額を入力しないでください","")</f>
      </c>
      <c r="AB65" s="688">
        <f>AB62</f>
        <v>90000</v>
      </c>
    </row>
    <row r="66" spans="2:28" ht="19.5" customHeight="1" thickBot="1">
      <c r="B66" s="1067"/>
      <c r="C66" s="141">
        <v>40</v>
      </c>
      <c r="D66" s="240">
        <f>IF('2-2(基本)'!D62="","",'2-2(基本)'!D62)</f>
      </c>
      <c r="E66" s="383">
        <f>IF('2-2(基本)'!E62="","",'2-2(基本)'!E62)</f>
      </c>
      <c r="F66" s="383">
        <f>IF('2-2(基本)'!T62="","",'2-2(基本)'!T62)</f>
      </c>
      <c r="G66" s="142">
        <f>IF('2-2(基本)'!F62="","",'2-2(基本)'!F62)</f>
      </c>
      <c r="H66" s="136">
        <f>IF(OR(G66="",COUNTIF(I66:P66,"&gt;0")=0),"",SUM(I66:P66))</f>
      </c>
      <c r="I66" s="153"/>
      <c r="J66" s="153"/>
      <c r="K66" s="153"/>
      <c r="L66" s="153"/>
      <c r="M66" s="153"/>
      <c r="N66" s="153"/>
      <c r="O66" s="153"/>
      <c r="P66" s="153"/>
      <c r="Q66" s="151">
        <f>IF(OR(G66="",COUNTIF(I66:P66,"&gt;0")=0),"",COUNTIF(I66:P66,"&gt;0"))</f>
      </c>
      <c r="R66" s="1030"/>
      <c r="S66" s="1030"/>
      <c r="T66" s="865">
        <f>IF((COUNTIF(I66:P66,"&lt;&gt;90000")-COUNTBLANK(I66:P66))&gt;0,"90,000円以外の入力があります。","")&amp;IF(AND($R$1="実績報告書（上期）",SUM(M66:P66)&gt;0),"上期実績時は10月以降に金額を入力しないでください","")</f>
      </c>
      <c r="AB66" s="689">
        <f>AB62</f>
        <v>90000</v>
      </c>
    </row>
    <row r="67" spans="2:19" ht="49.5" customHeight="1" thickTop="1">
      <c r="B67" s="887" t="s">
        <v>463</v>
      </c>
      <c r="C67" s="1031" t="str">
        <f>C33</f>
        <v>【ＦＷ１助成月数】は、研修期間（最大8ヶ月）において、技術習得推進費単価は『様式1-2（申請時の定着率）』により変動します。
『 過去5年間（H27年度以降）に「緑の雇用」を実施していない）』 林業経営体は 『 新規 』と入力し、月額上限は9万円となります。
（ 様式1-2（申請時の定着率）が 『 0．0％（全員離脱）』 の場合は、 『 0 （ゼロ） 』 を入力してください）</v>
      </c>
      <c r="D67" s="1031"/>
      <c r="E67" s="1031"/>
      <c r="F67" s="1031"/>
      <c r="G67" s="1031"/>
      <c r="H67" s="1031"/>
      <c r="I67" s="1031"/>
      <c r="J67" s="1031"/>
      <c r="K67" s="1031"/>
      <c r="L67" s="1031"/>
      <c r="M67" s="1031"/>
      <c r="N67" s="1031"/>
      <c r="O67" s="1031"/>
      <c r="P67" s="1031"/>
      <c r="Q67" s="1031"/>
      <c r="R67" s="1031"/>
      <c r="S67" s="1031"/>
    </row>
    <row r="68" spans="2:3" ht="19.5" customHeight="1">
      <c r="B68" s="152" t="s">
        <v>462</v>
      </c>
      <c r="C68" s="138" t="str">
        <f>C34</f>
        <v>【ＴＲ、ＦＷ２、ＦＷ３月額上限】は、昨年度同様、9万円のままです。</v>
      </c>
    </row>
  </sheetData>
  <sheetProtection password="FA09" sheet="1" objects="1" scenarios="1"/>
  <mergeCells count="105">
    <mergeCell ref="R64:S64"/>
    <mergeCell ref="R65:S65"/>
    <mergeCell ref="R66:S66"/>
    <mergeCell ref="B21:B26"/>
    <mergeCell ref="B27:B32"/>
    <mergeCell ref="B55:B60"/>
    <mergeCell ref="B61:B66"/>
    <mergeCell ref="R58:S58"/>
    <mergeCell ref="R59:S59"/>
    <mergeCell ref="R60:S60"/>
    <mergeCell ref="R61:S61"/>
    <mergeCell ref="R62:S62"/>
    <mergeCell ref="R63:S63"/>
    <mergeCell ref="R52:S52"/>
    <mergeCell ref="R53:S53"/>
    <mergeCell ref="R54:S54"/>
    <mergeCell ref="R55:S55"/>
    <mergeCell ref="R56:S56"/>
    <mergeCell ref="R57:S57"/>
    <mergeCell ref="R19:S19"/>
    <mergeCell ref="R20:S20"/>
    <mergeCell ref="R21:S21"/>
    <mergeCell ref="R51:S51"/>
    <mergeCell ref="R43:S43"/>
    <mergeCell ref="R44:S44"/>
    <mergeCell ref="R45:S45"/>
    <mergeCell ref="R46:S46"/>
    <mergeCell ref="R48:S48"/>
    <mergeCell ref="R47:S47"/>
    <mergeCell ref="R49:S49"/>
    <mergeCell ref="R50:S50"/>
    <mergeCell ref="R25:S25"/>
    <mergeCell ref="R28:S28"/>
    <mergeCell ref="R29:S29"/>
    <mergeCell ref="R31:S31"/>
    <mergeCell ref="Q41:Q42"/>
    <mergeCell ref="R12:S12"/>
    <mergeCell ref="R13:S13"/>
    <mergeCell ref="R14:S14"/>
    <mergeCell ref="R15:S15"/>
    <mergeCell ref="R16:S16"/>
    <mergeCell ref="R17:S17"/>
    <mergeCell ref="R22:S22"/>
    <mergeCell ref="R23:S23"/>
    <mergeCell ref="R24:S24"/>
    <mergeCell ref="R11:S11"/>
    <mergeCell ref="R41:S42"/>
    <mergeCell ref="C33:S33"/>
    <mergeCell ref="B37:H39"/>
    <mergeCell ref="B35:G35"/>
    <mergeCell ref="O37:P37"/>
    <mergeCell ref="Q37:S37"/>
    <mergeCell ref="O38:P38"/>
    <mergeCell ref="H41:P41"/>
    <mergeCell ref="R27:S27"/>
    <mergeCell ref="C21:G21"/>
    <mergeCell ref="C27:G27"/>
    <mergeCell ref="Q38:S38"/>
    <mergeCell ref="F41:F42"/>
    <mergeCell ref="O39:P39"/>
    <mergeCell ref="Q39:R39"/>
    <mergeCell ref="B40:P40"/>
    <mergeCell ref="B41:B42"/>
    <mergeCell ref="C41:C42"/>
    <mergeCell ref="D41:D42"/>
    <mergeCell ref="B15:B20"/>
    <mergeCell ref="V15:Y15"/>
    <mergeCell ref="V13:W13"/>
    <mergeCell ref="F7:F8"/>
    <mergeCell ref="I3:J5"/>
    <mergeCell ref="R9:S9"/>
    <mergeCell ref="O3:P3"/>
    <mergeCell ref="Q7:Q8"/>
    <mergeCell ref="R7:S8"/>
    <mergeCell ref="R10:S10"/>
    <mergeCell ref="Q5:R5"/>
    <mergeCell ref="C49:G49"/>
    <mergeCell ref="C55:G55"/>
    <mergeCell ref="R26:S26"/>
    <mergeCell ref="R30:S30"/>
    <mergeCell ref="B9:B14"/>
    <mergeCell ref="O5:P5"/>
    <mergeCell ref="E41:E42"/>
    <mergeCell ref="G41:G42"/>
    <mergeCell ref="C15:G15"/>
    <mergeCell ref="B49:B54"/>
    <mergeCell ref="B1:G1"/>
    <mergeCell ref="Q4:S4"/>
    <mergeCell ref="C9:G9"/>
    <mergeCell ref="G7:G8"/>
    <mergeCell ref="H7:P7"/>
    <mergeCell ref="C7:C8"/>
    <mergeCell ref="B7:B8"/>
    <mergeCell ref="E7:E8"/>
    <mergeCell ref="O4:P4"/>
    <mergeCell ref="AA16:AA19"/>
    <mergeCell ref="D7:D8"/>
    <mergeCell ref="B3:H5"/>
    <mergeCell ref="R32:S32"/>
    <mergeCell ref="R18:S18"/>
    <mergeCell ref="C67:S67"/>
    <mergeCell ref="Q3:S3"/>
    <mergeCell ref="C61:G61"/>
    <mergeCell ref="B43:B48"/>
    <mergeCell ref="C43:G43"/>
  </mergeCells>
  <conditionalFormatting sqref="I16:P20 I50:P54">
    <cfRule type="expression" priority="161" dxfId="117" stopIfTrue="1">
      <formula>I16&gt;$AB16</formula>
    </cfRule>
  </conditionalFormatting>
  <conditionalFormatting sqref="I10:P14 I22:P26 I28:P32 I44:P48 I56:P66">
    <cfRule type="expression" priority="36" dxfId="117" stopIfTrue="1">
      <formula>I10&gt;90000</formula>
    </cfRule>
  </conditionalFormatting>
  <conditionalFormatting sqref="I1">
    <cfRule type="expression" priority="33" dxfId="118" stopIfTrue="1">
      <formula>$I$3&lt;&gt;""</formula>
    </cfRule>
  </conditionalFormatting>
  <conditionalFormatting sqref="R10:S14 R16:S20 R22:S26 R28:S32 R44:S66 I3 I16:P20 I10:P14 I22:P26 I28:P32 I44:P48 I50:P54 I56:P60 I62:P66 R9 R15 R21 R27">
    <cfRule type="expression" priority="6" dxfId="3" stopIfTrue="1">
      <formula>I3=""</formula>
    </cfRule>
  </conditionalFormatting>
  <conditionalFormatting sqref="C15 C49">
    <cfRule type="expression" priority="28" dxfId="117" stopIfTrue="1">
      <formula>$I$3=""</formula>
    </cfRule>
  </conditionalFormatting>
  <conditionalFormatting sqref="H9:P9 D10:D14 G10:H14 H15:P15 D16:D20 G16:H20 H21:P21 D22:D26 G22:H26 H27:P27 D28:D32 G28:H32 Q9:Q32 Q3:S5">
    <cfRule type="expression" priority="3" dxfId="2" stopIfTrue="1">
      <formula>D3=""</formula>
    </cfRule>
  </conditionalFormatting>
  <conditionalFormatting sqref="D44:D48 G44:H48 D50:D54 G50:H54 D56:D60 G56:H60 D62:D66 G62:H66 Q44:Q48 Q56:Q60 Q62:Q66 Q37:S39 Q50:Q54">
    <cfRule type="expression" priority="2" dxfId="2" stopIfTrue="1">
      <formula>D37=""</formula>
    </cfRule>
  </conditionalFormatting>
  <conditionalFormatting sqref="I10:Q14 I44:Q48">
    <cfRule type="expression" priority="1" dxfId="117" stopIfTrue="1">
      <formula>COUNTIF($I10:$P10,"&gt;0")&gt;2</formula>
    </cfRule>
  </conditionalFormatting>
  <dataValidations count="2">
    <dataValidation operator="lessThanOrEqual" allowBlank="1" showInputMessage="1" error="100以下の数値を入れて下さい" sqref="I3:J5"/>
    <dataValidation type="list" allowBlank="1" showInputMessage="1" error="月額上限以下の額を入力してください。" sqref="I10:P14 I16:P20 I22:P26 I28:P32 I44:P48 I50:P54 I56:P60 I62:P66">
      <formula1>$AB10</formula1>
    </dataValidation>
  </dataValidations>
  <printOptions horizontalCentered="1"/>
  <pageMargins left="0.1968503937007874" right="0.1968503937007874" top="0.5905511811023623" bottom="0.1968503937007874" header="0.3937007874015748" footer="0.1968503937007874"/>
  <pageSetup horizontalDpi="600" verticalDpi="600" orientation="landscape" paperSize="9" scale="74" r:id="rId4"/>
  <rowBreaks count="1" manualBreakCount="1">
    <brk id="34" max="18" man="1"/>
  </rowBreaks>
  <ignoredErrors>
    <ignoredError sqref="H15 H21 H27" formula="1"/>
  </ignoredErrors>
  <drawing r:id="rId3"/>
  <legacyDrawing r:id="rId2"/>
</worksheet>
</file>

<file path=xl/worksheets/sheet9.xml><?xml version="1.0" encoding="utf-8"?>
<worksheet xmlns="http://schemas.openxmlformats.org/spreadsheetml/2006/main" xmlns:r="http://schemas.openxmlformats.org/officeDocument/2006/relationships">
  <sheetPr>
    <tabColor theme="4" tint="-0.4999699890613556"/>
  </sheetPr>
  <dimension ref="A1:AB68"/>
  <sheetViews>
    <sheetView view="pageBreakPreview" zoomScale="85" zoomScaleNormal="75" zoomScaleSheetLayoutView="85" zoomScalePageLayoutView="0" workbookViewId="0" topLeftCell="A1">
      <selection activeCell="A1" sqref="A1"/>
    </sheetView>
  </sheetViews>
  <sheetFormatPr defaultColWidth="9.00390625" defaultRowHeight="13.5" customHeight="1"/>
  <cols>
    <col min="1" max="1" width="3.57421875" style="138" customWidth="1"/>
    <col min="2" max="3" width="3.57421875" style="138" hidden="1" customWidth="1"/>
    <col min="4" max="4" width="11.140625" style="138" customWidth="1"/>
    <col min="5" max="6" width="3.57421875" style="138" hidden="1" customWidth="1"/>
    <col min="7" max="7" width="15.57421875" style="138" customWidth="1"/>
    <col min="8" max="16" width="10.57421875" style="138" customWidth="1"/>
    <col min="17" max="17" width="4.421875" style="138" customWidth="1"/>
    <col min="18" max="18" width="44.7109375" style="138" customWidth="1"/>
    <col min="19" max="19" width="5.57421875" style="138" customWidth="1"/>
    <col min="20" max="20" width="60.57421875" style="178" customWidth="1"/>
    <col min="21" max="28" width="9.00390625" style="138" hidden="1" customWidth="1"/>
    <col min="29" max="16384" width="9.00390625" style="138" customWidth="1"/>
  </cols>
  <sheetData>
    <row r="1" spans="1:20" ht="19.5" customHeight="1">
      <c r="A1" s="784"/>
      <c r="B1" s="936" t="s">
        <v>406</v>
      </c>
      <c r="C1" s="936"/>
      <c r="D1" s="936"/>
      <c r="E1" s="936"/>
      <c r="F1" s="936"/>
      <c r="G1" s="936"/>
      <c r="I1" s="617"/>
      <c r="J1" s="616"/>
      <c r="K1" s="616"/>
      <c r="L1" s="437"/>
      <c r="Q1" s="139"/>
      <c r="R1" s="701" t="str">
        <f>IF('2-1(表紙)'!$J$3="","提出区分",'2-1(表紙)'!$J$3)</f>
        <v>提出区分</v>
      </c>
      <c r="T1" s="138"/>
    </row>
    <row r="2" spans="9:20" ht="19.5" customHeight="1">
      <c r="I2" s="616"/>
      <c r="J2" s="616"/>
      <c r="K2" s="616"/>
      <c r="L2" s="437"/>
      <c r="T2" s="138"/>
    </row>
    <row r="3" spans="2:20" ht="19.5" customHeight="1">
      <c r="B3" s="1025" t="s">
        <v>737</v>
      </c>
      <c r="C3" s="1025"/>
      <c r="D3" s="1025"/>
      <c r="E3" s="1025"/>
      <c r="F3" s="1025"/>
      <c r="G3" s="1025"/>
      <c r="H3" s="1025"/>
      <c r="I3" s="1025"/>
      <c r="J3" s="1025"/>
      <c r="K3" s="1025"/>
      <c r="L3" s="1025"/>
      <c r="M3" s="1025"/>
      <c r="O3" s="936" t="s">
        <v>263</v>
      </c>
      <c r="P3" s="936"/>
      <c r="Q3" s="988">
        <f>IF('2-1(表紙)'!$I$15="","",'2-1(表紙)'!$I$15)</f>
      </c>
      <c r="R3" s="989"/>
      <c r="S3" s="990"/>
      <c r="T3" s="138"/>
    </row>
    <row r="4" spans="2:20" ht="19.5" customHeight="1">
      <c r="B4" s="1025"/>
      <c r="C4" s="1025"/>
      <c r="D4" s="1025"/>
      <c r="E4" s="1025"/>
      <c r="F4" s="1025"/>
      <c r="G4" s="1025"/>
      <c r="H4" s="1025"/>
      <c r="I4" s="1025"/>
      <c r="J4" s="1025"/>
      <c r="K4" s="1025"/>
      <c r="L4" s="1025"/>
      <c r="M4" s="1025"/>
      <c r="O4" s="936" t="s">
        <v>264</v>
      </c>
      <c r="P4" s="936"/>
      <c r="Q4" s="988">
        <f>IF('2-1(表紙)'!$J$15="","",'2-1(表紙)'!$J$15)</f>
      </c>
      <c r="R4" s="989"/>
      <c r="S4" s="990"/>
      <c r="T4" s="138"/>
    </row>
    <row r="5" spans="2:20" ht="19.5" customHeight="1">
      <c r="B5" s="1025"/>
      <c r="C5" s="1025"/>
      <c r="D5" s="1025"/>
      <c r="E5" s="1025"/>
      <c r="F5" s="1025"/>
      <c r="G5" s="1025"/>
      <c r="H5" s="1025"/>
      <c r="I5" s="1025"/>
      <c r="J5" s="1025"/>
      <c r="K5" s="1025"/>
      <c r="L5" s="1025"/>
      <c r="M5" s="1025"/>
      <c r="O5" s="936" t="str">
        <f>'2-1(表紙)'!F10</f>
        <v>林業経営体名</v>
      </c>
      <c r="P5" s="936"/>
      <c r="Q5" s="988">
        <f>IF('2-1(表紙)'!$H$10="","",'2-1(表紙)'!$H$10)</f>
      </c>
      <c r="R5" s="989"/>
      <c r="S5" s="474">
        <f>IF('2-1(表紙)'!$K$15="","",'2-1(表紙)'!$K$15)</f>
      </c>
      <c r="T5" s="138"/>
    </row>
    <row r="6" spans="2:18" ht="22.5" customHeight="1">
      <c r="B6" s="702"/>
      <c r="C6" s="702"/>
      <c r="D6" s="702"/>
      <c r="E6" s="702"/>
      <c r="F6" s="702"/>
      <c r="G6" s="702"/>
      <c r="H6" s="615"/>
      <c r="I6" s="881"/>
      <c r="J6" s="881"/>
      <c r="K6" s="881"/>
      <c r="L6" s="881"/>
      <c r="M6" s="881"/>
      <c r="N6" s="881"/>
      <c r="O6" s="881"/>
      <c r="P6" s="881"/>
      <c r="Q6" s="156"/>
      <c r="R6" s="39"/>
    </row>
    <row r="7" spans="2:19" ht="19.5" customHeight="1">
      <c r="B7" s="1087" t="s">
        <v>348</v>
      </c>
      <c r="C7" s="1056" t="s">
        <v>280</v>
      </c>
      <c r="D7" s="1027" t="s">
        <v>0</v>
      </c>
      <c r="E7" s="1047" t="s">
        <v>413</v>
      </c>
      <c r="F7" s="1056" t="s">
        <v>424</v>
      </c>
      <c r="G7" s="1044" t="s">
        <v>1</v>
      </c>
      <c r="H7" s="1044" t="s">
        <v>155</v>
      </c>
      <c r="I7" s="1044"/>
      <c r="J7" s="1044"/>
      <c r="K7" s="1044"/>
      <c r="L7" s="1044"/>
      <c r="M7" s="1044"/>
      <c r="N7" s="1044"/>
      <c r="O7" s="1044"/>
      <c r="P7" s="1044"/>
      <c r="Q7" s="1046" t="s">
        <v>161</v>
      </c>
      <c r="R7" s="992" t="s">
        <v>669</v>
      </c>
      <c r="S7" s="1044"/>
    </row>
    <row r="8" spans="2:20" ht="64.5" customHeight="1" thickBot="1">
      <c r="B8" s="1101"/>
      <c r="C8" s="1057"/>
      <c r="D8" s="1028"/>
      <c r="E8" s="1048"/>
      <c r="F8" s="1057"/>
      <c r="G8" s="1045"/>
      <c r="H8" s="429" t="s">
        <v>308</v>
      </c>
      <c r="I8" s="64" t="s">
        <v>324</v>
      </c>
      <c r="J8" s="64" t="s">
        <v>323</v>
      </c>
      <c r="K8" s="64" t="s">
        <v>337</v>
      </c>
      <c r="L8" s="64" t="s">
        <v>338</v>
      </c>
      <c r="M8" s="64" t="s">
        <v>157</v>
      </c>
      <c r="N8" s="64" t="s">
        <v>158</v>
      </c>
      <c r="O8" s="64" t="s">
        <v>159</v>
      </c>
      <c r="P8" s="64" t="s">
        <v>160</v>
      </c>
      <c r="Q8" s="999"/>
      <c r="R8" s="1045"/>
      <c r="S8" s="1045"/>
      <c r="T8" s="864" t="s">
        <v>750</v>
      </c>
    </row>
    <row r="9" spans="1:28" ht="19.5" customHeight="1" thickTop="1">
      <c r="A9" s="784"/>
      <c r="B9" s="1096" t="str">
        <f>'2-2(基本)R2TR専用'!B10</f>
        <v>ＴＲ
(R2)</v>
      </c>
      <c r="C9" s="1098" t="s">
        <v>755</v>
      </c>
      <c r="D9" s="1099"/>
      <c r="E9" s="1099"/>
      <c r="F9" s="1099"/>
      <c r="G9" s="1100"/>
      <c r="H9" s="230">
        <f aca="true" t="shared" si="0" ref="H9:Q9">IF((COUNTIF(H10:H14,"&gt;0")+COUNTIF(H44:H48,"&gt;0"))=0,"",SUM(H10:H14)+SUM(H44:H48))</f>
      </c>
      <c r="I9" s="582">
        <f>IF((COUNTIF(I10:I14,"&gt;0")+COUNTIF(I44:I48,"&gt;0"))=0,"",SUM(I10:I14)+SUM(I44:I48))</f>
      </c>
      <c r="J9" s="582">
        <f t="shared" si="0"/>
      </c>
      <c r="K9" s="582">
        <f t="shared" si="0"/>
      </c>
      <c r="L9" s="582">
        <f t="shared" si="0"/>
      </c>
      <c r="M9" s="582">
        <f t="shared" si="0"/>
      </c>
      <c r="N9" s="582">
        <f t="shared" si="0"/>
      </c>
      <c r="O9" s="582">
        <f t="shared" si="0"/>
      </c>
      <c r="P9" s="582">
        <f t="shared" si="0"/>
      </c>
      <c r="Q9" s="782">
        <f t="shared" si="0"/>
      </c>
      <c r="R9" s="1066"/>
      <c r="S9" s="1066"/>
      <c r="T9" s="860"/>
      <c r="AB9" s="692" t="s">
        <v>576</v>
      </c>
    </row>
    <row r="10" spans="2:28" ht="19.5" customHeight="1">
      <c r="B10" s="1097"/>
      <c r="C10" s="735">
        <v>1</v>
      </c>
      <c r="D10" s="707">
        <f>IF('2-2(基本)R2TR専用'!D10="","",'2-2(基本)R2TR専用'!D10)</f>
      </c>
      <c r="E10" s="813">
        <f>IF('2-2(基本)'!E10="","",'2-2(基本)'!E10)</f>
      </c>
      <c r="F10" s="813">
        <f>IF('2-2(基本)'!T10="","",'2-2(基本)'!T10)</f>
      </c>
      <c r="G10" s="142">
        <f>IF('2-2(基本)R2TR専用'!F10="","",'2-2(基本)R2TR専用'!F10)</f>
      </c>
      <c r="H10" s="136">
        <f>IF(OR(G10="",COUNTIF(I10:P10,"&gt;0")=0),"",SUM(I10:P10))</f>
      </c>
      <c r="I10" s="153"/>
      <c r="J10" s="153"/>
      <c r="K10" s="153"/>
      <c r="L10" s="153"/>
      <c r="M10" s="153"/>
      <c r="N10" s="153"/>
      <c r="O10" s="153"/>
      <c r="P10" s="153"/>
      <c r="Q10" s="136">
        <f>IF(OR(G10="",COUNTIF(I10:P10,"&gt;0")=0),"",COUNTIF(I10:P10,"&gt;0"))</f>
      </c>
      <c r="R10" s="1030"/>
      <c r="S10" s="1030"/>
      <c r="T10" s="865">
        <f>IF((COUNTIF(I10:P10,"&lt;&gt;90000")-COUNTBLANK(I10:P10))&gt;0,"90,000円以外の入力があります。","")&amp;IF(AND($R$1="実績報告書（上期）",SUM(M10:P10)&gt;0),"上期実績時は10月以降に金額を入力しないでください","")</f>
      </c>
      <c r="AB10" s="690">
        <v>90000</v>
      </c>
    </row>
    <row r="11" spans="2:28" ht="19.5" customHeight="1">
      <c r="B11" s="1097"/>
      <c r="C11" s="735">
        <v>2</v>
      </c>
      <c r="D11" s="707">
        <f>IF('2-2(基本)R2TR専用'!D11="","",'2-2(基本)R2TR専用'!D11)</f>
      </c>
      <c r="E11" s="813">
        <f>IF('2-2(基本)'!E11="","",'2-2(基本)'!E11)</f>
      </c>
      <c r="F11" s="813">
        <f>IF('2-2(基本)'!T11="","",'2-2(基本)'!T11)</f>
      </c>
      <c r="G11" s="142">
        <f>IF('2-2(基本)R2TR専用'!F11="","",'2-2(基本)R2TR専用'!F11)</f>
      </c>
      <c r="H11" s="136">
        <f>IF(OR(G11="",COUNTIF(I11:P11,"&gt;0")=0),"",SUM(I11:P11))</f>
      </c>
      <c r="I11" s="153"/>
      <c r="J11" s="153"/>
      <c r="K11" s="153"/>
      <c r="L11" s="153"/>
      <c r="M11" s="153"/>
      <c r="N11" s="153"/>
      <c r="O11" s="153"/>
      <c r="P11" s="153"/>
      <c r="Q11" s="136">
        <f>IF(OR(G11="",COUNTIF(I11:P11,"&gt;0")=0),"",COUNTIF(I11:P11,"&gt;0"))</f>
      </c>
      <c r="R11" s="1030"/>
      <c r="S11" s="1030"/>
      <c r="T11" s="865">
        <f>IF((COUNTIF(I11:P11,"&lt;&gt;90000")-COUNTBLANK(I11:P11))&gt;0,"90,000円以外の入力があります。","")&amp;IF(AND($R$1="実績報告書（上期）",SUM(M11:P11)&gt;0),"上期実績時は10月以降に金額を入力しないでください","")</f>
      </c>
      <c r="AB11" s="690">
        <f>AB10</f>
        <v>90000</v>
      </c>
    </row>
    <row r="12" spans="2:28" ht="19.5" customHeight="1">
      <c r="B12" s="1097"/>
      <c r="C12" s="735">
        <v>3</v>
      </c>
      <c r="D12" s="707">
        <f>IF('2-2(基本)R2TR専用'!D12="","",'2-2(基本)R2TR専用'!D12)</f>
      </c>
      <c r="E12" s="813">
        <f>IF('2-2(基本)'!E12="","",'2-2(基本)'!E12)</f>
      </c>
      <c r="F12" s="813">
        <f>IF('2-2(基本)'!T12="","",'2-2(基本)'!T12)</f>
      </c>
      <c r="G12" s="142">
        <f>IF('2-2(基本)R2TR専用'!F12="","",'2-2(基本)R2TR専用'!F12)</f>
      </c>
      <c r="H12" s="136">
        <f>IF(OR(G12="",COUNTIF(I12:P12,"&gt;0")=0),"",SUM(I12:P12))</f>
      </c>
      <c r="I12" s="153"/>
      <c r="J12" s="153"/>
      <c r="K12" s="153"/>
      <c r="L12" s="153"/>
      <c r="M12" s="153"/>
      <c r="N12" s="153"/>
      <c r="O12" s="153"/>
      <c r="P12" s="153"/>
      <c r="Q12" s="136">
        <f>IF(OR(G12="",COUNTIF(I12:P12,"&gt;0")=0),"",COUNTIF(I12:P12,"&gt;0"))</f>
      </c>
      <c r="R12" s="1030"/>
      <c r="S12" s="1030"/>
      <c r="T12" s="865">
        <f>IF((COUNTIF(I12:P12,"&lt;&gt;90000")-COUNTBLANK(I12:P12))&gt;0,"90,000円以外の入力があります。","")&amp;IF(AND($R$1="実績報告書（上期）",SUM(M12:P12)&gt;0),"上期実績時は10月以降に金額を入力しないでください","")</f>
      </c>
      <c r="AB12" s="690">
        <f>AB10</f>
        <v>90000</v>
      </c>
    </row>
    <row r="13" spans="2:28" ht="19.5" customHeight="1">
      <c r="B13" s="1097"/>
      <c r="C13" s="735">
        <v>4</v>
      </c>
      <c r="D13" s="707">
        <f>IF('2-2(基本)R2TR専用'!D13="","",'2-2(基本)R2TR専用'!D13)</f>
      </c>
      <c r="E13" s="813">
        <f>IF('2-2(基本)'!E13="","",'2-2(基本)'!E13)</f>
      </c>
      <c r="F13" s="813">
        <f>IF('2-2(基本)'!T13="","",'2-2(基本)'!T13)</f>
      </c>
      <c r="G13" s="142">
        <f>IF('2-2(基本)R2TR専用'!F13="","",'2-2(基本)R2TR専用'!F13)</f>
      </c>
      <c r="H13" s="136">
        <f>IF(OR(G13="",COUNTIF(I13:P13,"&gt;0")=0),"",SUM(I13:P13))</f>
      </c>
      <c r="I13" s="153"/>
      <c r="J13" s="153"/>
      <c r="K13" s="153"/>
      <c r="L13" s="153"/>
      <c r="M13" s="153"/>
      <c r="N13" s="153"/>
      <c r="O13" s="153"/>
      <c r="P13" s="153"/>
      <c r="Q13" s="136">
        <f>IF(OR(G13="",COUNTIF(I13:P13,"&gt;0")=0),"",COUNTIF(I13:P13,"&gt;0"))</f>
      </c>
      <c r="R13" s="1030"/>
      <c r="S13" s="1030"/>
      <c r="T13" s="865">
        <f>IF((COUNTIF(I13:P13,"&lt;&gt;90000")-COUNTBLANK(I13:P13))&gt;0,"90,000円以外の入力があります。","")&amp;IF(AND($R$1="実績報告書（上期）",SUM(M13:P13)&gt;0),"上期実績時は10月以降に金額を入力しないでください","")</f>
      </c>
      <c r="AB13" s="690">
        <f>AB10</f>
        <v>90000</v>
      </c>
    </row>
    <row r="14" spans="2:28" ht="19.5" customHeight="1" thickBot="1">
      <c r="B14" s="1097"/>
      <c r="C14" s="735">
        <v>5</v>
      </c>
      <c r="D14" s="707">
        <f>IF('2-2(基本)R2TR専用'!D14="","",'2-2(基本)R2TR専用'!D14)</f>
      </c>
      <c r="E14" s="813">
        <f>IF('2-2(基本)'!E14="","",'2-2(基本)'!E14)</f>
      </c>
      <c r="F14" s="813">
        <f>IF('2-2(基本)'!T14="","",'2-2(基本)'!T14)</f>
      </c>
      <c r="G14" s="142">
        <f>IF('2-2(基本)R2TR専用'!F14="","",'2-2(基本)R2TR専用'!F14)</f>
      </c>
      <c r="H14" s="136">
        <f>IF(OR(G14="",COUNTIF(I14:P14,"&gt;0")=0),"",SUM(I14:P14))</f>
      </c>
      <c r="I14" s="153"/>
      <c r="J14" s="153"/>
      <c r="K14" s="153"/>
      <c r="L14" s="153"/>
      <c r="M14" s="153"/>
      <c r="N14" s="153"/>
      <c r="O14" s="153"/>
      <c r="P14" s="153"/>
      <c r="Q14" s="151">
        <f>IF(OR(G14="",COUNTIF(I14:P14,"&gt;0")=0),"",COUNTIF(I14:P14,"&gt;0"))</f>
      </c>
      <c r="R14" s="1030"/>
      <c r="S14" s="1030"/>
      <c r="T14" s="865">
        <f>IF((COUNTIF(I14:P14,"&lt;&gt;90000")-COUNTBLANK(I14:P14))&gt;0,"90,000円以外の入力があります。","")&amp;IF(AND($R$1="実績報告書（上期）",SUM(M14:P14)&gt;0),"上期実績時は10月以降に金額を入力しないでください","")</f>
      </c>
      <c r="AB14" s="691">
        <f>AB10</f>
        <v>90000</v>
      </c>
    </row>
    <row r="15" spans="2:20" ht="19.5" customHeight="1" hidden="1" thickTop="1">
      <c r="B15" s="1092" t="s">
        <v>355</v>
      </c>
      <c r="C15" s="1093"/>
      <c r="D15" s="1094"/>
      <c r="E15" s="1094"/>
      <c r="F15" s="1094"/>
      <c r="G15" s="1095"/>
      <c r="H15" s="732"/>
      <c r="I15" s="732"/>
      <c r="J15" s="732"/>
      <c r="K15" s="732"/>
      <c r="L15" s="732"/>
      <c r="M15" s="732"/>
      <c r="N15" s="732"/>
      <c r="O15" s="732"/>
      <c r="P15" s="732"/>
      <c r="Q15" s="732"/>
      <c r="R15" s="1091"/>
      <c r="S15" s="1091"/>
      <c r="T15" s="866"/>
    </row>
    <row r="16" spans="2:20" ht="19.5" customHeight="1" hidden="1">
      <c r="B16" s="1092"/>
      <c r="C16" s="735">
        <v>6</v>
      </c>
      <c r="D16" s="383"/>
      <c r="E16" s="383"/>
      <c r="F16" s="383"/>
      <c r="G16" s="736"/>
      <c r="H16" s="737"/>
      <c r="I16" s="739"/>
      <c r="J16" s="739"/>
      <c r="K16" s="739"/>
      <c r="L16" s="739"/>
      <c r="M16" s="739"/>
      <c r="N16" s="739"/>
      <c r="O16" s="739"/>
      <c r="P16" s="739"/>
      <c r="Q16" s="738"/>
      <c r="R16" s="1073"/>
      <c r="S16" s="1073"/>
      <c r="T16" s="865">
        <f>IF((COUNTIF(I16:P16,"&lt;&gt;"&amp;#REF!)-COUNTBLANK(I16:P16))&gt;0,TEXT(#REF!,"#,##0")&amp;"円以外の入力があります。","")&amp;IF(AND($R$1="実績報告書（上期）",SUM(M16:P16)&gt;0),"上期実績時は10月以降に金額を入力しないでください","")&amp;IF(AND(F16="H29",SUM(M16:P16)&gt;0),"H29後期研修生は10月以降に金額を入力しないでください","")</f>
      </c>
    </row>
    <row r="17" spans="2:20" ht="19.5" customHeight="1" hidden="1">
      <c r="B17" s="1092"/>
      <c r="C17" s="735">
        <v>7</v>
      </c>
      <c r="D17" s="383"/>
      <c r="E17" s="383"/>
      <c r="F17" s="383"/>
      <c r="G17" s="736"/>
      <c r="H17" s="737"/>
      <c r="I17" s="739"/>
      <c r="J17" s="739"/>
      <c r="K17" s="739"/>
      <c r="L17" s="739"/>
      <c r="M17" s="739"/>
      <c r="N17" s="739"/>
      <c r="O17" s="739"/>
      <c r="P17" s="739"/>
      <c r="Q17" s="738"/>
      <c r="R17" s="1073"/>
      <c r="S17" s="1073"/>
      <c r="T17" s="865">
        <f>IF((COUNTIF(I17:P17,"&lt;&gt;"&amp;#REF!)-COUNTBLANK(I17:P17))&gt;0,TEXT(#REF!,"#,##0")&amp;"円以外の入力があります。","")&amp;IF(AND($R$1="実績報告書（上期）",SUM(M17:P17)&gt;0),"上期実績時は10月以降に金額を入力しないでください","")&amp;IF(AND(F17="H29",SUM(M17:P17)&gt;0),"H29後期研修生は10月以降に金額を入力しないでください","")</f>
      </c>
    </row>
    <row r="18" spans="2:20" ht="19.5" customHeight="1" hidden="1">
      <c r="B18" s="1092"/>
      <c r="C18" s="735">
        <v>8</v>
      </c>
      <c r="D18" s="383"/>
      <c r="E18" s="383"/>
      <c r="F18" s="383"/>
      <c r="G18" s="736"/>
      <c r="H18" s="737"/>
      <c r="I18" s="739"/>
      <c r="J18" s="739"/>
      <c r="K18" s="739"/>
      <c r="L18" s="739"/>
      <c r="M18" s="739"/>
      <c r="N18" s="739"/>
      <c r="O18" s="739"/>
      <c r="P18" s="739"/>
      <c r="Q18" s="738"/>
      <c r="R18" s="1073"/>
      <c r="S18" s="1073"/>
      <c r="T18" s="865">
        <f>IF((COUNTIF(I18:P18,"&lt;&gt;"&amp;#REF!)-COUNTBLANK(I18:P18))&gt;0,TEXT(#REF!,"#,##0")&amp;"円以外の入力があります。","")&amp;IF(AND($R$1="実績報告書（上期）",SUM(M18:P18)&gt;0),"上期実績時は10月以降に金額を入力しないでください","")&amp;IF(AND(F18="H29",SUM(M18:P18)&gt;0),"H29後期研修生は10月以降に金額を入力しないでください","")</f>
      </c>
    </row>
    <row r="19" spans="2:20" ht="19.5" customHeight="1" hidden="1">
      <c r="B19" s="1092"/>
      <c r="C19" s="735">
        <v>9</v>
      </c>
      <c r="D19" s="383"/>
      <c r="E19" s="383"/>
      <c r="F19" s="383"/>
      <c r="G19" s="736"/>
      <c r="H19" s="737"/>
      <c r="I19" s="739"/>
      <c r="J19" s="739"/>
      <c r="K19" s="739"/>
      <c r="L19" s="739"/>
      <c r="M19" s="739"/>
      <c r="N19" s="739"/>
      <c r="O19" s="739"/>
      <c r="P19" s="739"/>
      <c r="Q19" s="738"/>
      <c r="R19" s="1073"/>
      <c r="S19" s="1073"/>
      <c r="T19" s="865">
        <f>IF((COUNTIF(I19:P19,"&lt;&gt;"&amp;#REF!)-COUNTBLANK(I19:P19))&gt;0,TEXT(#REF!,"#,##0")&amp;"円以外の入力があります。","")&amp;IF(AND($R$1="実績報告書（上期）",SUM(M19:P19)&gt;0),"上期実績時は10月以降に金額を入力しないでください","")&amp;IF(AND(F19="H29",SUM(M19:P19)&gt;0),"H29後期研修生は10月以降に金額を入力しないでください","")</f>
      </c>
    </row>
    <row r="20" spans="2:20" ht="19.5" customHeight="1" hidden="1">
      <c r="B20" s="1092"/>
      <c r="C20" s="735">
        <v>10</v>
      </c>
      <c r="D20" s="383"/>
      <c r="E20" s="383"/>
      <c r="F20" s="383"/>
      <c r="G20" s="736"/>
      <c r="H20" s="737"/>
      <c r="I20" s="739"/>
      <c r="J20" s="739"/>
      <c r="K20" s="739"/>
      <c r="L20" s="739"/>
      <c r="M20" s="739"/>
      <c r="N20" s="739"/>
      <c r="O20" s="739"/>
      <c r="P20" s="739"/>
      <c r="Q20" s="738"/>
      <c r="R20" s="1073"/>
      <c r="S20" s="1073"/>
      <c r="T20" s="865">
        <f>IF((COUNTIF(I20:P20,"&lt;&gt;"&amp;#REF!)-COUNTBLANK(I20:P20))&gt;0,TEXT(#REF!,"#,##0")&amp;"円以外の入力があります。","")&amp;IF(AND($R$1="実績報告書（上期）",SUM(M20:P20)&gt;0),"上期実績時は10月以降に金額を入力しないでください","")&amp;IF(AND(F20="H29",SUM(M20:P20)&gt;0),"H29後期研修生は10月以降に金額を入力しないでください","")</f>
      </c>
    </row>
    <row r="21" spans="2:20" ht="19.5" customHeight="1" hidden="1">
      <c r="B21" s="1092" t="s">
        <v>356</v>
      </c>
      <c r="C21" s="1070"/>
      <c r="D21" s="1071"/>
      <c r="E21" s="1071"/>
      <c r="F21" s="1071"/>
      <c r="G21" s="1072"/>
      <c r="H21" s="732"/>
      <c r="I21" s="732"/>
      <c r="J21" s="732"/>
      <c r="K21" s="732"/>
      <c r="L21" s="732"/>
      <c r="M21" s="732"/>
      <c r="N21" s="732"/>
      <c r="O21" s="732"/>
      <c r="P21" s="732"/>
      <c r="Q21" s="732"/>
      <c r="R21" s="1091"/>
      <c r="S21" s="1091"/>
      <c r="T21" s="866"/>
    </row>
    <row r="22" spans="2:20" ht="19.5" customHeight="1" hidden="1">
      <c r="B22" s="1092"/>
      <c r="C22" s="735">
        <v>11</v>
      </c>
      <c r="D22" s="383"/>
      <c r="E22" s="383"/>
      <c r="F22" s="383"/>
      <c r="G22" s="736"/>
      <c r="H22" s="737"/>
      <c r="I22" s="739"/>
      <c r="J22" s="739"/>
      <c r="K22" s="739"/>
      <c r="L22" s="739"/>
      <c r="M22" s="739"/>
      <c r="N22" s="739"/>
      <c r="O22" s="739"/>
      <c r="P22" s="739"/>
      <c r="Q22" s="738"/>
      <c r="R22" s="1073"/>
      <c r="S22" s="1073"/>
      <c r="T22" s="865">
        <f>IF((COUNTIF(I22:P22,"&lt;&gt;90000")-COUNTBLANK(I22:P22))&gt;0,"90,000円以外の入力があります。","")&amp;IF(AND($R$1="実績報告書（上期）",SUM(M22:P22)&gt;0),"上期実績時は10月以降に金額を入力しないでください","")&amp;IF(AND(F22="H29",SUM(M22:P22)&gt;0),"H29後期研修生は10月以降に金額を入力しないでください","")</f>
      </c>
    </row>
    <row r="23" spans="2:20" ht="19.5" customHeight="1" hidden="1">
      <c r="B23" s="1092"/>
      <c r="C23" s="735">
        <v>12</v>
      </c>
      <c r="D23" s="383"/>
      <c r="E23" s="383"/>
      <c r="F23" s="383"/>
      <c r="G23" s="736"/>
      <c r="H23" s="737"/>
      <c r="I23" s="739"/>
      <c r="J23" s="739"/>
      <c r="K23" s="739"/>
      <c r="L23" s="739"/>
      <c r="M23" s="739"/>
      <c r="N23" s="739"/>
      <c r="O23" s="739"/>
      <c r="P23" s="739"/>
      <c r="Q23" s="738"/>
      <c r="R23" s="1073"/>
      <c r="S23" s="1073"/>
      <c r="T23" s="865">
        <f>IF((COUNTIF(I23:P23,"&lt;&gt;90000")-COUNTBLANK(I23:P23))&gt;0,"90,000円以外の入力があります。","")&amp;IF(AND($R$1="実績報告書（上期）",SUM(M23:P23)&gt;0),"上期実績時は10月以降に金額を入力しないでください","")&amp;IF(AND(F23="H29",SUM(M23:P23)&gt;0),"H29後期研修生は10月以降に金額を入力しないでください","")</f>
      </c>
    </row>
    <row r="24" spans="2:20" ht="19.5" customHeight="1" hidden="1">
      <c r="B24" s="1092"/>
      <c r="C24" s="735">
        <v>13</v>
      </c>
      <c r="D24" s="383"/>
      <c r="E24" s="383"/>
      <c r="F24" s="383"/>
      <c r="G24" s="736"/>
      <c r="H24" s="737"/>
      <c r="I24" s="739"/>
      <c r="J24" s="739"/>
      <c r="K24" s="739"/>
      <c r="L24" s="739"/>
      <c r="M24" s="739"/>
      <c r="N24" s="739"/>
      <c r="O24" s="739"/>
      <c r="P24" s="739"/>
      <c r="Q24" s="738"/>
      <c r="R24" s="1073"/>
      <c r="S24" s="1073"/>
      <c r="T24" s="865">
        <f>IF((COUNTIF(I24:P24,"&lt;&gt;90000")-COUNTBLANK(I24:P24))&gt;0,"90,000円以外の入力があります。","")&amp;IF(AND($R$1="実績報告書（上期）",SUM(M24:P24)&gt;0),"上期実績時は10月以降に金額を入力しないでください","")&amp;IF(AND(F24="H29",SUM(M24:P24)&gt;0),"H29後期研修生は10月以降に金額を入力しないでください","")</f>
      </c>
    </row>
    <row r="25" spans="2:20" ht="19.5" customHeight="1" hidden="1">
      <c r="B25" s="1092"/>
      <c r="C25" s="735">
        <v>14</v>
      </c>
      <c r="D25" s="383"/>
      <c r="E25" s="383"/>
      <c r="F25" s="383"/>
      <c r="G25" s="736"/>
      <c r="H25" s="737"/>
      <c r="I25" s="739"/>
      <c r="J25" s="739"/>
      <c r="K25" s="739"/>
      <c r="L25" s="739"/>
      <c r="M25" s="739"/>
      <c r="N25" s="739"/>
      <c r="O25" s="739"/>
      <c r="P25" s="739"/>
      <c r="Q25" s="738"/>
      <c r="R25" s="1073"/>
      <c r="S25" s="1073"/>
      <c r="T25" s="865">
        <f>IF((COUNTIF(I25:P25,"&lt;&gt;90000")-COUNTBLANK(I25:P25))&gt;0,"90,000円以外の入力があります。","")&amp;IF(AND($R$1="実績報告書（上期）",SUM(M25:P25)&gt;0),"上期実績時は10月以降に金額を入力しないでください","")&amp;IF(AND(F25="H29",SUM(M25:P25)&gt;0),"H29後期研修生は10月以降に金額を入力しないでください","")</f>
      </c>
    </row>
    <row r="26" spans="2:20" ht="19.5" customHeight="1" hidden="1">
      <c r="B26" s="1092"/>
      <c r="C26" s="735">
        <v>15</v>
      </c>
      <c r="D26" s="383"/>
      <c r="E26" s="383"/>
      <c r="F26" s="383"/>
      <c r="G26" s="736"/>
      <c r="H26" s="737"/>
      <c r="I26" s="739"/>
      <c r="J26" s="739"/>
      <c r="K26" s="739"/>
      <c r="L26" s="739"/>
      <c r="M26" s="739"/>
      <c r="N26" s="739"/>
      <c r="O26" s="739"/>
      <c r="P26" s="739"/>
      <c r="Q26" s="738"/>
      <c r="R26" s="1073"/>
      <c r="S26" s="1073"/>
      <c r="T26" s="865">
        <f>IF((COUNTIF(I26:P26,"&lt;&gt;90000")-COUNTBLANK(I26:P26))&gt;0,"90,000円以外の入力があります。","")&amp;IF(AND($R$1="実績報告書（上期）",SUM(M26:P26)&gt;0),"上期実績時は10月以降に金額を入力しないでください","")&amp;IF(AND(F26="H29",SUM(M26:P26)&gt;0),"H29後期研修生は10月以降に金額を入力しないでください","")</f>
      </c>
    </row>
    <row r="27" spans="2:20" ht="19.5" customHeight="1" hidden="1">
      <c r="B27" s="1069" t="s">
        <v>357</v>
      </c>
      <c r="C27" s="1070"/>
      <c r="D27" s="1071"/>
      <c r="E27" s="1071"/>
      <c r="F27" s="1071"/>
      <c r="G27" s="1072"/>
      <c r="H27" s="732"/>
      <c r="I27" s="732"/>
      <c r="J27" s="732"/>
      <c r="K27" s="732"/>
      <c r="L27" s="732"/>
      <c r="M27" s="732"/>
      <c r="N27" s="732"/>
      <c r="O27" s="732"/>
      <c r="P27" s="732"/>
      <c r="Q27" s="732"/>
      <c r="R27" s="1091"/>
      <c r="S27" s="1091"/>
      <c r="T27" s="866"/>
    </row>
    <row r="28" spans="2:20" ht="19.5" customHeight="1" hidden="1">
      <c r="B28" s="1069"/>
      <c r="C28" s="735">
        <v>16</v>
      </c>
      <c r="D28" s="383"/>
      <c r="E28" s="383"/>
      <c r="F28" s="383"/>
      <c r="G28" s="736"/>
      <c r="H28" s="737"/>
      <c r="I28" s="739"/>
      <c r="J28" s="739"/>
      <c r="K28" s="739"/>
      <c r="L28" s="739"/>
      <c r="M28" s="739"/>
      <c r="N28" s="739"/>
      <c r="O28" s="739"/>
      <c r="P28" s="739"/>
      <c r="Q28" s="738"/>
      <c r="R28" s="1073"/>
      <c r="S28" s="1073"/>
      <c r="T28" s="865">
        <f>IF((COUNTIF(I28:P28,"&lt;&gt;90000")-COUNTBLANK(I28:P28))&gt;0,"90,000円以外の入力があります。","")&amp;IF(AND($R$1="実績報告書（上期）",SUM(M28:P28)&gt;0),"上期実績時は10月以降に金額を入力しないでください","")&amp;IF(AND(F28="H29",SUM(M28:P28)&gt;0),"H29後期研修生は10月以降に金額を入力しないでください","")</f>
      </c>
    </row>
    <row r="29" spans="2:20" ht="19.5" customHeight="1" hidden="1">
      <c r="B29" s="1069"/>
      <c r="C29" s="735">
        <v>17</v>
      </c>
      <c r="D29" s="383"/>
      <c r="E29" s="383"/>
      <c r="F29" s="383"/>
      <c r="G29" s="736"/>
      <c r="H29" s="737"/>
      <c r="I29" s="739"/>
      <c r="J29" s="739"/>
      <c r="K29" s="739"/>
      <c r="L29" s="739"/>
      <c r="M29" s="739"/>
      <c r="N29" s="739"/>
      <c r="O29" s="739"/>
      <c r="P29" s="739"/>
      <c r="Q29" s="738"/>
      <c r="R29" s="1073"/>
      <c r="S29" s="1073"/>
      <c r="T29" s="865">
        <f>IF((COUNTIF(I29:P29,"&lt;&gt;90000")-COUNTBLANK(I29:P29))&gt;0,"90,000円以外の入力があります。","")&amp;IF(AND($R$1="実績報告書（上期）",SUM(M29:P29)&gt;0),"上期実績時は10月以降に金額を入力しないでください","")&amp;IF(AND(F29="H29",SUM(M29:P29)&gt;0),"H29後期研修生は10月以降に金額を入力しないでください","")</f>
      </c>
    </row>
    <row r="30" spans="2:20" ht="19.5" customHeight="1" hidden="1">
      <c r="B30" s="1069"/>
      <c r="C30" s="735">
        <v>18</v>
      </c>
      <c r="D30" s="383"/>
      <c r="E30" s="383"/>
      <c r="F30" s="383"/>
      <c r="G30" s="736"/>
      <c r="H30" s="737"/>
      <c r="I30" s="739"/>
      <c r="J30" s="739"/>
      <c r="K30" s="739"/>
      <c r="L30" s="739"/>
      <c r="M30" s="739"/>
      <c r="N30" s="739"/>
      <c r="O30" s="739"/>
      <c r="P30" s="739"/>
      <c r="Q30" s="738"/>
      <c r="R30" s="1073"/>
      <c r="S30" s="1073"/>
      <c r="T30" s="865">
        <f>IF((COUNTIF(I30:P30,"&lt;&gt;90000")-COUNTBLANK(I30:P30))&gt;0,"90,000円以外の入力があります。","")&amp;IF(AND($R$1="実績報告書（上期）",SUM(M30:P30)&gt;0),"上期実績時は10月以降に金額を入力しないでください","")&amp;IF(AND(F30="H29",SUM(M30:P30)&gt;0),"H29後期研修生は10月以降に金額を入力しないでください","")</f>
      </c>
    </row>
    <row r="31" spans="2:20" ht="19.5" customHeight="1" hidden="1">
      <c r="B31" s="1069"/>
      <c r="C31" s="735">
        <v>19</v>
      </c>
      <c r="D31" s="383"/>
      <c r="E31" s="383"/>
      <c r="F31" s="383"/>
      <c r="G31" s="736"/>
      <c r="H31" s="737"/>
      <c r="I31" s="739"/>
      <c r="J31" s="739"/>
      <c r="K31" s="739"/>
      <c r="L31" s="739"/>
      <c r="M31" s="739"/>
      <c r="N31" s="739"/>
      <c r="O31" s="739"/>
      <c r="P31" s="739"/>
      <c r="Q31" s="738"/>
      <c r="R31" s="1073"/>
      <c r="S31" s="1073"/>
      <c r="T31" s="865">
        <f>IF((COUNTIF(I31:P31,"&lt;&gt;90000")-COUNTBLANK(I31:P31))&gt;0,"90,000円以外の入力があります。","")&amp;IF(AND($R$1="実績報告書（上期）",SUM(M31:P31)&gt;0),"上期実績時は10月以降に金額を入力しないでください","")&amp;IF(AND(F31="H29",SUM(M31:P31)&gt;0),"H29後期研修生は10月以降に金額を入力しないでください","")</f>
      </c>
    </row>
    <row r="32" spans="2:20" ht="19.5" customHeight="1" hidden="1">
      <c r="B32" s="1069"/>
      <c r="C32" s="735">
        <v>20</v>
      </c>
      <c r="D32" s="383"/>
      <c r="E32" s="383"/>
      <c r="F32" s="383"/>
      <c r="G32" s="736"/>
      <c r="H32" s="737"/>
      <c r="I32" s="739"/>
      <c r="J32" s="739"/>
      <c r="K32" s="739"/>
      <c r="L32" s="739"/>
      <c r="M32" s="739"/>
      <c r="N32" s="739"/>
      <c r="O32" s="739"/>
      <c r="P32" s="739"/>
      <c r="Q32" s="738"/>
      <c r="R32" s="1073"/>
      <c r="S32" s="1073"/>
      <c r="T32" s="865">
        <f>IF((COUNTIF(I32:P32,"&lt;&gt;90000")-COUNTBLANK(I32:P32))&gt;0,"90,000円以外の入力があります。","")&amp;IF(AND($R$1="実績報告書（上期）",SUM(M32:P32)&gt;0),"上期実績時は10月以降に金額を入力しないでください","")&amp;IF(AND(F32="H29",SUM(M32:P32)&gt;0),"H29後期研修生は10月以降に金額を入力しないでください","")</f>
      </c>
    </row>
    <row r="33" spans="2:20" ht="39.75" customHeight="1" hidden="1">
      <c r="B33" s="555" t="s">
        <v>463</v>
      </c>
      <c r="C33" s="1090" t="str">
        <f>"【ＦＷ１助成月数】は、研修期間分（TR最大3ヶ月／人・FW最大"&amp;リスト!$C$80&amp;"ヶ月／人）とし、技術習得推進費単価は申請時の定着率により変動します。"&amp;CHAR(10)&amp;"『 新規 （過去「緑の雇用」を実施したことが無い）』 林業経営体は 『 新規 』と入力し、月額上限は9万円となります。　（ 定着率が 『 ０．０％（全員離脱）』 の場合は、 『 ０ （ゼロ） 』 を入力して下さい）"</f>
        <v>【ＦＷ１助成月数】は、研修期間分（TR最大3ヶ月／人・FW最大8ヶ月／人）とし、技術習得推進費単価は申請時の定着率により変動します。
『 新規 （過去「緑の雇用」を実施したことが無い）』 林業経営体は 『 新規 』と入力し、月額上限は9万円となります。　（ 定着率が 『 ０．０％（全員離脱）』 の場合は、 『 ０ （ゼロ） 』 を入力して下さい）</v>
      </c>
      <c r="D33" s="1090"/>
      <c r="E33" s="1090"/>
      <c r="F33" s="1090"/>
      <c r="G33" s="1090"/>
      <c r="H33" s="1090"/>
      <c r="I33" s="1090"/>
      <c r="J33" s="1090"/>
      <c r="K33" s="1090"/>
      <c r="L33" s="1090"/>
      <c r="M33" s="1090"/>
      <c r="N33" s="1090"/>
      <c r="O33" s="1090"/>
      <c r="P33" s="1090"/>
      <c r="Q33" s="1090"/>
      <c r="R33" s="1090"/>
      <c r="S33" s="1090"/>
      <c r="T33" s="860"/>
    </row>
    <row r="34" spans="2:20" ht="19.5" customHeight="1" hidden="1">
      <c r="B34" s="152" t="s">
        <v>667</v>
      </c>
      <c r="C34" s="138" t="s">
        <v>680</v>
      </c>
      <c r="T34" s="860"/>
    </row>
    <row r="35" spans="2:20" ht="19.5" customHeight="1" hidden="1">
      <c r="B35" s="936" t="s">
        <v>406</v>
      </c>
      <c r="C35" s="936"/>
      <c r="D35" s="936"/>
      <c r="E35" s="936"/>
      <c r="F35" s="936"/>
      <c r="G35" s="936"/>
      <c r="Q35" s="139"/>
      <c r="R35" s="701" t="str">
        <f>IF('2-1(表紙)'!$J$3="","提出区分",'2-1(表紙)'!$J$3)</f>
        <v>提出区分</v>
      </c>
      <c r="T35" s="860"/>
    </row>
    <row r="36" ht="19.5" customHeight="1" hidden="1">
      <c r="T36" s="860"/>
    </row>
    <row r="37" spans="2:20" ht="19.5" customHeight="1" hidden="1">
      <c r="B37" s="1000" t="s">
        <v>426</v>
      </c>
      <c r="C37" s="1000"/>
      <c r="D37" s="1000"/>
      <c r="E37" s="1000"/>
      <c r="F37" s="1000"/>
      <c r="G37" s="1000"/>
      <c r="H37" s="1000"/>
      <c r="I37" s="296"/>
      <c r="J37" s="296"/>
      <c r="K37" s="186"/>
      <c r="L37" s="186"/>
      <c r="M37" s="186"/>
      <c r="N37" s="186"/>
      <c r="O37" s="936" t="s">
        <v>263</v>
      </c>
      <c r="P37" s="936"/>
      <c r="Q37" s="988">
        <f>IF('2-1(表紙)'!$I$15="","",'2-1(表紙)'!$I$15)</f>
      </c>
      <c r="R37" s="989"/>
      <c r="S37" s="990"/>
      <c r="T37" s="860"/>
    </row>
    <row r="38" spans="2:20" ht="19.5" customHeight="1" hidden="1">
      <c r="B38" s="1000"/>
      <c r="C38" s="1000"/>
      <c r="D38" s="1000"/>
      <c r="E38" s="1000"/>
      <c r="F38" s="1000"/>
      <c r="G38" s="1000"/>
      <c r="H38" s="1000"/>
      <c r="I38" s="296"/>
      <c r="J38" s="296"/>
      <c r="K38" s="186"/>
      <c r="L38" s="186"/>
      <c r="M38" s="186"/>
      <c r="N38" s="186"/>
      <c r="O38" s="936" t="s">
        <v>264</v>
      </c>
      <c r="P38" s="936"/>
      <c r="Q38" s="988">
        <f>IF('2-1(表紙)'!$J$15="","",'2-1(表紙)'!$J$15)</f>
      </c>
      <c r="R38" s="989"/>
      <c r="S38" s="990"/>
      <c r="T38" s="860"/>
    </row>
    <row r="39" spans="2:20" ht="19.5" customHeight="1" hidden="1">
      <c r="B39" s="1000"/>
      <c r="C39" s="1000"/>
      <c r="D39" s="1000"/>
      <c r="E39" s="1000"/>
      <c r="F39" s="1000"/>
      <c r="G39" s="1000"/>
      <c r="H39" s="1000"/>
      <c r="I39" s="296"/>
      <c r="J39" s="296"/>
      <c r="K39" s="186"/>
      <c r="L39" s="186"/>
      <c r="M39" s="186"/>
      <c r="N39" s="186"/>
      <c r="O39" s="936" t="str">
        <f>'2-1(表紙)'!F10</f>
        <v>林業経営体名</v>
      </c>
      <c r="P39" s="936"/>
      <c r="Q39" s="988">
        <f>IF('2-1(表紙)'!$H$10="","",'2-1(表紙)'!$H$10)</f>
      </c>
      <c r="R39" s="989"/>
      <c r="S39" s="474">
        <f>IF('2-1(表紙)'!$K$15="","",'2-1(表紙)'!$K$15)</f>
      </c>
      <c r="T39" s="860"/>
    </row>
    <row r="40" spans="2:20" ht="19.5" customHeight="1" hidden="1">
      <c r="B40" s="1060"/>
      <c r="C40" s="1060"/>
      <c r="D40" s="1060"/>
      <c r="E40" s="1060"/>
      <c r="F40" s="1060"/>
      <c r="G40" s="1060"/>
      <c r="H40" s="1060"/>
      <c r="I40" s="1060"/>
      <c r="J40" s="1060"/>
      <c r="K40" s="1060"/>
      <c r="L40" s="1060"/>
      <c r="M40" s="1060"/>
      <c r="N40" s="1060"/>
      <c r="O40" s="1060"/>
      <c r="P40" s="1060"/>
      <c r="Q40" s="156"/>
      <c r="R40" s="134"/>
      <c r="T40" s="860"/>
    </row>
    <row r="41" spans="2:20" ht="19.5" customHeight="1" hidden="1">
      <c r="B41" s="1087" t="s">
        <v>348</v>
      </c>
      <c r="C41" s="1056" t="s">
        <v>280</v>
      </c>
      <c r="D41" s="1027" t="s">
        <v>0</v>
      </c>
      <c r="E41" s="1047" t="s">
        <v>413</v>
      </c>
      <c r="F41" s="1056" t="s">
        <v>424</v>
      </c>
      <c r="G41" s="1044" t="s">
        <v>1</v>
      </c>
      <c r="H41" s="1044" t="s">
        <v>155</v>
      </c>
      <c r="I41" s="1044"/>
      <c r="J41" s="1044"/>
      <c r="K41" s="1044"/>
      <c r="L41" s="1044"/>
      <c r="M41" s="1044"/>
      <c r="N41" s="1044"/>
      <c r="O41" s="1044"/>
      <c r="P41" s="1044"/>
      <c r="Q41" s="1046" t="s">
        <v>161</v>
      </c>
      <c r="R41" s="1061" t="str">
        <f>R7</f>
        <v>備考
（月額上限を満たさない場合の理由等）</v>
      </c>
      <c r="S41" s="1062"/>
      <c r="T41" s="860"/>
    </row>
    <row r="42" spans="2:20" ht="64.5" customHeight="1" hidden="1">
      <c r="B42" s="1088"/>
      <c r="C42" s="1087"/>
      <c r="D42" s="1046"/>
      <c r="E42" s="938"/>
      <c r="F42" s="1087"/>
      <c r="G42" s="1089"/>
      <c r="H42" s="711" t="s">
        <v>308</v>
      </c>
      <c r="I42" s="713" t="s">
        <v>324</v>
      </c>
      <c r="J42" s="713" t="s">
        <v>323</v>
      </c>
      <c r="K42" s="713" t="s">
        <v>337</v>
      </c>
      <c r="L42" s="713" t="s">
        <v>338</v>
      </c>
      <c r="M42" s="713" t="s">
        <v>157</v>
      </c>
      <c r="N42" s="713" t="s">
        <v>158</v>
      </c>
      <c r="O42" s="713" t="s">
        <v>159</v>
      </c>
      <c r="P42" s="713" t="s">
        <v>160</v>
      </c>
      <c r="Q42" s="998"/>
      <c r="R42" s="1079"/>
      <c r="S42" s="1080"/>
      <c r="T42" s="860"/>
    </row>
    <row r="43" spans="2:20" ht="19.5" customHeight="1" hidden="1" thickBot="1">
      <c r="B43" s="1081" t="str">
        <f>'2-2(基本)R2TR専用'!B10</f>
        <v>ＴＲ
(R2)</v>
      </c>
      <c r="C43" s="1084" t="s">
        <v>308</v>
      </c>
      <c r="D43" s="1085"/>
      <c r="E43" s="1085"/>
      <c r="F43" s="1085"/>
      <c r="G43" s="1086"/>
      <c r="H43" s="136"/>
      <c r="I43" s="136"/>
      <c r="J43" s="136"/>
      <c r="K43" s="136"/>
      <c r="L43" s="136"/>
      <c r="M43" s="136"/>
      <c r="N43" s="136"/>
      <c r="O43" s="136"/>
      <c r="P43" s="136"/>
      <c r="Q43" s="136"/>
      <c r="R43" s="1030"/>
      <c r="S43" s="1030"/>
      <c r="T43" s="860"/>
    </row>
    <row r="44" spans="2:28" ht="19.5" customHeight="1" thickTop="1">
      <c r="B44" s="1082"/>
      <c r="C44" s="735">
        <v>21</v>
      </c>
      <c r="D44" s="707">
        <f>IF('2-2(基本)R2TR専用'!D42="","",'2-2(基本)R2TR専用'!D42)</f>
      </c>
      <c r="E44" s="813">
        <f>IF('2-2(基本)'!E43="","",'2-2(基本)'!E43)</f>
      </c>
      <c r="F44" s="813">
        <f>IF('2-2(基本)'!T43="","",'2-2(基本)'!T43)</f>
      </c>
      <c r="G44" s="274">
        <f>IF('2-2(基本)R2TR専用'!F42="","",'2-2(基本)R2TR専用'!F42)</f>
      </c>
      <c r="H44" s="136">
        <f>IF(OR(G44="",COUNTIF(I44:P44,"&gt;0")=0),"",SUM(I44:P44))</f>
      </c>
      <c r="I44" s="153"/>
      <c r="J44" s="153"/>
      <c r="K44" s="153"/>
      <c r="L44" s="153"/>
      <c r="M44" s="153"/>
      <c r="N44" s="153"/>
      <c r="O44" s="153"/>
      <c r="P44" s="153"/>
      <c r="Q44" s="136">
        <f>IF(OR(G44="",COUNTIF(I44:P44,"&gt;0")=0),"",COUNTIF(I44:P44,"&gt;0"))</f>
      </c>
      <c r="R44" s="1030"/>
      <c r="S44" s="1030"/>
      <c r="T44" s="865">
        <f>IF((COUNTIF(I44:P44,"&lt;&gt;90000")-COUNTBLANK(I44:P44))&gt;0,"90000円以外の入力があります。","")&amp;IF(AND($R$1="実績報告書（上期）",SUM(M44:P44)&gt;0),"上期実績時は10月以降に金額を入力しないでください","")</f>
      </c>
      <c r="AB44" s="693">
        <v>90000</v>
      </c>
    </row>
    <row r="45" spans="2:28" ht="19.5" customHeight="1">
      <c r="B45" s="1082"/>
      <c r="C45" s="783">
        <v>22</v>
      </c>
      <c r="D45" s="709">
        <f>IF('2-2(基本)R2TR専用'!D43="","",'2-2(基本)R2TR専用'!D43)</f>
      </c>
      <c r="E45" s="814"/>
      <c r="F45" s="814"/>
      <c r="G45" s="275">
        <f>IF('2-2(基本)R2TR専用'!F43="","",'2-2(基本)R2TR専用'!F43)</f>
      </c>
      <c r="H45" s="159">
        <f>IF(OR(G45="",COUNTIF(I45:P45,"&gt;0")=0),"",SUM(I45:P45))</f>
      </c>
      <c r="I45" s="155"/>
      <c r="J45" s="155"/>
      <c r="K45" s="155"/>
      <c r="L45" s="155"/>
      <c r="M45" s="155"/>
      <c r="N45" s="155"/>
      <c r="O45" s="155"/>
      <c r="P45" s="155"/>
      <c r="Q45" s="159">
        <f>IF(OR(G45="",COUNTIF(I45:P45,"&gt;0")=0),"",COUNTIF(I45:P45,"&gt;0"))</f>
      </c>
      <c r="R45" s="1030"/>
      <c r="S45" s="1030"/>
      <c r="T45" s="865">
        <f>IF((COUNTIF(I45:P45,"&lt;&gt;90000")-COUNTBLANK(I45:P45))&gt;0,"90000円以外の入力があります。","")&amp;IF(AND($R$1="実績報告書（上期）",SUM(M45:P45)&gt;0),"上期実績時は10月以降に金額を入力しないでください","")</f>
      </c>
      <c r="AB45" s="688">
        <f>AB44</f>
        <v>90000</v>
      </c>
    </row>
    <row r="46" spans="2:28" ht="19.5" customHeight="1">
      <c r="B46" s="1082"/>
      <c r="C46" s="783">
        <v>23</v>
      </c>
      <c r="D46" s="709">
        <f>IF('2-2(基本)R2TR専用'!D44="","",'2-2(基本)R2TR専用'!D44)</f>
      </c>
      <c r="E46" s="814"/>
      <c r="F46" s="814"/>
      <c r="G46" s="275">
        <f>IF('2-2(基本)R2TR専用'!F44="","",'2-2(基本)R2TR専用'!F44)</f>
      </c>
      <c r="H46" s="159">
        <f>IF(OR(G46="",COUNTIF(I46:P46,"&gt;0")=0),"",SUM(I46:P46))</f>
      </c>
      <c r="I46" s="155"/>
      <c r="J46" s="155"/>
      <c r="K46" s="155"/>
      <c r="L46" s="155"/>
      <c r="M46" s="155"/>
      <c r="N46" s="155"/>
      <c r="O46" s="155"/>
      <c r="P46" s="155"/>
      <c r="Q46" s="159">
        <f>IF(OR(G46="",COUNTIF(I46:P46,"&gt;0")=0),"",COUNTIF(I46:P46,"&gt;0"))</f>
      </c>
      <c r="R46" s="1030"/>
      <c r="S46" s="1030"/>
      <c r="T46" s="865">
        <f>IF((COUNTIF(I46:P46,"&lt;&gt;90000")-COUNTBLANK(I46:P46))&gt;0,"90000円以外の入力があります。","")&amp;IF(AND($R$1="実績報告書（上期）",SUM(M46:P46)&gt;0),"上期実績時は10月以降に金額を入力しないでください","")</f>
      </c>
      <c r="AB46" s="688">
        <f>AB44</f>
        <v>90000</v>
      </c>
    </row>
    <row r="47" spans="2:28" ht="19.5" customHeight="1">
      <c r="B47" s="1082"/>
      <c r="C47" s="783">
        <v>24</v>
      </c>
      <c r="D47" s="709">
        <f>IF('2-2(基本)R2TR専用'!D45="","",'2-2(基本)R2TR専用'!D45)</f>
      </c>
      <c r="E47" s="814"/>
      <c r="F47" s="814"/>
      <c r="G47" s="275">
        <f>IF('2-2(基本)R2TR専用'!F45="","",'2-2(基本)R2TR専用'!F45)</f>
      </c>
      <c r="H47" s="159">
        <f>IF(OR(G47="",COUNTIF(I47:P47,"&gt;0")=0),"",SUM(I47:P47))</f>
      </c>
      <c r="I47" s="155"/>
      <c r="J47" s="155"/>
      <c r="K47" s="155"/>
      <c r="L47" s="155"/>
      <c r="M47" s="155"/>
      <c r="N47" s="155"/>
      <c r="O47" s="155"/>
      <c r="P47" s="155"/>
      <c r="Q47" s="159">
        <f>IF(OR(G47="",COUNTIF(I47:P47,"&gt;0")=0),"",COUNTIF(I47:P47,"&gt;0"))</f>
      </c>
      <c r="R47" s="1030"/>
      <c r="S47" s="1030"/>
      <c r="T47" s="865">
        <f>IF((COUNTIF(I47:P47,"&lt;&gt;90000")-COUNTBLANK(I47:P47))&gt;0,"90000円以外の入力があります。","")&amp;IF(AND($R$1="実績報告書（上期）",SUM(M47:P47)&gt;0),"上期実績時は10月以降に金額を入力しないでください","")</f>
      </c>
      <c r="AB47" s="688">
        <f>AB44</f>
        <v>90000</v>
      </c>
    </row>
    <row r="48" spans="2:28" ht="19.5" customHeight="1" thickBot="1">
      <c r="B48" s="1083"/>
      <c r="C48" s="735">
        <v>25</v>
      </c>
      <c r="D48" s="707">
        <f>IF('2-2(基本)R2TR専用'!D46="","",'2-2(基本)R2TR専用'!D46)</f>
      </c>
      <c r="E48" s="813">
        <f>IF('2-2(基本)'!E47="","",'2-2(基本)'!E47)</f>
      </c>
      <c r="F48" s="813">
        <f>IF('2-2(基本)'!T47="","",'2-2(基本)'!T47)</f>
      </c>
      <c r="G48" s="142">
        <f>IF('2-2(基本)R2TR専用'!F46="","",'2-2(基本)R2TR専用'!F46)</f>
      </c>
      <c r="H48" s="136">
        <f>IF(OR(G48="",COUNTIF(I48:P48,"&gt;0")=0),"",SUM(I48:P48))</f>
      </c>
      <c r="I48" s="155"/>
      <c r="J48" s="155"/>
      <c r="K48" s="155"/>
      <c r="L48" s="155"/>
      <c r="M48" s="155"/>
      <c r="N48" s="155"/>
      <c r="O48" s="155"/>
      <c r="P48" s="155"/>
      <c r="Q48" s="151">
        <f>IF(OR(G48="",COUNTIF(I48:P48,"&gt;0")=0),"",COUNTIF(I48:P48,"&gt;0"))</f>
      </c>
      <c r="R48" s="1030"/>
      <c r="S48" s="1030"/>
      <c r="T48" s="865">
        <f>IF((COUNTIF(I48:P48,"&lt;&gt;90000")-COUNTBLANK(I48:P48))&gt;0,"90000円以外の入力があります。","")&amp;IF(AND($R$1="実績報告書（上期）",SUM(M48:P48)&gt;0),"上期実績時は10月以降に金額を入力しないでください","")</f>
      </c>
      <c r="AB48" s="689">
        <f>AB44</f>
        <v>90000</v>
      </c>
    </row>
    <row r="49" spans="2:28" ht="19.5" customHeight="1" hidden="1" thickTop="1">
      <c r="B49" s="1074" t="s">
        <v>355</v>
      </c>
      <c r="C49" s="1075"/>
      <c r="D49" s="1076"/>
      <c r="E49" s="1076"/>
      <c r="F49" s="1076"/>
      <c r="G49" s="1077"/>
      <c r="H49" s="733"/>
      <c r="I49" s="734"/>
      <c r="J49" s="734"/>
      <c r="K49" s="734"/>
      <c r="L49" s="734"/>
      <c r="M49" s="734"/>
      <c r="N49" s="734"/>
      <c r="O49" s="734"/>
      <c r="P49" s="734"/>
      <c r="Q49" s="734"/>
      <c r="R49" s="1078"/>
      <c r="S49" s="1078"/>
      <c r="T49" s="179"/>
      <c r="AB49" s="694"/>
    </row>
    <row r="50" spans="2:20" ht="19.5" customHeight="1" hidden="1">
      <c r="B50" s="1069"/>
      <c r="C50" s="735">
        <v>26</v>
      </c>
      <c r="D50" s="383"/>
      <c r="E50" s="383"/>
      <c r="F50" s="383"/>
      <c r="G50" s="736"/>
      <c r="H50" s="737"/>
      <c r="I50" s="739"/>
      <c r="J50" s="739"/>
      <c r="K50" s="739"/>
      <c r="L50" s="739"/>
      <c r="M50" s="739"/>
      <c r="N50" s="739"/>
      <c r="O50" s="739"/>
      <c r="P50" s="739"/>
      <c r="Q50" s="738"/>
      <c r="R50" s="1073"/>
      <c r="S50" s="1073"/>
      <c r="T50" s="436">
        <f>IF((COUNTIF(I50:P50,"&lt;&gt;"&amp;#REF!)-COUNTBLANK(I50:P50))&gt;0,TEXT(#REF!,"#,##0")&amp;"円以外の入力があります。","")&amp;IF(AND($R$1="実績報告書（上期）",SUM(M50:P50)&gt;0),"上期実績時は10月以降に金額を入力しないでください","")&amp;IF(AND(F50="H29",SUM(M50:P50)&gt;0),"H29後期研修生は10月以降に金額を入力しないでください","")</f>
      </c>
    </row>
    <row r="51" spans="2:20" ht="19.5" customHeight="1" hidden="1">
      <c r="B51" s="1069"/>
      <c r="C51" s="735">
        <v>27</v>
      </c>
      <c r="D51" s="383"/>
      <c r="E51" s="383"/>
      <c r="F51" s="383"/>
      <c r="G51" s="736"/>
      <c r="H51" s="737"/>
      <c r="I51" s="739"/>
      <c r="J51" s="739"/>
      <c r="K51" s="739"/>
      <c r="L51" s="739"/>
      <c r="M51" s="739"/>
      <c r="N51" s="739"/>
      <c r="O51" s="739"/>
      <c r="P51" s="739"/>
      <c r="Q51" s="738"/>
      <c r="R51" s="1073"/>
      <c r="S51" s="1073"/>
      <c r="T51" s="436">
        <f>IF((COUNTIF(I51:P51,"&lt;&gt;"&amp;#REF!)-COUNTBLANK(I51:P51))&gt;0,TEXT(#REF!,"#,##0")&amp;"円以外の入力があります。","")&amp;IF(AND($R$1="実績報告書（上期）",SUM(M51:P51)&gt;0),"上期実績時は10月以降に金額を入力しないでください","")&amp;IF(AND(F51="H29",SUM(M51:P51)&gt;0),"H29後期研修生は10月以降に金額を入力しないでください","")</f>
      </c>
    </row>
    <row r="52" spans="2:20" ht="19.5" customHeight="1" hidden="1">
      <c r="B52" s="1069"/>
      <c r="C52" s="735">
        <v>28</v>
      </c>
      <c r="D52" s="383"/>
      <c r="E52" s="383"/>
      <c r="F52" s="383"/>
      <c r="G52" s="736"/>
      <c r="H52" s="737"/>
      <c r="I52" s="739"/>
      <c r="J52" s="739"/>
      <c r="K52" s="739"/>
      <c r="L52" s="739"/>
      <c r="M52" s="739"/>
      <c r="N52" s="739"/>
      <c r="O52" s="739"/>
      <c r="P52" s="739"/>
      <c r="Q52" s="738"/>
      <c r="R52" s="1073"/>
      <c r="S52" s="1073"/>
      <c r="T52" s="436">
        <f>IF((COUNTIF(I52:P52,"&lt;&gt;"&amp;#REF!)-COUNTBLANK(I52:P52))&gt;0,TEXT(#REF!,"#,##0")&amp;"円以外の入力があります。","")&amp;IF(AND($R$1="実績報告書（上期）",SUM(M52:P52)&gt;0),"上期実績時は10月以降に金額を入力しないでください","")&amp;IF(AND(F52="H29",SUM(M52:P52)&gt;0),"H29後期研修生は10月以降に金額を入力しないでください","")</f>
      </c>
    </row>
    <row r="53" spans="2:20" ht="19.5" customHeight="1" hidden="1">
      <c r="B53" s="1069"/>
      <c r="C53" s="735">
        <v>29</v>
      </c>
      <c r="D53" s="383"/>
      <c r="E53" s="383"/>
      <c r="F53" s="383"/>
      <c r="G53" s="736"/>
      <c r="H53" s="737"/>
      <c r="I53" s="739"/>
      <c r="J53" s="739"/>
      <c r="K53" s="739"/>
      <c r="L53" s="739"/>
      <c r="M53" s="739"/>
      <c r="N53" s="739"/>
      <c r="O53" s="739"/>
      <c r="P53" s="739"/>
      <c r="Q53" s="738"/>
      <c r="R53" s="1073"/>
      <c r="S53" s="1073"/>
      <c r="T53" s="436">
        <f>IF((COUNTIF(I53:P53,"&lt;&gt;"&amp;#REF!)-COUNTBLANK(I53:P53))&gt;0,TEXT(#REF!,"#,##0")&amp;"円以外の入力があります。","")&amp;IF(AND($R$1="実績報告書（上期）",SUM(M53:P53)&gt;0),"上期実績時は10月以降に金額を入力しないでください","")&amp;IF(AND(F53="H29",SUM(M53:P53)&gt;0),"H29後期研修生は10月以降に金額を入力しないでください","")</f>
      </c>
    </row>
    <row r="54" spans="2:20" ht="19.5" customHeight="1" hidden="1">
      <c r="B54" s="1069"/>
      <c r="C54" s="735">
        <v>30</v>
      </c>
      <c r="D54" s="383"/>
      <c r="E54" s="383"/>
      <c r="F54" s="383"/>
      <c r="G54" s="736"/>
      <c r="H54" s="737"/>
      <c r="I54" s="739"/>
      <c r="J54" s="739"/>
      <c r="K54" s="739"/>
      <c r="L54" s="739"/>
      <c r="M54" s="739"/>
      <c r="N54" s="739"/>
      <c r="O54" s="739"/>
      <c r="P54" s="739"/>
      <c r="Q54" s="738"/>
      <c r="R54" s="1073"/>
      <c r="S54" s="1073"/>
      <c r="T54" s="436">
        <f>IF((COUNTIF(I54:P54,"&lt;&gt;"&amp;#REF!)-COUNTBLANK(I54:P54))&gt;0,TEXT(#REF!,"#,##0")&amp;"円以外の入力があります。","")&amp;IF(AND($R$1="実績報告書（上期）",SUM(M54:P54)&gt;0),"上期実績時は10月以降に金額を入力しないでください","")&amp;IF(AND(F54="H29",SUM(M54:P54)&gt;0),"H29後期研修生は10月以降に金額を入力しないでください","")</f>
      </c>
    </row>
    <row r="55" spans="2:20" ht="19.5" customHeight="1" hidden="1">
      <c r="B55" s="1069" t="s">
        <v>356</v>
      </c>
      <c r="C55" s="1070"/>
      <c r="D55" s="1071"/>
      <c r="E55" s="1071"/>
      <c r="F55" s="1071"/>
      <c r="G55" s="1072"/>
      <c r="H55" s="732"/>
      <c r="I55" s="737"/>
      <c r="J55" s="737"/>
      <c r="K55" s="737"/>
      <c r="L55" s="737"/>
      <c r="M55" s="737"/>
      <c r="N55" s="737"/>
      <c r="O55" s="737"/>
      <c r="P55" s="737"/>
      <c r="Q55" s="737"/>
      <c r="R55" s="1073"/>
      <c r="S55" s="1073"/>
      <c r="T55" s="179"/>
    </row>
    <row r="56" spans="2:20" ht="19.5" customHeight="1" hidden="1">
      <c r="B56" s="1069"/>
      <c r="C56" s="735">
        <v>31</v>
      </c>
      <c r="D56" s="383"/>
      <c r="E56" s="383"/>
      <c r="F56" s="383"/>
      <c r="G56" s="736"/>
      <c r="H56" s="737"/>
      <c r="I56" s="739"/>
      <c r="J56" s="739"/>
      <c r="K56" s="739"/>
      <c r="L56" s="739"/>
      <c r="M56" s="739"/>
      <c r="N56" s="739"/>
      <c r="O56" s="739"/>
      <c r="P56" s="739"/>
      <c r="Q56" s="738"/>
      <c r="R56" s="1073"/>
      <c r="S56" s="1073"/>
      <c r="T56" s="436">
        <f>IF((COUNTIF(I56:P56,"&lt;&gt;90000")-COUNTBLANK(I56:P56))&gt;0,"90,000円以外の入力があります。","")&amp;IF(AND($R$1="実績報告書（上期）",SUM(M56:P56)&gt;0),"上期実績時は10月以降に金額を入力しないでください","")&amp;IF(AND(F56="H29",SUM(M56:P56)&gt;0),"H29後期研修生は10月以降に金額を入力しないでください","")</f>
      </c>
    </row>
    <row r="57" spans="2:20" ht="19.5" customHeight="1" hidden="1">
      <c r="B57" s="1069"/>
      <c r="C57" s="735">
        <v>32</v>
      </c>
      <c r="D57" s="383"/>
      <c r="E57" s="383"/>
      <c r="F57" s="383"/>
      <c r="G57" s="736"/>
      <c r="H57" s="737"/>
      <c r="I57" s="739"/>
      <c r="J57" s="739"/>
      <c r="K57" s="739"/>
      <c r="L57" s="739"/>
      <c r="M57" s="739"/>
      <c r="N57" s="739"/>
      <c r="O57" s="739"/>
      <c r="P57" s="739"/>
      <c r="Q57" s="738"/>
      <c r="R57" s="1073"/>
      <c r="S57" s="1073"/>
      <c r="T57" s="436">
        <f>IF((COUNTIF(I57:P57,"&lt;&gt;90000")-COUNTBLANK(I57:P57))&gt;0,"90,000円以外の入力があります。","")&amp;IF(AND($R$1="実績報告書（上期）",SUM(M57:P57)&gt;0),"上期実績時は10月以降に金額を入力しないでください","")&amp;IF(AND(F57="H29",SUM(M57:P57)&gt;0),"H29後期研修生は10月以降に金額を入力しないでください","")</f>
      </c>
    </row>
    <row r="58" spans="2:20" ht="19.5" customHeight="1" hidden="1">
      <c r="B58" s="1069"/>
      <c r="C58" s="735">
        <v>33</v>
      </c>
      <c r="D58" s="383"/>
      <c r="E58" s="383"/>
      <c r="F58" s="383"/>
      <c r="G58" s="736"/>
      <c r="H58" s="737"/>
      <c r="I58" s="739"/>
      <c r="J58" s="739"/>
      <c r="K58" s="739"/>
      <c r="L58" s="739"/>
      <c r="M58" s="739"/>
      <c r="N58" s="739"/>
      <c r="O58" s="739"/>
      <c r="P58" s="739"/>
      <c r="Q58" s="738"/>
      <c r="R58" s="1073"/>
      <c r="S58" s="1073"/>
      <c r="T58" s="436">
        <f>IF((COUNTIF(I58:P58,"&lt;&gt;90000")-COUNTBLANK(I58:P58))&gt;0,"90,000円以外の入力があります。","")&amp;IF(AND($R$1="実績報告書（上期）",SUM(M58:P58)&gt;0),"上期実績時は10月以降に金額を入力しないでください","")&amp;IF(AND(F58="H29",SUM(M58:P58)&gt;0),"H29後期研修生は10月以降に金額を入力しないでください","")</f>
      </c>
    </row>
    <row r="59" spans="2:20" ht="19.5" customHeight="1" hidden="1">
      <c r="B59" s="1069"/>
      <c r="C59" s="735">
        <v>34</v>
      </c>
      <c r="D59" s="383"/>
      <c r="E59" s="383"/>
      <c r="F59" s="383"/>
      <c r="G59" s="736"/>
      <c r="H59" s="737"/>
      <c r="I59" s="739"/>
      <c r="J59" s="739"/>
      <c r="K59" s="739"/>
      <c r="L59" s="739"/>
      <c r="M59" s="739"/>
      <c r="N59" s="739"/>
      <c r="O59" s="739"/>
      <c r="P59" s="739"/>
      <c r="Q59" s="738"/>
      <c r="R59" s="1073"/>
      <c r="S59" s="1073"/>
      <c r="T59" s="436">
        <f>IF((COUNTIF(I59:P59,"&lt;&gt;90000")-COUNTBLANK(I59:P59))&gt;0,"90,000円以外の入力があります。","")&amp;IF(AND($R$1="実績報告書（上期）",SUM(M59:P59)&gt;0),"上期実績時は10月以降に金額を入力しないでください","")&amp;IF(AND(F59="H29",SUM(M59:P59)&gt;0),"H29後期研修生は10月以降に金額を入力しないでください","")</f>
      </c>
    </row>
    <row r="60" spans="2:20" ht="19.5" customHeight="1" hidden="1">
      <c r="B60" s="1069"/>
      <c r="C60" s="735">
        <v>35</v>
      </c>
      <c r="D60" s="383"/>
      <c r="E60" s="383"/>
      <c r="F60" s="383"/>
      <c r="G60" s="736"/>
      <c r="H60" s="737"/>
      <c r="I60" s="739"/>
      <c r="J60" s="739"/>
      <c r="K60" s="739"/>
      <c r="L60" s="739"/>
      <c r="M60" s="739"/>
      <c r="N60" s="739"/>
      <c r="O60" s="739"/>
      <c r="P60" s="739"/>
      <c r="Q60" s="738"/>
      <c r="R60" s="1073"/>
      <c r="S60" s="1073"/>
      <c r="T60" s="436">
        <f>IF((COUNTIF(I60:P60,"&lt;&gt;90000")-COUNTBLANK(I60:P60))&gt;0,"90,000円以外の入力があります。","")&amp;IF(AND($R$1="実績報告書（上期）",SUM(M60:P60)&gt;0),"上期実績時は10月以降に金額を入力しないでください","")&amp;IF(AND(F60="H29",SUM(M60:P60)&gt;0),"H29後期研修生は10月以降に金額を入力しないでください","")</f>
      </c>
    </row>
    <row r="61" spans="2:20" ht="19.5" customHeight="1" hidden="1">
      <c r="B61" s="1069" t="s">
        <v>357</v>
      </c>
      <c r="C61" s="1070"/>
      <c r="D61" s="1071"/>
      <c r="E61" s="1071"/>
      <c r="F61" s="1071"/>
      <c r="G61" s="1072"/>
      <c r="H61" s="732"/>
      <c r="I61" s="737"/>
      <c r="J61" s="737"/>
      <c r="K61" s="737"/>
      <c r="L61" s="737"/>
      <c r="M61" s="737"/>
      <c r="N61" s="737"/>
      <c r="O61" s="737"/>
      <c r="P61" s="737"/>
      <c r="Q61" s="737"/>
      <c r="R61" s="1073"/>
      <c r="S61" s="1073"/>
      <c r="T61" s="179"/>
    </row>
    <row r="62" spans="2:20" ht="19.5" customHeight="1" hidden="1">
      <c r="B62" s="1069"/>
      <c r="C62" s="735">
        <v>36</v>
      </c>
      <c r="D62" s="383"/>
      <c r="E62" s="383"/>
      <c r="F62" s="383"/>
      <c r="G62" s="736"/>
      <c r="H62" s="737"/>
      <c r="I62" s="739"/>
      <c r="J62" s="739"/>
      <c r="K62" s="739"/>
      <c r="L62" s="739"/>
      <c r="M62" s="739"/>
      <c r="N62" s="739"/>
      <c r="O62" s="739"/>
      <c r="P62" s="739"/>
      <c r="Q62" s="738"/>
      <c r="R62" s="1073"/>
      <c r="S62" s="1073"/>
      <c r="T62" s="436">
        <f>IF((COUNTIF(I62:P62,"&lt;&gt;90000")-COUNTBLANK(I62:P62))&gt;0,"90,000円以外の入力があります。","")&amp;IF(AND($R$1="実績報告書（上期）",SUM(M62:P62)&gt;0),"上期実績時は10月以降に金額を入力しないでください","")&amp;IF(AND(F62="H29",SUM(M62:P62)&gt;0),"H29後期研修生は10月以降に金額を入力しないでください","")</f>
      </c>
    </row>
    <row r="63" spans="2:20" ht="19.5" customHeight="1" hidden="1">
      <c r="B63" s="1069"/>
      <c r="C63" s="735">
        <v>37</v>
      </c>
      <c r="D63" s="383"/>
      <c r="E63" s="383"/>
      <c r="F63" s="383"/>
      <c r="G63" s="736"/>
      <c r="H63" s="737"/>
      <c r="I63" s="739"/>
      <c r="J63" s="739"/>
      <c r="K63" s="739"/>
      <c r="L63" s="739"/>
      <c r="M63" s="739"/>
      <c r="N63" s="739"/>
      <c r="O63" s="739"/>
      <c r="P63" s="739"/>
      <c r="Q63" s="738"/>
      <c r="R63" s="1073"/>
      <c r="S63" s="1073"/>
      <c r="T63" s="436">
        <f>IF((COUNTIF(I63:P63,"&lt;&gt;90000")-COUNTBLANK(I63:P63))&gt;0,"90,000円以外の入力があります。","")&amp;IF(AND($R$1="実績報告書（上期）",SUM(M63:P63)&gt;0),"上期実績時は10月以降に金額を入力しないでください","")&amp;IF(AND(F63="H29",SUM(M63:P63)&gt;0),"H29後期研修生は10月以降に金額を入力しないでください","")</f>
      </c>
    </row>
    <row r="64" spans="2:20" ht="19.5" customHeight="1" hidden="1">
      <c r="B64" s="1069"/>
      <c r="C64" s="735">
        <v>38</v>
      </c>
      <c r="D64" s="383"/>
      <c r="E64" s="383"/>
      <c r="F64" s="383"/>
      <c r="G64" s="736"/>
      <c r="H64" s="737"/>
      <c r="I64" s="739"/>
      <c r="J64" s="739"/>
      <c r="K64" s="739"/>
      <c r="L64" s="739"/>
      <c r="M64" s="739"/>
      <c r="N64" s="739"/>
      <c r="O64" s="739"/>
      <c r="P64" s="739"/>
      <c r="Q64" s="738"/>
      <c r="R64" s="1073"/>
      <c r="S64" s="1073"/>
      <c r="T64" s="436">
        <f>IF((COUNTIF(I64:P64,"&lt;&gt;90000")-COUNTBLANK(I64:P64))&gt;0,"90,000円以外の入力があります。","")&amp;IF(AND($R$1="実績報告書（上期）",SUM(M64:P64)&gt;0),"上期実績時は10月以降に金額を入力しないでください","")&amp;IF(AND(F64="H29",SUM(M64:P64)&gt;0),"H29後期研修生は10月以降に金額を入力しないでください","")</f>
      </c>
    </row>
    <row r="65" spans="2:20" ht="19.5" customHeight="1" hidden="1">
      <c r="B65" s="1069"/>
      <c r="C65" s="735">
        <v>39</v>
      </c>
      <c r="D65" s="383"/>
      <c r="E65" s="383"/>
      <c r="F65" s="383"/>
      <c r="G65" s="736"/>
      <c r="H65" s="737"/>
      <c r="I65" s="739"/>
      <c r="J65" s="739"/>
      <c r="K65" s="739"/>
      <c r="L65" s="739"/>
      <c r="M65" s="739"/>
      <c r="N65" s="739"/>
      <c r="O65" s="739"/>
      <c r="P65" s="739"/>
      <c r="Q65" s="738"/>
      <c r="R65" s="1073"/>
      <c r="S65" s="1073"/>
      <c r="T65" s="436">
        <f>IF((COUNTIF(I65:P65,"&lt;&gt;90000")-COUNTBLANK(I65:P65))&gt;0,"90,000円以外の入力があります。","")&amp;IF(AND($R$1="実績報告書（上期）",SUM(M65:P65)&gt;0),"上期実績時は10月以降に金額を入力しないでください","")&amp;IF(AND(F65="H29",SUM(M65:P65)&gt;0),"H29後期研修生は10月以降に金額を入力しないでください","")</f>
      </c>
    </row>
    <row r="66" spans="2:20" ht="19.5" customHeight="1" hidden="1">
      <c r="B66" s="1069"/>
      <c r="C66" s="735">
        <v>40</v>
      </c>
      <c r="D66" s="383"/>
      <c r="E66" s="383"/>
      <c r="F66" s="383"/>
      <c r="G66" s="736"/>
      <c r="H66" s="737"/>
      <c r="I66" s="739"/>
      <c r="J66" s="739"/>
      <c r="K66" s="739"/>
      <c r="L66" s="739"/>
      <c r="M66" s="739"/>
      <c r="N66" s="739"/>
      <c r="O66" s="739"/>
      <c r="P66" s="739"/>
      <c r="Q66" s="738"/>
      <c r="R66" s="1073"/>
      <c r="S66" s="1073"/>
      <c r="T66" s="436">
        <f>IF((COUNTIF(I66:P66,"&lt;&gt;90000")-COUNTBLANK(I66:P66))&gt;0,"90,000円以外の入力があります。","")&amp;IF(AND($R$1="実績報告書（上期）",SUM(M66:P66)&gt;0),"上期実績時は10月以降に金額を入力しないでください","")&amp;IF(AND(F66="H29",SUM(M66:P66)&gt;0),"H29後期研修生は10月以降に金額を入力しないでください","")</f>
      </c>
    </row>
    <row r="67" spans="2:19" ht="39.75" customHeight="1" hidden="1" thickTop="1">
      <c r="B67" s="555" t="s">
        <v>463</v>
      </c>
      <c r="C67" s="1068" t="str">
        <f>C33</f>
        <v>【ＦＷ１助成月数】は、研修期間分（TR最大3ヶ月／人・FW最大8ヶ月／人）とし、技術習得推進費単価は申請時の定着率により変動します。
『 新規 （過去「緑の雇用」を実施したことが無い）』 林業経営体は 『 新規 』と入力し、月額上限は9万円となります。　（ 定着率が 『 ０．０％（全員離脱）』 の場合は、 『 ０ （ゼロ） 』 を入力して下さい）</v>
      </c>
      <c r="D67" s="1068"/>
      <c r="E67" s="1068"/>
      <c r="F67" s="1068"/>
      <c r="G67" s="1068"/>
      <c r="H67" s="1068"/>
      <c r="I67" s="1068"/>
      <c r="J67" s="1068"/>
      <c r="K67" s="1068"/>
      <c r="L67" s="1068"/>
      <c r="M67" s="1068"/>
      <c r="N67" s="1068"/>
      <c r="O67" s="1068"/>
      <c r="P67" s="1068"/>
      <c r="Q67" s="1068"/>
      <c r="R67" s="1068"/>
      <c r="S67" s="1068"/>
    </row>
    <row r="68" spans="2:3" ht="13.5" customHeight="1" thickTop="1">
      <c r="B68" s="152" t="s">
        <v>462</v>
      </c>
      <c r="C68" s="138" t="str">
        <f>C34</f>
        <v>【ＴＲ、ＦＷ２、ＦＷ３月額上限】は、昨年度同様、9万円のままです</v>
      </c>
    </row>
  </sheetData>
  <sheetProtection password="FA09" sheet="1" objects="1" scenarios="1"/>
  <mergeCells count="101">
    <mergeCell ref="G7:G8"/>
    <mergeCell ref="B1:G1"/>
    <mergeCell ref="O3:P3"/>
    <mergeCell ref="Q3:S3"/>
    <mergeCell ref="O4:P4"/>
    <mergeCell ref="Q4:S4"/>
    <mergeCell ref="O5:P5"/>
    <mergeCell ref="Q5:R5"/>
    <mergeCell ref="B3:M5"/>
    <mergeCell ref="R9:S9"/>
    <mergeCell ref="R10:S10"/>
    <mergeCell ref="R11:S11"/>
    <mergeCell ref="R12:S12"/>
    <mergeCell ref="R13:S13"/>
    <mergeCell ref="B7:B8"/>
    <mergeCell ref="C7:C8"/>
    <mergeCell ref="D7:D8"/>
    <mergeCell ref="E7:E8"/>
    <mergeCell ref="F7:F8"/>
    <mergeCell ref="R14:S14"/>
    <mergeCell ref="B15:B20"/>
    <mergeCell ref="C15:G15"/>
    <mergeCell ref="R15:S15"/>
    <mergeCell ref="R16:S16"/>
    <mergeCell ref="H7:P7"/>
    <mergeCell ref="Q7:Q8"/>
    <mergeCell ref="R7:S8"/>
    <mergeCell ref="B9:B14"/>
    <mergeCell ref="C9:G9"/>
    <mergeCell ref="R17:S17"/>
    <mergeCell ref="R18:S18"/>
    <mergeCell ref="R19:S19"/>
    <mergeCell ref="R20:S20"/>
    <mergeCell ref="B21:B26"/>
    <mergeCell ref="C21:G21"/>
    <mergeCell ref="R21:S21"/>
    <mergeCell ref="R22:S22"/>
    <mergeCell ref="R23:S23"/>
    <mergeCell ref="R24:S24"/>
    <mergeCell ref="R25:S25"/>
    <mergeCell ref="R26:S26"/>
    <mergeCell ref="B27:B32"/>
    <mergeCell ref="C27:G27"/>
    <mergeCell ref="R27:S27"/>
    <mergeCell ref="R28:S28"/>
    <mergeCell ref="R29:S29"/>
    <mergeCell ref="R30:S30"/>
    <mergeCell ref="R31:S31"/>
    <mergeCell ref="R32:S32"/>
    <mergeCell ref="C33:S33"/>
    <mergeCell ref="B35:G35"/>
    <mergeCell ref="B37:H39"/>
    <mergeCell ref="O37:P37"/>
    <mergeCell ref="Q37:S37"/>
    <mergeCell ref="O38:P38"/>
    <mergeCell ref="Q38:S38"/>
    <mergeCell ref="O39:P39"/>
    <mergeCell ref="Q39:R39"/>
    <mergeCell ref="B40:P40"/>
    <mergeCell ref="B41:B42"/>
    <mergeCell ref="C41:C42"/>
    <mergeCell ref="D41:D42"/>
    <mergeCell ref="E41:E42"/>
    <mergeCell ref="F41:F42"/>
    <mergeCell ref="G41:G42"/>
    <mergeCell ref="H41:P41"/>
    <mergeCell ref="Q41:Q42"/>
    <mergeCell ref="R41:S42"/>
    <mergeCell ref="B43:B48"/>
    <mergeCell ref="C43:G43"/>
    <mergeCell ref="R43:S43"/>
    <mergeCell ref="R44:S44"/>
    <mergeCell ref="R45:S45"/>
    <mergeCell ref="R46:S46"/>
    <mergeCell ref="R47:S47"/>
    <mergeCell ref="R48:S48"/>
    <mergeCell ref="B49:B54"/>
    <mergeCell ref="C49:G49"/>
    <mergeCell ref="R49:S49"/>
    <mergeCell ref="R50:S50"/>
    <mergeCell ref="R51:S51"/>
    <mergeCell ref="R52:S52"/>
    <mergeCell ref="R53:S53"/>
    <mergeCell ref="R54:S54"/>
    <mergeCell ref="B55:B60"/>
    <mergeCell ref="C55:G55"/>
    <mergeCell ref="R55:S55"/>
    <mergeCell ref="R56:S56"/>
    <mergeCell ref="R57:S57"/>
    <mergeCell ref="R58:S58"/>
    <mergeCell ref="R59:S59"/>
    <mergeCell ref="R60:S60"/>
    <mergeCell ref="C67:S67"/>
    <mergeCell ref="B61:B66"/>
    <mergeCell ref="C61:G61"/>
    <mergeCell ref="R61:S61"/>
    <mergeCell ref="R62:S62"/>
    <mergeCell ref="R63:S63"/>
    <mergeCell ref="R64:S64"/>
    <mergeCell ref="R65:S65"/>
    <mergeCell ref="R66:S66"/>
  </mergeCells>
  <conditionalFormatting sqref="I10:P14 I44:P48">
    <cfRule type="expression" priority="5" dxfId="117" stopIfTrue="1">
      <formula>I10&gt;90000</formula>
    </cfRule>
  </conditionalFormatting>
  <conditionalFormatting sqref="I1">
    <cfRule type="expression" priority="4" dxfId="118" stopIfTrue="1">
      <formula>$I$3&lt;&gt;""</formula>
    </cfRule>
  </conditionalFormatting>
  <conditionalFormatting sqref="R10:S14 R44:S48 I10:P14 I44:P48 R9">
    <cfRule type="expression" priority="3" dxfId="3" stopIfTrue="1">
      <formula>I9=""</formula>
    </cfRule>
  </conditionalFormatting>
  <conditionalFormatting sqref="H9 H9:P9 D10:D14 G10:H14 D44:D48 G44:H48 Q9:Q14 Q44:Q48 Q3:S5">
    <cfRule type="expression" priority="2" dxfId="2" stopIfTrue="1">
      <formula>D3=""</formula>
    </cfRule>
  </conditionalFormatting>
  <conditionalFormatting sqref="I10:Q14 I44:Q48">
    <cfRule type="expression" priority="1" dxfId="117" stopIfTrue="1">
      <formula>COUNTIF($I10:$P10,"&gt;0")&gt;3</formula>
    </cfRule>
  </conditionalFormatting>
  <dataValidations count="2">
    <dataValidation type="list" allowBlank="1" showInputMessage="1" error="月額上限以下の額を入力してください。" sqref="I10:P14 I44:P48">
      <formula1>$AB10</formula1>
    </dataValidation>
    <dataValidation type="list" allowBlank="1" showInputMessage="1" error="月額上限以下の額を入力してください。" sqref="I16:P20 I28:P32 I22:P26 I62:P66 I56:P60 I50:P54">
      <formula1>'2-4(技術習得費)R2TR専用'!#REF!</formula1>
    </dataValidation>
  </dataValidations>
  <printOptions horizontalCentered="1"/>
  <pageMargins left="0.1968503937007874" right="0.1968503937007874" top="0.5905511811023623" bottom="0.1968503937007874" header="0.3937007874015748" footer="0.1968503937007874"/>
  <pageSetup horizontalDpi="600" verticalDpi="6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全森 渡辺 知代</dc:creator>
  <cp:keywords/>
  <dc:description/>
  <cp:lastModifiedBy>全森　加藤 健</cp:lastModifiedBy>
  <cp:lastPrinted>2020-05-15T00:38:57Z</cp:lastPrinted>
  <dcterms:created xsi:type="dcterms:W3CDTF">2013-02-13T01:59:49Z</dcterms:created>
  <dcterms:modified xsi:type="dcterms:W3CDTF">2020-05-22T04:36:00Z</dcterms:modified>
  <cp:category/>
  <cp:version/>
  <cp:contentType/>
  <cp:contentStatus/>
</cp:coreProperties>
</file>