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0" windowWidth="16755" windowHeight="5700" tabRatio="799" firstSheet="2" activeTab="2"/>
  </bookViews>
  <sheets>
    <sheet name="変更点メモ" sheetId="1" state="hidden" r:id="rId1"/>
    <sheet name="日付" sheetId="2" state="hidden" r:id="rId2"/>
    <sheet name="【6月】月集計表" sheetId="3" r:id="rId3"/>
    <sheet name="【7月】月集計表" sheetId="4" r:id="rId4"/>
    <sheet name="【8月】月集計表" sheetId="5" r:id="rId5"/>
    <sheet name="【9月】月集計表" sheetId="6" r:id="rId6"/>
    <sheet name="【10月】月集計表" sheetId="7" r:id="rId7"/>
    <sheet name="【11月】月集計表" sheetId="8" r:id="rId8"/>
    <sheet name="【12月】月集計表" sheetId="9" r:id="rId9"/>
    <sheet name="【1月】月集計表" sheetId="10" r:id="rId10"/>
    <sheet name="【年集計表（FW全体+指導）】" sheetId="11" r:id="rId11"/>
    <sheet name="【年集計表（TR)R1補正】" sheetId="12" r:id="rId12"/>
    <sheet name="【年集計表（FW1）】" sheetId="13" r:id="rId13"/>
    <sheet name="【年集計表（FW2）】" sheetId="14" r:id="rId14"/>
    <sheet name="【年集計表（FW3）】" sheetId="15" r:id="rId15"/>
  </sheets>
  <definedNames>
    <definedName name="_xlnm.Print_Area" localSheetId="6">'【10月】月集計表'!$A$1:$BE$54</definedName>
    <definedName name="_xlnm.Print_Area" localSheetId="7">'【11月】月集計表'!$A$1:$BE$54</definedName>
    <definedName name="_xlnm.Print_Area" localSheetId="8">'【12月】月集計表'!$A$1:$BE$54</definedName>
    <definedName name="_xlnm.Print_Area" localSheetId="9">'【1月】月集計表'!$A$1:$BE$54</definedName>
    <definedName name="_xlnm.Print_Area" localSheetId="2">'【6月】月集計表'!$A$1:$BE$54</definedName>
    <definedName name="_xlnm.Print_Area" localSheetId="3">'【7月】月集計表'!$A$1:$BE$54</definedName>
    <definedName name="_xlnm.Print_Area" localSheetId="4">'【8月】月集計表'!$A$1:$BE$54</definedName>
    <definedName name="_xlnm.Print_Area" localSheetId="5">'【9月】月集計表'!$A$1:$BE$54</definedName>
    <definedName name="_xlnm.Print_Area" localSheetId="12">'【年集計表（FW1）】'!$A$1:$T$45</definedName>
    <definedName name="_xlnm.Print_Area" localSheetId="13">'【年集計表（FW2）】'!$A$1:$T$44</definedName>
    <definedName name="_xlnm.Print_Area" localSheetId="14">'【年集計表（FW3）】'!$A$1:$T$45</definedName>
    <definedName name="_xlnm.Print_Area" localSheetId="10">'【年集計表（FW全体+指導）】'!$A$1:$T$45</definedName>
    <definedName name="_xlnm.Print_Area" localSheetId="11">'【年集計表（TR)R1補正】'!$A$1:$T$45</definedName>
    <definedName name="祝日1">'日付'!$A$19:$T$19</definedName>
    <definedName name="祝日2">'日付'!$A$22:$T$22</definedName>
  </definedNames>
  <calcPr fullCalcOnLoad="1"/>
</workbook>
</file>

<file path=xl/comments10.xml><?xml version="1.0" encoding="utf-8"?>
<comments xmlns="http://schemas.openxmlformats.org/spreadsheetml/2006/main">
  <authors>
    <author>全森　藤倉 朋行</author>
    <author>Tomoyuki</author>
  </authors>
  <commentList>
    <comment ref="BB19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F9" authorId="0">
      <text>
        <r>
          <rPr>
            <sz val="14"/>
            <rFont val="ＭＳ Ｐゴシック"/>
            <family val="3"/>
          </rPr>
          <t>”出”とは『OJTの指導を実施した』という意味です（出勤してもOJTの指導をしなければ不可）</t>
        </r>
      </text>
    </comment>
    <comment ref="AV19" authorId="0">
      <text>
        <r>
          <rPr>
            <sz val="14"/>
            <color indexed="10"/>
            <rFont val="ＭＳ Ｐゴシック"/>
            <family val="3"/>
          </rPr>
          <t>定着率によって変動します</t>
        </r>
      </text>
    </comment>
    <comment ref="BD7" authorId="1">
      <text>
        <r>
          <rPr>
            <b/>
            <sz val="11"/>
            <color indexed="10"/>
            <rFont val="MS P ゴシック"/>
            <family val="3"/>
          </rPr>
          <t>女性研修生専用</t>
        </r>
        <r>
          <rPr>
            <sz val="11"/>
            <rFont val="MS P ゴシック"/>
            <family val="3"/>
          </rPr>
          <t xml:space="preserve">
簡易トイレ・休憩所レンタル代</t>
        </r>
      </text>
    </comment>
  </commentList>
</comments>
</file>

<file path=xl/comments11.xml><?xml version="1.0" encoding="utf-8"?>
<comments xmlns="http://schemas.openxmlformats.org/spreadsheetml/2006/main">
  <authors>
    <author>全森　藤倉 朋行</author>
    <author>Tomoyuki</author>
  </authors>
  <commentList>
    <comment ref="J23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L23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N23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P23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D40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F40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H40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J40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D9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A15" authorId="1">
      <text>
        <r>
          <rPr>
            <sz val="18"/>
            <color indexed="10"/>
            <rFont val="MS P ゴシック"/>
            <family val="3"/>
          </rPr>
          <t>※
・指導管理費＝指導費＋研修業務管理費　　
・TRのみ（FWなし）の場合、
　指導管理費はTR（R1補正）側に含まれます
 (転記内容が様式2-12内で自動振分されます）</t>
        </r>
      </text>
    </comment>
  </commentList>
</comments>
</file>

<file path=xl/comments3.xml><?xml version="1.0" encoding="utf-8"?>
<comments xmlns="http://schemas.openxmlformats.org/spreadsheetml/2006/main">
  <authors>
    <author>全森　藤倉 朋行</author>
    <author>Tomoyuki</author>
  </authors>
  <commentList>
    <comment ref="BB19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F9" authorId="0">
      <text>
        <r>
          <rPr>
            <sz val="14"/>
            <rFont val="ＭＳ Ｐゴシック"/>
            <family val="3"/>
          </rPr>
          <t>”出”とは『OJTの指導を実施した』という意味です（出勤してもOJTの指導をしなければ不可）</t>
        </r>
      </text>
    </comment>
    <comment ref="AV19" authorId="0">
      <text>
        <r>
          <rPr>
            <sz val="14"/>
            <color indexed="10"/>
            <rFont val="ＭＳ Ｐゴシック"/>
            <family val="3"/>
          </rPr>
          <t>定着率によって変動します</t>
        </r>
      </text>
    </comment>
    <comment ref="BD7" authorId="1">
      <text>
        <r>
          <rPr>
            <b/>
            <sz val="11"/>
            <color indexed="10"/>
            <rFont val="MS P ゴシック"/>
            <family val="3"/>
          </rPr>
          <t>女性研修生専用</t>
        </r>
        <r>
          <rPr>
            <sz val="11"/>
            <rFont val="MS P ゴシック"/>
            <family val="3"/>
          </rPr>
          <t xml:space="preserve">
簡易トイレ・休憩所レンタル代</t>
        </r>
      </text>
    </comment>
  </commentList>
</comments>
</file>

<file path=xl/comments4.xml><?xml version="1.0" encoding="utf-8"?>
<comments xmlns="http://schemas.openxmlformats.org/spreadsheetml/2006/main">
  <authors>
    <author>全森　藤倉 朋行</author>
    <author>Tomoyuki</author>
  </authors>
  <commentList>
    <comment ref="BB19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F9" authorId="0">
      <text>
        <r>
          <rPr>
            <sz val="14"/>
            <rFont val="ＭＳ Ｐゴシック"/>
            <family val="3"/>
          </rPr>
          <t>”出”とは『OJTの指導を実施した』という意味です（出勤してもOJTの指導をしなければ不可）</t>
        </r>
      </text>
    </comment>
    <comment ref="AV19" authorId="0">
      <text>
        <r>
          <rPr>
            <sz val="14"/>
            <color indexed="10"/>
            <rFont val="ＭＳ Ｐゴシック"/>
            <family val="3"/>
          </rPr>
          <t>定着率によって変動します</t>
        </r>
      </text>
    </comment>
    <comment ref="BD7" authorId="1">
      <text>
        <r>
          <rPr>
            <b/>
            <sz val="11"/>
            <color indexed="10"/>
            <rFont val="MS P ゴシック"/>
            <family val="3"/>
          </rPr>
          <t>女性研修生専用</t>
        </r>
        <r>
          <rPr>
            <sz val="11"/>
            <rFont val="MS P ゴシック"/>
            <family val="3"/>
          </rPr>
          <t xml:space="preserve">
簡易トイレ・休憩所レンタル代</t>
        </r>
      </text>
    </comment>
  </commentList>
</comments>
</file>

<file path=xl/comments5.xml><?xml version="1.0" encoding="utf-8"?>
<comments xmlns="http://schemas.openxmlformats.org/spreadsheetml/2006/main">
  <authors>
    <author>全森　藤倉 朋行</author>
    <author>Tomoyuki</author>
  </authors>
  <commentList>
    <comment ref="BB19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F9" authorId="0">
      <text>
        <r>
          <rPr>
            <sz val="14"/>
            <rFont val="ＭＳ Ｐゴシック"/>
            <family val="3"/>
          </rPr>
          <t>”出”とは『OJTの指導を実施した』という意味です（出勤してもOJTの指導をしなければ不可）</t>
        </r>
      </text>
    </comment>
    <comment ref="AV19" authorId="0">
      <text>
        <r>
          <rPr>
            <sz val="14"/>
            <color indexed="10"/>
            <rFont val="ＭＳ Ｐゴシック"/>
            <family val="3"/>
          </rPr>
          <t>定着率によって変動します</t>
        </r>
      </text>
    </comment>
    <comment ref="BD7" authorId="1">
      <text>
        <r>
          <rPr>
            <b/>
            <sz val="11"/>
            <color indexed="10"/>
            <rFont val="MS P ゴシック"/>
            <family val="3"/>
          </rPr>
          <t>女性研修生専用</t>
        </r>
        <r>
          <rPr>
            <sz val="11"/>
            <rFont val="MS P ゴシック"/>
            <family val="3"/>
          </rPr>
          <t xml:space="preserve">
簡易トイレ・休憩所レンタル代</t>
        </r>
      </text>
    </comment>
  </commentList>
</comments>
</file>

<file path=xl/comments6.xml><?xml version="1.0" encoding="utf-8"?>
<comments xmlns="http://schemas.openxmlformats.org/spreadsheetml/2006/main">
  <authors>
    <author>全森　藤倉 朋行</author>
    <author>Tomoyuki</author>
  </authors>
  <commentList>
    <comment ref="BB19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F9" authorId="0">
      <text>
        <r>
          <rPr>
            <sz val="14"/>
            <rFont val="ＭＳ Ｐゴシック"/>
            <family val="3"/>
          </rPr>
          <t>”出”とは『OJTの指導を実施した』という意味です（出勤してもOJTの指導をしなければ不可）</t>
        </r>
      </text>
    </comment>
    <comment ref="AV19" authorId="0">
      <text>
        <r>
          <rPr>
            <sz val="14"/>
            <color indexed="10"/>
            <rFont val="ＭＳ Ｐゴシック"/>
            <family val="3"/>
          </rPr>
          <t>定着率によって変動します</t>
        </r>
      </text>
    </comment>
    <comment ref="BD7" authorId="1">
      <text>
        <r>
          <rPr>
            <b/>
            <sz val="11"/>
            <color indexed="10"/>
            <rFont val="MS P ゴシック"/>
            <family val="3"/>
          </rPr>
          <t>女性研修生専用</t>
        </r>
        <r>
          <rPr>
            <sz val="11"/>
            <rFont val="MS P ゴシック"/>
            <family val="3"/>
          </rPr>
          <t xml:space="preserve">
簡易トイレ・休憩所レンタル代</t>
        </r>
      </text>
    </comment>
  </commentList>
</comments>
</file>

<file path=xl/comments7.xml><?xml version="1.0" encoding="utf-8"?>
<comments xmlns="http://schemas.openxmlformats.org/spreadsheetml/2006/main">
  <authors>
    <author>全森　藤倉 朋行</author>
    <author>Tomoyuki</author>
  </authors>
  <commentList>
    <comment ref="BB19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F9" authorId="0">
      <text>
        <r>
          <rPr>
            <sz val="14"/>
            <rFont val="ＭＳ Ｐゴシック"/>
            <family val="3"/>
          </rPr>
          <t>”出”とは『OJTの指導を実施した』という意味です（出勤してもOJTの指導をしなければ不可）</t>
        </r>
      </text>
    </comment>
    <comment ref="AV19" authorId="0">
      <text>
        <r>
          <rPr>
            <sz val="14"/>
            <color indexed="10"/>
            <rFont val="ＭＳ Ｐゴシック"/>
            <family val="3"/>
          </rPr>
          <t>定着率によって変動します</t>
        </r>
      </text>
    </comment>
    <comment ref="BD7" authorId="1">
      <text>
        <r>
          <rPr>
            <b/>
            <sz val="11"/>
            <color indexed="10"/>
            <rFont val="MS P ゴシック"/>
            <family val="3"/>
          </rPr>
          <t>女性研修生専用</t>
        </r>
        <r>
          <rPr>
            <sz val="11"/>
            <rFont val="MS P ゴシック"/>
            <family val="3"/>
          </rPr>
          <t xml:space="preserve">
簡易トイレ・休憩所レンタル代</t>
        </r>
      </text>
    </comment>
  </commentList>
</comments>
</file>

<file path=xl/comments8.xml><?xml version="1.0" encoding="utf-8"?>
<comments xmlns="http://schemas.openxmlformats.org/spreadsheetml/2006/main">
  <authors>
    <author>全森　藤倉 朋行</author>
    <author>Tomoyuki</author>
  </authors>
  <commentList>
    <comment ref="BB19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F9" authorId="0">
      <text>
        <r>
          <rPr>
            <sz val="14"/>
            <rFont val="ＭＳ Ｐゴシック"/>
            <family val="3"/>
          </rPr>
          <t>”出”とは『OJTの指導を実施した』という意味です（出勤してもOJTの指導をしなければ不可）</t>
        </r>
      </text>
    </comment>
    <comment ref="AV19" authorId="0">
      <text>
        <r>
          <rPr>
            <sz val="14"/>
            <color indexed="10"/>
            <rFont val="ＭＳ Ｐゴシック"/>
            <family val="3"/>
          </rPr>
          <t>定着率によって変動します</t>
        </r>
      </text>
    </comment>
    <comment ref="BD7" authorId="1">
      <text>
        <r>
          <rPr>
            <b/>
            <sz val="11"/>
            <color indexed="10"/>
            <rFont val="MS P ゴシック"/>
            <family val="3"/>
          </rPr>
          <t>女性研修生専用</t>
        </r>
        <r>
          <rPr>
            <sz val="11"/>
            <rFont val="MS P ゴシック"/>
            <family val="3"/>
          </rPr>
          <t xml:space="preserve">
簡易トイレ・休憩所レンタル代</t>
        </r>
      </text>
    </comment>
  </commentList>
</comments>
</file>

<file path=xl/comments9.xml><?xml version="1.0" encoding="utf-8"?>
<comments xmlns="http://schemas.openxmlformats.org/spreadsheetml/2006/main">
  <authors>
    <author>全森　藤倉 朋行</author>
    <author>Tomoyuki</author>
  </authors>
  <commentList>
    <comment ref="BB19" authorId="0">
      <text>
        <r>
          <rPr>
            <b/>
            <sz val="14"/>
            <rFont val="ＭＳ Ｐゴシック"/>
            <family val="3"/>
          </rPr>
          <t>留保対象</t>
        </r>
      </text>
    </comment>
    <comment ref="F9" authorId="0">
      <text>
        <r>
          <rPr>
            <sz val="14"/>
            <rFont val="ＭＳ Ｐゴシック"/>
            <family val="3"/>
          </rPr>
          <t>”出”とは『OJTの指導を実施した』という意味です（出勤してもOJTの指導をしなければ不可）</t>
        </r>
      </text>
    </comment>
    <comment ref="AV19" authorId="0">
      <text>
        <r>
          <rPr>
            <sz val="14"/>
            <color indexed="10"/>
            <rFont val="ＭＳ Ｐゴシック"/>
            <family val="3"/>
          </rPr>
          <t>定着率によって変動します</t>
        </r>
      </text>
    </comment>
    <comment ref="BD7" authorId="1">
      <text>
        <r>
          <rPr>
            <b/>
            <sz val="11"/>
            <color indexed="10"/>
            <rFont val="MS P ゴシック"/>
            <family val="3"/>
          </rPr>
          <t>女性研修生専用</t>
        </r>
        <r>
          <rPr>
            <sz val="11"/>
            <rFont val="MS P ゴシック"/>
            <family val="3"/>
          </rPr>
          <t xml:space="preserve">
簡易トイレ・休憩所レンタル代</t>
        </r>
      </text>
    </comment>
  </commentList>
</comments>
</file>

<file path=xl/sharedStrings.xml><?xml version="1.0" encoding="utf-8"?>
<sst xmlns="http://schemas.openxmlformats.org/spreadsheetml/2006/main" count="1901" uniqueCount="239">
  <si>
    <t>整理者</t>
  </si>
  <si>
    <t>区分</t>
  </si>
  <si>
    <t>氏名</t>
  </si>
  <si>
    <t>日　　　　　　　　　　付</t>
  </si>
  <si>
    <t>日数</t>
  </si>
  <si>
    <t>指導員</t>
  </si>
  <si>
    <t>研修生</t>
  </si>
  <si>
    <t>研修実績集計</t>
  </si>
  <si>
    <t>項　　目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</si>
  <si>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</si>
  <si>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</si>
  <si>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</si>
  <si>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</si>
  <si>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</si>
  <si>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</si>
  <si>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</si>
  <si>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</si>
  <si>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</si>
  <si>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集</t>
  </si>
  <si>
    <t>休</t>
  </si>
  <si>
    <t>外</t>
  </si>
  <si>
    <t>計　　画</t>
  </si>
  <si>
    <t>○作業種一覧</t>
  </si>
  <si>
    <t>番号</t>
  </si>
  <si>
    <t>内容</t>
  </si>
  <si>
    <t>①</t>
  </si>
  <si>
    <t>資材・設備管理</t>
  </si>
  <si>
    <t>②</t>
  </si>
  <si>
    <t>森林調査</t>
  </si>
  <si>
    <t>③</t>
  </si>
  <si>
    <t>造　　林</t>
  </si>
  <si>
    <t>④</t>
  </si>
  <si>
    <t>育　　林</t>
  </si>
  <si>
    <t>⑤</t>
  </si>
  <si>
    <t>伐　　倒</t>
  </si>
  <si>
    <t>⑥</t>
  </si>
  <si>
    <t>造　　材</t>
  </si>
  <si>
    <t>⑦</t>
  </si>
  <si>
    <t>集　　材</t>
  </si>
  <si>
    <t>⑧</t>
  </si>
  <si>
    <t>土場管理</t>
  </si>
  <si>
    <t>⑨</t>
  </si>
  <si>
    <t>輸送作業</t>
  </si>
  <si>
    <t>集合研修</t>
  </si>
  <si>
    <t>休暇</t>
  </si>
  <si>
    <t>研修外作業</t>
  </si>
  <si>
    <t>研修生ごとの
集合研修日数</t>
  </si>
  <si>
    <t>整理者</t>
  </si>
  <si>
    <t>区分</t>
  </si>
  <si>
    <t>月</t>
  </si>
  <si>
    <t>項　　目</t>
  </si>
  <si>
    <t>助成額</t>
  </si>
  <si>
    <t>指導費</t>
  </si>
  <si>
    <t>計</t>
  </si>
  <si>
    <t>研修生</t>
  </si>
  <si>
    <t>技術習得推進費</t>
  </si>
  <si>
    <t>労災保険料</t>
  </si>
  <si>
    <t>雇用促進支援費</t>
  </si>
  <si>
    <t>資材費</t>
  </si>
  <si>
    <t>合　　　計</t>
  </si>
  <si>
    <t>備　　　考</t>
  </si>
  <si>
    <t>10</t>
  </si>
  <si>
    <t>1</t>
  </si>
  <si>
    <t>指導日数</t>
  </si>
  <si>
    <t>⑩</t>
  </si>
  <si>
    <t>森林作業道等維持管理</t>
  </si>
  <si>
    <t>⑪</t>
  </si>
  <si>
    <t>⑩</t>
  </si>
  <si>
    <t>⑪</t>
  </si>
  <si>
    <t>除染・漂流物等処理</t>
  </si>
  <si>
    <t>⑩</t>
  </si>
  <si>
    <t>⑪</t>
  </si>
  <si>
    <t>研修生氏名</t>
  </si>
  <si>
    <t>当月までの
実地研修日数
（累計）</t>
  </si>
  <si>
    <t>当月までの
集合研修日数
（累計）</t>
  </si>
  <si>
    <t>当月までの累計実績</t>
  </si>
  <si>
    <t>当月実績</t>
  </si>
  <si>
    <t>支給した賃金等</t>
  </si>
  <si>
    <t>技術習得推進費</t>
  </si>
  <si>
    <t>就業環境整備費</t>
  </si>
  <si>
    <t>雇用促進支援費</t>
  </si>
  <si>
    <t>資材費</t>
  </si>
  <si>
    <t>安全向上対策費</t>
  </si>
  <si>
    <t>備考</t>
  </si>
  <si>
    <t>6</t>
  </si>
  <si>
    <t>7</t>
  </si>
  <si>
    <t>8</t>
  </si>
  <si>
    <t>9</t>
  </si>
  <si>
    <t>11</t>
  </si>
  <si>
    <t>12</t>
  </si>
  <si>
    <t>研修業務管理費</t>
  </si>
  <si>
    <t>その他経費</t>
  </si>
  <si>
    <t>研修準備費</t>
  </si>
  <si>
    <t>安全向上対策費</t>
  </si>
  <si>
    <t>整理者</t>
  </si>
  <si>
    <t>外</t>
  </si>
  <si>
    <t>休</t>
  </si>
  <si>
    <t>⑫</t>
  </si>
  <si>
    <t>⑬</t>
  </si>
  <si>
    <t>森林保護対策</t>
  </si>
  <si>
    <t>森林作業道開設</t>
  </si>
  <si>
    <t>⑫</t>
  </si>
  <si>
    <t>⑬</t>
  </si>
  <si>
    <t>⑬</t>
  </si>
  <si>
    <t>⑫</t>
  </si>
  <si>
    <t>①～⑬合計</t>
  </si>
  <si>
    <t>日数</t>
  </si>
  <si>
    <t>種別</t>
  </si>
  <si>
    <t>研修環境整備費</t>
  </si>
  <si>
    <t>支給した
住宅手当</t>
  </si>
  <si>
    <t>前年度_3月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</si>
  <si>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</si>
  <si>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</si>
  <si>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</si>
  <si>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</si>
  <si>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</si>
  <si>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</si>
  <si>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</si>
  <si>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</si>
  <si>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</si>
  <si>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</si>
  <si>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</si>
  <si>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元日</t>
  </si>
  <si>
    <t>成人の日</t>
  </si>
  <si>
    <t>建国記念の日</t>
  </si>
  <si>
    <t>春分の日</t>
  </si>
  <si>
    <t>振替休日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</si>
  <si>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</si>
  <si>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</si>
  <si>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</si>
  <si>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</si>
  <si>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</si>
  <si>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</si>
  <si>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</si>
  <si>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</si>
  <si>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</si>
  <si>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</si>
  <si>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</si>
  <si>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</si>
  <si>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ＴＲ</t>
  </si>
  <si>
    <t>ＦＷ1</t>
  </si>
  <si>
    <t>ＦＷ3</t>
  </si>
  <si>
    <t>合計</t>
  </si>
  <si>
    <t>←この数字を様式2-11の作業種別日数の数字に使用。</t>
  </si>
  <si>
    <t>指導員人数</t>
  </si>
  <si>
    <t>指導費助成人数</t>
  </si>
  <si>
    <t>実地研修人数　計</t>
  </si>
  <si>
    <t>実地研修</t>
  </si>
  <si>
    <t>ＦＷ2</t>
  </si>
  <si>
    <t>指導日数
研修生3～4人
指導員2人以上</t>
  </si>
  <si>
    <t>指導日数
研修生5人以上
指導員3人以上</t>
  </si>
  <si>
    <t>指導日数
研修生1～2人
指導員1人分</t>
  </si>
  <si>
    <t>後期研修</t>
  </si>
  <si>
    <t>番号</t>
  </si>
  <si>
    <t>研修生ごとの
実地研修日数</t>
  </si>
  <si>
    <t>現場写真の有無</t>
  </si>
  <si>
    <t>指導員1人以上</t>
  </si>
  <si>
    <t>指導員2人以上</t>
  </si>
  <si>
    <t>指導員3人以上</t>
  </si>
  <si>
    <t>金額</t>
  </si>
  <si>
    <t>TR/FW研修 経費等月集計表</t>
  </si>
  <si>
    <t>TR/FW研修 記録簿月集計表　　　　　　</t>
  </si>
  <si>
    <t>ＦＷ1</t>
  </si>
  <si>
    <t>ＦＷ2</t>
  </si>
  <si>
    <t>ＦＷ3</t>
  </si>
  <si>
    <t>FW1</t>
  </si>
  <si>
    <t>FW2</t>
  </si>
  <si>
    <t>FW3</t>
  </si>
  <si>
    <t>TR</t>
  </si>
  <si>
    <t>助成額積算計（上期確認用）</t>
  </si>
  <si>
    <t>後期</t>
  </si>
  <si>
    <t>ＴＲ</t>
  </si>
  <si>
    <t>ＦＷ1</t>
  </si>
  <si>
    <t>ＴＲ</t>
  </si>
  <si>
    <t>ＦＷ2</t>
  </si>
  <si>
    <t>ＦＷ3</t>
  </si>
  <si>
    <t>助成対象研修生数（人）</t>
  </si>
  <si>
    <t>女性研修生数（人）</t>
  </si>
  <si>
    <t>ＦＷ1小計</t>
  </si>
  <si>
    <t>ＦＷ2小計</t>
  </si>
  <si>
    <t>ＦＷ3小計</t>
  </si>
  <si>
    <t>様式10-3　①</t>
  </si>
  <si>
    <t>様式10-3　②</t>
  </si>
  <si>
    <t>様式10-3　③</t>
  </si>
  <si>
    <t>上期計</t>
  </si>
  <si>
    <t>下期計</t>
  </si>
  <si>
    <t>助成額積算計</t>
  </si>
  <si>
    <t>様式10-3　①</t>
  </si>
  <si>
    <t>様式10-3　①</t>
  </si>
  <si>
    <t>様式10-3　②</t>
  </si>
  <si>
    <t>様式10-3　②</t>
  </si>
  <si>
    <t>4月</t>
  </si>
  <si>
    <t>定着率</t>
  </si>
  <si>
    <t>定着率</t>
  </si>
  <si>
    <t>未満</t>
  </si>
  <si>
    <t>申請時の定着率</t>
  </si>
  <si>
    <t>乗率</t>
  </si>
  <si>
    <t>結果</t>
  </si>
  <si>
    <t>上限額</t>
  </si>
  <si>
    <t>以上</t>
  </si>
  <si>
    <t>令和 2 年 6 月</t>
  </si>
  <si>
    <t>令和 2 年 7 月</t>
  </si>
  <si>
    <t>令和 2 年 8 月</t>
  </si>
  <si>
    <t>令和 2 年 9 月</t>
  </si>
  <si>
    <t>令和 2 年 10 月</t>
  </si>
  <si>
    <t>令和 2 年 11 月</t>
  </si>
  <si>
    <t>令和 2 年12 月</t>
  </si>
  <si>
    <t>令和 3 年 1 月</t>
  </si>
  <si>
    <t>祝日（令和2年）</t>
  </si>
  <si>
    <t>祝日（令和3年）</t>
  </si>
  <si>
    <t>天皇誕生日</t>
  </si>
  <si>
    <t>海の日</t>
  </si>
  <si>
    <t>振替休日</t>
  </si>
  <si>
    <t>スポーツの日</t>
  </si>
  <si>
    <t>当月</t>
  </si>
  <si>
    <t>累計</t>
  </si>
  <si>
    <t>当月</t>
  </si>
  <si>
    <t>指導日数の当月までの累計を追加</t>
  </si>
  <si>
    <t>印刷範囲外の下にある非表示部分の計算式を変更（無駄を省いた）</t>
  </si>
  <si>
    <t>後期研修の欄にある条件付き書式・入力規則・数式を削除</t>
  </si>
  <si>
    <t>経営体責任者</t>
  </si>
  <si>
    <t>経営体名</t>
  </si>
  <si>
    <t>経営体名</t>
  </si>
  <si>
    <t>社会保険等
（経営体負担分）</t>
  </si>
  <si>
    <t>全シートの事業体を経営体に置換</t>
  </si>
  <si>
    <t>経営体責任者</t>
  </si>
  <si>
    <t>年集計表のタイトルを変更</t>
  </si>
  <si>
    <t>TR年集計表のシート名にR1補正を追加</t>
  </si>
  <si>
    <t>R1補正TRとR2FWを分離</t>
  </si>
  <si>
    <t>FW計</t>
  </si>
  <si>
    <t>TR計</t>
  </si>
  <si>
    <t>月集計表の１０－２の計⇒FW計に変更（TRを抜いた）</t>
  </si>
  <si>
    <t>研修環境整備費</t>
  </si>
  <si>
    <t>令和元年度補正　TR研修　記録簿年集計表</t>
  </si>
  <si>
    <t>令和２年度　FW研修（FW1）　記録簿年集計表</t>
  </si>
  <si>
    <t>令和２年度　FW研修（FW2）　記録簿年集計表</t>
  </si>
  <si>
    <t>令和２年度　FW研修（FW3）　記録簿年集計表</t>
  </si>
  <si>
    <t>内 女性数</t>
  </si>
  <si>
    <r>
      <t>令和２年度　FW研修（FW1、2、3）</t>
    </r>
    <r>
      <rPr>
        <b/>
        <sz val="24"/>
        <color indexed="10"/>
        <rFont val="ＭＳ Ｐゴシック"/>
        <family val="3"/>
      </rPr>
      <t>+指導管理費（※）</t>
    </r>
    <r>
      <rPr>
        <b/>
        <sz val="24"/>
        <rFont val="ＭＳ Ｐゴシック"/>
        <family val="3"/>
      </rPr>
      <t>　記録簿年集計表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</si>
</sst>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_);[Red]\(0\)"/>
    <numFmt numFmtId="179" formatCode="0.0_ "/>
    <numFmt numFmtId="180" formatCode="@&quot;月&quot;"/>
    <numFmt numFmtId="181" formatCode="[$-411]ggge&quot;年&quot;m&quot;月&quot;d&quot;日&quot;\(aaa\)"/>
    <numFmt numFmtId="182" formatCode="#,##0_ ;[Red]\-#,##0\ "/>
    <numFmt numFmtId="183" formatCode="d"/>
    <numFmt numFmtId="184" formatCode="&quot;¥&quot;#,##0_);[Red]\(&quot;¥&quot;#,##0\)"/>
    <numFmt numFmtId="185" formatCode="0.0%"/>
    <numFmt numFmtId="186" formatCode="0.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2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  <font>
      <sz val="14"/>
      <color indexed="10"/>
      <name val="ＭＳ Ｐゴシック"/>
      <family val="3"/>
    </font>
    <font>
      <sz val="11"/>
      <name val="MS P ゴシック"/>
      <family val="3"/>
    </font>
    <font>
      <b/>
      <sz val="11"/>
      <color indexed="10"/>
      <name val="MS P ゴシック"/>
      <family val="3"/>
    </font>
    <font>
      <b/>
      <sz val="24"/>
      <color indexed="10"/>
      <name val="ＭＳ Ｐゴシック"/>
      <family val="3"/>
    </font>
    <font>
      <sz val="18"/>
      <color indexed="10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ＭＳ Ｐ明朝"/>
      <family val="1"/>
    </font>
    <font>
      <sz val="11"/>
      <color indexed="23"/>
      <name val="ＭＳ Ｐゴシック"/>
      <family val="3"/>
    </font>
    <font>
      <sz val="14"/>
      <color indexed="23"/>
      <name val="ＭＳ Ｐゴシック"/>
      <family val="3"/>
    </font>
    <font>
      <sz val="14"/>
      <color indexed="11"/>
      <name val="ＭＳ Ｐゴシック"/>
      <family val="3"/>
    </font>
    <font>
      <sz val="14"/>
      <color indexed="55"/>
      <name val="ＭＳ Ｐゴシック"/>
      <family val="3"/>
    </font>
    <font>
      <sz val="14"/>
      <color indexed="52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0"/>
      <name val="ＭＳ Ｐゴシック"/>
      <family val="3"/>
    </font>
    <font>
      <sz val="12"/>
      <color theme="0"/>
      <name val="ＭＳ Ｐ明朝"/>
      <family val="1"/>
    </font>
    <font>
      <sz val="11"/>
      <color theme="0" tint="-0.4999699890613556"/>
      <name val="ＭＳ Ｐゴシック"/>
      <family val="3"/>
    </font>
    <font>
      <sz val="14"/>
      <color theme="0" tint="-0.4999699890613556"/>
      <name val="ＭＳ Ｐゴシック"/>
      <family val="3"/>
    </font>
    <font>
      <sz val="14"/>
      <color rgb="FF00FF00"/>
      <name val="ＭＳ Ｐゴシック"/>
      <family val="3"/>
    </font>
    <font>
      <sz val="14"/>
      <color theme="0" tint="-0.24997000396251678"/>
      <name val="ＭＳ Ｐゴシック"/>
      <family val="3"/>
    </font>
    <font>
      <sz val="14"/>
      <color rgb="FFFF9900"/>
      <name val="ＭＳ Ｐゴシック"/>
      <family val="3"/>
    </font>
    <font>
      <sz val="14"/>
      <color rgb="FFFF0000"/>
      <name val="ＭＳ Ｐゴシック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24997000396251678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dotted"/>
      <bottom style="dotted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FF0000"/>
      </left>
      <right style="medium"/>
      <top style="medium"/>
      <bottom style="thin"/>
    </border>
    <border>
      <left style="medium">
        <color rgb="FFFF0000"/>
      </left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 style="medium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0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616">
    <xf numFmtId="0" fontId="0" fillId="0" borderId="0" xfId="0" applyFont="1" applyAlignment="1">
      <alignment vertical="center"/>
    </xf>
    <xf numFmtId="0" fontId="5" fillId="0" borderId="10" xfId="67" applyFont="1" applyFill="1" applyBorder="1" applyAlignment="1" applyProtection="1">
      <alignment horizontal="center" vertical="center"/>
      <protection/>
    </xf>
    <xf numFmtId="0" fontId="2" fillId="0" borderId="10" xfId="67" applyFont="1" applyFill="1" applyBorder="1" applyAlignment="1" applyProtection="1">
      <alignment vertical="center"/>
      <protection/>
    </xf>
    <xf numFmtId="176" fontId="2" fillId="0" borderId="11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12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13" xfId="6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7" applyFill="1" applyBorder="1" applyAlignment="1" applyProtection="1">
      <alignment horizontal="center" vertical="center"/>
      <protection/>
    </xf>
    <xf numFmtId="176" fontId="2" fillId="0" borderId="14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15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16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4" fontId="0" fillId="0" borderId="17" xfId="0" applyNumberFormat="1" applyBorder="1" applyAlignment="1">
      <alignment horizontal="center" vertical="center" shrinkToFit="1"/>
    </xf>
    <xf numFmtId="14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32" borderId="19" xfId="0" applyFill="1" applyBorder="1" applyAlignment="1">
      <alignment horizontal="center" vertical="center" shrinkToFit="1"/>
    </xf>
    <xf numFmtId="0" fontId="0" fillId="32" borderId="19" xfId="0" applyFill="1" applyBorder="1" applyAlignment="1">
      <alignment vertical="center" shrinkToFit="1"/>
    </xf>
    <xf numFmtId="14" fontId="0" fillId="0" borderId="0" xfId="0" applyNumberFormat="1" applyAlignment="1">
      <alignment vertical="center"/>
    </xf>
    <xf numFmtId="0" fontId="3" fillId="0" borderId="20" xfId="67" applyFont="1" applyFill="1" applyBorder="1" applyAlignment="1" applyProtection="1">
      <alignment vertical="center"/>
      <protection/>
    </xf>
    <xf numFmtId="0" fontId="2" fillId="0" borderId="0" xfId="67" applyFill="1" applyAlignment="1" applyProtection="1">
      <alignment vertical="center"/>
      <protection/>
    </xf>
    <xf numFmtId="0" fontId="2" fillId="0" borderId="10" xfId="67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2" fillId="0" borderId="0" xfId="67" applyFill="1" applyBorder="1" applyAlignment="1" applyProtection="1">
      <alignment vertical="center"/>
      <protection/>
    </xf>
    <xf numFmtId="0" fontId="7" fillId="0" borderId="0" xfId="67" applyFont="1" applyFill="1" applyAlignment="1" applyProtection="1">
      <alignment vertical="center"/>
      <protection/>
    </xf>
    <xf numFmtId="0" fontId="3" fillId="0" borderId="10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Alignment="1" applyProtection="1">
      <alignment vertical="center"/>
      <protection/>
    </xf>
    <xf numFmtId="0" fontId="3" fillId="0" borderId="0" xfId="67" applyFont="1" applyFill="1" applyAlignment="1" applyProtection="1">
      <alignment vertical="center"/>
      <protection/>
    </xf>
    <xf numFmtId="0" fontId="16" fillId="0" borderId="0" xfId="67" applyFont="1" applyFill="1" applyAlignment="1" applyProtection="1">
      <alignment horizontal="center" vertical="center"/>
      <protection/>
    </xf>
    <xf numFmtId="0" fontId="3" fillId="0" borderId="0" xfId="67" applyFont="1" applyFill="1" applyBorder="1" applyAlignment="1" applyProtection="1">
      <alignment vertical="center"/>
      <protection/>
    </xf>
    <xf numFmtId="0" fontId="6" fillId="0" borderId="0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horizontal="center" vertical="center"/>
      <protection/>
    </xf>
    <xf numFmtId="0" fontId="16" fillId="0" borderId="0" xfId="67" applyFont="1" applyFill="1" applyBorder="1" applyAlignment="1" applyProtection="1">
      <alignment horizontal="center" vertical="center"/>
      <protection/>
    </xf>
    <xf numFmtId="0" fontId="2" fillId="0" borderId="10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Alignment="1" applyProtection="1">
      <alignment horizontal="left" vertical="center"/>
      <protection/>
    </xf>
    <xf numFmtId="0" fontId="2" fillId="0" borderId="21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Alignment="1" applyProtection="1">
      <alignment vertical="center"/>
      <protection/>
    </xf>
    <xf numFmtId="176" fontId="2" fillId="0" borderId="22" xfId="67" applyNumberFormat="1" applyFont="1" applyFill="1" applyBorder="1" applyAlignment="1" applyProtection="1">
      <alignment horizontal="center" vertical="center"/>
      <protection/>
    </xf>
    <xf numFmtId="176" fontId="2" fillId="0" borderId="23" xfId="67" applyNumberFormat="1" applyFont="1" applyFill="1" applyBorder="1" applyAlignment="1" applyProtection="1">
      <alignment horizontal="center" vertical="center"/>
      <protection/>
    </xf>
    <xf numFmtId="183" fontId="10" fillId="0" borderId="10" xfId="67" applyNumberFormat="1" applyFont="1" applyFill="1" applyBorder="1" applyAlignment="1" applyProtection="1">
      <alignment horizontal="center" vertical="center"/>
      <protection/>
    </xf>
    <xf numFmtId="176" fontId="2" fillId="0" borderId="24" xfId="49" applyNumberFormat="1" applyFont="1" applyFill="1" applyBorder="1" applyAlignment="1" applyProtection="1">
      <alignment vertical="center"/>
      <protection/>
    </xf>
    <xf numFmtId="176" fontId="2" fillId="0" borderId="25" xfId="49" applyNumberFormat="1" applyFont="1" applyFill="1" applyBorder="1" applyAlignment="1" applyProtection="1">
      <alignment vertical="top" wrapText="1"/>
      <protection/>
    </xf>
    <xf numFmtId="176" fontId="2" fillId="0" borderId="25" xfId="49" applyNumberFormat="1" applyFont="1" applyFill="1" applyBorder="1" applyAlignment="1" applyProtection="1">
      <alignment vertical="top"/>
      <protection/>
    </xf>
    <xf numFmtId="176" fontId="2" fillId="0" borderId="0" xfId="49" applyNumberFormat="1" applyFont="1" applyFill="1" applyBorder="1" applyAlignment="1" applyProtection="1">
      <alignment vertical="center"/>
      <protection/>
    </xf>
    <xf numFmtId="176" fontId="2" fillId="0" borderId="0" xfId="49" applyNumberFormat="1" applyFont="1" applyFill="1" applyBorder="1" applyAlignment="1" applyProtection="1">
      <alignment vertical="top" wrapText="1"/>
      <protection/>
    </xf>
    <xf numFmtId="176" fontId="2" fillId="0" borderId="26" xfId="49" applyNumberFormat="1" applyFont="1" applyFill="1" applyBorder="1" applyAlignment="1" applyProtection="1">
      <alignment vertical="center"/>
      <protection/>
    </xf>
    <xf numFmtId="176" fontId="11" fillId="0" borderId="27" xfId="49" applyNumberFormat="1" applyFont="1" applyFill="1" applyBorder="1" applyAlignment="1" applyProtection="1">
      <alignment vertical="center" wrapText="1"/>
      <protection/>
    </xf>
    <xf numFmtId="176" fontId="2" fillId="0" borderId="27" xfId="49" applyNumberFormat="1" applyFont="1" applyFill="1" applyBorder="1" applyAlignment="1" applyProtection="1">
      <alignment vertical="center"/>
      <protection/>
    </xf>
    <xf numFmtId="176" fontId="5" fillId="0" borderId="28" xfId="67" applyNumberFormat="1" applyFont="1" applyFill="1" applyBorder="1" applyAlignment="1" applyProtection="1">
      <alignment horizontal="center" vertical="center" wrapText="1"/>
      <protection/>
    </xf>
    <xf numFmtId="176" fontId="5" fillId="0" borderId="29" xfId="67" applyNumberFormat="1" applyFont="1" applyFill="1" applyBorder="1" applyAlignment="1" applyProtection="1">
      <alignment horizontal="center" vertical="center" wrapText="1"/>
      <protection/>
    </xf>
    <xf numFmtId="177" fontId="2" fillId="0" borderId="30" xfId="67" applyNumberFormat="1" applyFont="1" applyFill="1" applyBorder="1" applyAlignment="1" applyProtection="1">
      <alignment vertical="center"/>
      <protection/>
    </xf>
    <xf numFmtId="177" fontId="2" fillId="0" borderId="31" xfId="67" applyNumberFormat="1" applyFont="1" applyFill="1" applyBorder="1" applyAlignment="1" applyProtection="1">
      <alignment vertical="center"/>
      <protection/>
    </xf>
    <xf numFmtId="176" fontId="5" fillId="0" borderId="32" xfId="67" applyNumberFormat="1" applyFont="1" applyFill="1" applyBorder="1" applyAlignment="1" applyProtection="1">
      <alignment horizontal="center" vertical="center" wrapText="1"/>
      <protection/>
    </xf>
    <xf numFmtId="177" fontId="2" fillId="0" borderId="33" xfId="67" applyNumberFormat="1" applyFont="1" applyFill="1" applyBorder="1" applyAlignment="1" applyProtection="1">
      <alignment vertical="center"/>
      <protection/>
    </xf>
    <xf numFmtId="177" fontId="2" fillId="0" borderId="34" xfId="67" applyNumberFormat="1" applyFont="1" applyFill="1" applyBorder="1" applyAlignment="1" applyProtection="1">
      <alignment vertical="center"/>
      <protection/>
    </xf>
    <xf numFmtId="176" fontId="2" fillId="0" borderId="16" xfId="49" applyNumberFormat="1" applyFont="1" applyFill="1" applyBorder="1" applyAlignment="1" applyProtection="1">
      <alignment horizontal="center" vertical="center" wrapText="1"/>
      <protection/>
    </xf>
    <xf numFmtId="176" fontId="2" fillId="0" borderId="16" xfId="49" applyNumberFormat="1" applyFont="1" applyFill="1" applyBorder="1" applyAlignment="1" applyProtection="1">
      <alignment horizontal="center" vertical="center"/>
      <protection/>
    </xf>
    <xf numFmtId="176" fontId="2" fillId="0" borderId="35" xfId="49" applyNumberFormat="1" applyFont="1" applyFill="1" applyBorder="1" applyAlignment="1" applyProtection="1">
      <alignment horizontal="center" vertical="center" wrapText="1"/>
      <protection/>
    </xf>
    <xf numFmtId="176" fontId="2" fillId="0" borderId="35" xfId="49" applyNumberFormat="1" applyFont="1" applyFill="1" applyBorder="1" applyAlignment="1" applyProtection="1">
      <alignment horizontal="center" vertical="center"/>
      <protection/>
    </xf>
    <xf numFmtId="176" fontId="2" fillId="0" borderId="36" xfId="49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vertical="top" wrapText="1"/>
      <protection/>
    </xf>
    <xf numFmtId="0" fontId="67" fillId="0" borderId="10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Alignment="1" applyProtection="1">
      <alignment vertical="top" wrapText="1"/>
      <protection/>
    </xf>
    <xf numFmtId="0" fontId="68" fillId="0" borderId="1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Alignment="1" applyProtection="1">
      <alignment vertical="center"/>
      <protection/>
    </xf>
    <xf numFmtId="176" fontId="10" fillId="0" borderId="10" xfId="67" applyNumberFormat="1" applyFont="1" applyFill="1" applyBorder="1" applyAlignment="1" applyProtection="1">
      <alignment horizontal="center" vertical="center"/>
      <protection/>
    </xf>
    <xf numFmtId="176" fontId="5" fillId="0" borderId="37" xfId="67" applyNumberFormat="1" applyFont="1" applyFill="1" applyBorder="1" applyAlignment="1" applyProtection="1">
      <alignment horizontal="center" vertical="center" wrapText="1"/>
      <protection/>
    </xf>
    <xf numFmtId="177" fontId="2" fillId="0" borderId="38" xfId="67" applyNumberFormat="1" applyFont="1" applyFill="1" applyBorder="1" applyAlignment="1" applyProtection="1">
      <alignment vertical="center"/>
      <protection/>
    </xf>
    <xf numFmtId="177" fontId="2" fillId="0" borderId="39" xfId="67" applyNumberFormat="1" applyFont="1" applyFill="1" applyBorder="1" applyAlignment="1" applyProtection="1">
      <alignment vertical="center"/>
      <protection/>
    </xf>
    <xf numFmtId="177" fontId="2" fillId="0" borderId="40" xfId="67" applyNumberFormat="1" applyFont="1" applyFill="1" applyBorder="1" applyAlignment="1" applyProtection="1">
      <alignment vertical="center"/>
      <protection/>
    </xf>
    <xf numFmtId="0" fontId="3" fillId="0" borderId="20" xfId="66" applyFont="1" applyFill="1" applyBorder="1" applyAlignment="1" applyProtection="1">
      <alignment vertical="center"/>
      <protection/>
    </xf>
    <xf numFmtId="0" fontId="3" fillId="0" borderId="0" xfId="66" applyFont="1" applyFill="1" applyBorder="1" applyAlignment="1" applyProtection="1">
      <alignment vertical="center"/>
      <protection/>
    </xf>
    <xf numFmtId="0" fontId="3" fillId="0" borderId="0" xfId="66" applyFont="1" applyFill="1" applyBorder="1" applyAlignment="1" applyProtection="1">
      <alignment vertical="center" shrinkToFit="1"/>
      <protection/>
    </xf>
    <xf numFmtId="177" fontId="2" fillId="0" borderId="41" xfId="67" applyNumberFormat="1" applyFont="1" applyFill="1" applyBorder="1" applyAlignment="1" applyProtection="1">
      <alignment vertical="center"/>
      <protection/>
    </xf>
    <xf numFmtId="176" fontId="2" fillId="0" borderId="42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43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35" xfId="49" applyNumberFormat="1" applyFont="1" applyFill="1" applyBorder="1" applyAlignment="1" applyProtection="1">
      <alignment horizontal="center" vertical="center" wrapText="1"/>
      <protection locked="0"/>
    </xf>
    <xf numFmtId="176" fontId="2" fillId="0" borderId="35" xfId="49" applyNumberFormat="1" applyFont="1" applyFill="1" applyBorder="1" applyAlignment="1" applyProtection="1">
      <alignment horizontal="center" vertical="center"/>
      <protection locked="0"/>
    </xf>
    <xf numFmtId="176" fontId="2" fillId="0" borderId="36" xfId="49" applyNumberFormat="1" applyFont="1" applyFill="1" applyBorder="1" applyAlignment="1" applyProtection="1">
      <alignment horizontal="center" vertical="center"/>
      <protection locked="0"/>
    </xf>
    <xf numFmtId="176" fontId="2" fillId="0" borderId="44" xfId="67" applyNumberFormat="1" applyFont="1" applyFill="1" applyBorder="1" applyAlignment="1" applyProtection="1">
      <alignment horizontal="center" vertical="center"/>
      <protection/>
    </xf>
    <xf numFmtId="0" fontId="67" fillId="0" borderId="10" xfId="67" applyFont="1" applyFill="1" applyBorder="1" applyAlignment="1" applyProtection="1">
      <alignment horizontal="center" vertical="center"/>
      <protection/>
    </xf>
    <xf numFmtId="0" fontId="2" fillId="0" borderId="10" xfId="67" applyFont="1" applyFill="1" applyBorder="1" applyAlignment="1" applyProtection="1">
      <alignment vertical="center"/>
      <protection locked="0"/>
    </xf>
    <xf numFmtId="183" fontId="10" fillId="33" borderId="10" xfId="67" applyNumberFormat="1" applyFont="1" applyFill="1" applyBorder="1" applyAlignment="1" applyProtection="1">
      <alignment horizontal="center" vertical="center"/>
      <protection/>
    </xf>
    <xf numFmtId="176" fontId="2" fillId="33" borderId="45" xfId="66" applyNumberFormat="1" applyFont="1" applyFill="1" applyBorder="1" applyAlignment="1" applyProtection="1">
      <alignment horizontal="center" vertical="center" wrapText="1"/>
      <protection/>
    </xf>
    <xf numFmtId="176" fontId="2" fillId="33" borderId="46" xfId="66" applyNumberFormat="1" applyFont="1" applyFill="1" applyBorder="1" applyAlignment="1" applyProtection="1">
      <alignment horizontal="center" vertical="center" wrapText="1"/>
      <protection/>
    </xf>
    <xf numFmtId="176" fontId="2" fillId="33" borderId="47" xfId="66" applyNumberFormat="1" applyFont="1" applyFill="1" applyBorder="1" applyAlignment="1" applyProtection="1">
      <alignment horizontal="center" vertical="center" wrapText="1"/>
      <protection/>
    </xf>
    <xf numFmtId="176" fontId="2" fillId="33" borderId="48" xfId="66" applyNumberFormat="1" applyFont="1" applyFill="1" applyBorder="1" applyAlignment="1" applyProtection="1">
      <alignment horizontal="center" vertical="center" wrapText="1"/>
      <protection/>
    </xf>
    <xf numFmtId="176" fontId="2" fillId="33" borderId="49" xfId="66" applyNumberFormat="1" applyFont="1" applyFill="1" applyBorder="1" applyAlignment="1" applyProtection="1">
      <alignment horizontal="center" vertical="center" wrapText="1"/>
      <protection/>
    </xf>
    <xf numFmtId="176" fontId="2" fillId="33" borderId="16" xfId="66" applyNumberFormat="1" applyFont="1" applyFill="1" applyBorder="1" applyAlignment="1" applyProtection="1">
      <alignment horizontal="center" vertical="center" wrapText="1"/>
      <protection/>
    </xf>
    <xf numFmtId="176" fontId="2" fillId="33" borderId="50" xfId="66" applyNumberFormat="1" applyFont="1" applyFill="1" applyBorder="1" applyAlignment="1" applyProtection="1">
      <alignment horizontal="center" vertical="center" wrapText="1"/>
      <protection/>
    </xf>
    <xf numFmtId="176" fontId="2" fillId="33" borderId="51" xfId="66" applyNumberFormat="1" applyFont="1" applyFill="1" applyBorder="1" applyAlignment="1" applyProtection="1">
      <alignment horizontal="center" vertical="center" wrapText="1"/>
      <protection/>
    </xf>
    <xf numFmtId="176" fontId="10" fillId="33" borderId="52" xfId="67" applyNumberFormat="1" applyFont="1" applyFill="1" applyBorder="1" applyAlignment="1" applyProtection="1">
      <alignment horizontal="center" vertical="center"/>
      <protection/>
    </xf>
    <xf numFmtId="0" fontId="69" fillId="0" borderId="0" xfId="67" applyFont="1" applyFill="1" applyAlignment="1" applyProtection="1">
      <alignment vertical="center"/>
      <protection/>
    </xf>
    <xf numFmtId="0" fontId="69" fillId="0" borderId="0" xfId="67" applyFont="1" applyFill="1" applyBorder="1" applyAlignment="1" applyProtection="1">
      <alignment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0" fontId="3" fillId="0" borderId="0" xfId="67" applyFont="1" applyFill="1" applyBorder="1" applyAlignment="1" applyProtection="1">
      <alignment horizontal="center" vertical="center"/>
      <protection/>
    </xf>
    <xf numFmtId="176" fontId="2" fillId="0" borderId="45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46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47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48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49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50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51" xfId="66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vertical="center"/>
    </xf>
    <xf numFmtId="176" fontId="5" fillId="33" borderId="28" xfId="67" applyNumberFormat="1" applyFont="1" applyFill="1" applyBorder="1" applyAlignment="1" applyProtection="1">
      <alignment horizontal="center" vertical="center" wrapText="1"/>
      <protection/>
    </xf>
    <xf numFmtId="176" fontId="5" fillId="33" borderId="32" xfId="67" applyNumberFormat="1" applyFont="1" applyFill="1" applyBorder="1" applyAlignment="1" applyProtection="1">
      <alignment horizontal="center" vertical="center" wrapText="1"/>
      <protection/>
    </xf>
    <xf numFmtId="176" fontId="5" fillId="33" borderId="29" xfId="67" applyNumberFormat="1" applyFont="1" applyFill="1" applyBorder="1" applyAlignment="1" applyProtection="1">
      <alignment horizontal="center" vertical="center" wrapText="1"/>
      <protection/>
    </xf>
    <xf numFmtId="176" fontId="5" fillId="33" borderId="37" xfId="67" applyNumberFormat="1" applyFont="1" applyFill="1" applyBorder="1" applyAlignment="1" applyProtection="1">
      <alignment horizontal="center" vertical="center" wrapText="1"/>
      <protection/>
    </xf>
    <xf numFmtId="177" fontId="2" fillId="34" borderId="40" xfId="67" applyNumberFormat="1" applyFont="1" applyFill="1" applyBorder="1" applyAlignment="1" applyProtection="1">
      <alignment vertical="center"/>
      <protection/>
    </xf>
    <xf numFmtId="177" fontId="2" fillId="34" borderId="31" xfId="67" applyNumberFormat="1" applyFont="1" applyFill="1" applyBorder="1" applyAlignment="1" applyProtection="1">
      <alignment vertical="center"/>
      <protection/>
    </xf>
    <xf numFmtId="177" fontId="2" fillId="34" borderId="34" xfId="67" applyNumberFormat="1" applyFont="1" applyFill="1" applyBorder="1" applyAlignment="1" applyProtection="1">
      <alignment vertical="center"/>
      <protection/>
    </xf>
    <xf numFmtId="177" fontId="2" fillId="34" borderId="39" xfId="67" applyNumberFormat="1" applyFont="1" applyFill="1" applyBorder="1" applyAlignment="1" applyProtection="1">
      <alignment vertical="center"/>
      <protection/>
    </xf>
    <xf numFmtId="0" fontId="3" fillId="0" borderId="44" xfId="67" applyFont="1" applyFill="1" applyBorder="1" applyAlignment="1" applyProtection="1">
      <alignment vertical="center"/>
      <protection/>
    </xf>
    <xf numFmtId="0" fontId="3" fillId="0" borderId="52" xfId="67" applyFont="1" applyFill="1" applyBorder="1" applyAlignment="1" applyProtection="1">
      <alignment vertical="center"/>
      <protection/>
    </xf>
    <xf numFmtId="0" fontId="3" fillId="0" borderId="53" xfId="67" applyFont="1" applyFill="1" applyBorder="1" applyAlignment="1" applyProtection="1">
      <alignment vertical="center"/>
      <protection/>
    </xf>
    <xf numFmtId="0" fontId="3" fillId="0" borderId="22" xfId="67" applyFont="1" applyFill="1" applyBorder="1" applyAlignment="1" applyProtection="1">
      <alignment vertical="center" shrinkToFit="1"/>
      <protection/>
    </xf>
    <xf numFmtId="3" fontId="3" fillId="0" borderId="54" xfId="67" applyNumberFormat="1" applyFont="1" applyFill="1" applyBorder="1" applyAlignment="1" applyProtection="1">
      <alignment vertical="center" shrinkToFit="1"/>
      <protection/>
    </xf>
    <xf numFmtId="0" fontId="3" fillId="0" borderId="10" xfId="67" applyFont="1" applyFill="1" applyBorder="1" applyAlignment="1" applyProtection="1">
      <alignment vertical="center" shrinkToFit="1"/>
      <protection/>
    </xf>
    <xf numFmtId="3" fontId="3" fillId="0" borderId="55" xfId="67" applyNumberFormat="1" applyFont="1" applyFill="1" applyBorder="1" applyAlignment="1" applyProtection="1">
      <alignment vertical="center" shrinkToFit="1"/>
      <protection/>
    </xf>
    <xf numFmtId="0" fontId="3" fillId="0" borderId="56" xfId="67" applyFont="1" applyFill="1" applyBorder="1" applyAlignment="1" applyProtection="1">
      <alignment vertical="center" shrinkToFit="1"/>
      <protection/>
    </xf>
    <xf numFmtId="3" fontId="3" fillId="0" borderId="57" xfId="67" applyNumberFormat="1" applyFont="1" applyFill="1" applyBorder="1" applyAlignment="1" applyProtection="1">
      <alignment vertical="center" shrinkToFit="1"/>
      <protection/>
    </xf>
    <xf numFmtId="176" fontId="2" fillId="0" borderId="11" xfId="66" applyNumberFormat="1" applyFont="1" applyFill="1" applyBorder="1" applyAlignment="1" applyProtection="1">
      <alignment horizontal="left" vertical="center" shrinkToFit="1"/>
      <protection locked="0"/>
    </xf>
    <xf numFmtId="176" fontId="2" fillId="0" borderId="12" xfId="66" applyNumberFormat="1" applyFont="1" applyFill="1" applyBorder="1" applyAlignment="1" applyProtection="1">
      <alignment horizontal="left" vertical="center" shrinkToFit="1"/>
      <protection locked="0"/>
    </xf>
    <xf numFmtId="176" fontId="2" fillId="0" borderId="13" xfId="66" applyNumberFormat="1" applyFont="1" applyFill="1" applyBorder="1" applyAlignment="1" applyProtection="1">
      <alignment horizontal="left" vertical="center" shrinkToFit="1"/>
      <protection locked="0"/>
    </xf>
    <xf numFmtId="176" fontId="2" fillId="0" borderId="42" xfId="66" applyNumberFormat="1" applyFont="1" applyFill="1" applyBorder="1" applyAlignment="1" applyProtection="1">
      <alignment horizontal="left" vertical="center" shrinkToFit="1"/>
      <protection locked="0"/>
    </xf>
    <xf numFmtId="176" fontId="2" fillId="0" borderId="43" xfId="66" applyNumberFormat="1" applyFont="1" applyFill="1" applyBorder="1" applyAlignment="1" applyProtection="1">
      <alignment horizontal="left" vertical="center" shrinkToFit="1"/>
      <protection locked="0"/>
    </xf>
    <xf numFmtId="176" fontId="2" fillId="0" borderId="14" xfId="66" applyNumberFormat="1" applyFont="1" applyFill="1" applyBorder="1" applyAlignment="1" applyProtection="1">
      <alignment horizontal="left" vertical="center" shrinkToFit="1"/>
      <protection locked="0"/>
    </xf>
    <xf numFmtId="3" fontId="3" fillId="0" borderId="58" xfId="67" applyNumberFormat="1" applyFont="1" applyFill="1" applyBorder="1" applyAlignment="1" applyProtection="1">
      <alignment vertical="center" shrinkToFit="1"/>
      <protection/>
    </xf>
    <xf numFmtId="3" fontId="3" fillId="0" borderId="59" xfId="67" applyNumberFormat="1" applyFont="1" applyFill="1" applyBorder="1" applyAlignment="1" applyProtection="1">
      <alignment vertical="center" shrinkToFit="1"/>
      <protection/>
    </xf>
    <xf numFmtId="3" fontId="3" fillId="0" borderId="60" xfId="67" applyNumberFormat="1" applyFont="1" applyFill="1" applyBorder="1" applyAlignment="1" applyProtection="1">
      <alignment vertical="center" shrinkToFit="1"/>
      <protection/>
    </xf>
    <xf numFmtId="176" fontId="2" fillId="33" borderId="41" xfId="66" applyNumberFormat="1" applyFont="1" applyFill="1" applyBorder="1" applyAlignment="1" applyProtection="1">
      <alignment horizontal="center" vertical="center" wrapText="1"/>
      <protection/>
    </xf>
    <xf numFmtId="176" fontId="2" fillId="33" borderId="30" xfId="66" applyNumberFormat="1" applyFont="1" applyFill="1" applyBorder="1" applyAlignment="1" applyProtection="1">
      <alignment horizontal="center" vertical="center" wrapText="1"/>
      <protection/>
    </xf>
    <xf numFmtId="176" fontId="2" fillId="33" borderId="33" xfId="66" applyNumberFormat="1" applyFont="1" applyFill="1" applyBorder="1" applyAlignment="1" applyProtection="1">
      <alignment horizontal="center" vertical="center" wrapText="1"/>
      <protection/>
    </xf>
    <xf numFmtId="176" fontId="2" fillId="33" borderId="38" xfId="66" applyNumberFormat="1" applyFont="1" applyFill="1" applyBorder="1" applyAlignment="1" applyProtection="1">
      <alignment horizontal="center" vertical="center" wrapText="1"/>
      <protection/>
    </xf>
    <xf numFmtId="176" fontId="2" fillId="33" borderId="61" xfId="49" applyNumberFormat="1" applyFont="1" applyFill="1" applyBorder="1" applyAlignment="1" applyProtection="1">
      <alignment horizontal="center" vertical="center"/>
      <protection/>
    </xf>
    <xf numFmtId="176" fontId="2" fillId="0" borderId="61" xfId="49" applyNumberFormat="1" applyFont="1" applyFill="1" applyBorder="1" applyAlignment="1" applyProtection="1">
      <alignment horizontal="center" vertical="center"/>
      <protection locked="0"/>
    </xf>
    <xf numFmtId="176" fontId="2" fillId="33" borderId="61" xfId="49" applyNumberFormat="1" applyFont="1" applyFill="1" applyBorder="1" applyAlignment="1" applyProtection="1">
      <alignment horizontal="center" vertical="center"/>
      <protection locked="0"/>
    </xf>
    <xf numFmtId="177" fontId="71" fillId="33" borderId="40" xfId="67" applyNumberFormat="1" applyFont="1" applyFill="1" applyBorder="1" applyAlignment="1" applyProtection="1">
      <alignment vertical="center"/>
      <protection/>
    </xf>
    <xf numFmtId="177" fontId="71" fillId="33" borderId="31" xfId="67" applyNumberFormat="1" applyFont="1" applyFill="1" applyBorder="1" applyAlignment="1" applyProtection="1">
      <alignment vertical="center"/>
      <protection/>
    </xf>
    <xf numFmtId="177" fontId="71" fillId="33" borderId="34" xfId="67" applyNumberFormat="1" applyFont="1" applyFill="1" applyBorder="1" applyAlignment="1" applyProtection="1">
      <alignment vertical="center"/>
      <protection/>
    </xf>
    <xf numFmtId="3" fontId="3" fillId="0" borderId="62" xfId="67" applyNumberFormat="1" applyFont="1" applyFill="1" applyBorder="1" applyAlignment="1" applyProtection="1">
      <alignment vertical="center" shrinkToFit="1"/>
      <protection/>
    </xf>
    <xf numFmtId="3" fontId="3" fillId="0" borderId="10" xfId="67" applyNumberFormat="1" applyFont="1" applyFill="1" applyBorder="1" applyAlignment="1" applyProtection="1">
      <alignment vertical="center" shrinkToFit="1"/>
      <protection/>
    </xf>
    <xf numFmtId="3" fontId="3" fillId="0" borderId="56" xfId="67" applyNumberFormat="1" applyFont="1" applyFill="1" applyBorder="1" applyAlignment="1" applyProtection="1">
      <alignment vertical="center" shrinkToFit="1"/>
      <protection/>
    </xf>
    <xf numFmtId="0" fontId="3" fillId="0" borderId="10" xfId="67" applyFont="1" applyFill="1" applyBorder="1" applyAlignment="1" applyProtection="1">
      <alignment horizontal="center" vertical="center" shrinkToFit="1"/>
      <protection/>
    </xf>
    <xf numFmtId="0" fontId="3" fillId="0" borderId="56" xfId="67" applyFont="1" applyFill="1" applyBorder="1" applyAlignment="1" applyProtection="1">
      <alignment horizontal="center" vertical="center" shrinkToFit="1"/>
      <protection/>
    </xf>
    <xf numFmtId="176" fontId="3" fillId="0" borderId="10" xfId="67" applyNumberFormat="1" applyFont="1" applyFill="1" applyBorder="1" applyAlignment="1" applyProtection="1">
      <alignment vertical="center" shrinkToFit="1"/>
      <protection/>
    </xf>
    <xf numFmtId="176" fontId="3" fillId="0" borderId="22" xfId="67" applyNumberFormat="1" applyFont="1" applyFill="1" applyBorder="1" applyAlignment="1" applyProtection="1">
      <alignment vertical="center" shrinkToFit="1"/>
      <protection/>
    </xf>
    <xf numFmtId="3" fontId="72" fillId="33" borderId="54" xfId="67" applyNumberFormat="1" applyFont="1" applyFill="1" applyBorder="1" applyAlignment="1" applyProtection="1">
      <alignment vertical="center" shrinkToFit="1"/>
      <protection/>
    </xf>
    <xf numFmtId="3" fontId="72" fillId="33" borderId="58" xfId="67" applyNumberFormat="1" applyFont="1" applyFill="1" applyBorder="1" applyAlignment="1" applyProtection="1">
      <alignment vertical="center" shrinkToFit="1"/>
      <protection/>
    </xf>
    <xf numFmtId="3" fontId="72" fillId="33" borderId="55" xfId="67" applyNumberFormat="1" applyFont="1" applyFill="1" applyBorder="1" applyAlignment="1" applyProtection="1">
      <alignment vertical="center" shrinkToFit="1"/>
      <protection/>
    </xf>
    <xf numFmtId="3" fontId="72" fillId="33" borderId="59" xfId="67" applyNumberFormat="1" applyFont="1" applyFill="1" applyBorder="1" applyAlignment="1" applyProtection="1">
      <alignment vertical="center" shrinkToFit="1"/>
      <protection/>
    </xf>
    <xf numFmtId="3" fontId="72" fillId="33" borderId="62" xfId="67" applyNumberFormat="1" applyFont="1" applyFill="1" applyBorder="1" applyAlignment="1" applyProtection="1">
      <alignment vertical="center" shrinkToFit="1"/>
      <protection/>
    </xf>
    <xf numFmtId="3" fontId="72" fillId="33" borderId="57" xfId="67" applyNumberFormat="1" applyFont="1" applyFill="1" applyBorder="1" applyAlignment="1" applyProtection="1">
      <alignment vertical="center" shrinkToFit="1"/>
      <protection/>
    </xf>
    <xf numFmtId="3" fontId="72" fillId="33" borderId="60" xfId="67" applyNumberFormat="1" applyFont="1" applyFill="1" applyBorder="1" applyAlignment="1" applyProtection="1">
      <alignment vertical="center" shrinkToFit="1"/>
      <protection/>
    </xf>
    <xf numFmtId="3" fontId="72" fillId="33" borderId="63" xfId="67" applyNumberFormat="1" applyFont="1" applyFill="1" applyBorder="1" applyAlignment="1" applyProtection="1">
      <alignment vertical="center" shrinkToFit="1"/>
      <protection/>
    </xf>
    <xf numFmtId="3" fontId="72" fillId="33" borderId="64" xfId="67" applyNumberFormat="1" applyFont="1" applyFill="1" applyBorder="1" applyAlignment="1" applyProtection="1">
      <alignment vertical="center" shrinkToFit="1"/>
      <protection/>
    </xf>
    <xf numFmtId="3" fontId="72" fillId="33" borderId="22" xfId="67" applyNumberFormat="1" applyFont="1" applyFill="1" applyBorder="1" applyAlignment="1" applyProtection="1">
      <alignment vertical="center" shrinkToFit="1"/>
      <protection/>
    </xf>
    <xf numFmtId="3" fontId="72" fillId="0" borderId="55" xfId="67" applyNumberFormat="1" applyFont="1" applyFill="1" applyBorder="1" applyAlignment="1" applyProtection="1">
      <alignment vertical="center" shrinkToFit="1"/>
      <protection/>
    </xf>
    <xf numFmtId="3" fontId="72" fillId="0" borderId="59" xfId="67" applyNumberFormat="1" applyFont="1" applyFill="1" applyBorder="1" applyAlignment="1" applyProtection="1">
      <alignment vertical="center" shrinkToFit="1"/>
      <protection/>
    </xf>
    <xf numFmtId="0" fontId="3" fillId="0" borderId="10" xfId="67" applyFont="1" applyFill="1" applyBorder="1" applyAlignment="1" applyProtection="1">
      <alignment vertical="center" shrinkToFit="1"/>
      <protection locked="0"/>
    </xf>
    <xf numFmtId="0" fontId="3" fillId="0" borderId="65" xfId="67" applyFont="1" applyFill="1" applyBorder="1" applyAlignment="1" applyProtection="1">
      <alignment vertical="center" shrinkToFit="1"/>
      <protection locked="0"/>
    </xf>
    <xf numFmtId="0" fontId="3" fillId="0" borderId="66" xfId="67" applyFont="1" applyFill="1" applyBorder="1" applyAlignment="1" applyProtection="1">
      <alignment vertical="center" shrinkToFit="1"/>
      <protection locked="0"/>
    </xf>
    <xf numFmtId="0" fontId="3" fillId="0" borderId="67" xfId="67" applyFont="1" applyFill="1" applyBorder="1" applyAlignment="1" applyProtection="1">
      <alignment vertical="center" shrinkToFit="1"/>
      <protection locked="0"/>
    </xf>
    <xf numFmtId="0" fontId="3" fillId="0" borderId="68" xfId="67" applyFont="1" applyFill="1" applyBorder="1" applyAlignment="1" applyProtection="1">
      <alignment horizontal="center" vertical="center" shrinkToFit="1"/>
      <protection/>
    </xf>
    <xf numFmtId="0" fontId="3" fillId="0" borderId="69" xfId="67" applyFont="1" applyFill="1" applyBorder="1" applyAlignment="1" applyProtection="1">
      <alignment horizontal="center" vertical="center" shrinkToFit="1"/>
      <protection/>
    </xf>
    <xf numFmtId="0" fontId="3" fillId="35" borderId="70" xfId="67" applyFont="1" applyFill="1" applyBorder="1" applyAlignment="1" applyProtection="1">
      <alignment horizontal="center" vertical="center" shrinkToFit="1"/>
      <protection/>
    </xf>
    <xf numFmtId="176" fontId="3" fillId="0" borderId="71" xfId="67" applyNumberFormat="1" applyFont="1" applyFill="1" applyBorder="1" applyAlignment="1" applyProtection="1">
      <alignment vertical="center" shrinkToFit="1"/>
      <protection/>
    </xf>
    <xf numFmtId="176" fontId="3" fillId="35" borderId="72" xfId="67" applyNumberFormat="1" applyFont="1" applyFill="1" applyBorder="1" applyAlignment="1" applyProtection="1">
      <alignment vertical="center" shrinkToFit="1"/>
      <protection/>
    </xf>
    <xf numFmtId="176" fontId="3" fillId="0" borderId="65" xfId="67" applyNumberFormat="1" applyFont="1" applyFill="1" applyBorder="1" applyAlignment="1" applyProtection="1">
      <alignment vertical="center" shrinkToFit="1"/>
      <protection/>
    </xf>
    <xf numFmtId="176" fontId="3" fillId="35" borderId="73" xfId="67" applyNumberFormat="1" applyFont="1" applyFill="1" applyBorder="1" applyAlignment="1" applyProtection="1">
      <alignment vertical="center" shrinkToFit="1"/>
      <protection/>
    </xf>
    <xf numFmtId="176" fontId="3" fillId="35" borderId="74" xfId="67" applyNumberFormat="1" applyFont="1" applyFill="1" applyBorder="1" applyAlignment="1" applyProtection="1">
      <alignment vertical="center" shrinkToFit="1"/>
      <protection/>
    </xf>
    <xf numFmtId="176" fontId="3" fillId="0" borderId="75" xfId="67" applyNumberFormat="1" applyFont="1" applyFill="1" applyBorder="1" applyAlignment="1" applyProtection="1">
      <alignment vertical="center" shrinkToFit="1"/>
      <protection/>
    </xf>
    <xf numFmtId="176" fontId="3" fillId="0" borderId="56" xfId="67" applyNumberFormat="1" applyFont="1" applyFill="1" applyBorder="1" applyAlignment="1" applyProtection="1">
      <alignment vertical="center" shrinkToFit="1"/>
      <protection/>
    </xf>
    <xf numFmtId="176" fontId="3" fillId="0" borderId="53" xfId="67" applyNumberFormat="1" applyFont="1" applyFill="1" applyBorder="1" applyAlignment="1" applyProtection="1">
      <alignment vertical="center" shrinkToFit="1"/>
      <protection/>
    </xf>
    <xf numFmtId="176" fontId="3" fillId="35" borderId="16" xfId="67" applyNumberFormat="1" applyFont="1" applyFill="1" applyBorder="1" applyAlignment="1" applyProtection="1">
      <alignment vertical="center" shrinkToFit="1"/>
      <protection/>
    </xf>
    <xf numFmtId="176" fontId="3" fillId="35" borderId="53" xfId="67" applyNumberFormat="1" applyFont="1" applyFill="1" applyBorder="1" applyAlignment="1" applyProtection="1">
      <alignment vertical="center" shrinkToFit="1"/>
      <protection/>
    </xf>
    <xf numFmtId="0" fontId="3" fillId="0" borderId="76" xfId="67" applyFont="1" applyFill="1" applyBorder="1" applyAlignment="1" applyProtection="1">
      <alignment horizontal="left" vertical="center" shrinkToFit="1"/>
      <protection/>
    </xf>
    <xf numFmtId="176" fontId="3" fillId="0" borderId="76" xfId="67" applyNumberFormat="1" applyFont="1" applyFill="1" applyBorder="1" applyAlignment="1" applyProtection="1">
      <alignment vertical="center" shrinkToFit="1"/>
      <protection/>
    </xf>
    <xf numFmtId="176" fontId="3" fillId="35" borderId="77" xfId="67" applyNumberFormat="1" applyFont="1" applyFill="1" applyBorder="1" applyAlignment="1" applyProtection="1">
      <alignment vertical="center" shrinkToFit="1"/>
      <protection/>
    </xf>
    <xf numFmtId="0" fontId="3" fillId="0" borderId="10" xfId="67" applyFont="1" applyFill="1" applyBorder="1" applyAlignment="1" applyProtection="1">
      <alignment horizontal="left" vertical="center" shrinkToFit="1"/>
      <protection/>
    </xf>
    <xf numFmtId="176" fontId="3" fillId="35" borderId="78" xfId="67" applyNumberFormat="1" applyFont="1" applyFill="1" applyBorder="1" applyAlignment="1" applyProtection="1">
      <alignment vertical="center" shrinkToFit="1"/>
      <protection/>
    </xf>
    <xf numFmtId="176" fontId="3" fillId="0" borderId="69" xfId="67" applyNumberFormat="1" applyFont="1" applyFill="1" applyBorder="1" applyAlignment="1" applyProtection="1">
      <alignment vertical="center" shrinkToFit="1"/>
      <protection/>
    </xf>
    <xf numFmtId="0" fontId="3" fillId="0" borderId="79" xfId="67" applyFont="1" applyFill="1" applyBorder="1" applyAlignment="1" applyProtection="1">
      <alignment horizontal="left" vertical="center" shrinkToFit="1"/>
      <protection/>
    </xf>
    <xf numFmtId="176" fontId="3" fillId="0" borderId="66" xfId="67" applyNumberFormat="1" applyFont="1" applyFill="1" applyBorder="1" applyAlignment="1" applyProtection="1">
      <alignment vertical="center" shrinkToFit="1"/>
      <protection locked="0"/>
    </xf>
    <xf numFmtId="176" fontId="3" fillId="35" borderId="80" xfId="67" applyNumberFormat="1" applyFont="1" applyFill="1" applyBorder="1" applyAlignment="1" applyProtection="1">
      <alignment vertical="center" shrinkToFit="1"/>
      <protection/>
    </xf>
    <xf numFmtId="0" fontId="3" fillId="36" borderId="70" xfId="67" applyFont="1" applyFill="1" applyBorder="1" applyAlignment="1" applyProtection="1">
      <alignment horizontal="center" vertical="center" shrinkToFit="1"/>
      <protection/>
    </xf>
    <xf numFmtId="176" fontId="3" fillId="36" borderId="72" xfId="67" applyNumberFormat="1" applyFont="1" applyFill="1" applyBorder="1" applyAlignment="1" applyProtection="1">
      <alignment vertical="center" shrinkToFit="1"/>
      <protection/>
    </xf>
    <xf numFmtId="176" fontId="3" fillId="36" borderId="81" xfId="67" applyNumberFormat="1" applyFont="1" applyFill="1" applyBorder="1" applyAlignment="1" applyProtection="1">
      <alignment vertical="center" shrinkToFit="1"/>
      <protection/>
    </xf>
    <xf numFmtId="176" fontId="3" fillId="36" borderId="73" xfId="67" applyNumberFormat="1" applyFont="1" applyFill="1" applyBorder="1" applyAlignment="1" applyProtection="1">
      <alignment vertical="center" shrinkToFit="1"/>
      <protection/>
    </xf>
    <xf numFmtId="176" fontId="3" fillId="36" borderId="82" xfId="67" applyNumberFormat="1" applyFont="1" applyFill="1" applyBorder="1" applyAlignment="1" applyProtection="1">
      <alignment vertical="center" shrinkToFit="1"/>
      <protection/>
    </xf>
    <xf numFmtId="176" fontId="3" fillId="36" borderId="74" xfId="67" applyNumberFormat="1" applyFont="1" applyFill="1" applyBorder="1" applyAlignment="1" applyProtection="1">
      <alignment vertical="center" shrinkToFit="1"/>
      <protection/>
    </xf>
    <xf numFmtId="176" fontId="3" fillId="36" borderId="83" xfId="67" applyNumberFormat="1" applyFont="1" applyFill="1" applyBorder="1" applyAlignment="1" applyProtection="1">
      <alignment vertical="center" shrinkToFit="1"/>
      <protection/>
    </xf>
    <xf numFmtId="176" fontId="3" fillId="36" borderId="53" xfId="67" applyNumberFormat="1" applyFont="1" applyFill="1" applyBorder="1" applyAlignment="1" applyProtection="1">
      <alignment vertical="center" shrinkToFit="1"/>
      <protection/>
    </xf>
    <xf numFmtId="176" fontId="3" fillId="0" borderId="84" xfId="67" applyNumberFormat="1" applyFont="1" applyFill="1" applyBorder="1" applyAlignment="1" applyProtection="1">
      <alignment vertical="center" shrinkToFit="1"/>
      <protection/>
    </xf>
    <xf numFmtId="176" fontId="3" fillId="36" borderId="77" xfId="67" applyNumberFormat="1" applyFont="1" applyFill="1" applyBorder="1" applyAlignment="1" applyProtection="1">
      <alignment vertical="center" shrinkToFit="1"/>
      <protection/>
    </xf>
    <xf numFmtId="176" fontId="3" fillId="36" borderId="78" xfId="67" applyNumberFormat="1" applyFont="1" applyFill="1" applyBorder="1" applyAlignment="1" applyProtection="1">
      <alignment vertical="center" shrinkToFit="1"/>
      <protection/>
    </xf>
    <xf numFmtId="176" fontId="3" fillId="36" borderId="80" xfId="67" applyNumberFormat="1" applyFont="1" applyFill="1" applyBorder="1" applyAlignment="1" applyProtection="1">
      <alignment vertical="center" shrinkToFit="1"/>
      <protection/>
    </xf>
    <xf numFmtId="176" fontId="3" fillId="35" borderId="22" xfId="67" applyNumberFormat="1" applyFont="1" applyFill="1" applyBorder="1" applyAlignment="1" applyProtection="1">
      <alignment vertical="center" shrinkToFit="1"/>
      <protection/>
    </xf>
    <xf numFmtId="176" fontId="3" fillId="35" borderId="10" xfId="67" applyNumberFormat="1" applyFont="1" applyFill="1" applyBorder="1" applyAlignment="1" applyProtection="1">
      <alignment vertical="center" shrinkToFit="1"/>
      <protection/>
    </xf>
    <xf numFmtId="176" fontId="3" fillId="35" borderId="56" xfId="67" applyNumberFormat="1" applyFont="1" applyFill="1" applyBorder="1" applyAlignment="1" applyProtection="1">
      <alignment vertical="center" shrinkToFit="1"/>
      <protection/>
    </xf>
    <xf numFmtId="176" fontId="73" fillId="35" borderId="78" xfId="67" applyNumberFormat="1" applyFont="1" applyFill="1" applyBorder="1" applyAlignment="1" applyProtection="1">
      <alignment vertical="center" shrinkToFit="1"/>
      <protection/>
    </xf>
    <xf numFmtId="176" fontId="3" fillId="36" borderId="23" xfId="67" applyNumberFormat="1" applyFont="1" applyFill="1" applyBorder="1" applyAlignment="1" applyProtection="1">
      <alignment vertical="center" shrinkToFit="1"/>
      <protection/>
    </xf>
    <xf numFmtId="176" fontId="3" fillId="36" borderId="44" xfId="67" applyNumberFormat="1" applyFont="1" applyFill="1" applyBorder="1" applyAlignment="1" applyProtection="1">
      <alignment vertical="center" shrinkToFit="1"/>
      <protection/>
    </xf>
    <xf numFmtId="176" fontId="3" fillId="36" borderId="85" xfId="67" applyNumberFormat="1" applyFont="1" applyFill="1" applyBorder="1" applyAlignment="1" applyProtection="1">
      <alignment vertical="center" shrinkToFit="1"/>
      <protection/>
    </xf>
    <xf numFmtId="176" fontId="3" fillId="36" borderId="52" xfId="67" applyNumberFormat="1" applyFont="1" applyFill="1" applyBorder="1" applyAlignment="1" applyProtection="1">
      <alignment vertical="center" shrinkToFit="1"/>
      <protection/>
    </xf>
    <xf numFmtId="176" fontId="3" fillId="36" borderId="86" xfId="67" applyNumberFormat="1" applyFont="1" applyFill="1" applyBorder="1" applyAlignment="1" applyProtection="1">
      <alignment vertical="center" shrinkToFit="1"/>
      <protection/>
    </xf>
    <xf numFmtId="0" fontId="3" fillId="0" borderId="0" xfId="67" applyFont="1" applyFill="1" applyBorder="1" applyAlignment="1" applyProtection="1">
      <alignment horizontal="center" vertical="center" shrinkToFit="1"/>
      <protection/>
    </xf>
    <xf numFmtId="0" fontId="3" fillId="37" borderId="69" xfId="67" applyFont="1" applyFill="1" applyBorder="1" applyAlignment="1" applyProtection="1">
      <alignment vertical="center" shrinkToFit="1"/>
      <protection/>
    </xf>
    <xf numFmtId="0" fontId="3" fillId="37" borderId="10" xfId="67" applyFont="1" applyFill="1" applyBorder="1" applyAlignment="1" applyProtection="1">
      <alignment vertical="center" shrinkToFit="1"/>
      <protection/>
    </xf>
    <xf numFmtId="0" fontId="3" fillId="37" borderId="84" xfId="67" applyFont="1" applyFill="1" applyBorder="1" applyAlignment="1" applyProtection="1">
      <alignment vertical="center" shrinkToFit="1"/>
      <protection/>
    </xf>
    <xf numFmtId="0" fontId="3" fillId="37" borderId="65" xfId="67" applyFont="1" applyFill="1" applyBorder="1" applyAlignment="1" applyProtection="1">
      <alignment vertical="center" shrinkToFit="1"/>
      <protection/>
    </xf>
    <xf numFmtId="0" fontId="3" fillId="37" borderId="69" xfId="67" applyFont="1" applyFill="1" applyBorder="1" applyAlignment="1" applyProtection="1">
      <alignment horizontal="center" vertical="center" shrinkToFit="1"/>
      <protection/>
    </xf>
    <xf numFmtId="0" fontId="3" fillId="37" borderId="68" xfId="67" applyFont="1" applyFill="1" applyBorder="1" applyAlignment="1" applyProtection="1">
      <alignment horizontal="center" vertical="center" shrinkToFit="1"/>
      <protection/>
    </xf>
    <xf numFmtId="176" fontId="3" fillId="37" borderId="22" xfId="67" applyNumberFormat="1" applyFont="1" applyFill="1" applyBorder="1" applyAlignment="1" applyProtection="1">
      <alignment vertical="center" shrinkToFit="1"/>
      <protection/>
    </xf>
    <xf numFmtId="176" fontId="3" fillId="37" borderId="10" xfId="67" applyNumberFormat="1" applyFont="1" applyFill="1" applyBorder="1" applyAlignment="1" applyProtection="1">
      <alignment vertical="center" shrinkToFit="1"/>
      <protection/>
    </xf>
    <xf numFmtId="176" fontId="3" fillId="37" borderId="75" xfId="67" applyNumberFormat="1" applyFont="1" applyFill="1" applyBorder="1" applyAlignment="1" applyProtection="1">
      <alignment vertical="center" shrinkToFit="1"/>
      <protection/>
    </xf>
    <xf numFmtId="176" fontId="3" fillId="37" borderId="56" xfId="67" applyNumberFormat="1" applyFont="1" applyFill="1" applyBorder="1" applyAlignment="1" applyProtection="1">
      <alignment vertical="center" shrinkToFit="1"/>
      <protection/>
    </xf>
    <xf numFmtId="176" fontId="3" fillId="37" borderId="76" xfId="67" applyNumberFormat="1" applyFont="1" applyFill="1" applyBorder="1" applyAlignment="1" applyProtection="1">
      <alignment vertical="center" shrinkToFit="1"/>
      <protection/>
    </xf>
    <xf numFmtId="176" fontId="3" fillId="37" borderId="84" xfId="67" applyNumberFormat="1" applyFont="1" applyFill="1" applyBorder="1" applyAlignment="1" applyProtection="1">
      <alignment vertical="center" shrinkToFit="1"/>
      <protection/>
    </xf>
    <xf numFmtId="176" fontId="3" fillId="37" borderId="65" xfId="67" applyNumberFormat="1" applyFont="1" applyFill="1" applyBorder="1" applyAlignment="1" applyProtection="1">
      <alignment vertical="center" shrinkToFit="1"/>
      <protection/>
    </xf>
    <xf numFmtId="0" fontId="74" fillId="37" borderId="10" xfId="67" applyFont="1" applyFill="1" applyBorder="1" applyAlignment="1" applyProtection="1">
      <alignment horizontal="left" vertical="center" shrinkToFit="1"/>
      <protection/>
    </xf>
    <xf numFmtId="176" fontId="74" fillId="37" borderId="10" xfId="67" applyNumberFormat="1" applyFont="1" applyFill="1" applyBorder="1" applyAlignment="1" applyProtection="1">
      <alignment vertical="center" shrinkToFit="1"/>
      <protection/>
    </xf>
    <xf numFmtId="0" fontId="74" fillId="37" borderId="79" xfId="67" applyFont="1" applyFill="1" applyBorder="1" applyAlignment="1" applyProtection="1">
      <alignment horizontal="left" vertical="center" shrinkToFit="1"/>
      <protection/>
    </xf>
    <xf numFmtId="176" fontId="3" fillId="37" borderId="44" xfId="67" applyNumberFormat="1" applyFont="1" applyFill="1" applyBorder="1" applyAlignment="1" applyProtection="1">
      <alignment vertical="center" shrinkToFit="1"/>
      <protection/>
    </xf>
    <xf numFmtId="176" fontId="3" fillId="37" borderId="52" xfId="67" applyNumberFormat="1" applyFont="1" applyFill="1" applyBorder="1" applyAlignment="1" applyProtection="1">
      <alignment vertical="center" shrinkToFit="1"/>
      <protection/>
    </xf>
    <xf numFmtId="176" fontId="3" fillId="37" borderId="53" xfId="67" applyNumberFormat="1" applyFont="1" applyFill="1" applyBorder="1" applyAlignment="1" applyProtection="1">
      <alignment vertical="center" shrinkToFit="1"/>
      <protection/>
    </xf>
    <xf numFmtId="176" fontId="74" fillId="37" borderId="22" xfId="67" applyNumberFormat="1" applyFont="1" applyFill="1" applyBorder="1" applyAlignment="1" applyProtection="1">
      <alignment vertical="center" shrinkToFit="1"/>
      <protection/>
    </xf>
    <xf numFmtId="176" fontId="74" fillId="37" borderId="44" xfId="67" applyNumberFormat="1" applyFont="1" applyFill="1" applyBorder="1" applyAlignment="1" applyProtection="1">
      <alignment vertical="center" shrinkToFit="1"/>
      <protection/>
    </xf>
    <xf numFmtId="176" fontId="74" fillId="37" borderId="52" xfId="67" applyNumberFormat="1" applyFont="1" applyFill="1" applyBorder="1" applyAlignment="1" applyProtection="1">
      <alignment vertical="center" shrinkToFit="1"/>
      <protection/>
    </xf>
    <xf numFmtId="176" fontId="74" fillId="37" borderId="75" xfId="67" applyNumberFormat="1" applyFont="1" applyFill="1" applyBorder="1" applyAlignment="1" applyProtection="1">
      <alignment vertical="center" shrinkToFit="1"/>
      <protection/>
    </xf>
    <xf numFmtId="176" fontId="74" fillId="37" borderId="56" xfId="67" applyNumberFormat="1" applyFont="1" applyFill="1" applyBorder="1" applyAlignment="1" applyProtection="1">
      <alignment vertical="center" shrinkToFit="1"/>
      <protection/>
    </xf>
    <xf numFmtId="176" fontId="74" fillId="37" borderId="53" xfId="67" applyNumberFormat="1" applyFont="1" applyFill="1" applyBorder="1" applyAlignment="1" applyProtection="1">
      <alignment vertical="center" shrinkToFit="1"/>
      <protection/>
    </xf>
    <xf numFmtId="0" fontId="74" fillId="37" borderId="22" xfId="67" applyFont="1" applyFill="1" applyBorder="1" applyAlignment="1" applyProtection="1">
      <alignment vertical="center" shrinkToFit="1"/>
      <protection/>
    </xf>
    <xf numFmtId="0" fontId="74" fillId="37" borderId="10" xfId="67" applyFont="1" applyFill="1" applyBorder="1" applyAlignment="1" applyProtection="1">
      <alignment vertical="center" shrinkToFit="1"/>
      <protection/>
    </xf>
    <xf numFmtId="0" fontId="74" fillId="37" borderId="56" xfId="67" applyFont="1" applyFill="1" applyBorder="1" applyAlignment="1" applyProtection="1">
      <alignment horizontal="center" vertical="center" shrinkToFit="1"/>
      <protection/>
    </xf>
    <xf numFmtId="0" fontId="74" fillId="37" borderId="69" xfId="67" applyFont="1" applyFill="1" applyBorder="1" applyAlignment="1" applyProtection="1">
      <alignment horizontal="center" vertical="center" shrinkToFit="1"/>
      <protection/>
    </xf>
    <xf numFmtId="176" fontId="74" fillId="37" borderId="76" xfId="67" applyNumberFormat="1" applyFont="1" applyFill="1" applyBorder="1" applyAlignment="1" applyProtection="1">
      <alignment vertical="center" shrinkToFit="1"/>
      <protection/>
    </xf>
    <xf numFmtId="176" fontId="74" fillId="37" borderId="65" xfId="67" applyNumberFormat="1" applyFont="1" applyFill="1" applyBorder="1" applyAlignment="1" applyProtection="1">
      <alignment vertical="center" shrinkToFit="1"/>
      <protection/>
    </xf>
    <xf numFmtId="176" fontId="3" fillId="37" borderId="71" xfId="67" applyNumberFormat="1" applyFont="1" applyFill="1" applyBorder="1" applyAlignment="1" applyProtection="1">
      <alignment vertical="center" shrinkToFit="1"/>
      <protection/>
    </xf>
    <xf numFmtId="176" fontId="75" fillId="36" borderId="78" xfId="67" applyNumberFormat="1" applyFont="1" applyFill="1" applyBorder="1" applyAlignment="1" applyProtection="1">
      <alignment vertical="center" shrinkToFit="1"/>
      <protection/>
    </xf>
    <xf numFmtId="176" fontId="3" fillId="35" borderId="87" xfId="67" applyNumberFormat="1" applyFont="1" applyFill="1" applyBorder="1" applyAlignment="1" applyProtection="1">
      <alignment vertical="center" shrinkToFit="1"/>
      <protection/>
    </xf>
    <xf numFmtId="176" fontId="3" fillId="35" borderId="88" xfId="67" applyNumberFormat="1" applyFont="1" applyFill="1" applyBorder="1" applyAlignment="1" applyProtection="1">
      <alignment vertical="center" shrinkToFit="1"/>
      <protection/>
    </xf>
    <xf numFmtId="176" fontId="3" fillId="35" borderId="44" xfId="67" applyNumberFormat="1" applyFont="1" applyFill="1" applyBorder="1" applyAlignment="1" applyProtection="1">
      <alignment vertical="center" shrinkToFit="1"/>
      <protection/>
    </xf>
    <xf numFmtId="176" fontId="3" fillId="35" borderId="52" xfId="67" applyNumberFormat="1" applyFont="1" applyFill="1" applyBorder="1" applyAlignment="1" applyProtection="1">
      <alignment vertical="center" shrinkToFit="1"/>
      <protection/>
    </xf>
    <xf numFmtId="176" fontId="2" fillId="0" borderId="42" xfId="66" applyNumberFormat="1" applyFont="1" applyFill="1" applyBorder="1" applyAlignment="1" applyProtection="1">
      <alignment horizontal="left" vertical="center" shrinkToFit="1"/>
      <protection/>
    </xf>
    <xf numFmtId="176" fontId="2" fillId="0" borderId="12" xfId="66" applyNumberFormat="1" applyFont="1" applyFill="1" applyBorder="1" applyAlignment="1" applyProtection="1">
      <alignment horizontal="left" vertical="center" shrinkToFit="1"/>
      <protection/>
    </xf>
    <xf numFmtId="176" fontId="2" fillId="0" borderId="43" xfId="66" applyNumberFormat="1" applyFont="1" applyFill="1" applyBorder="1" applyAlignment="1" applyProtection="1">
      <alignment horizontal="left" vertical="center" shrinkToFit="1"/>
      <protection/>
    </xf>
    <xf numFmtId="177" fontId="71" fillId="33" borderId="89" xfId="67" applyNumberFormat="1" applyFont="1" applyFill="1" applyBorder="1" applyAlignment="1" applyProtection="1">
      <alignment vertical="center"/>
      <protection/>
    </xf>
    <xf numFmtId="177" fontId="71" fillId="33" borderId="90" xfId="67" applyNumberFormat="1" applyFont="1" applyFill="1" applyBorder="1" applyAlignment="1" applyProtection="1">
      <alignment vertical="center"/>
      <protection/>
    </xf>
    <xf numFmtId="177" fontId="71" fillId="33" borderId="91" xfId="67" applyNumberFormat="1" applyFont="1" applyFill="1" applyBorder="1" applyAlignment="1" applyProtection="1">
      <alignment vertical="center"/>
      <protection/>
    </xf>
    <xf numFmtId="177" fontId="2" fillId="0" borderId="89" xfId="67" applyNumberFormat="1" applyFont="1" applyFill="1" applyBorder="1" applyAlignment="1" applyProtection="1">
      <alignment vertical="center"/>
      <protection/>
    </xf>
    <xf numFmtId="177" fontId="2" fillId="0" borderId="90" xfId="67" applyNumberFormat="1" applyFont="1" applyFill="1" applyBorder="1" applyAlignment="1" applyProtection="1">
      <alignment vertical="center"/>
      <protection/>
    </xf>
    <xf numFmtId="177" fontId="2" fillId="0" borderId="91" xfId="67" applyNumberFormat="1" applyFont="1" applyFill="1" applyBorder="1" applyAlignment="1" applyProtection="1">
      <alignment vertical="center"/>
      <protection/>
    </xf>
    <xf numFmtId="177" fontId="2" fillId="0" borderId="92" xfId="67" applyNumberFormat="1" applyFont="1" applyFill="1" applyBorder="1" applyAlignment="1" applyProtection="1">
      <alignment vertical="center"/>
      <protection/>
    </xf>
    <xf numFmtId="177" fontId="71" fillId="33" borderId="41" xfId="67" applyNumberFormat="1" applyFont="1" applyFill="1" applyBorder="1" applyAlignment="1" applyProtection="1">
      <alignment vertical="center"/>
      <protection/>
    </xf>
    <xf numFmtId="177" fontId="71" fillId="33" borderId="30" xfId="67" applyNumberFormat="1" applyFont="1" applyFill="1" applyBorder="1" applyAlignment="1" applyProtection="1">
      <alignment vertical="center"/>
      <protection/>
    </xf>
    <xf numFmtId="177" fontId="71" fillId="33" borderId="33" xfId="67" applyNumberFormat="1" applyFont="1" applyFill="1" applyBorder="1" applyAlignment="1" applyProtection="1">
      <alignment vertical="center"/>
      <protection/>
    </xf>
    <xf numFmtId="177" fontId="2" fillId="0" borderId="93" xfId="67" applyNumberFormat="1" applyFont="1" applyFill="1" applyBorder="1" applyAlignment="1" applyProtection="1">
      <alignment vertical="center"/>
      <protection/>
    </xf>
    <xf numFmtId="186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79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19" borderId="10" xfId="0" applyFill="1" applyBorder="1" applyAlignment="1">
      <alignment horizontal="center" vertical="center" shrinkToFit="1"/>
    </xf>
    <xf numFmtId="14" fontId="0" fillId="19" borderId="10" xfId="0" applyNumberFormat="1" applyFill="1" applyBorder="1" applyAlignment="1">
      <alignment horizontal="center" vertical="center" shrinkToFit="1"/>
    </xf>
    <xf numFmtId="0" fontId="0" fillId="20" borderId="10" xfId="0" applyFill="1" applyBorder="1" applyAlignment="1">
      <alignment horizontal="center" vertical="center" shrinkToFit="1"/>
    </xf>
    <xf numFmtId="14" fontId="0" fillId="20" borderId="10" xfId="0" applyNumberFormat="1" applyFill="1" applyBorder="1" applyAlignment="1">
      <alignment horizontal="center" vertical="center" shrinkToFit="1"/>
    </xf>
    <xf numFmtId="0" fontId="0" fillId="21" borderId="10" xfId="0" applyFill="1" applyBorder="1" applyAlignment="1">
      <alignment horizontal="center" vertical="center" shrinkToFit="1"/>
    </xf>
    <xf numFmtId="14" fontId="0" fillId="21" borderId="10" xfId="0" applyNumberFormat="1" applyFill="1" applyBorder="1" applyAlignment="1">
      <alignment horizontal="center" vertical="center" shrinkToFit="1"/>
    </xf>
    <xf numFmtId="14" fontId="0" fillId="24" borderId="10" xfId="0" applyNumberFormat="1" applyFill="1" applyBorder="1" applyAlignment="1">
      <alignment horizontal="center" vertical="center" shrinkToFit="1"/>
    </xf>
    <xf numFmtId="0" fontId="0" fillId="22" borderId="10" xfId="0" applyFill="1" applyBorder="1" applyAlignment="1">
      <alignment horizontal="center" vertical="center" shrinkToFit="1"/>
    </xf>
    <xf numFmtId="14" fontId="0" fillId="22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4" fontId="0" fillId="0" borderId="10" xfId="0" applyNumberFormat="1" applyFill="1" applyBorder="1" applyAlignment="1">
      <alignment horizontal="center" vertical="center" shrinkToFit="1"/>
    </xf>
    <xf numFmtId="56" fontId="0" fillId="22" borderId="10" xfId="0" applyNumberFormat="1" applyFill="1" applyBorder="1" applyAlignment="1">
      <alignment vertical="center" shrinkToFit="1"/>
    </xf>
    <xf numFmtId="0" fontId="0" fillId="24" borderId="19" xfId="0" applyFill="1" applyBorder="1" applyAlignment="1">
      <alignment horizontal="center" vertical="center" shrinkToFit="1"/>
    </xf>
    <xf numFmtId="3" fontId="3" fillId="0" borderId="94" xfId="67" applyNumberFormat="1" applyFont="1" applyFill="1" applyBorder="1" applyAlignment="1" applyProtection="1">
      <alignment vertical="center" shrinkToFit="1"/>
      <protection/>
    </xf>
    <xf numFmtId="176" fontId="10" fillId="0" borderId="10" xfId="67" applyNumberFormat="1" applyFont="1" applyFill="1" applyBorder="1" applyAlignment="1" applyProtection="1">
      <alignment vertical="center"/>
      <protection/>
    </xf>
    <xf numFmtId="3" fontId="3" fillId="0" borderId="95" xfId="67" applyNumberFormat="1" applyFont="1" applyFill="1" applyBorder="1" applyAlignment="1" applyProtection="1">
      <alignment vertical="center" shrinkToFit="1"/>
      <protection/>
    </xf>
    <xf numFmtId="0" fontId="76" fillId="0" borderId="79" xfId="67" applyFont="1" applyFill="1" applyBorder="1" applyAlignment="1" applyProtection="1">
      <alignment horizontal="left" vertical="center" shrinkToFit="1"/>
      <protection/>
    </xf>
    <xf numFmtId="0" fontId="3" fillId="33" borderId="69" xfId="67" applyFont="1" applyFill="1" applyBorder="1" applyAlignment="1" applyProtection="1">
      <alignment horizontal="center" vertical="center" shrinkToFit="1"/>
      <protection/>
    </xf>
    <xf numFmtId="0" fontId="3" fillId="33" borderId="16" xfId="67" applyFont="1" applyFill="1" applyBorder="1" applyAlignment="1" applyProtection="1">
      <alignment horizontal="center" vertical="center" shrinkToFit="1"/>
      <protection/>
    </xf>
    <xf numFmtId="176" fontId="3" fillId="33" borderId="96" xfId="67" applyNumberFormat="1" applyFont="1" applyFill="1" applyBorder="1" applyAlignment="1" applyProtection="1">
      <alignment horizontal="center" vertical="center" shrinkToFit="1"/>
      <protection/>
    </xf>
    <xf numFmtId="0" fontId="3" fillId="33" borderId="76" xfId="67" applyFont="1" applyFill="1" applyBorder="1" applyAlignment="1" applyProtection="1">
      <alignment horizontal="center" vertical="center" shrinkToFit="1"/>
      <protection/>
    </xf>
    <xf numFmtId="0" fontId="2" fillId="0" borderId="96" xfId="67" applyFont="1" applyFill="1" applyBorder="1" applyAlignment="1" applyProtection="1">
      <alignment horizontal="center" vertical="center"/>
      <protection/>
    </xf>
    <xf numFmtId="0" fontId="2" fillId="0" borderId="16" xfId="67" applyFont="1" applyFill="1" applyBorder="1" applyAlignment="1" applyProtection="1">
      <alignment horizontal="center" vertical="center"/>
      <protection/>
    </xf>
    <xf numFmtId="0" fontId="2" fillId="0" borderId="96" xfId="67" applyFont="1" applyFill="1" applyBorder="1" applyAlignment="1" applyProtection="1">
      <alignment horizontal="center" vertical="center" textRotation="255"/>
      <protection/>
    </xf>
    <xf numFmtId="0" fontId="2" fillId="0" borderId="16" xfId="67" applyFont="1" applyFill="1" applyBorder="1" applyAlignment="1" applyProtection="1">
      <alignment horizontal="center" vertical="center" textRotation="255"/>
      <protection/>
    </xf>
    <xf numFmtId="176" fontId="3" fillId="33" borderId="76" xfId="67" applyNumberFormat="1" applyFont="1" applyFill="1" applyBorder="1" applyAlignment="1" applyProtection="1">
      <alignment horizontal="center" vertical="center" shrinkToFit="1"/>
      <protection/>
    </xf>
    <xf numFmtId="0" fontId="15" fillId="0" borderId="70" xfId="67" applyFont="1" applyFill="1" applyBorder="1" applyAlignment="1" applyProtection="1">
      <alignment horizontal="center" vertical="center" wrapText="1"/>
      <protection/>
    </xf>
    <xf numFmtId="0" fontId="15" fillId="0" borderId="97" xfId="67" applyFont="1" applyFill="1" applyBorder="1" applyAlignment="1" applyProtection="1">
      <alignment horizontal="center" vertical="center" wrapText="1"/>
      <protection/>
    </xf>
    <xf numFmtId="0" fontId="3" fillId="0" borderId="22" xfId="67" applyFont="1" applyFill="1" applyBorder="1" applyAlignment="1" applyProtection="1">
      <alignment horizontal="center" vertical="center"/>
      <protection/>
    </xf>
    <xf numFmtId="0" fontId="3" fillId="0" borderId="10" xfId="67" applyFont="1" applyFill="1" applyBorder="1" applyAlignment="1" applyProtection="1">
      <alignment horizontal="center" vertical="center"/>
      <protection/>
    </xf>
    <xf numFmtId="176" fontId="3" fillId="0" borderId="23" xfId="67" applyNumberFormat="1" applyFont="1" applyFill="1" applyBorder="1" applyAlignment="1" applyProtection="1">
      <alignment horizontal="center" vertical="center" textRotation="255" wrapText="1"/>
      <protection/>
    </xf>
    <xf numFmtId="176" fontId="3" fillId="0" borderId="85" xfId="67" applyNumberFormat="1" applyFont="1" applyFill="1" applyBorder="1" applyAlignment="1" applyProtection="1">
      <alignment horizontal="center" vertical="center" textRotation="255" wrapText="1"/>
      <protection/>
    </xf>
    <xf numFmtId="176" fontId="3" fillId="0" borderId="86" xfId="67" applyNumberFormat="1" applyFont="1" applyFill="1" applyBorder="1" applyAlignment="1" applyProtection="1">
      <alignment horizontal="center" vertical="center" textRotation="255" wrapText="1"/>
      <protection/>
    </xf>
    <xf numFmtId="176" fontId="2" fillId="0" borderId="98" xfId="67" applyNumberFormat="1" applyFont="1" applyFill="1" applyBorder="1" applyAlignment="1" applyProtection="1">
      <alignment vertical="center"/>
      <protection/>
    </xf>
    <xf numFmtId="176" fontId="2" fillId="0" borderId="99" xfId="67" applyNumberFormat="1" applyFont="1" applyFill="1" applyBorder="1" applyAlignment="1" applyProtection="1">
      <alignment vertical="center"/>
      <protection/>
    </xf>
    <xf numFmtId="176" fontId="2" fillId="0" borderId="100" xfId="67" applyNumberFormat="1" applyFont="1" applyFill="1" applyBorder="1" applyAlignment="1" applyProtection="1">
      <alignment vertical="center"/>
      <protection/>
    </xf>
    <xf numFmtId="176" fontId="2" fillId="0" borderId="98" xfId="49" applyNumberFormat="1" applyFont="1" applyFill="1" applyBorder="1" applyAlignment="1" applyProtection="1">
      <alignment vertical="center"/>
      <protection/>
    </xf>
    <xf numFmtId="176" fontId="2" fillId="0" borderId="99" xfId="49" applyNumberFormat="1" applyFont="1" applyFill="1" applyBorder="1" applyAlignment="1" applyProtection="1">
      <alignment vertical="center"/>
      <protection/>
    </xf>
    <xf numFmtId="176" fontId="2" fillId="0" borderId="101" xfId="49" applyNumberFormat="1" applyFont="1" applyFill="1" applyBorder="1" applyAlignment="1" applyProtection="1">
      <alignment vertical="center"/>
      <protection/>
    </xf>
    <xf numFmtId="183" fontId="10" fillId="0" borderId="96" xfId="67" applyNumberFormat="1" applyFont="1" applyFill="1" applyBorder="1" applyAlignment="1" applyProtection="1">
      <alignment horizontal="center" vertical="center"/>
      <protection/>
    </xf>
    <xf numFmtId="183" fontId="10" fillId="0" borderId="102" xfId="67" applyNumberFormat="1" applyFont="1" applyFill="1" applyBorder="1" applyAlignment="1" applyProtection="1">
      <alignment horizontal="center" vertical="center"/>
      <protection/>
    </xf>
    <xf numFmtId="0" fontId="2" fillId="0" borderId="103" xfId="67" applyFont="1" applyFill="1" applyBorder="1" applyAlignment="1" applyProtection="1">
      <alignment horizontal="center" vertical="center"/>
      <protection/>
    </xf>
    <xf numFmtId="0" fontId="2" fillId="0" borderId="104" xfId="67" applyFont="1" applyFill="1" applyBorder="1" applyAlignment="1" applyProtection="1">
      <alignment horizontal="center" vertical="center"/>
      <protection/>
    </xf>
    <xf numFmtId="176" fontId="3" fillId="0" borderId="22" xfId="67" applyNumberFormat="1" applyFont="1" applyFill="1" applyBorder="1" applyAlignment="1" applyProtection="1">
      <alignment vertical="center" shrinkToFit="1"/>
      <protection/>
    </xf>
    <xf numFmtId="0" fontId="77" fillId="0" borderId="10" xfId="0" applyFont="1" applyBorder="1" applyAlignment="1">
      <alignment vertical="center" shrinkToFit="1"/>
    </xf>
    <xf numFmtId="0" fontId="67" fillId="0" borderId="68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67" xfId="67" applyFont="1" applyFill="1" applyBorder="1" applyAlignment="1" applyProtection="1">
      <alignment horizontal="center" vertical="center"/>
      <protection/>
    </xf>
    <xf numFmtId="0" fontId="67" fillId="0" borderId="2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7" fillId="0" borderId="105" xfId="67" applyFont="1" applyFill="1" applyBorder="1" applyAlignment="1" applyProtection="1">
      <alignment horizontal="center" vertical="center"/>
      <protection/>
    </xf>
    <xf numFmtId="0" fontId="67" fillId="0" borderId="84" xfId="67" applyFont="1" applyFill="1" applyBorder="1" applyAlignment="1" applyProtection="1">
      <alignment horizontal="center" vertical="center"/>
      <protection/>
    </xf>
    <xf numFmtId="0" fontId="67" fillId="0" borderId="18" xfId="67" applyFont="1" applyFill="1" applyBorder="1" applyAlignment="1" applyProtection="1">
      <alignment horizontal="center" vertical="center"/>
      <protection/>
    </xf>
    <xf numFmtId="0" fontId="67" fillId="0" borderId="106" xfId="67" applyFont="1" applyFill="1" applyBorder="1" applyAlignment="1" applyProtection="1">
      <alignment horizontal="center" vertical="center"/>
      <protection/>
    </xf>
    <xf numFmtId="176" fontId="5" fillId="0" borderId="107" xfId="67" applyNumberFormat="1" applyFont="1" applyFill="1" applyBorder="1" applyAlignment="1" applyProtection="1">
      <alignment horizontal="center" vertical="center" wrapText="1"/>
      <protection/>
    </xf>
    <xf numFmtId="176" fontId="5" fillId="0" borderId="108" xfId="67" applyNumberFormat="1" applyFont="1" applyFill="1" applyBorder="1" applyAlignment="1" applyProtection="1">
      <alignment horizontal="center" vertical="center" wrapText="1"/>
      <protection/>
    </xf>
    <xf numFmtId="0" fontId="2" fillId="0" borderId="65" xfId="67" applyFont="1" applyFill="1" applyBorder="1" applyAlignment="1" applyProtection="1">
      <alignment horizontal="center" vertical="center" shrinkToFit="1"/>
      <protection/>
    </xf>
    <xf numFmtId="0" fontId="2" fillId="0" borderId="79" xfId="67" applyFont="1" applyFill="1" applyBorder="1" applyAlignment="1" applyProtection="1">
      <alignment horizontal="center" vertical="center" shrinkToFit="1"/>
      <protection/>
    </xf>
    <xf numFmtId="0" fontId="2" fillId="0" borderId="102" xfId="67" applyFont="1" applyFill="1" applyBorder="1" applyAlignment="1" applyProtection="1">
      <alignment horizontal="center" vertical="center" textRotation="255"/>
      <protection/>
    </xf>
    <xf numFmtId="0" fontId="2" fillId="0" borderId="22" xfId="67" applyFont="1" applyFill="1" applyBorder="1" applyAlignment="1" applyProtection="1">
      <alignment horizontal="center" vertical="center" shrinkToFit="1"/>
      <protection/>
    </xf>
    <xf numFmtId="0" fontId="2" fillId="0" borderId="56" xfId="67" applyFont="1" applyFill="1" applyBorder="1" applyAlignment="1" applyProtection="1">
      <alignment horizontal="center" vertical="center" shrinkToFit="1"/>
      <protection/>
    </xf>
    <xf numFmtId="0" fontId="9" fillId="0" borderId="0" xfId="67" applyFont="1" applyFill="1" applyAlignment="1" applyProtection="1">
      <alignment horizontal="left" vertical="center"/>
      <protection/>
    </xf>
    <xf numFmtId="0" fontId="2" fillId="0" borderId="54" xfId="67" applyFont="1" applyFill="1" applyBorder="1" applyAlignment="1" applyProtection="1">
      <alignment horizontal="center" vertical="center" wrapText="1"/>
      <protection/>
    </xf>
    <xf numFmtId="0" fontId="2" fillId="0" borderId="57" xfId="67" applyFont="1" applyFill="1" applyBorder="1" applyAlignment="1" applyProtection="1">
      <alignment horizontal="center" vertical="center"/>
      <protection/>
    </xf>
    <xf numFmtId="0" fontId="2" fillId="0" borderId="44" xfId="67" applyFont="1" applyFill="1" applyBorder="1" applyAlignment="1" applyProtection="1">
      <alignment horizontal="center" vertical="center"/>
      <protection/>
    </xf>
    <xf numFmtId="0" fontId="2" fillId="0" borderId="53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Alignment="1" applyProtection="1">
      <alignment horizontal="center" vertical="center"/>
      <protection/>
    </xf>
    <xf numFmtId="183" fontId="10" fillId="0" borderId="109" xfId="67" applyNumberFormat="1" applyFont="1" applyFill="1" applyBorder="1" applyAlignment="1" applyProtection="1">
      <alignment horizontal="center" vertical="center"/>
      <protection/>
    </xf>
    <xf numFmtId="183" fontId="10" fillId="0" borderId="99" xfId="67" applyNumberFormat="1" applyFont="1" applyFill="1" applyBorder="1" applyAlignment="1" applyProtection="1">
      <alignment horizontal="center" vertical="center"/>
      <protection/>
    </xf>
    <xf numFmtId="176" fontId="2" fillId="0" borderId="69" xfId="67" applyNumberFormat="1" applyFont="1" applyFill="1" applyBorder="1" applyAlignment="1" applyProtection="1">
      <alignment vertical="center"/>
      <protection/>
    </xf>
    <xf numFmtId="176" fontId="2" fillId="0" borderId="102" xfId="67" applyNumberFormat="1" applyFont="1" applyFill="1" applyBorder="1" applyAlignment="1" applyProtection="1">
      <alignment vertical="center"/>
      <protection/>
    </xf>
    <xf numFmtId="176" fontId="2" fillId="0" borderId="76" xfId="67" applyNumberFormat="1" applyFont="1" applyFill="1" applyBorder="1" applyAlignment="1" applyProtection="1">
      <alignment vertical="center"/>
      <protection/>
    </xf>
    <xf numFmtId="176" fontId="2" fillId="0" borderId="110" xfId="49" applyNumberFormat="1" applyFont="1" applyFill="1" applyBorder="1" applyAlignment="1" applyProtection="1">
      <alignment horizontal="center" vertical="center"/>
      <protection/>
    </xf>
    <xf numFmtId="176" fontId="2" fillId="0" borderId="111" xfId="49" applyNumberFormat="1" applyFont="1" applyFill="1" applyBorder="1" applyAlignment="1" applyProtection="1">
      <alignment horizontal="center" vertical="center"/>
      <protection/>
    </xf>
    <xf numFmtId="176" fontId="2" fillId="0" borderId="83" xfId="49" applyNumberFormat="1" applyFont="1" applyFill="1" applyBorder="1" applyAlignment="1" applyProtection="1">
      <alignment horizontal="center" vertical="center"/>
      <protection/>
    </xf>
    <xf numFmtId="176" fontId="5" fillId="0" borderId="112" xfId="67" applyNumberFormat="1" applyFont="1" applyFill="1" applyBorder="1" applyAlignment="1" applyProtection="1">
      <alignment horizontal="center" vertical="center" wrapText="1"/>
      <protection/>
    </xf>
    <xf numFmtId="176" fontId="5" fillId="0" borderId="113" xfId="67" applyNumberFormat="1" applyFont="1" applyFill="1" applyBorder="1" applyAlignment="1" applyProtection="1">
      <alignment horizontal="center" vertical="center" wrapText="1"/>
      <protection/>
    </xf>
    <xf numFmtId="0" fontId="2" fillId="0" borderId="58" xfId="67" applyFont="1" applyFill="1" applyBorder="1" applyAlignment="1" applyProtection="1">
      <alignment horizontal="center" vertical="center" wrapText="1"/>
      <protection/>
    </xf>
    <xf numFmtId="0" fontId="2" fillId="0" borderId="60" xfId="67" applyFont="1" applyFill="1" applyBorder="1" applyAlignment="1" applyProtection="1">
      <alignment horizontal="center" vertical="center"/>
      <protection/>
    </xf>
    <xf numFmtId="0" fontId="2" fillId="0" borderId="64" xfId="67" applyFont="1" applyFill="1" applyBorder="1" applyAlignment="1" applyProtection="1">
      <alignment horizontal="center" vertical="center"/>
      <protection/>
    </xf>
    <xf numFmtId="0" fontId="2" fillId="0" borderId="63" xfId="67" applyFont="1" applyFill="1" applyBorder="1" applyAlignment="1" applyProtection="1">
      <alignment horizontal="center" vertical="center"/>
      <protection/>
    </xf>
    <xf numFmtId="0" fontId="2" fillId="0" borderId="58" xfId="67" applyFont="1" applyFill="1" applyBorder="1" applyAlignment="1" applyProtection="1">
      <alignment horizontal="center" vertical="center"/>
      <protection/>
    </xf>
    <xf numFmtId="176" fontId="5" fillId="0" borderId="114" xfId="67" applyNumberFormat="1" applyFont="1" applyFill="1" applyBorder="1" applyAlignment="1" applyProtection="1">
      <alignment horizontal="center" vertical="center" wrapText="1"/>
      <protection/>
    </xf>
    <xf numFmtId="176" fontId="5" fillId="0" borderId="115" xfId="67" applyNumberFormat="1" applyFont="1" applyFill="1" applyBorder="1" applyAlignment="1" applyProtection="1">
      <alignment horizontal="center" vertical="center" wrapText="1"/>
      <protection/>
    </xf>
    <xf numFmtId="176" fontId="5" fillId="0" borderId="116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111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83" xfId="67" applyNumberFormat="1" applyFont="1" applyFill="1" applyBorder="1" applyAlignment="1" applyProtection="1">
      <alignment horizontal="center" vertical="center" textRotation="255" wrapText="1"/>
      <protection/>
    </xf>
    <xf numFmtId="177" fontId="67" fillId="0" borderId="10" xfId="67" applyNumberFormat="1" applyFont="1" applyFill="1" applyBorder="1" applyAlignment="1" applyProtection="1">
      <alignment horizontal="center" vertical="center"/>
      <protection/>
    </xf>
    <xf numFmtId="176" fontId="5" fillId="0" borderId="96" xfId="67" applyNumberFormat="1" applyFont="1" applyFill="1" applyBorder="1" applyAlignment="1" applyProtection="1">
      <alignment horizontal="center" vertical="center"/>
      <protection/>
    </xf>
    <xf numFmtId="176" fontId="5" fillId="0" borderId="102" xfId="67" applyNumberFormat="1" applyFont="1" applyFill="1" applyBorder="1" applyAlignment="1" applyProtection="1">
      <alignment horizontal="center" vertical="center"/>
      <protection/>
    </xf>
    <xf numFmtId="176" fontId="5" fillId="0" borderId="16" xfId="67" applyNumberFormat="1" applyFont="1" applyFill="1" applyBorder="1" applyAlignment="1" applyProtection="1">
      <alignment horizontal="center" vertical="center"/>
      <protection/>
    </xf>
    <xf numFmtId="0" fontId="5" fillId="0" borderId="10" xfId="67" applyFont="1" applyFill="1" applyBorder="1" applyAlignment="1" applyProtection="1">
      <alignment horizontal="center" vertical="center"/>
      <protection/>
    </xf>
    <xf numFmtId="0" fontId="2" fillId="0" borderId="10" xfId="67" applyFont="1" applyFill="1" applyBorder="1" applyAlignment="1" applyProtection="1">
      <alignment horizontal="center" vertical="center"/>
      <protection/>
    </xf>
    <xf numFmtId="0" fontId="5" fillId="0" borderId="65" xfId="67" applyFont="1" applyFill="1" applyBorder="1" applyAlignment="1" applyProtection="1">
      <alignment horizontal="center" vertical="center" shrinkToFit="1"/>
      <protection locked="0"/>
    </xf>
    <xf numFmtId="0" fontId="5" fillId="0" borderId="21" xfId="67" applyFont="1" applyFill="1" applyBorder="1" applyAlignment="1" applyProtection="1">
      <alignment horizontal="center" vertical="center" shrinkToFit="1"/>
      <protection locked="0"/>
    </xf>
    <xf numFmtId="0" fontId="5" fillId="0" borderId="79" xfId="67" applyFont="1" applyFill="1" applyBorder="1" applyAlignment="1" applyProtection="1">
      <alignment horizontal="center" vertical="center" shrinkToFit="1"/>
      <protection locked="0"/>
    </xf>
    <xf numFmtId="0" fontId="2" fillId="0" borderId="65" xfId="67" applyFont="1" applyFill="1" applyBorder="1" applyAlignment="1" applyProtection="1">
      <alignment horizontal="center" vertical="center" shrinkToFit="1"/>
      <protection locked="0"/>
    </xf>
    <xf numFmtId="0" fontId="2" fillId="0" borderId="21" xfId="67" applyFont="1" applyFill="1" applyBorder="1" applyAlignment="1" applyProtection="1">
      <alignment horizontal="center" vertical="center" shrinkToFit="1"/>
      <protection locked="0"/>
    </xf>
    <xf numFmtId="0" fontId="2" fillId="0" borderId="79" xfId="67" applyFont="1" applyFill="1" applyBorder="1" applyAlignment="1" applyProtection="1">
      <alignment horizontal="center" vertical="center" shrinkToFit="1"/>
      <protection locked="0"/>
    </xf>
    <xf numFmtId="177" fontId="67" fillId="0" borderId="65" xfId="67" applyNumberFormat="1" applyFont="1" applyFill="1" applyBorder="1" applyAlignment="1" applyProtection="1">
      <alignment horizontal="center" vertical="center"/>
      <protection/>
    </xf>
    <xf numFmtId="177" fontId="67" fillId="0" borderId="21" xfId="67" applyNumberFormat="1" applyFont="1" applyFill="1" applyBorder="1" applyAlignment="1" applyProtection="1">
      <alignment horizontal="center" vertical="center"/>
      <protection/>
    </xf>
    <xf numFmtId="177" fontId="67" fillId="0" borderId="79" xfId="67" applyNumberFormat="1" applyFont="1" applyFill="1" applyBorder="1" applyAlignment="1" applyProtection="1">
      <alignment horizontal="center" vertical="center"/>
      <protection/>
    </xf>
    <xf numFmtId="0" fontId="67" fillId="0" borderId="10" xfId="67" applyFont="1" applyFill="1" applyBorder="1" applyAlignment="1" applyProtection="1">
      <alignment horizontal="center" vertical="center"/>
      <protection/>
    </xf>
    <xf numFmtId="0" fontId="67" fillId="0" borderId="21" xfId="67" applyFont="1" applyFill="1" applyBorder="1" applyAlignment="1" applyProtection="1">
      <alignment horizontal="center" vertical="center"/>
      <protection/>
    </xf>
    <xf numFmtId="0" fontId="67" fillId="0" borderId="79" xfId="67" applyFont="1" applyFill="1" applyBorder="1" applyAlignment="1" applyProtection="1">
      <alignment horizontal="center" vertical="center"/>
      <protection/>
    </xf>
    <xf numFmtId="0" fontId="3" fillId="0" borderId="65" xfId="66" applyFont="1" applyFill="1" applyBorder="1" applyAlignment="1" applyProtection="1">
      <alignment horizontal="center" vertical="center"/>
      <protection/>
    </xf>
    <xf numFmtId="0" fontId="3" fillId="0" borderId="21" xfId="66" applyFont="1" applyFill="1" applyBorder="1" applyAlignment="1" applyProtection="1">
      <alignment horizontal="center" vertical="center"/>
      <protection/>
    </xf>
    <xf numFmtId="0" fontId="3" fillId="0" borderId="79" xfId="66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vertical="center"/>
      <protection/>
    </xf>
    <xf numFmtId="176" fontId="5" fillId="0" borderId="117" xfId="67" applyNumberFormat="1" applyFont="1" applyFill="1" applyBorder="1" applyAlignment="1" applyProtection="1">
      <alignment horizontal="center" vertical="center" wrapText="1"/>
      <protection/>
    </xf>
    <xf numFmtId="176" fontId="5" fillId="0" borderId="103" xfId="67" applyNumberFormat="1" applyFont="1" applyFill="1" applyBorder="1" applyAlignment="1" applyProtection="1">
      <alignment horizontal="center" vertical="center" wrapText="1"/>
      <protection/>
    </xf>
    <xf numFmtId="176" fontId="5" fillId="0" borderId="118" xfId="67" applyNumberFormat="1" applyFont="1" applyFill="1" applyBorder="1" applyAlignment="1" applyProtection="1">
      <alignment horizontal="center" vertical="center" wrapText="1"/>
      <protection/>
    </xf>
    <xf numFmtId="176" fontId="5" fillId="0" borderId="106" xfId="67" applyNumberFormat="1" applyFont="1" applyFill="1" applyBorder="1" applyAlignment="1" applyProtection="1">
      <alignment horizontal="center" vertical="center" wrapText="1"/>
      <protection/>
    </xf>
    <xf numFmtId="176" fontId="5" fillId="0" borderId="119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67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24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105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26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104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120" xfId="67" applyNumberFormat="1" applyFont="1" applyFill="1" applyBorder="1" applyAlignment="1" applyProtection="1">
      <alignment horizontal="center" vertical="center"/>
      <protection/>
    </xf>
    <xf numFmtId="176" fontId="5" fillId="0" borderId="27" xfId="67" applyNumberFormat="1" applyFont="1" applyFill="1" applyBorder="1" applyAlignment="1" applyProtection="1">
      <alignment horizontal="center" vertical="center"/>
      <protection/>
    </xf>
    <xf numFmtId="176" fontId="5" fillId="0" borderId="104" xfId="67" applyNumberFormat="1" applyFont="1" applyFill="1" applyBorder="1" applyAlignment="1" applyProtection="1">
      <alignment horizontal="center" vertical="center"/>
      <protection/>
    </xf>
    <xf numFmtId="176" fontId="67" fillId="0" borderId="22" xfId="67" applyNumberFormat="1" applyFont="1" applyFill="1" applyBorder="1" applyAlignment="1" applyProtection="1">
      <alignment horizontal="center" vertical="center"/>
      <protection/>
    </xf>
    <xf numFmtId="176" fontId="2" fillId="0" borderId="22" xfId="67" applyNumberFormat="1" applyFont="1" applyFill="1" applyBorder="1" applyAlignment="1" applyProtection="1">
      <alignment horizontal="center" vertical="center"/>
      <protection/>
    </xf>
    <xf numFmtId="176" fontId="2" fillId="0" borderId="44" xfId="67" applyNumberFormat="1" applyFont="1" applyFill="1" applyBorder="1" applyAlignment="1" applyProtection="1">
      <alignment horizontal="center" vertical="center"/>
      <protection/>
    </xf>
    <xf numFmtId="176" fontId="5" fillId="0" borderId="103" xfId="67" applyNumberFormat="1" applyFont="1" applyFill="1" applyBorder="1" applyAlignment="1" applyProtection="1">
      <alignment horizontal="center" vertical="center"/>
      <protection/>
    </xf>
    <xf numFmtId="176" fontId="5" fillId="0" borderId="106" xfId="67" applyNumberFormat="1" applyFont="1" applyFill="1" applyBorder="1" applyAlignment="1" applyProtection="1">
      <alignment horizontal="center" vertical="center"/>
      <protection/>
    </xf>
    <xf numFmtId="0" fontId="5" fillId="0" borderId="10" xfId="67" applyFont="1" applyFill="1" applyBorder="1" applyAlignment="1" applyProtection="1">
      <alignment horizontal="center" vertical="center" wrapText="1"/>
      <protection/>
    </xf>
    <xf numFmtId="0" fontId="2" fillId="0" borderId="54" xfId="67" applyFont="1" applyFill="1" applyBorder="1" applyAlignment="1" applyProtection="1">
      <alignment horizontal="center" vertical="center"/>
      <protection/>
    </xf>
    <xf numFmtId="0" fontId="2" fillId="0" borderId="23" xfId="67" applyFont="1" applyFill="1" applyBorder="1" applyAlignment="1" applyProtection="1">
      <alignment horizontal="center" vertical="center"/>
      <protection/>
    </xf>
    <xf numFmtId="0" fontId="2" fillId="0" borderId="86" xfId="67" applyFont="1" applyFill="1" applyBorder="1" applyAlignment="1" applyProtection="1">
      <alignment horizontal="center" vertical="center"/>
      <protection/>
    </xf>
    <xf numFmtId="183" fontId="10" fillId="33" borderId="121" xfId="66" applyNumberFormat="1" applyFont="1" applyFill="1" applyBorder="1" applyAlignment="1" applyProtection="1">
      <alignment horizontal="center" vertical="center" wrapText="1"/>
      <protection/>
    </xf>
    <xf numFmtId="183" fontId="10" fillId="33" borderId="122" xfId="66" applyNumberFormat="1" applyFont="1" applyFill="1" applyBorder="1" applyAlignment="1" applyProtection="1">
      <alignment horizontal="center" vertical="center" wrapText="1"/>
      <protection/>
    </xf>
    <xf numFmtId="0" fontId="15" fillId="0" borderId="121" xfId="67" applyFont="1" applyFill="1" applyBorder="1" applyAlignment="1" applyProtection="1">
      <alignment horizontal="center" vertical="center" wrapText="1"/>
      <protection/>
    </xf>
    <xf numFmtId="0" fontId="15" fillId="0" borderId="122" xfId="67" applyFont="1" applyFill="1" applyBorder="1" applyAlignment="1" applyProtection="1">
      <alignment horizontal="center" vertical="center" wrapText="1"/>
      <protection/>
    </xf>
    <xf numFmtId="176" fontId="2" fillId="0" borderId="69" xfId="49" applyNumberFormat="1" applyFont="1" applyFill="1" applyBorder="1" applyAlignment="1" applyProtection="1">
      <alignment horizontal="center" vertical="center" wrapText="1"/>
      <protection/>
    </xf>
    <xf numFmtId="176" fontId="2" fillId="0" borderId="102" xfId="49" applyNumberFormat="1" applyFont="1" applyFill="1" applyBorder="1" applyAlignment="1" applyProtection="1">
      <alignment horizontal="center" vertical="center" wrapText="1"/>
      <protection/>
    </xf>
    <xf numFmtId="176" fontId="2" fillId="0" borderId="76" xfId="49" applyNumberFormat="1" applyFont="1" applyFill="1" applyBorder="1" applyAlignment="1" applyProtection="1">
      <alignment horizontal="center" vertical="center" wrapText="1"/>
      <protection/>
    </xf>
    <xf numFmtId="176" fontId="2" fillId="0" borderId="16" xfId="49" applyNumberFormat="1" applyFont="1" applyFill="1" applyBorder="1" applyAlignment="1" applyProtection="1">
      <alignment horizontal="center" vertical="center" wrapText="1"/>
      <protection/>
    </xf>
    <xf numFmtId="176" fontId="2" fillId="0" borderId="69" xfId="49" applyNumberFormat="1" applyFont="1" applyFill="1" applyBorder="1" applyAlignment="1" applyProtection="1">
      <alignment vertical="center"/>
      <protection/>
    </xf>
    <xf numFmtId="176" fontId="2" fillId="0" borderId="102" xfId="49" applyNumberFormat="1" applyFont="1" applyFill="1" applyBorder="1" applyAlignment="1" applyProtection="1">
      <alignment vertical="center"/>
      <protection/>
    </xf>
    <xf numFmtId="176" fontId="2" fillId="0" borderId="16" xfId="49" applyNumberFormat="1" applyFont="1" applyFill="1" applyBorder="1" applyAlignment="1" applyProtection="1">
      <alignment vertical="center"/>
      <protection/>
    </xf>
    <xf numFmtId="0" fontId="2" fillId="0" borderId="123" xfId="67" applyFont="1" applyFill="1" applyBorder="1" applyAlignment="1" applyProtection="1">
      <alignment horizontal="center" vertical="center"/>
      <protection/>
    </xf>
    <xf numFmtId="0" fontId="2" fillId="0" borderId="84" xfId="67" applyFont="1" applyFill="1" applyBorder="1" applyAlignment="1" applyProtection="1">
      <alignment horizontal="center" vertical="center"/>
      <protection/>
    </xf>
    <xf numFmtId="0" fontId="2" fillId="0" borderId="106" xfId="67" applyFont="1" applyFill="1" applyBorder="1" applyAlignment="1" applyProtection="1">
      <alignment horizontal="center" vertical="center"/>
      <protection/>
    </xf>
    <xf numFmtId="176" fontId="5" fillId="0" borderId="124" xfId="67" applyNumberFormat="1" applyFont="1" applyFill="1" applyBorder="1" applyAlignment="1" applyProtection="1">
      <alignment horizontal="center" vertical="center" wrapText="1"/>
      <protection/>
    </xf>
    <xf numFmtId="176" fontId="5" fillId="0" borderId="125" xfId="67" applyNumberFormat="1" applyFont="1" applyFill="1" applyBorder="1" applyAlignment="1" applyProtection="1">
      <alignment horizontal="center" vertical="center" wrapText="1"/>
      <protection/>
    </xf>
    <xf numFmtId="176" fontId="5" fillId="0" borderId="24" xfId="67" applyNumberFormat="1" applyFont="1" applyFill="1" applyBorder="1" applyAlignment="1" applyProtection="1">
      <alignment horizontal="center" vertical="center" wrapText="1"/>
      <protection/>
    </xf>
    <xf numFmtId="176" fontId="5" fillId="0" borderId="105" xfId="67" applyNumberFormat="1" applyFont="1" applyFill="1" applyBorder="1" applyAlignment="1" applyProtection="1">
      <alignment horizontal="center" vertical="center" wrapText="1"/>
      <protection/>
    </xf>
    <xf numFmtId="3" fontId="3" fillId="0" borderId="54" xfId="67" applyNumberFormat="1" applyFont="1" applyFill="1" applyBorder="1" applyAlignment="1" applyProtection="1">
      <alignment vertical="center" shrinkToFit="1"/>
      <protection locked="0"/>
    </xf>
    <xf numFmtId="0" fontId="77" fillId="0" borderId="55" xfId="0" applyFont="1" applyBorder="1" applyAlignment="1" applyProtection="1">
      <alignment vertical="center" shrinkToFit="1"/>
      <protection locked="0"/>
    </xf>
    <xf numFmtId="3" fontId="3" fillId="0" borderId="58" xfId="67" applyNumberFormat="1" applyFont="1" applyFill="1" applyBorder="1" applyAlignment="1" applyProtection="1">
      <alignment vertical="center" shrinkToFit="1"/>
      <protection/>
    </xf>
    <xf numFmtId="3" fontId="3" fillId="0" borderId="59" xfId="67" applyNumberFormat="1" applyFont="1" applyFill="1" applyBorder="1" applyAlignment="1" applyProtection="1">
      <alignment vertical="center" shrinkToFit="1"/>
      <protection/>
    </xf>
    <xf numFmtId="3" fontId="3" fillId="33" borderId="54" xfId="67" applyNumberFormat="1" applyFont="1" applyFill="1" applyBorder="1" applyAlignment="1" applyProtection="1">
      <alignment vertical="center" shrinkToFit="1"/>
      <protection/>
    </xf>
    <xf numFmtId="3" fontId="3" fillId="33" borderId="55" xfId="67" applyNumberFormat="1" applyFont="1" applyFill="1" applyBorder="1" applyAlignment="1" applyProtection="1">
      <alignment vertical="center" shrinkToFit="1"/>
      <protection/>
    </xf>
    <xf numFmtId="176" fontId="3" fillId="0" borderId="10" xfId="67" applyNumberFormat="1" applyFont="1" applyFill="1" applyBorder="1" applyAlignment="1" applyProtection="1">
      <alignment vertical="center" shrinkToFit="1"/>
      <protection/>
    </xf>
    <xf numFmtId="3" fontId="3" fillId="0" borderId="55" xfId="67" applyNumberFormat="1" applyFont="1" applyFill="1" applyBorder="1" applyAlignment="1" applyProtection="1">
      <alignment vertical="center" shrinkToFit="1"/>
      <protection locked="0"/>
    </xf>
    <xf numFmtId="3" fontId="3" fillId="33" borderId="58" xfId="67" applyNumberFormat="1" applyFont="1" applyFill="1" applyBorder="1" applyAlignment="1" applyProtection="1">
      <alignment vertical="center" shrinkToFit="1"/>
      <protection/>
    </xf>
    <xf numFmtId="3" fontId="3" fillId="33" borderId="59" xfId="67" applyNumberFormat="1" applyFont="1" applyFill="1" applyBorder="1" applyAlignment="1" applyProtection="1">
      <alignment vertical="center" shrinkToFit="1"/>
      <protection/>
    </xf>
    <xf numFmtId="3" fontId="3" fillId="33" borderId="64" xfId="67" applyNumberFormat="1" applyFont="1" applyFill="1" applyBorder="1" applyAlignment="1" applyProtection="1">
      <alignment vertical="center" shrinkToFit="1"/>
      <protection/>
    </xf>
    <xf numFmtId="3" fontId="3" fillId="33" borderId="62" xfId="67" applyNumberFormat="1" applyFont="1" applyFill="1" applyBorder="1" applyAlignment="1" applyProtection="1">
      <alignment vertical="center" shrinkToFit="1"/>
      <protection/>
    </xf>
    <xf numFmtId="3" fontId="3" fillId="33" borderId="22" xfId="67" applyNumberFormat="1" applyFont="1" applyFill="1" applyBorder="1" applyAlignment="1" applyProtection="1">
      <alignment vertical="center" shrinkToFit="1"/>
      <protection/>
    </xf>
    <xf numFmtId="3" fontId="3" fillId="33" borderId="10" xfId="67" applyNumberFormat="1" applyFont="1" applyFill="1" applyBorder="1" applyAlignment="1" applyProtection="1">
      <alignment vertical="center" shrinkToFit="1"/>
      <protection/>
    </xf>
    <xf numFmtId="0" fontId="3" fillId="0" borderId="44" xfId="67" applyFont="1" applyFill="1" applyBorder="1" applyAlignment="1" applyProtection="1">
      <alignment vertical="center" wrapText="1"/>
      <protection locked="0"/>
    </xf>
    <xf numFmtId="0" fontId="3" fillId="0" borderId="52" xfId="67" applyFont="1" applyFill="1" applyBorder="1" applyAlignment="1" applyProtection="1">
      <alignment vertical="center" wrapText="1"/>
      <protection locked="0"/>
    </xf>
    <xf numFmtId="0" fontId="3" fillId="0" borderId="56" xfId="67" applyFont="1" applyFill="1" applyBorder="1" applyAlignment="1" applyProtection="1">
      <alignment horizontal="center" vertical="center"/>
      <protection/>
    </xf>
    <xf numFmtId="0" fontId="77" fillId="0" borderId="56" xfId="0" applyFont="1" applyBorder="1" applyAlignment="1">
      <alignment vertical="center" shrinkToFit="1"/>
    </xf>
    <xf numFmtId="0" fontId="77" fillId="0" borderId="57" xfId="0" applyFont="1" applyBorder="1" applyAlignment="1" applyProtection="1">
      <alignment vertical="center" shrinkToFit="1"/>
      <protection locked="0"/>
    </xf>
    <xf numFmtId="3" fontId="3" fillId="0" borderId="126" xfId="67" applyNumberFormat="1" applyFont="1" applyFill="1" applyBorder="1" applyAlignment="1" applyProtection="1">
      <alignment vertical="center" shrinkToFit="1"/>
      <protection/>
    </xf>
    <xf numFmtId="3" fontId="3" fillId="33" borderId="57" xfId="67" applyNumberFormat="1" applyFont="1" applyFill="1" applyBorder="1" applyAlignment="1" applyProtection="1">
      <alignment vertical="center" shrinkToFit="1"/>
      <protection/>
    </xf>
    <xf numFmtId="3" fontId="3" fillId="33" borderId="60" xfId="67" applyNumberFormat="1" applyFont="1" applyFill="1" applyBorder="1" applyAlignment="1" applyProtection="1">
      <alignment vertical="center" shrinkToFit="1"/>
      <protection/>
    </xf>
    <xf numFmtId="3" fontId="3" fillId="0" borderId="57" xfId="67" applyNumberFormat="1" applyFont="1" applyFill="1" applyBorder="1" applyAlignment="1" applyProtection="1">
      <alignment vertical="center" shrinkToFit="1"/>
      <protection locked="0"/>
    </xf>
    <xf numFmtId="3" fontId="3" fillId="0" borderId="60" xfId="67" applyNumberFormat="1" applyFont="1" applyFill="1" applyBorder="1" applyAlignment="1" applyProtection="1">
      <alignment vertical="center" shrinkToFit="1"/>
      <protection/>
    </xf>
    <xf numFmtId="3" fontId="3" fillId="33" borderId="127" xfId="67" applyNumberFormat="1" applyFont="1" applyFill="1" applyBorder="1" applyAlignment="1" applyProtection="1">
      <alignment vertical="center" shrinkToFit="1"/>
      <protection/>
    </xf>
    <xf numFmtId="3" fontId="3" fillId="33" borderId="56" xfId="67" applyNumberFormat="1" applyFont="1" applyFill="1" applyBorder="1" applyAlignment="1" applyProtection="1">
      <alignment vertical="center" shrinkToFit="1"/>
      <protection/>
    </xf>
    <xf numFmtId="0" fontId="3" fillId="0" borderId="53" xfId="67" applyFont="1" applyFill="1" applyBorder="1" applyAlignment="1" applyProtection="1">
      <alignment vertical="center" wrapText="1"/>
      <protection locked="0"/>
    </xf>
    <xf numFmtId="3" fontId="3" fillId="0" borderId="71" xfId="67" applyNumberFormat="1" applyFont="1" applyFill="1" applyBorder="1" applyAlignment="1" applyProtection="1">
      <alignment vertical="center" shrinkToFit="1"/>
      <protection locked="0"/>
    </xf>
    <xf numFmtId="0" fontId="77" fillId="0" borderId="65" xfId="0" applyFont="1" applyBorder="1" applyAlignment="1" applyProtection="1">
      <alignment vertical="center" shrinkToFit="1"/>
      <protection locked="0"/>
    </xf>
    <xf numFmtId="3" fontId="3" fillId="0" borderId="72" xfId="67" applyNumberFormat="1" applyFont="1" applyFill="1" applyBorder="1" applyAlignment="1" applyProtection="1">
      <alignment vertical="center" shrinkToFit="1"/>
      <protection/>
    </xf>
    <xf numFmtId="3" fontId="3" fillId="0" borderId="73" xfId="67" applyNumberFormat="1" applyFont="1" applyFill="1" applyBorder="1" applyAlignment="1" applyProtection="1">
      <alignment vertical="center" shrinkToFit="1"/>
      <protection/>
    </xf>
    <xf numFmtId="3" fontId="3" fillId="0" borderId="128" xfId="67" applyNumberFormat="1" applyFont="1" applyFill="1" applyBorder="1" applyAlignment="1" applyProtection="1">
      <alignment vertical="center" shrinkToFit="1"/>
      <protection locked="0"/>
    </xf>
    <xf numFmtId="3" fontId="3" fillId="0" borderId="129" xfId="67" applyNumberFormat="1" applyFont="1" applyFill="1" applyBorder="1" applyAlignment="1" applyProtection="1">
      <alignment vertical="center" shrinkToFit="1"/>
      <protection locked="0"/>
    </xf>
    <xf numFmtId="3" fontId="3" fillId="0" borderId="65" xfId="67" applyNumberFormat="1" applyFont="1" applyFill="1" applyBorder="1" applyAlignment="1" applyProtection="1">
      <alignment vertical="center" shrinkToFit="1"/>
      <protection locked="0"/>
    </xf>
    <xf numFmtId="3" fontId="3" fillId="0" borderId="130" xfId="67" applyNumberFormat="1" applyFont="1" applyFill="1" applyBorder="1" applyAlignment="1" applyProtection="1">
      <alignment vertical="center" shrinkToFit="1"/>
      <protection locked="0"/>
    </xf>
    <xf numFmtId="3" fontId="3" fillId="0" borderId="131" xfId="67" applyNumberFormat="1" applyFont="1" applyFill="1" applyBorder="1" applyAlignment="1" applyProtection="1">
      <alignment vertical="center" shrinkToFit="1"/>
      <protection locked="0"/>
    </xf>
    <xf numFmtId="3" fontId="3" fillId="0" borderId="132" xfId="67" applyNumberFormat="1" applyFont="1" applyFill="1" applyBorder="1" applyAlignment="1" applyProtection="1">
      <alignment vertical="center" shrinkToFit="1"/>
      <protection locked="0"/>
    </xf>
    <xf numFmtId="3" fontId="3" fillId="0" borderId="79" xfId="67" applyNumberFormat="1" applyFont="1" applyFill="1" applyBorder="1" applyAlignment="1" applyProtection="1">
      <alignment vertical="center" shrinkToFit="1"/>
      <protection locked="0"/>
    </xf>
    <xf numFmtId="3" fontId="3" fillId="0" borderId="22" xfId="67" applyNumberFormat="1" applyFont="1" applyFill="1" applyBorder="1" applyAlignment="1" applyProtection="1">
      <alignment vertical="center" shrinkToFit="1"/>
      <protection locked="0"/>
    </xf>
    <xf numFmtId="3" fontId="3" fillId="0" borderId="10" xfId="67" applyNumberFormat="1" applyFont="1" applyFill="1" applyBorder="1" applyAlignment="1" applyProtection="1">
      <alignment vertical="center" shrinkToFit="1"/>
      <protection locked="0"/>
    </xf>
    <xf numFmtId="0" fontId="77" fillId="0" borderId="75" xfId="0" applyFont="1" applyBorder="1" applyAlignment="1" applyProtection="1">
      <alignment vertical="center" shrinkToFit="1"/>
      <protection locked="0"/>
    </xf>
    <xf numFmtId="3" fontId="3" fillId="0" borderId="74" xfId="67" applyNumberFormat="1" applyFont="1" applyFill="1" applyBorder="1" applyAlignment="1" applyProtection="1">
      <alignment vertical="center" shrinkToFit="1"/>
      <protection/>
    </xf>
    <xf numFmtId="3" fontId="3" fillId="0" borderId="133" xfId="67" applyNumberFormat="1" applyFont="1" applyFill="1" applyBorder="1" applyAlignment="1" applyProtection="1">
      <alignment vertical="center" shrinkToFit="1"/>
      <protection locked="0"/>
    </xf>
    <xf numFmtId="3" fontId="3" fillId="0" borderId="75" xfId="67" applyNumberFormat="1" applyFont="1" applyFill="1" applyBorder="1" applyAlignment="1" applyProtection="1">
      <alignment vertical="center" shrinkToFit="1"/>
      <protection locked="0"/>
    </xf>
    <xf numFmtId="3" fontId="3" fillId="0" borderId="134" xfId="67" applyNumberFormat="1" applyFont="1" applyFill="1" applyBorder="1" applyAlignment="1" applyProtection="1">
      <alignment vertical="center" shrinkToFit="1"/>
      <protection locked="0"/>
    </xf>
    <xf numFmtId="3" fontId="3" fillId="0" borderId="67" xfId="67" applyNumberFormat="1" applyFont="1" applyFill="1" applyBorder="1" applyAlignment="1" applyProtection="1">
      <alignment vertical="center" shrinkToFit="1"/>
      <protection locked="0"/>
    </xf>
    <xf numFmtId="3" fontId="3" fillId="0" borderId="56" xfId="67" applyNumberFormat="1" applyFont="1" applyFill="1" applyBorder="1" applyAlignment="1" applyProtection="1">
      <alignment vertical="center" shrinkToFit="1"/>
      <protection locked="0"/>
    </xf>
    <xf numFmtId="3" fontId="3" fillId="0" borderId="94" xfId="67" applyNumberFormat="1" applyFont="1" applyFill="1" applyBorder="1" applyAlignment="1" applyProtection="1">
      <alignment vertical="center" shrinkToFit="1"/>
      <protection/>
    </xf>
    <xf numFmtId="3" fontId="3" fillId="33" borderId="135" xfId="67" applyNumberFormat="1" applyFont="1" applyFill="1" applyBorder="1" applyAlignment="1" applyProtection="1">
      <alignment vertical="center" shrinkToFit="1"/>
      <protection/>
    </xf>
    <xf numFmtId="3" fontId="3" fillId="33" borderId="136" xfId="67" applyNumberFormat="1" applyFont="1" applyFill="1" applyBorder="1" applyAlignment="1" applyProtection="1">
      <alignment vertical="center" shrinkToFit="1"/>
      <protection/>
    </xf>
    <xf numFmtId="3" fontId="3" fillId="0" borderId="58" xfId="67" applyNumberFormat="1" applyFont="1" applyFill="1" applyBorder="1" applyAlignment="1" applyProtection="1">
      <alignment vertical="center" shrinkToFit="1"/>
      <protection locked="0"/>
    </xf>
    <xf numFmtId="3" fontId="3" fillId="0" borderId="59" xfId="67" applyNumberFormat="1" applyFont="1" applyFill="1" applyBorder="1" applyAlignment="1" applyProtection="1">
      <alignment vertical="center" shrinkToFit="1"/>
      <protection locked="0"/>
    </xf>
    <xf numFmtId="3" fontId="3" fillId="33" borderId="137" xfId="67" applyNumberFormat="1" applyFont="1" applyFill="1" applyBorder="1" applyAlignment="1" applyProtection="1">
      <alignment vertical="center" shrinkToFit="1"/>
      <protection/>
    </xf>
    <xf numFmtId="3" fontId="3" fillId="33" borderId="138" xfId="67" applyNumberFormat="1" applyFont="1" applyFill="1" applyBorder="1" applyAlignment="1" applyProtection="1">
      <alignment vertical="center" shrinkToFit="1"/>
      <protection/>
    </xf>
    <xf numFmtId="3" fontId="3" fillId="0" borderId="60" xfId="67" applyNumberFormat="1" applyFont="1" applyFill="1" applyBorder="1" applyAlignment="1" applyProtection="1">
      <alignment vertical="center" shrinkToFit="1"/>
      <protection locked="0"/>
    </xf>
    <xf numFmtId="3" fontId="3" fillId="0" borderId="139" xfId="67" applyNumberFormat="1" applyFont="1" applyFill="1" applyBorder="1" applyAlignment="1" applyProtection="1">
      <alignment vertical="center" shrinkToFit="1"/>
      <protection/>
    </xf>
    <xf numFmtId="3" fontId="3" fillId="0" borderId="140" xfId="67" applyNumberFormat="1" applyFont="1" applyFill="1" applyBorder="1" applyAlignment="1" applyProtection="1">
      <alignment vertical="center" shrinkToFit="1"/>
      <protection/>
    </xf>
    <xf numFmtId="3" fontId="3" fillId="0" borderId="141" xfId="67" applyNumberFormat="1" applyFont="1" applyFill="1" applyBorder="1" applyAlignment="1" applyProtection="1">
      <alignment vertical="center" shrinkToFit="1"/>
      <protection/>
    </xf>
    <xf numFmtId="3" fontId="3" fillId="0" borderId="142" xfId="67" applyNumberFormat="1" applyFont="1" applyFill="1" applyBorder="1" applyAlignment="1" applyProtection="1">
      <alignment vertical="center" shrinkToFit="1"/>
      <protection/>
    </xf>
    <xf numFmtId="0" fontId="3" fillId="0" borderId="109" xfId="67" applyFont="1" applyFill="1" applyBorder="1" applyAlignment="1" applyProtection="1">
      <alignment vertical="center"/>
      <protection/>
    </xf>
    <xf numFmtId="0" fontId="3" fillId="0" borderId="99" xfId="67" applyFont="1" applyFill="1" applyBorder="1" applyAlignment="1" applyProtection="1">
      <alignment vertical="center"/>
      <protection/>
    </xf>
    <xf numFmtId="3" fontId="3" fillId="0" borderId="143" xfId="67" applyNumberFormat="1" applyFont="1" applyFill="1" applyBorder="1" applyAlignment="1" applyProtection="1">
      <alignment vertical="center" shrinkToFit="1"/>
      <protection/>
    </xf>
    <xf numFmtId="0" fontId="3" fillId="0" borderId="117" xfId="67" applyFont="1" applyFill="1" applyBorder="1" applyAlignment="1" applyProtection="1">
      <alignment horizontal="center" vertical="center"/>
      <protection/>
    </xf>
    <xf numFmtId="0" fontId="3" fillId="0" borderId="25" xfId="67" applyFont="1" applyFill="1" applyBorder="1" applyAlignment="1" applyProtection="1">
      <alignment horizontal="center" vertical="center"/>
      <protection/>
    </xf>
    <xf numFmtId="0" fontId="3" fillId="0" borderId="103" xfId="67" applyFont="1" applyFill="1" applyBorder="1" applyAlignment="1" applyProtection="1">
      <alignment horizontal="center" vertical="center"/>
      <protection/>
    </xf>
    <xf numFmtId="0" fontId="3" fillId="0" borderId="24" xfId="67" applyFont="1" applyFill="1" applyBorder="1" applyAlignment="1" applyProtection="1">
      <alignment horizontal="center" vertical="center"/>
      <protection/>
    </xf>
    <xf numFmtId="0" fontId="3" fillId="0" borderId="0" xfId="67" applyFont="1" applyFill="1" applyBorder="1" applyAlignment="1" applyProtection="1">
      <alignment horizontal="center" vertical="center"/>
      <protection/>
    </xf>
    <xf numFmtId="0" fontId="3" fillId="0" borderId="105" xfId="67" applyFont="1" applyFill="1" applyBorder="1" applyAlignment="1" applyProtection="1">
      <alignment horizontal="center" vertical="center"/>
      <protection/>
    </xf>
    <xf numFmtId="0" fontId="3" fillId="0" borderId="85" xfId="67" applyFont="1" applyFill="1" applyBorder="1" applyAlignment="1" applyProtection="1">
      <alignment horizontal="center" vertical="center" shrinkToFit="1"/>
      <protection/>
    </xf>
    <xf numFmtId="0" fontId="3" fillId="0" borderId="10" xfId="67" applyFont="1" applyFill="1" applyBorder="1" applyAlignment="1" applyProtection="1">
      <alignment horizontal="center" vertical="center" shrinkToFit="1"/>
      <protection/>
    </xf>
    <xf numFmtId="0" fontId="3" fillId="0" borderId="86" xfId="67" applyFont="1" applyFill="1" applyBorder="1" applyAlignment="1" applyProtection="1">
      <alignment horizontal="center" vertical="center" shrinkToFit="1"/>
      <protection/>
    </xf>
    <xf numFmtId="0" fontId="3" fillId="0" borderId="56" xfId="67" applyFont="1" applyFill="1" applyBorder="1" applyAlignment="1" applyProtection="1">
      <alignment horizontal="center" vertical="center" shrinkToFit="1"/>
      <protection/>
    </xf>
    <xf numFmtId="3" fontId="3" fillId="0" borderId="144" xfId="67" applyNumberFormat="1" applyFont="1" applyFill="1" applyBorder="1" applyAlignment="1" applyProtection="1">
      <alignment vertical="center" shrinkToFit="1"/>
      <protection/>
    </xf>
    <xf numFmtId="3" fontId="3" fillId="0" borderId="145" xfId="67" applyNumberFormat="1" applyFont="1" applyFill="1" applyBorder="1" applyAlignment="1" applyProtection="1">
      <alignment vertical="center" shrinkToFit="1"/>
      <protection/>
    </xf>
    <xf numFmtId="0" fontId="3" fillId="0" borderId="96" xfId="67" applyFont="1" applyFill="1" applyBorder="1" applyAlignment="1" applyProtection="1">
      <alignment vertical="center" shrinkToFit="1"/>
      <protection/>
    </xf>
    <xf numFmtId="0" fontId="3" fillId="0" borderId="102" xfId="67" applyFont="1" applyFill="1" applyBorder="1" applyAlignment="1" applyProtection="1">
      <alignment vertical="center" shrinkToFit="1"/>
      <protection/>
    </xf>
    <xf numFmtId="0" fontId="3" fillId="0" borderId="23" xfId="67" applyFont="1" applyFill="1" applyBorder="1" applyAlignment="1" applyProtection="1">
      <alignment horizontal="center" vertical="center" shrinkToFit="1"/>
      <protection/>
    </xf>
    <xf numFmtId="0" fontId="3" fillId="0" borderId="22" xfId="67" applyFont="1" applyFill="1" applyBorder="1" applyAlignment="1" applyProtection="1">
      <alignment horizontal="center" vertical="center" shrinkToFit="1"/>
      <protection/>
    </xf>
    <xf numFmtId="0" fontId="14" fillId="0" borderId="122" xfId="67" applyFont="1" applyFill="1" applyBorder="1" applyAlignment="1" applyProtection="1">
      <alignment horizontal="right" vertical="center" shrinkToFit="1"/>
      <protection/>
    </xf>
    <xf numFmtId="185" fontId="14" fillId="0" borderId="70" xfId="67" applyNumberFormat="1" applyFont="1" applyFill="1" applyBorder="1" applyAlignment="1" applyProtection="1">
      <alignment horizontal="center" vertical="center" shrinkToFit="1"/>
      <protection locked="0"/>
    </xf>
    <xf numFmtId="185" fontId="14" fillId="0" borderId="146" xfId="67" applyNumberFormat="1" applyFont="1" applyFill="1" applyBorder="1" applyAlignment="1" applyProtection="1">
      <alignment horizontal="center" vertical="center" shrinkToFit="1"/>
      <protection locked="0"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5" fontId="0" fillId="0" borderId="69" xfId="0" applyNumberFormat="1" applyFill="1" applyBorder="1" applyAlignment="1" applyProtection="1">
      <alignment horizontal="center" vertical="center"/>
      <protection/>
    </xf>
    <xf numFmtId="5" fontId="0" fillId="0" borderId="102" xfId="0" applyNumberFormat="1" applyFill="1" applyBorder="1" applyAlignment="1" applyProtection="1">
      <alignment horizontal="center" vertical="center"/>
      <protection/>
    </xf>
    <xf numFmtId="5" fontId="0" fillId="0" borderId="76" xfId="0" applyNumberFormat="1" applyFill="1" applyBorder="1" applyAlignment="1" applyProtection="1">
      <alignment horizontal="center" vertical="center"/>
      <protection/>
    </xf>
    <xf numFmtId="0" fontId="14" fillId="0" borderId="0" xfId="67" applyFont="1" applyFill="1" applyBorder="1" applyAlignment="1" applyProtection="1">
      <alignment horizontal="right" vertical="center" shrinkToFit="1"/>
      <protection/>
    </xf>
    <xf numFmtId="183" fontId="10" fillId="0" borderId="101" xfId="67" applyNumberFormat="1" applyFont="1" applyFill="1" applyBorder="1" applyAlignment="1" applyProtection="1">
      <alignment horizontal="center" vertical="center"/>
      <protection/>
    </xf>
    <xf numFmtId="3" fontId="3" fillId="0" borderId="147" xfId="67" applyNumberFormat="1" applyFont="1" applyFill="1" applyBorder="1" applyAlignment="1" applyProtection="1">
      <alignment vertical="center" shrinkToFit="1"/>
      <protection/>
    </xf>
    <xf numFmtId="3" fontId="3" fillId="0" borderId="148" xfId="67" applyNumberFormat="1" applyFont="1" applyFill="1" applyBorder="1" applyAlignment="1" applyProtection="1">
      <alignment vertical="center" shrinkToFit="1"/>
      <protection/>
    </xf>
    <xf numFmtId="3" fontId="3" fillId="0" borderId="123" xfId="67" applyNumberFormat="1" applyFont="1" applyFill="1" applyBorder="1" applyAlignment="1" applyProtection="1">
      <alignment vertical="center" shrinkToFit="1"/>
      <protection/>
    </xf>
    <xf numFmtId="3" fontId="3" fillId="0" borderId="20" xfId="67" applyNumberFormat="1" applyFont="1" applyFill="1" applyBorder="1" applyAlignment="1" applyProtection="1">
      <alignment vertical="center" shrinkToFit="1"/>
      <protection/>
    </xf>
    <xf numFmtId="185" fontId="14" fillId="0" borderId="70" xfId="67" applyNumberFormat="1" applyFont="1" applyFill="1" applyBorder="1" applyAlignment="1" applyProtection="1">
      <alignment horizontal="center" vertical="center" shrinkToFit="1"/>
      <protection/>
    </xf>
    <xf numFmtId="185" fontId="14" fillId="0" borderId="146" xfId="67" applyNumberFormat="1" applyFont="1" applyFill="1" applyBorder="1" applyAlignment="1" applyProtection="1">
      <alignment horizontal="center" vertical="center" shrinkToFit="1"/>
      <protection/>
    </xf>
    <xf numFmtId="0" fontId="3" fillId="0" borderId="79" xfId="67" applyFont="1" applyFill="1" applyBorder="1" applyAlignment="1" applyProtection="1">
      <alignment horizontal="center" vertical="center"/>
      <protection/>
    </xf>
    <xf numFmtId="0" fontId="3" fillId="0" borderId="149" xfId="67" applyFont="1" applyFill="1" applyBorder="1" applyAlignment="1" applyProtection="1">
      <alignment horizontal="center" vertical="center"/>
      <protection/>
    </xf>
    <xf numFmtId="0" fontId="3" fillId="0" borderId="132" xfId="67" applyFont="1" applyFill="1" applyBorder="1" applyAlignment="1" applyProtection="1">
      <alignment horizontal="center" vertical="center"/>
      <protection/>
    </xf>
    <xf numFmtId="176" fontId="3" fillId="0" borderId="77" xfId="67" applyNumberFormat="1" applyFont="1" applyFill="1" applyBorder="1" applyAlignment="1" applyProtection="1">
      <alignment horizontal="center" vertical="center" textRotation="255" wrapText="1"/>
      <protection/>
    </xf>
    <xf numFmtId="176" fontId="3" fillId="0" borderId="78" xfId="67" applyNumberFormat="1" applyFont="1" applyFill="1" applyBorder="1" applyAlignment="1" applyProtection="1">
      <alignment horizontal="center" vertical="center" textRotation="255" wrapText="1"/>
      <protection/>
    </xf>
    <xf numFmtId="176" fontId="3" fillId="0" borderId="80" xfId="67" applyNumberFormat="1" applyFont="1" applyFill="1" applyBorder="1" applyAlignment="1" applyProtection="1">
      <alignment horizontal="center" vertical="center" textRotation="255" wrapText="1"/>
      <protection/>
    </xf>
    <xf numFmtId="183" fontId="10" fillId="0" borderId="109" xfId="66" applyNumberFormat="1" applyFont="1" applyFill="1" applyBorder="1" applyAlignment="1" applyProtection="1">
      <alignment horizontal="center" vertical="center" wrapText="1"/>
      <protection/>
    </xf>
    <xf numFmtId="183" fontId="10" fillId="0" borderId="99" xfId="66" applyNumberFormat="1" applyFont="1" applyFill="1" applyBorder="1" applyAlignment="1" applyProtection="1">
      <alignment horizontal="center" vertical="center" wrapText="1"/>
      <protection/>
    </xf>
    <xf numFmtId="0" fontId="15" fillId="34" borderId="70" xfId="67" applyFont="1" applyFill="1" applyBorder="1" applyAlignment="1" applyProtection="1">
      <alignment horizontal="center" vertical="center" wrapText="1"/>
      <protection/>
    </xf>
    <xf numFmtId="0" fontId="15" fillId="34" borderId="97" xfId="67" applyFont="1" applyFill="1" applyBorder="1" applyAlignment="1" applyProtection="1">
      <alignment horizontal="center" vertical="center" wrapText="1"/>
      <protection/>
    </xf>
    <xf numFmtId="3" fontId="3" fillId="0" borderId="141" xfId="67" applyNumberFormat="1" applyFont="1" applyFill="1" applyBorder="1" applyAlignment="1" applyProtection="1">
      <alignment vertical="center" shrinkToFit="1"/>
      <protection locked="0"/>
    </xf>
    <xf numFmtId="3" fontId="3" fillId="0" borderId="95" xfId="67" applyNumberFormat="1" applyFont="1" applyFill="1" applyBorder="1" applyAlignment="1" applyProtection="1">
      <alignment vertical="center" shrinkToFit="1"/>
      <protection locked="0"/>
    </xf>
    <xf numFmtId="3" fontId="3" fillId="33" borderId="144" xfId="67" applyNumberFormat="1" applyFont="1" applyFill="1" applyBorder="1" applyAlignment="1" applyProtection="1">
      <alignment vertical="center" shrinkToFit="1"/>
      <protection/>
    </xf>
    <xf numFmtId="3" fontId="3" fillId="33" borderId="150" xfId="67" applyNumberFormat="1" applyFont="1" applyFill="1" applyBorder="1" applyAlignment="1" applyProtection="1">
      <alignment vertical="center" shrinkToFit="1"/>
      <protection/>
    </xf>
    <xf numFmtId="3" fontId="3" fillId="33" borderId="139" xfId="67" applyNumberFormat="1" applyFont="1" applyFill="1" applyBorder="1" applyAlignment="1" applyProtection="1">
      <alignment vertical="center" shrinkToFit="1"/>
      <protection/>
    </xf>
    <xf numFmtId="3" fontId="3" fillId="33" borderId="94" xfId="67" applyNumberFormat="1" applyFont="1" applyFill="1" applyBorder="1" applyAlignment="1" applyProtection="1">
      <alignment vertical="center" shrinkToFit="1"/>
      <protection/>
    </xf>
    <xf numFmtId="3" fontId="3" fillId="33" borderId="96" xfId="67" applyNumberFormat="1" applyFont="1" applyFill="1" applyBorder="1" applyAlignment="1" applyProtection="1">
      <alignment vertical="center" shrinkToFit="1"/>
      <protection/>
    </xf>
    <xf numFmtId="3" fontId="3" fillId="33" borderId="76" xfId="67" applyNumberFormat="1" applyFont="1" applyFill="1" applyBorder="1" applyAlignment="1" applyProtection="1">
      <alignment vertical="center" shrinkToFit="1"/>
      <protection/>
    </xf>
    <xf numFmtId="0" fontId="3" fillId="0" borderId="109" xfId="67" applyFont="1" applyFill="1" applyBorder="1" applyAlignment="1" applyProtection="1">
      <alignment vertical="center" wrapText="1"/>
      <protection locked="0"/>
    </xf>
    <xf numFmtId="0" fontId="3" fillId="0" borderId="100" xfId="67" applyFont="1" applyFill="1" applyBorder="1" applyAlignment="1" applyProtection="1">
      <alignment vertical="center" wrapText="1"/>
      <protection locked="0"/>
    </xf>
    <xf numFmtId="3" fontId="3" fillId="0" borderId="151" xfId="67" applyNumberFormat="1" applyFont="1" applyFill="1" applyBorder="1" applyAlignment="1" applyProtection="1">
      <alignment vertical="center" shrinkToFit="1"/>
      <protection locked="0"/>
    </xf>
    <xf numFmtId="3" fontId="3" fillId="33" borderId="126" xfId="67" applyNumberFormat="1" applyFont="1" applyFill="1" applyBorder="1" applyAlignment="1" applyProtection="1">
      <alignment vertical="center" shrinkToFit="1"/>
      <protection/>
    </xf>
    <xf numFmtId="3" fontId="3" fillId="33" borderId="69" xfId="67" applyNumberFormat="1" applyFont="1" applyFill="1" applyBorder="1" applyAlignment="1" applyProtection="1">
      <alignment vertical="center" shrinkToFit="1"/>
      <protection/>
    </xf>
    <xf numFmtId="0" fontId="3" fillId="0" borderId="98" xfId="67" applyFont="1" applyFill="1" applyBorder="1" applyAlignment="1" applyProtection="1">
      <alignment vertical="center" wrapText="1"/>
      <protection locked="0"/>
    </xf>
    <xf numFmtId="3" fontId="3" fillId="0" borderId="143" xfId="67" applyNumberFormat="1" applyFont="1" applyFill="1" applyBorder="1" applyAlignment="1" applyProtection="1">
      <alignment vertical="center" shrinkToFit="1"/>
      <protection locked="0"/>
    </xf>
    <xf numFmtId="3" fontId="3" fillId="33" borderId="152" xfId="67" applyNumberFormat="1" applyFont="1" applyFill="1" applyBorder="1" applyAlignment="1" applyProtection="1">
      <alignment vertical="center" shrinkToFit="1"/>
      <protection/>
    </xf>
    <xf numFmtId="3" fontId="3" fillId="33" borderId="140" xfId="67" applyNumberFormat="1" applyFont="1" applyFill="1" applyBorder="1" applyAlignment="1" applyProtection="1">
      <alignment vertical="center" shrinkToFit="1"/>
      <protection/>
    </xf>
    <xf numFmtId="3" fontId="3" fillId="33" borderId="16" xfId="67" applyNumberFormat="1" applyFont="1" applyFill="1" applyBorder="1" applyAlignment="1" applyProtection="1">
      <alignment vertical="center" shrinkToFit="1"/>
      <protection/>
    </xf>
    <xf numFmtId="0" fontId="3" fillId="0" borderId="101" xfId="67" applyFont="1" applyFill="1" applyBorder="1" applyAlignment="1" applyProtection="1">
      <alignment vertical="center" wrapText="1"/>
      <protection locked="0"/>
    </xf>
    <xf numFmtId="3" fontId="3" fillId="0" borderId="123" xfId="67" applyNumberFormat="1" applyFont="1" applyFill="1" applyBorder="1" applyAlignment="1" applyProtection="1">
      <alignment vertical="center" shrinkToFit="1"/>
      <protection locked="0"/>
    </xf>
    <xf numFmtId="3" fontId="3" fillId="0" borderId="84" xfId="67" applyNumberFormat="1" applyFont="1" applyFill="1" applyBorder="1" applyAlignment="1" applyProtection="1">
      <alignment vertical="center" shrinkToFit="1"/>
      <protection locked="0"/>
    </xf>
    <xf numFmtId="3" fontId="3" fillId="0" borderId="153" xfId="67" applyNumberFormat="1" applyFont="1" applyFill="1" applyBorder="1" applyAlignment="1" applyProtection="1">
      <alignment vertical="center" shrinkToFit="1"/>
      <protection locked="0"/>
    </xf>
    <xf numFmtId="3" fontId="3" fillId="0" borderId="154" xfId="67" applyNumberFormat="1" applyFont="1" applyFill="1" applyBorder="1" applyAlignment="1" applyProtection="1">
      <alignment vertical="center" shrinkToFit="1"/>
      <protection locked="0"/>
    </xf>
    <xf numFmtId="3" fontId="3" fillId="0" borderId="103" xfId="67" applyNumberFormat="1" applyFont="1" applyFill="1" applyBorder="1" applyAlignment="1" applyProtection="1">
      <alignment vertical="center" shrinkToFit="1"/>
      <protection locked="0"/>
    </xf>
    <xf numFmtId="3" fontId="3" fillId="0" borderId="106" xfId="67" applyNumberFormat="1" applyFont="1" applyFill="1" applyBorder="1" applyAlignment="1" applyProtection="1">
      <alignment vertical="center" shrinkToFit="1"/>
      <protection locked="0"/>
    </xf>
    <xf numFmtId="3" fontId="3" fillId="0" borderId="68" xfId="67" applyNumberFormat="1" applyFont="1" applyFill="1" applyBorder="1" applyAlignment="1" applyProtection="1">
      <alignment vertical="center" shrinkToFit="1"/>
      <protection locked="0"/>
    </xf>
    <xf numFmtId="3" fontId="3" fillId="0" borderId="155" xfId="67" applyNumberFormat="1" applyFont="1" applyFill="1" applyBorder="1" applyAlignment="1" applyProtection="1">
      <alignment vertical="center" shrinkToFit="1"/>
      <protection locked="0"/>
    </xf>
    <xf numFmtId="3" fontId="3" fillId="0" borderId="120" xfId="67" applyNumberFormat="1" applyFont="1" applyFill="1" applyBorder="1" applyAlignment="1" applyProtection="1">
      <alignment vertical="center" shrinkToFit="1"/>
      <protection locked="0"/>
    </xf>
    <xf numFmtId="3" fontId="3" fillId="0" borderId="156" xfId="67" applyNumberFormat="1" applyFont="1" applyFill="1" applyBorder="1" applyAlignment="1" applyProtection="1">
      <alignment vertical="center" shrinkToFit="1"/>
      <protection locked="0"/>
    </xf>
    <xf numFmtId="3" fontId="3" fillId="0" borderId="105" xfId="67" applyNumberFormat="1" applyFont="1" applyFill="1" applyBorder="1" applyAlignment="1" applyProtection="1">
      <alignment vertical="center" shrinkToFit="1"/>
      <protection locked="0"/>
    </xf>
    <xf numFmtId="176" fontId="3" fillId="0" borderId="157" xfId="67" applyNumberFormat="1" applyFont="1" applyFill="1" applyBorder="1" applyAlignment="1" applyProtection="1">
      <alignment vertical="center" shrinkToFit="1"/>
      <protection/>
    </xf>
    <xf numFmtId="176" fontId="3" fillId="0" borderId="158" xfId="67" applyNumberFormat="1" applyFont="1" applyFill="1" applyBorder="1" applyAlignment="1" applyProtection="1">
      <alignment vertical="center" shrinkToFit="1"/>
      <protection/>
    </xf>
    <xf numFmtId="176" fontId="3" fillId="36" borderId="159" xfId="67" applyNumberFormat="1" applyFont="1" applyFill="1" applyBorder="1" applyAlignment="1" applyProtection="1">
      <alignment vertical="center" shrinkToFit="1"/>
      <protection/>
    </xf>
    <xf numFmtId="176" fontId="3" fillId="36" borderId="160" xfId="67" applyNumberFormat="1" applyFont="1" applyFill="1" applyBorder="1" applyAlignment="1" applyProtection="1">
      <alignment vertical="center" shrinkToFit="1"/>
      <protection/>
    </xf>
    <xf numFmtId="0" fontId="3" fillId="0" borderId="161" xfId="67" applyFont="1" applyFill="1" applyBorder="1" applyAlignment="1" applyProtection="1">
      <alignment horizontal="left" vertical="center" shrinkToFit="1"/>
      <protection locked="0"/>
    </xf>
    <xf numFmtId="0" fontId="3" fillId="0" borderId="21" xfId="67" applyFont="1" applyFill="1" applyBorder="1" applyAlignment="1" applyProtection="1">
      <alignment horizontal="left" vertical="center" shrinkToFit="1"/>
      <protection locked="0"/>
    </xf>
    <xf numFmtId="0" fontId="3" fillId="0" borderId="79" xfId="67" applyFont="1" applyFill="1" applyBorder="1" applyAlignment="1" applyProtection="1">
      <alignment horizontal="left" vertical="center" shrinkToFit="1"/>
      <protection locked="0"/>
    </xf>
    <xf numFmtId="0" fontId="3" fillId="35" borderId="162" xfId="67" applyFont="1" applyFill="1" applyBorder="1" applyAlignment="1" applyProtection="1">
      <alignment horizontal="center" vertical="center" shrinkToFit="1"/>
      <protection/>
    </xf>
    <xf numFmtId="176" fontId="3" fillId="35" borderId="159" xfId="67" applyNumberFormat="1" applyFont="1" applyFill="1" applyBorder="1" applyAlignment="1" applyProtection="1">
      <alignment vertical="center" shrinkToFit="1"/>
      <protection/>
    </xf>
    <xf numFmtId="176" fontId="3" fillId="35" borderId="160" xfId="67" applyNumberFormat="1" applyFont="1" applyFill="1" applyBorder="1" applyAlignment="1" applyProtection="1">
      <alignment vertical="center" shrinkToFit="1"/>
      <protection/>
    </xf>
    <xf numFmtId="180" fontId="3" fillId="0" borderId="65" xfId="67" applyNumberFormat="1" applyFont="1" applyFill="1" applyBorder="1" applyAlignment="1" applyProtection="1">
      <alignment horizontal="center" vertical="center" shrinkToFit="1"/>
      <protection/>
    </xf>
    <xf numFmtId="180" fontId="3" fillId="0" borderId="79" xfId="67" applyNumberFormat="1" applyFont="1" applyFill="1" applyBorder="1" applyAlignment="1" applyProtection="1">
      <alignment horizontal="center" vertical="center" shrinkToFit="1"/>
      <protection/>
    </xf>
    <xf numFmtId="0" fontId="3" fillId="0" borderId="119" xfId="67" applyFont="1" applyFill="1" applyBorder="1" applyAlignment="1" applyProtection="1">
      <alignment horizontal="center" vertical="center" shrinkToFit="1"/>
      <protection/>
    </xf>
    <xf numFmtId="0" fontId="3" fillId="0" borderId="17" xfId="67" applyFont="1" applyFill="1" applyBorder="1" applyAlignment="1" applyProtection="1">
      <alignment horizontal="center" vertical="center" shrinkToFit="1"/>
      <protection/>
    </xf>
    <xf numFmtId="0" fontId="3" fillId="0" borderId="67" xfId="67" applyFont="1" applyFill="1" applyBorder="1" applyAlignment="1" applyProtection="1">
      <alignment horizontal="center" vertical="center" shrinkToFit="1"/>
      <protection/>
    </xf>
    <xf numFmtId="0" fontId="3" fillId="0" borderId="118" xfId="67" applyFont="1" applyFill="1" applyBorder="1" applyAlignment="1" applyProtection="1">
      <alignment horizontal="center" vertical="center" shrinkToFit="1"/>
      <protection/>
    </xf>
    <xf numFmtId="0" fontId="3" fillId="0" borderId="18" xfId="67" applyFont="1" applyFill="1" applyBorder="1" applyAlignment="1" applyProtection="1">
      <alignment horizontal="center" vertical="center" shrinkToFit="1"/>
      <protection/>
    </xf>
    <xf numFmtId="0" fontId="3" fillId="0" borderId="106" xfId="67" applyFont="1" applyFill="1" applyBorder="1" applyAlignment="1" applyProtection="1">
      <alignment horizontal="center" vertical="center" shrinkToFit="1"/>
      <protection/>
    </xf>
    <xf numFmtId="176" fontId="3" fillId="37" borderId="157" xfId="67" applyNumberFormat="1" applyFont="1" applyFill="1" applyBorder="1" applyAlignment="1" applyProtection="1">
      <alignment vertical="center" shrinkToFit="1"/>
      <protection/>
    </xf>
    <xf numFmtId="176" fontId="3" fillId="37" borderId="158" xfId="67" applyNumberFormat="1" applyFont="1" applyFill="1" applyBorder="1" applyAlignment="1" applyProtection="1">
      <alignment vertical="center" shrinkToFit="1"/>
      <protection/>
    </xf>
    <xf numFmtId="176" fontId="3" fillId="0" borderId="163" xfId="67" applyNumberFormat="1" applyFont="1" applyFill="1" applyBorder="1" applyAlignment="1" applyProtection="1">
      <alignment vertical="center" shrinkToFit="1"/>
      <protection/>
    </xf>
    <xf numFmtId="176" fontId="3" fillId="0" borderId="164" xfId="67" applyNumberFormat="1" applyFont="1" applyFill="1" applyBorder="1" applyAlignment="1" applyProtection="1">
      <alignment vertical="center" shrinkToFit="1"/>
      <protection/>
    </xf>
    <xf numFmtId="0" fontId="3" fillId="36" borderId="162" xfId="67" applyFont="1" applyFill="1" applyBorder="1" applyAlignment="1" applyProtection="1">
      <alignment horizontal="center" vertical="center" shrinkToFit="1"/>
      <protection/>
    </xf>
    <xf numFmtId="180" fontId="3" fillId="37" borderId="65" xfId="67" applyNumberFormat="1" applyFont="1" applyFill="1" applyBorder="1" applyAlignment="1" applyProtection="1">
      <alignment horizontal="center" vertical="center" shrinkToFit="1"/>
      <protection/>
    </xf>
    <xf numFmtId="180" fontId="3" fillId="37" borderId="79" xfId="67" applyNumberFormat="1" applyFont="1" applyFill="1" applyBorder="1" applyAlignment="1" applyProtection="1">
      <alignment horizontal="center" vertical="center" shrinkToFit="1"/>
      <protection/>
    </xf>
    <xf numFmtId="0" fontId="2" fillId="0" borderId="65" xfId="67" applyFill="1" applyBorder="1" applyAlignment="1" applyProtection="1">
      <alignment horizontal="center" vertical="center" shrinkToFit="1"/>
      <protection/>
    </xf>
    <xf numFmtId="0" fontId="2" fillId="0" borderId="21" xfId="67" applyFill="1" applyBorder="1" applyAlignment="1" applyProtection="1">
      <alignment horizontal="center" vertical="center" shrinkToFit="1"/>
      <protection/>
    </xf>
    <xf numFmtId="0" fontId="3" fillId="0" borderId="65" xfId="67" applyFont="1" applyFill="1" applyBorder="1" applyAlignment="1" applyProtection="1">
      <alignment horizontal="center" vertical="center"/>
      <protection/>
    </xf>
    <xf numFmtId="0" fontId="3" fillId="0" borderId="10" xfId="67" applyFont="1" applyFill="1" applyBorder="1" applyAlignment="1" applyProtection="1">
      <alignment horizontal="center" vertical="center" wrapText="1" shrinkToFit="1"/>
      <protection/>
    </xf>
    <xf numFmtId="0" fontId="3" fillId="0" borderId="116" xfId="67" applyFont="1" applyFill="1" applyBorder="1" applyAlignment="1" applyProtection="1">
      <alignment horizontal="center" vertical="center" shrinkToFit="1"/>
      <protection/>
    </xf>
    <xf numFmtId="0" fontId="3" fillId="0" borderId="111" xfId="67" applyFont="1" applyFill="1" applyBorder="1" applyAlignment="1" applyProtection="1">
      <alignment horizontal="center" vertical="center" shrinkToFit="1"/>
      <protection/>
    </xf>
    <xf numFmtId="0" fontId="3" fillId="0" borderId="83" xfId="67" applyFont="1" applyFill="1" applyBorder="1" applyAlignment="1" applyProtection="1">
      <alignment horizontal="center" vertical="center" shrinkToFit="1"/>
      <protection/>
    </xf>
    <xf numFmtId="0" fontId="3" fillId="0" borderId="68" xfId="67" applyFont="1" applyFill="1" applyBorder="1" applyAlignment="1" applyProtection="1">
      <alignment horizontal="center" vertical="center" shrinkToFit="1"/>
      <protection/>
    </xf>
    <xf numFmtId="0" fontId="3" fillId="0" borderId="20" xfId="67" applyFont="1" applyFill="1" applyBorder="1" applyAlignment="1" applyProtection="1">
      <alignment horizontal="center" vertical="center" shrinkToFit="1"/>
      <protection/>
    </xf>
    <xf numFmtId="0" fontId="3" fillId="0" borderId="102" xfId="67" applyFont="1" applyFill="1" applyBorder="1" applyAlignment="1" applyProtection="1">
      <alignment horizontal="center" vertical="center" shrinkToFit="1"/>
      <protection/>
    </xf>
    <xf numFmtId="0" fontId="3" fillId="0" borderId="76" xfId="67" applyFont="1" applyFill="1" applyBorder="1" applyAlignment="1" applyProtection="1">
      <alignment horizontal="center" vertical="center" shrinkToFit="1"/>
      <protection/>
    </xf>
    <xf numFmtId="0" fontId="76" fillId="0" borderId="116" xfId="67" applyFont="1" applyFill="1" applyBorder="1" applyAlignment="1" applyProtection="1">
      <alignment horizontal="center" vertical="center" shrinkToFit="1"/>
      <protection/>
    </xf>
    <xf numFmtId="0" fontId="76" fillId="0" borderId="111" xfId="67" applyFont="1" applyFill="1" applyBorder="1" applyAlignment="1" applyProtection="1">
      <alignment horizontal="center" vertical="center" shrinkToFit="1"/>
      <protection/>
    </xf>
    <xf numFmtId="0" fontId="76" fillId="0" borderId="83" xfId="67" applyFont="1" applyFill="1" applyBorder="1" applyAlignment="1" applyProtection="1">
      <alignment horizontal="center" vertical="center" shrinkToFit="1"/>
      <protection/>
    </xf>
    <xf numFmtId="0" fontId="2" fillId="0" borderId="10" xfId="67" applyFill="1" applyBorder="1" applyAlignment="1" applyProtection="1">
      <alignment horizontal="center" vertical="center" shrinkToFit="1"/>
      <protection/>
    </xf>
    <xf numFmtId="0" fontId="3" fillId="0" borderId="65" xfId="67" applyFont="1" applyFill="1" applyBorder="1" applyAlignment="1" applyProtection="1">
      <alignment horizontal="center" vertical="center" shrinkToFit="1"/>
      <protection/>
    </xf>
    <xf numFmtId="0" fontId="2" fillId="0" borderId="10" xfId="67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14" fillId="0" borderId="0" xfId="67" applyFont="1" applyFill="1" applyAlignment="1" applyProtection="1">
      <alignment horizontal="center" vertical="center" wrapText="1"/>
      <protection/>
    </xf>
    <xf numFmtId="0" fontId="14" fillId="0" borderId="0" xfId="67" applyFont="1" applyFill="1" applyAlignment="1" applyProtection="1">
      <alignment horizontal="center" vertical="center"/>
      <protection/>
    </xf>
    <xf numFmtId="180" fontId="3" fillId="37" borderId="21" xfId="67" applyNumberFormat="1" applyFont="1" applyFill="1" applyBorder="1" applyAlignment="1" applyProtection="1">
      <alignment horizontal="center" vertical="center" shrinkToFit="1"/>
      <protection/>
    </xf>
    <xf numFmtId="176" fontId="3" fillId="0" borderId="165" xfId="67" applyNumberFormat="1" applyFont="1" applyFill="1" applyBorder="1" applyAlignment="1" applyProtection="1">
      <alignment vertical="center" shrinkToFit="1"/>
      <protection/>
    </xf>
    <xf numFmtId="0" fontId="3" fillId="0" borderId="69" xfId="67" applyFont="1" applyFill="1" applyBorder="1" applyAlignment="1" applyProtection="1">
      <alignment horizontal="center" vertical="center" wrapText="1" shrinkToFit="1"/>
      <protection/>
    </xf>
    <xf numFmtId="0" fontId="3" fillId="0" borderId="102" xfId="67" applyFont="1" applyFill="1" applyBorder="1" applyAlignment="1" applyProtection="1">
      <alignment horizontal="center" vertical="center" wrapText="1" shrinkToFit="1"/>
      <protection/>
    </xf>
    <xf numFmtId="0" fontId="3" fillId="0" borderId="76" xfId="67" applyFont="1" applyFill="1" applyBorder="1" applyAlignment="1" applyProtection="1">
      <alignment horizontal="center" vertical="center" wrapText="1" shrinkToFit="1"/>
      <protection/>
    </xf>
    <xf numFmtId="0" fontId="74" fillId="37" borderId="116" xfId="67" applyFont="1" applyFill="1" applyBorder="1" applyAlignment="1" applyProtection="1">
      <alignment horizontal="center" vertical="center" shrinkToFit="1"/>
      <protection/>
    </xf>
    <xf numFmtId="0" fontId="74" fillId="37" borderId="111" xfId="67" applyFont="1" applyFill="1" applyBorder="1" applyAlignment="1" applyProtection="1">
      <alignment horizontal="center" vertical="center" shrinkToFit="1"/>
      <protection/>
    </xf>
    <xf numFmtId="0" fontId="74" fillId="37" borderId="83" xfId="67" applyFont="1" applyFill="1" applyBorder="1" applyAlignment="1" applyProtection="1">
      <alignment horizontal="center" vertical="center" shrinkToFit="1"/>
      <protection/>
    </xf>
    <xf numFmtId="180" fontId="74" fillId="37" borderId="65" xfId="67" applyNumberFormat="1" applyFont="1" applyFill="1" applyBorder="1" applyAlignment="1" applyProtection="1">
      <alignment horizontal="center" vertical="center" shrinkToFit="1"/>
      <protection/>
    </xf>
    <xf numFmtId="180" fontId="74" fillId="37" borderId="79" xfId="67" applyNumberFormat="1" applyFont="1" applyFill="1" applyBorder="1" applyAlignment="1" applyProtection="1">
      <alignment horizontal="center" vertical="center" shrinkToFit="1"/>
      <protection/>
    </xf>
    <xf numFmtId="176" fontId="74" fillId="37" borderId="157" xfId="67" applyNumberFormat="1" applyFont="1" applyFill="1" applyBorder="1" applyAlignment="1" applyProtection="1">
      <alignment vertical="center" shrinkToFit="1"/>
      <protection/>
    </xf>
    <xf numFmtId="176" fontId="74" fillId="37" borderId="158" xfId="67" applyNumberFormat="1" applyFont="1" applyFill="1" applyBorder="1" applyAlignment="1" applyProtection="1">
      <alignment vertical="center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■03研修記録簿・集計表（●）" xfId="66"/>
    <cellStyle name="標準_■12参考 様式" xfId="67"/>
    <cellStyle name="Followed Hyperlink" xfId="68"/>
    <cellStyle name="良い" xfId="69"/>
  </cellStyles>
  <dxfs count="122"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1019175</xdr:colOff>
      <xdr:row>1</xdr:row>
      <xdr:rowOff>28575</xdr:rowOff>
    </xdr:from>
    <xdr:to>
      <xdr:col>53</xdr:col>
      <xdr:colOff>342900</xdr:colOff>
      <xdr:row>5</xdr:row>
      <xdr:rowOff>28575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2278975" y="333375"/>
          <a:ext cx="2438400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51</xdr:col>
      <xdr:colOff>38100</xdr:colOff>
      <xdr:row>1</xdr:row>
      <xdr:rowOff>28575</xdr:rowOff>
    </xdr:from>
    <xdr:to>
      <xdr:col>52</xdr:col>
      <xdr:colOff>828675</xdr:colOff>
      <xdr:row>6</xdr:row>
      <xdr:rowOff>247650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2336125" y="333375"/>
          <a:ext cx="18288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定着率（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ＦＷ１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月額上限）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80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</a:t>
          </a:r>
        </a:p>
      </xdr:txBody>
    </xdr:sp>
    <xdr:clientData/>
  </xdr:twoCellAnchor>
  <xdr:twoCellAnchor>
    <xdr:from>
      <xdr:col>52</xdr:col>
      <xdr:colOff>381000</xdr:colOff>
      <xdr:row>1</xdr:row>
      <xdr:rowOff>200025</xdr:rowOff>
    </xdr:from>
    <xdr:to>
      <xdr:col>53</xdr:col>
      <xdr:colOff>419100</xdr:colOff>
      <xdr:row>6</xdr:row>
      <xdr:rowOff>238125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23717250" y="504825"/>
          <a:ext cx="10763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94,500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85,500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円）</a:t>
          </a:r>
        </a:p>
      </xdr:txBody>
    </xdr:sp>
    <xdr:clientData/>
  </xdr:twoCellAnchor>
  <xdr:twoCellAnchor>
    <xdr:from>
      <xdr:col>48</xdr:col>
      <xdr:colOff>28575</xdr:colOff>
      <xdr:row>0</xdr:row>
      <xdr:rowOff>85725</xdr:rowOff>
    </xdr:from>
    <xdr:to>
      <xdr:col>54</xdr:col>
      <xdr:colOff>971550</xdr:colOff>
      <xdr:row>1</xdr:row>
      <xdr:rowOff>161925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9211925" y="85725"/>
          <a:ext cx="7172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2-4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に入力した定着率を入力して下さい（新規林業経営体は”新規”と入力して下さい）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295275</xdr:colOff>
      <xdr:row>47</xdr:row>
      <xdr:rowOff>95250</xdr:rowOff>
    </xdr:from>
    <xdr:to>
      <xdr:col>39</xdr:col>
      <xdr:colOff>342900</xdr:colOff>
      <xdr:row>52</xdr:row>
      <xdr:rowOff>190500</xdr:rowOff>
    </xdr:to>
    <xdr:sp>
      <xdr:nvSpPr>
        <xdr:cNvPr id="1" name="四角形吹き出し 1"/>
        <xdr:cNvSpPr>
          <a:spLocks/>
        </xdr:cNvSpPr>
      </xdr:nvSpPr>
      <xdr:spPr>
        <a:xfrm>
          <a:off x="11401425" y="10182225"/>
          <a:ext cx="2333625" cy="1162050"/>
        </a:xfrm>
        <a:prstGeom prst="wedgeRectCallout">
          <a:avLst>
            <a:gd name="adj1" fmla="val 27180"/>
            <a:gd name="adj2" fmla="val -72550"/>
          </a:avLst>
        </a:prstGeom>
        <a:solidFill>
          <a:srgbClr val="CC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</a:rPr>
            <a:t>FW1</a:t>
          </a:r>
          <a:r>
            <a:rPr lang="en-US" cap="none" sz="1400" b="0" i="0" u="sng" baseline="0">
              <a:solidFill>
                <a:srgbClr val="000000"/>
              </a:solidFill>
            </a:rPr>
            <a:t>、</a:t>
          </a:r>
          <a:r>
            <a:rPr lang="en-US" cap="none" sz="1400" b="0" i="0" u="sng" baseline="0">
              <a:solidFill>
                <a:srgbClr val="000000"/>
              </a:solidFill>
            </a:rPr>
            <a:t>FW2</a:t>
          </a:r>
          <a:r>
            <a:rPr lang="en-US" cap="none" sz="1400" b="0" i="0" u="sng" baseline="0">
              <a:solidFill>
                <a:srgbClr val="000000"/>
              </a:solidFill>
            </a:rPr>
            <a:t>、</a:t>
          </a:r>
          <a:r>
            <a:rPr lang="en-US" cap="none" sz="1400" b="0" i="0" u="sng" baseline="0">
              <a:solidFill>
                <a:srgbClr val="000000"/>
              </a:solidFill>
            </a:rPr>
            <a:t>FW3
</a:t>
          </a:r>
          <a:r>
            <a:rPr lang="en-US" cap="none" sz="1400" b="0" i="0" u="sng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この日数を様式</a:t>
          </a:r>
          <a:r>
            <a:rPr lang="en-US" cap="none" sz="1400" b="0" i="0" u="none" baseline="0">
              <a:solidFill>
                <a:srgbClr val="000000"/>
              </a:solidFill>
            </a:rPr>
            <a:t>2-3</a:t>
          </a:r>
          <a:r>
            <a:rPr lang="en-US" cap="none" sz="1400" b="0" i="0" u="none" baseline="0">
              <a:solidFill>
                <a:srgbClr val="000000"/>
              </a:solidFill>
            </a:rPr>
            <a:t>の研修生毎の研修日数</a:t>
          </a:r>
          <a:r>
            <a:rPr lang="en-US" cap="none" sz="1400" b="0" i="0" u="none" baseline="0">
              <a:solidFill>
                <a:srgbClr val="FF0000"/>
              </a:solidFill>
            </a:rPr>
            <a:t>（上期）</a:t>
          </a:r>
          <a:r>
            <a:rPr lang="en-US" cap="none" sz="1400" b="0" i="0" u="none" baseline="0">
              <a:solidFill>
                <a:srgbClr val="000000"/>
              </a:solidFill>
            </a:rPr>
            <a:t>に使用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295275</xdr:colOff>
      <xdr:row>47</xdr:row>
      <xdr:rowOff>95250</xdr:rowOff>
    </xdr:from>
    <xdr:to>
      <xdr:col>39</xdr:col>
      <xdr:colOff>342900</xdr:colOff>
      <xdr:row>52</xdr:row>
      <xdr:rowOff>190500</xdr:rowOff>
    </xdr:to>
    <xdr:sp>
      <xdr:nvSpPr>
        <xdr:cNvPr id="1" name="四角形吹き出し 1"/>
        <xdr:cNvSpPr>
          <a:spLocks/>
        </xdr:cNvSpPr>
      </xdr:nvSpPr>
      <xdr:spPr>
        <a:xfrm>
          <a:off x="11677650" y="10182225"/>
          <a:ext cx="2333625" cy="1162050"/>
        </a:xfrm>
        <a:prstGeom prst="wedgeRectCallout">
          <a:avLst>
            <a:gd name="adj1" fmla="val 27180"/>
            <a:gd name="adj2" fmla="val -72550"/>
          </a:avLst>
        </a:prstGeom>
        <a:solidFill>
          <a:srgbClr val="CC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</a:rPr>
            <a:t>FW1</a:t>
          </a:r>
          <a:r>
            <a:rPr lang="en-US" cap="none" sz="1400" b="0" i="0" u="sng" baseline="0">
              <a:solidFill>
                <a:srgbClr val="000000"/>
              </a:solidFill>
            </a:rPr>
            <a:t>、</a:t>
          </a:r>
          <a:r>
            <a:rPr lang="en-US" cap="none" sz="1400" b="0" i="0" u="sng" baseline="0">
              <a:solidFill>
                <a:srgbClr val="000000"/>
              </a:solidFill>
            </a:rPr>
            <a:t>FW2</a:t>
          </a:r>
          <a:r>
            <a:rPr lang="en-US" cap="none" sz="1400" b="0" i="0" u="sng" baseline="0">
              <a:solidFill>
                <a:srgbClr val="000000"/>
              </a:solidFill>
            </a:rPr>
            <a:t>、</a:t>
          </a:r>
          <a:r>
            <a:rPr lang="en-US" cap="none" sz="1400" b="0" i="0" u="sng" baseline="0">
              <a:solidFill>
                <a:srgbClr val="000000"/>
              </a:solidFill>
            </a:rPr>
            <a:t>FW3
</a:t>
          </a:r>
          <a:r>
            <a:rPr lang="en-US" cap="none" sz="1400" b="0" i="0" u="sng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累計日数リセット（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月からの研修生数がカウントされます）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295275</xdr:colOff>
      <xdr:row>47</xdr:row>
      <xdr:rowOff>95250</xdr:rowOff>
    </xdr:from>
    <xdr:to>
      <xdr:col>39</xdr:col>
      <xdr:colOff>333375</xdr:colOff>
      <xdr:row>52</xdr:row>
      <xdr:rowOff>190500</xdr:rowOff>
    </xdr:to>
    <xdr:sp>
      <xdr:nvSpPr>
        <xdr:cNvPr id="1" name="四角形吹き出し 1"/>
        <xdr:cNvSpPr>
          <a:spLocks/>
        </xdr:cNvSpPr>
      </xdr:nvSpPr>
      <xdr:spPr>
        <a:xfrm>
          <a:off x="11677650" y="10182225"/>
          <a:ext cx="2324100" cy="1162050"/>
        </a:xfrm>
        <a:prstGeom prst="wedgeRectCallout">
          <a:avLst>
            <a:gd name="adj1" fmla="val 27180"/>
            <a:gd name="adj2" fmla="val -72550"/>
          </a:avLst>
        </a:prstGeom>
        <a:solidFill>
          <a:srgbClr val="CC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</a:rPr>
            <a:t>FW1</a:t>
          </a:r>
          <a:r>
            <a:rPr lang="en-US" cap="none" sz="1400" b="0" i="0" u="sng" baseline="0">
              <a:solidFill>
                <a:srgbClr val="000000"/>
              </a:solidFill>
            </a:rPr>
            <a:t>、</a:t>
          </a:r>
          <a:r>
            <a:rPr lang="en-US" cap="none" sz="1400" b="0" i="0" u="sng" baseline="0">
              <a:solidFill>
                <a:srgbClr val="000000"/>
              </a:solidFill>
            </a:rPr>
            <a:t>FW2</a:t>
          </a:r>
          <a:r>
            <a:rPr lang="en-US" cap="none" sz="1400" b="0" i="0" u="sng" baseline="0">
              <a:solidFill>
                <a:srgbClr val="000000"/>
              </a:solidFill>
            </a:rPr>
            <a:t>、</a:t>
          </a:r>
          <a:r>
            <a:rPr lang="en-US" cap="none" sz="1400" b="0" i="0" u="sng" baseline="0">
              <a:solidFill>
                <a:srgbClr val="000000"/>
              </a:solidFill>
            </a:rPr>
            <a:t>FW3
</a:t>
          </a:r>
          <a:r>
            <a:rPr lang="en-US" cap="none" sz="1400" b="0" i="0" u="sng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この日数を様式</a:t>
          </a:r>
          <a:r>
            <a:rPr lang="en-US" cap="none" sz="1400" b="0" i="0" u="none" baseline="0">
              <a:solidFill>
                <a:srgbClr val="000000"/>
              </a:solidFill>
            </a:rPr>
            <a:t>2-3</a:t>
          </a:r>
          <a:r>
            <a:rPr lang="en-US" cap="none" sz="1400" b="0" i="0" u="none" baseline="0">
              <a:solidFill>
                <a:srgbClr val="000000"/>
              </a:solidFill>
            </a:rPr>
            <a:t>の研修生毎の研修日数</a:t>
          </a:r>
          <a:r>
            <a:rPr lang="en-US" cap="none" sz="1400" b="0" i="0" u="none" baseline="0">
              <a:solidFill>
                <a:srgbClr val="FF0000"/>
              </a:solidFill>
            </a:rPr>
            <a:t>（下期）</a:t>
          </a:r>
          <a:r>
            <a:rPr lang="en-US" cap="none" sz="1400" b="0" i="0" u="none" baseline="0">
              <a:solidFill>
                <a:srgbClr val="000000"/>
              </a:solidFill>
            </a:rPr>
            <a:t>に使用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217</v>
      </c>
    </row>
    <row r="2" ht="13.5">
      <c r="A2" t="s">
        <v>218</v>
      </c>
    </row>
    <row r="3" ht="13.5">
      <c r="A3" t="s">
        <v>219</v>
      </c>
    </row>
    <row r="4" ht="13.5">
      <c r="A4" t="s">
        <v>224</v>
      </c>
    </row>
    <row r="5" ht="13.5">
      <c r="A5" t="s">
        <v>226</v>
      </c>
    </row>
    <row r="6" ht="13.5">
      <c r="A6" t="s">
        <v>227</v>
      </c>
    </row>
    <row r="7" ht="13.5">
      <c r="A7" t="s">
        <v>228</v>
      </c>
    </row>
    <row r="8" ht="13.5">
      <c r="A8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98"/>
  <sheetViews>
    <sheetView view="pageBreakPreview" zoomScale="85" zoomScaleNormal="75" zoomScaleSheetLayoutView="85" zoomScalePageLayoutView="0" workbookViewId="0" topLeftCell="A1">
      <selection activeCell="A3" sqref="A3:G5"/>
    </sheetView>
  </sheetViews>
  <sheetFormatPr defaultColWidth="9.140625" defaultRowHeight="15"/>
  <cols>
    <col min="1" max="2" width="7.8515625" style="34" customWidth="1"/>
    <col min="3" max="4" width="4.7109375" style="34" customWidth="1"/>
    <col min="5" max="5" width="17.140625" style="34" customWidth="1"/>
    <col min="6" max="36" width="4.140625" style="34" customWidth="1"/>
    <col min="37" max="37" width="9.8515625" style="34" customWidth="1"/>
    <col min="38" max="38" width="14.57421875" style="34" customWidth="1"/>
    <col min="39" max="40" width="9.8515625" style="34" customWidth="1"/>
    <col min="41" max="42" width="7.57421875" style="34" customWidth="1"/>
    <col min="43" max="43" width="3.57421875" style="34" customWidth="1"/>
    <col min="44" max="44" width="3.8515625" style="34" bestFit="1" customWidth="1"/>
    <col min="45" max="45" width="3.8515625" style="34" customWidth="1"/>
    <col min="46" max="46" width="19.421875" style="34" customWidth="1"/>
    <col min="47" max="55" width="15.57421875" style="34" customWidth="1"/>
    <col min="56" max="56" width="16.57421875" style="34" customWidth="1"/>
    <col min="57" max="57" width="30.57421875" style="34" customWidth="1"/>
    <col min="58" max="58" width="9.00390625" style="34" customWidth="1"/>
    <col min="59" max="65" width="9.00390625" style="34" hidden="1" customWidth="1"/>
    <col min="66" max="16384" width="9.00390625" style="34" customWidth="1"/>
  </cols>
  <sheetData>
    <row r="1" spans="1:48" ht="24" customHeight="1">
      <c r="A1" s="379" t="s">
        <v>181</v>
      </c>
      <c r="B1" s="380"/>
      <c r="C1" s="380"/>
      <c r="D1" s="380"/>
      <c r="E1" s="381"/>
      <c r="F1" s="78"/>
      <c r="G1" s="79"/>
      <c r="H1" s="79"/>
      <c r="I1" s="79"/>
      <c r="J1" s="80"/>
      <c r="L1" s="35"/>
      <c r="AJ1" s="36"/>
      <c r="AK1" s="36"/>
      <c r="AO1" s="365" t="s">
        <v>220</v>
      </c>
      <c r="AP1" s="365"/>
      <c r="AT1" s="33" t="s">
        <v>182</v>
      </c>
      <c r="AU1" s="511" t="s">
        <v>193</v>
      </c>
      <c r="AV1" s="517">
        <f>IF('【6月】月集計表'!AV1&gt;=0,'【6月】月集計表'!AV1,"")</f>
        <v>0</v>
      </c>
    </row>
    <row r="2" spans="1:48" ht="24" customHeight="1" thickBot="1">
      <c r="A2" s="37"/>
      <c r="B2" s="37"/>
      <c r="C2" s="37"/>
      <c r="D2" s="37"/>
      <c r="E2" s="37"/>
      <c r="G2" s="30"/>
      <c r="I2" s="38"/>
      <c r="J2" s="38"/>
      <c r="K2" s="38"/>
      <c r="L2" s="38"/>
      <c r="M2" s="38"/>
      <c r="N2" s="38"/>
      <c r="O2" s="38"/>
      <c r="P2" s="38"/>
      <c r="Q2" s="38"/>
      <c r="R2" s="38"/>
      <c r="W2" s="39"/>
      <c r="X2" s="39"/>
      <c r="AJ2" s="40"/>
      <c r="AK2" s="40"/>
      <c r="AO2" s="366"/>
      <c r="AP2" s="366"/>
      <c r="AU2" s="511"/>
      <c r="AV2" s="518"/>
    </row>
    <row r="3" spans="1:57" ht="24" customHeight="1">
      <c r="A3" s="382" t="s">
        <v>207</v>
      </c>
      <c r="B3" s="382"/>
      <c r="C3" s="382"/>
      <c r="D3" s="382"/>
      <c r="E3" s="382"/>
      <c r="F3" s="382"/>
      <c r="G3" s="382"/>
      <c r="H3" s="383" t="s">
        <v>161</v>
      </c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J3" s="40"/>
      <c r="AK3" s="40"/>
      <c r="AO3" s="366"/>
      <c r="AP3" s="366"/>
      <c r="AR3" s="340" t="str">
        <f>A3</f>
        <v>令和 3 年 1 月</v>
      </c>
      <c r="AS3" s="340"/>
      <c r="AT3" s="340"/>
      <c r="AU3" s="340"/>
      <c r="AV3" s="335" t="s">
        <v>160</v>
      </c>
      <c r="AW3" s="335"/>
      <c r="AX3" s="335"/>
      <c r="AY3" s="335"/>
      <c r="AZ3" s="335"/>
      <c r="BA3" s="335"/>
      <c r="BB3" s="42"/>
      <c r="BC3" s="1" t="s">
        <v>221</v>
      </c>
      <c r="BD3" s="330">
        <f>IF(AE5="","",AE5)</f>
      </c>
      <c r="BE3" s="331"/>
    </row>
    <row r="4" spans="1:55" ht="7.5" customHeight="1">
      <c r="A4" s="382"/>
      <c r="B4" s="382"/>
      <c r="C4" s="382"/>
      <c r="D4" s="382"/>
      <c r="E4" s="382"/>
      <c r="F4" s="382"/>
      <c r="G4" s="382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J4" s="40"/>
      <c r="AK4" s="40"/>
      <c r="AO4" s="43"/>
      <c r="AP4" s="43"/>
      <c r="AR4" s="340"/>
      <c r="AS4" s="340"/>
      <c r="AT4" s="340"/>
      <c r="AU4" s="340"/>
      <c r="AV4" s="335"/>
      <c r="AW4" s="335"/>
      <c r="AX4" s="335"/>
      <c r="AY4" s="335"/>
      <c r="AZ4" s="335"/>
      <c r="BA4" s="335"/>
      <c r="BB4" s="42"/>
      <c r="BC4" s="44"/>
    </row>
    <row r="5" spans="1:57" ht="24" customHeight="1">
      <c r="A5" s="382"/>
      <c r="B5" s="382"/>
      <c r="C5" s="382"/>
      <c r="D5" s="382"/>
      <c r="E5" s="382"/>
      <c r="F5" s="382"/>
      <c r="G5" s="382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B5" s="402" t="s">
        <v>222</v>
      </c>
      <c r="AC5" s="402"/>
      <c r="AD5" s="402"/>
      <c r="AE5" s="367">
        <f>IF('【12月】月集計表'!AE5&lt;&gt;"",'【12月】月集計表'!AE5,"")</f>
      </c>
      <c r="AF5" s="368"/>
      <c r="AG5" s="368"/>
      <c r="AH5" s="368"/>
      <c r="AI5" s="368"/>
      <c r="AJ5" s="369"/>
      <c r="AK5" s="1" t="s">
        <v>0</v>
      </c>
      <c r="AL5" s="370">
        <f>IF('【12月】月集計表'!AL5&lt;&gt;"",'【12月】月集計表'!AL5,"")</f>
      </c>
      <c r="AM5" s="371"/>
      <c r="AN5" s="371"/>
      <c r="AO5" s="371"/>
      <c r="AP5" s="372"/>
      <c r="AR5" s="340"/>
      <c r="AS5" s="340"/>
      <c r="AT5" s="340"/>
      <c r="AU5" s="340"/>
      <c r="AV5" s="335"/>
      <c r="AW5" s="335"/>
      <c r="AX5" s="335"/>
      <c r="AY5" s="335"/>
      <c r="AZ5" s="335"/>
      <c r="BA5" s="335"/>
      <c r="BB5" s="42"/>
      <c r="BC5" s="1" t="s">
        <v>94</v>
      </c>
      <c r="BD5" s="330">
        <f>IF(AL5="","",AL5)</f>
      </c>
      <c r="BE5" s="331"/>
    </row>
    <row r="6" spans="14:40" ht="7.5" customHeight="1" thickBot="1"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J6" s="30"/>
      <c r="AK6" s="30"/>
      <c r="AN6" s="30"/>
    </row>
    <row r="7" spans="1:57" ht="19.5" customHeight="1">
      <c r="A7" s="384" t="s">
        <v>1</v>
      </c>
      <c r="B7" s="385"/>
      <c r="C7" s="417" t="s">
        <v>153</v>
      </c>
      <c r="D7" s="315"/>
      <c r="E7" s="400" t="s">
        <v>2</v>
      </c>
      <c r="F7" s="397" t="s">
        <v>3</v>
      </c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9"/>
      <c r="AK7" s="46" t="s">
        <v>107</v>
      </c>
      <c r="AL7" s="45" t="s">
        <v>106</v>
      </c>
      <c r="AM7" s="45" t="s">
        <v>216</v>
      </c>
      <c r="AN7" s="87" t="s">
        <v>215</v>
      </c>
      <c r="AQ7" s="404"/>
      <c r="AR7" s="295"/>
      <c r="AS7" s="297" t="s">
        <v>170</v>
      </c>
      <c r="AT7" s="315" t="s">
        <v>72</v>
      </c>
      <c r="AU7" s="336" t="s">
        <v>77</v>
      </c>
      <c r="AV7" s="351" t="s">
        <v>78</v>
      </c>
      <c r="AW7" s="336" t="s">
        <v>223</v>
      </c>
      <c r="AX7" s="351" t="s">
        <v>79</v>
      </c>
      <c r="AY7" s="336" t="s">
        <v>109</v>
      </c>
      <c r="AZ7" s="351" t="s">
        <v>80</v>
      </c>
      <c r="BA7" s="403" t="s">
        <v>81</v>
      </c>
      <c r="BB7" s="353" t="s">
        <v>92</v>
      </c>
      <c r="BC7" s="355" t="s">
        <v>82</v>
      </c>
      <c r="BD7" s="333" t="s">
        <v>232</v>
      </c>
      <c r="BE7" s="338" t="s">
        <v>83</v>
      </c>
    </row>
    <row r="8" spans="1:57" ht="19.5" customHeight="1" thickBot="1">
      <c r="A8" s="386"/>
      <c r="B8" s="387"/>
      <c r="C8" s="418"/>
      <c r="D8" s="419"/>
      <c r="E8" s="401"/>
      <c r="F8" s="47">
        <f>'日付'!B12</f>
        <v>44197</v>
      </c>
      <c r="G8" s="47">
        <f>'日付'!C12</f>
        <v>44198</v>
      </c>
      <c r="H8" s="47">
        <f>'日付'!D12</f>
        <v>44199</v>
      </c>
      <c r="I8" s="47">
        <f>'日付'!E12</f>
        <v>44200</v>
      </c>
      <c r="J8" s="47">
        <f>'日付'!F12</f>
        <v>44201</v>
      </c>
      <c r="K8" s="47">
        <f>'日付'!G12</f>
        <v>44202</v>
      </c>
      <c r="L8" s="47">
        <f>'日付'!H12</f>
        <v>44203</v>
      </c>
      <c r="M8" s="47">
        <f>'日付'!I12</f>
        <v>44204</v>
      </c>
      <c r="N8" s="47">
        <f>'日付'!J12</f>
        <v>44205</v>
      </c>
      <c r="O8" s="47">
        <f>'日付'!K12</f>
        <v>44206</v>
      </c>
      <c r="P8" s="47">
        <f>'日付'!L12</f>
        <v>44207</v>
      </c>
      <c r="Q8" s="47">
        <f>'日付'!M12</f>
        <v>44208</v>
      </c>
      <c r="R8" s="47">
        <f>'日付'!N12</f>
        <v>44209</v>
      </c>
      <c r="S8" s="47">
        <f>'日付'!O12</f>
        <v>44210</v>
      </c>
      <c r="T8" s="47">
        <f>'日付'!P12</f>
        <v>44211</v>
      </c>
      <c r="U8" s="47">
        <f>'日付'!Q12</f>
        <v>44212</v>
      </c>
      <c r="V8" s="47">
        <f>'日付'!R12</f>
        <v>44213</v>
      </c>
      <c r="W8" s="47">
        <f>'日付'!S12</f>
        <v>44214</v>
      </c>
      <c r="X8" s="47">
        <f>'日付'!T12</f>
        <v>44215</v>
      </c>
      <c r="Y8" s="47">
        <f>'日付'!U12</f>
        <v>44216</v>
      </c>
      <c r="Z8" s="47">
        <f>'日付'!V12</f>
        <v>44217</v>
      </c>
      <c r="AA8" s="47">
        <f>'日付'!W12</f>
        <v>44218</v>
      </c>
      <c r="AB8" s="47">
        <f>'日付'!X12</f>
        <v>44219</v>
      </c>
      <c r="AC8" s="47">
        <f>'日付'!Y12</f>
        <v>44220</v>
      </c>
      <c r="AD8" s="47">
        <f>'日付'!Z12</f>
        <v>44221</v>
      </c>
      <c r="AE8" s="47">
        <f>'日付'!AA12</f>
        <v>44222</v>
      </c>
      <c r="AF8" s="47">
        <f>'日付'!AB12</f>
        <v>44223</v>
      </c>
      <c r="AG8" s="47">
        <f>'日付'!AC12</f>
        <v>44224</v>
      </c>
      <c r="AH8" s="47">
        <f>'日付'!AD12</f>
        <v>44225</v>
      </c>
      <c r="AI8" s="47">
        <f>'日付'!AE12</f>
        <v>44226</v>
      </c>
      <c r="AJ8" s="47">
        <f>'日付'!AF12</f>
        <v>44227</v>
      </c>
      <c r="AK8" s="346" t="s">
        <v>147</v>
      </c>
      <c r="AL8" s="410" t="s">
        <v>151</v>
      </c>
      <c r="AM8" s="343">
        <f>COUNTIF($F$48:$AJ$48,1)+COUNTIF($F$48:$AJ$48,2)+COUNTIF($F$48:$AJ$48,3)</f>
        <v>0</v>
      </c>
      <c r="AN8" s="307">
        <f>AM8+'【12月】月集計表'!AN8</f>
        <v>0</v>
      </c>
      <c r="AQ8" s="405"/>
      <c r="AR8" s="296"/>
      <c r="AS8" s="298"/>
      <c r="AT8" s="316"/>
      <c r="AU8" s="337"/>
      <c r="AV8" s="352"/>
      <c r="AW8" s="337"/>
      <c r="AX8" s="352"/>
      <c r="AY8" s="337"/>
      <c r="AZ8" s="352"/>
      <c r="BA8" s="337"/>
      <c r="BB8" s="354"/>
      <c r="BC8" s="352"/>
      <c r="BD8" s="334"/>
      <c r="BE8" s="339"/>
    </row>
    <row r="9" spans="1:65" ht="16.5" customHeight="1">
      <c r="A9" s="388" t="s">
        <v>5</v>
      </c>
      <c r="B9" s="389"/>
      <c r="C9" s="420">
        <v>1</v>
      </c>
      <c r="D9" s="421"/>
      <c r="E9" s="13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06"/>
      <c r="AK9" s="347"/>
      <c r="AL9" s="411"/>
      <c r="AM9" s="344"/>
      <c r="AN9" s="308"/>
      <c r="AQ9" s="304" t="s">
        <v>139</v>
      </c>
      <c r="AR9" s="302">
        <v>1</v>
      </c>
      <c r="AS9" s="293"/>
      <c r="AT9" s="317">
        <f>IF(E27="","",E27)</f>
      </c>
      <c r="AU9" s="424"/>
      <c r="AV9" s="426">
        <f>IF(AS9="H29",0,IF(90000&lt;=AU9,90000,AU9))</f>
        <v>0</v>
      </c>
      <c r="AW9" s="428"/>
      <c r="AX9" s="432"/>
      <c r="AY9" s="424"/>
      <c r="AZ9" s="426">
        <f>IF(AS9="H29",0,IF(20000&lt;=AY9,20000,AY9))</f>
        <v>0</v>
      </c>
      <c r="BA9" s="424"/>
      <c r="BB9" s="434"/>
      <c r="BC9" s="432"/>
      <c r="BD9" s="436"/>
      <c r="BE9" s="438"/>
      <c r="BG9" s="505" t="s">
        <v>195</v>
      </c>
      <c r="BH9" s="506"/>
      <c r="BI9" s="268">
        <f>IF(AV1&lt;&gt;"",AV1,BG13)</f>
        <v>0</v>
      </c>
      <c r="BJ9" s="269"/>
      <c r="BK9" s="269"/>
      <c r="BL9" s="269"/>
      <c r="BM9" s="269"/>
    </row>
    <row r="10" spans="1:65" ht="16.5" customHeight="1">
      <c r="A10" s="390"/>
      <c r="B10" s="391"/>
      <c r="C10" s="349">
        <v>2</v>
      </c>
      <c r="D10" s="350"/>
      <c r="E10" s="13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07"/>
      <c r="AK10" s="347"/>
      <c r="AL10" s="412"/>
      <c r="AM10" s="345"/>
      <c r="AN10" s="309"/>
      <c r="AQ10" s="305"/>
      <c r="AR10" s="303"/>
      <c r="AS10" s="299"/>
      <c r="AT10" s="318"/>
      <c r="AU10" s="425"/>
      <c r="AV10" s="427"/>
      <c r="AW10" s="429"/>
      <c r="AX10" s="433"/>
      <c r="AY10" s="431"/>
      <c r="AZ10" s="427"/>
      <c r="BA10" s="431"/>
      <c r="BB10" s="435"/>
      <c r="BC10" s="433"/>
      <c r="BD10" s="437"/>
      <c r="BE10" s="439"/>
      <c r="BG10" s="269"/>
      <c r="BH10" s="269"/>
      <c r="BI10" s="269"/>
      <c r="BJ10" s="269"/>
      <c r="BK10" s="269"/>
      <c r="BL10" s="269"/>
      <c r="BM10" s="269"/>
    </row>
    <row r="11" spans="1:65" ht="16.5" customHeight="1">
      <c r="A11" s="390"/>
      <c r="B11" s="391"/>
      <c r="C11" s="349">
        <v>3</v>
      </c>
      <c r="D11" s="350"/>
      <c r="E11" s="13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07"/>
      <c r="AK11" s="347"/>
      <c r="AL11" s="410" t="s">
        <v>149</v>
      </c>
      <c r="AM11" s="343">
        <f>COUNTIF($F$48:$AJ$48,2)+COUNTIF($F$48:$AJ$48,3)</f>
        <v>0</v>
      </c>
      <c r="AN11" s="307">
        <f>AM11+'【12月】月集計表'!AN11</f>
        <v>0</v>
      </c>
      <c r="AQ11" s="305"/>
      <c r="AR11" s="303">
        <v>2</v>
      </c>
      <c r="AS11" s="291"/>
      <c r="AT11" s="430">
        <f>IF(E28="","",E28)</f>
      </c>
      <c r="AU11" s="431"/>
      <c r="AV11" s="427">
        <f>IF(AS11="H29",0,IF(90000&lt;=AU11,90000,AU11))</f>
        <v>0</v>
      </c>
      <c r="AW11" s="429"/>
      <c r="AX11" s="433"/>
      <c r="AY11" s="431"/>
      <c r="AZ11" s="427">
        <f>IF(AS11="H29",0,IF(20000&lt;=AY11,20000,AY11))</f>
        <v>0</v>
      </c>
      <c r="BA11" s="431"/>
      <c r="BB11" s="435"/>
      <c r="BC11" s="433"/>
      <c r="BD11" s="437"/>
      <c r="BE11" s="439"/>
      <c r="BG11" s="507" t="s">
        <v>192</v>
      </c>
      <c r="BH11" s="507"/>
      <c r="BI11" s="507"/>
      <c r="BJ11" s="507"/>
      <c r="BK11" s="270" t="s">
        <v>196</v>
      </c>
      <c r="BL11" s="270" t="s">
        <v>197</v>
      </c>
      <c r="BM11" s="271" t="s">
        <v>198</v>
      </c>
    </row>
    <row r="12" spans="1:65" ht="16.5" customHeight="1">
      <c r="A12" s="390"/>
      <c r="B12" s="391"/>
      <c r="C12" s="349">
        <v>4</v>
      </c>
      <c r="D12" s="350"/>
      <c r="E12" s="13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08"/>
      <c r="AK12" s="347"/>
      <c r="AL12" s="411"/>
      <c r="AM12" s="344"/>
      <c r="AN12" s="308"/>
      <c r="AQ12" s="305"/>
      <c r="AR12" s="303"/>
      <c r="AS12" s="294"/>
      <c r="AT12" s="318"/>
      <c r="AU12" s="425"/>
      <c r="AV12" s="427"/>
      <c r="AW12" s="429"/>
      <c r="AX12" s="433"/>
      <c r="AY12" s="431"/>
      <c r="AZ12" s="427"/>
      <c r="BA12" s="431"/>
      <c r="BB12" s="435"/>
      <c r="BC12" s="433"/>
      <c r="BD12" s="437"/>
      <c r="BE12" s="439"/>
      <c r="BG12" s="272">
        <v>1</v>
      </c>
      <c r="BH12" s="273" t="s">
        <v>199</v>
      </c>
      <c r="BI12" s="273"/>
      <c r="BJ12" s="271"/>
      <c r="BK12" s="270">
        <v>1.05</v>
      </c>
      <c r="BL12" s="507">
        <f>IF(BI9="新規",BK13,IF(BI9&lt;BG15,BK15,IF(AND(BI9&gt;=BG14,BI9&lt;BI14),BK14,IF(AND(BI9&gt;=BG13,BI9&lt;BI13),BK13,IF(BI9=BG12,BK12,"")))))</f>
        <v>0.9</v>
      </c>
      <c r="BM12" s="508">
        <f>IF(AV1&lt;&gt;"",BL12*90000,"")</f>
        <v>81000</v>
      </c>
    </row>
    <row r="13" spans="1:65" ht="16.5" customHeight="1">
      <c r="A13" s="390"/>
      <c r="B13" s="391"/>
      <c r="C13" s="349">
        <v>5</v>
      </c>
      <c r="D13" s="350"/>
      <c r="E13" s="13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08"/>
      <c r="AK13" s="347"/>
      <c r="AL13" s="412"/>
      <c r="AM13" s="345"/>
      <c r="AN13" s="309"/>
      <c r="AQ13" s="305"/>
      <c r="AR13" s="303">
        <v>3</v>
      </c>
      <c r="AS13" s="291"/>
      <c r="AT13" s="430">
        <f>IF(E29="","",E29)</f>
      </c>
      <c r="AU13" s="431"/>
      <c r="AV13" s="427">
        <f>IF(AS13="H29",0,IF(90000&lt;=AU13,90000,AU13))</f>
        <v>0</v>
      </c>
      <c r="AW13" s="429"/>
      <c r="AX13" s="433"/>
      <c r="AY13" s="431"/>
      <c r="AZ13" s="427">
        <f>IF(AS13="H29",0,IF(20000&lt;=AY13,20000,AY13))</f>
        <v>0</v>
      </c>
      <c r="BA13" s="431"/>
      <c r="BB13" s="435"/>
      <c r="BC13" s="433"/>
      <c r="BD13" s="437"/>
      <c r="BE13" s="439"/>
      <c r="BG13" s="272">
        <v>0.8</v>
      </c>
      <c r="BH13" s="273" t="s">
        <v>199</v>
      </c>
      <c r="BI13" s="273">
        <v>1</v>
      </c>
      <c r="BJ13" s="271" t="s">
        <v>194</v>
      </c>
      <c r="BK13" s="270">
        <v>1</v>
      </c>
      <c r="BL13" s="507"/>
      <c r="BM13" s="509"/>
    </row>
    <row r="14" spans="1:65" ht="16.5" customHeight="1">
      <c r="A14" s="390"/>
      <c r="B14" s="391"/>
      <c r="C14" s="349">
        <v>6</v>
      </c>
      <c r="D14" s="350"/>
      <c r="E14" s="13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08"/>
      <c r="AK14" s="347"/>
      <c r="AL14" s="410" t="s">
        <v>150</v>
      </c>
      <c r="AM14" s="343">
        <f>COUNTIF($F$48:$AJ$48,3)</f>
        <v>0</v>
      </c>
      <c r="AN14" s="307">
        <f>AM14+'【12月】月集計表'!AN14</f>
        <v>0</v>
      </c>
      <c r="AQ14" s="305"/>
      <c r="AR14" s="303"/>
      <c r="AS14" s="294"/>
      <c r="AT14" s="318"/>
      <c r="AU14" s="425"/>
      <c r="AV14" s="427"/>
      <c r="AW14" s="429"/>
      <c r="AX14" s="433"/>
      <c r="AY14" s="431"/>
      <c r="AZ14" s="427"/>
      <c r="BA14" s="431"/>
      <c r="BB14" s="435"/>
      <c r="BC14" s="433"/>
      <c r="BD14" s="437"/>
      <c r="BE14" s="439"/>
      <c r="BG14" s="272">
        <v>0.6</v>
      </c>
      <c r="BH14" s="273" t="s">
        <v>199</v>
      </c>
      <c r="BI14" s="273">
        <v>0.8</v>
      </c>
      <c r="BJ14" s="271" t="s">
        <v>194</v>
      </c>
      <c r="BK14" s="270">
        <v>0.95</v>
      </c>
      <c r="BL14" s="507"/>
      <c r="BM14" s="509"/>
    </row>
    <row r="15" spans="1:65" ht="16.5" customHeight="1">
      <c r="A15" s="390"/>
      <c r="B15" s="391"/>
      <c r="C15" s="349">
        <v>7</v>
      </c>
      <c r="D15" s="350"/>
      <c r="E15" s="13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08"/>
      <c r="AK15" s="347"/>
      <c r="AL15" s="411"/>
      <c r="AM15" s="344"/>
      <c r="AN15" s="308"/>
      <c r="AQ15" s="305"/>
      <c r="AR15" s="303">
        <v>4</v>
      </c>
      <c r="AS15" s="291"/>
      <c r="AT15" s="430">
        <f>IF(E30="","",E30)</f>
      </c>
      <c r="AU15" s="431"/>
      <c r="AV15" s="427">
        <f>IF(AS15="H29",0,IF(90000&lt;=AU15,90000,AU15))</f>
        <v>0</v>
      </c>
      <c r="AW15" s="429"/>
      <c r="AX15" s="433"/>
      <c r="AY15" s="431"/>
      <c r="AZ15" s="427">
        <f>IF(AS15="H29",0,IF(20000&lt;=AY15,20000,AY15))</f>
        <v>0</v>
      </c>
      <c r="BA15" s="431"/>
      <c r="BB15" s="435"/>
      <c r="BC15" s="433"/>
      <c r="BD15" s="437"/>
      <c r="BE15" s="439"/>
      <c r="BG15" s="272">
        <v>0.6</v>
      </c>
      <c r="BH15" s="273" t="s">
        <v>194</v>
      </c>
      <c r="BI15" s="273"/>
      <c r="BJ15" s="271"/>
      <c r="BK15" s="270">
        <v>0.9</v>
      </c>
      <c r="BL15" s="507"/>
      <c r="BM15" s="510"/>
    </row>
    <row r="16" spans="1:57" ht="17.25" customHeight="1">
      <c r="A16" s="390"/>
      <c r="B16" s="391"/>
      <c r="C16" s="349">
        <v>8</v>
      </c>
      <c r="D16" s="350"/>
      <c r="E16" s="13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08"/>
      <c r="AK16" s="347"/>
      <c r="AL16" s="412"/>
      <c r="AM16" s="345"/>
      <c r="AN16" s="309"/>
      <c r="AQ16" s="305"/>
      <c r="AR16" s="303"/>
      <c r="AS16" s="294"/>
      <c r="AT16" s="318"/>
      <c r="AU16" s="425"/>
      <c r="AV16" s="427"/>
      <c r="AW16" s="429"/>
      <c r="AX16" s="433"/>
      <c r="AY16" s="431"/>
      <c r="AZ16" s="427"/>
      <c r="BA16" s="431"/>
      <c r="BB16" s="435"/>
      <c r="BC16" s="433"/>
      <c r="BD16" s="437"/>
      <c r="BE16" s="439"/>
    </row>
    <row r="17" spans="1:57" ht="17.25" customHeight="1">
      <c r="A17" s="390"/>
      <c r="B17" s="391"/>
      <c r="C17" s="349">
        <v>9</v>
      </c>
      <c r="D17" s="350"/>
      <c r="E17" s="13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09"/>
      <c r="AK17" s="347"/>
      <c r="AL17" s="410" t="s">
        <v>142</v>
      </c>
      <c r="AM17" s="414">
        <f>SUM(AM8:AM16)</f>
        <v>0</v>
      </c>
      <c r="AN17" s="310">
        <f>SUM(AN8:AN16)</f>
        <v>0</v>
      </c>
      <c r="AQ17" s="305"/>
      <c r="AR17" s="303">
        <v>5</v>
      </c>
      <c r="AS17" s="291"/>
      <c r="AT17" s="430">
        <f>IF(E31="","",E31)</f>
      </c>
      <c r="AU17" s="431"/>
      <c r="AV17" s="427">
        <f>IF(AS17="H29",0,IF(90000&lt;=AU17,90000,AU17))</f>
        <v>0</v>
      </c>
      <c r="AW17" s="429"/>
      <c r="AX17" s="433"/>
      <c r="AY17" s="431"/>
      <c r="AZ17" s="427">
        <f>IF(AS17="H29",0,IF(20000&lt;=AY17,20000,AY17))</f>
        <v>0</v>
      </c>
      <c r="BA17" s="431"/>
      <c r="BB17" s="435"/>
      <c r="BC17" s="433"/>
      <c r="BD17" s="437"/>
      <c r="BE17" s="439"/>
    </row>
    <row r="18" spans="1:57" ht="17.25" customHeight="1" thickBot="1">
      <c r="A18" s="390"/>
      <c r="B18" s="391"/>
      <c r="C18" s="349">
        <v>10</v>
      </c>
      <c r="D18" s="350"/>
      <c r="E18" s="13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09"/>
      <c r="AK18" s="347"/>
      <c r="AL18" s="411"/>
      <c r="AM18" s="415"/>
      <c r="AN18" s="311"/>
      <c r="AQ18" s="306"/>
      <c r="AR18" s="440"/>
      <c r="AS18" s="292"/>
      <c r="AT18" s="441"/>
      <c r="AU18" s="442"/>
      <c r="AV18" s="443"/>
      <c r="AW18" s="444"/>
      <c r="AX18" s="445"/>
      <c r="AY18" s="446"/>
      <c r="AZ18" s="447"/>
      <c r="BA18" s="446"/>
      <c r="BB18" s="448"/>
      <c r="BC18" s="445"/>
      <c r="BD18" s="449"/>
      <c r="BE18" s="450"/>
    </row>
    <row r="19" spans="1:57" ht="17.25" customHeight="1" thickBot="1" thickTop="1">
      <c r="A19" s="390"/>
      <c r="B19" s="391"/>
      <c r="C19" s="349">
        <v>11</v>
      </c>
      <c r="D19" s="350"/>
      <c r="E19" s="13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09"/>
      <c r="AK19" s="348"/>
      <c r="AL19" s="413"/>
      <c r="AM19" s="416"/>
      <c r="AN19" s="312"/>
      <c r="AO19" s="30"/>
      <c r="AP19" s="30"/>
      <c r="AQ19" s="304" t="s">
        <v>140</v>
      </c>
      <c r="AR19" s="302">
        <v>1</v>
      </c>
      <c r="AS19" s="293"/>
      <c r="AT19" s="317">
        <f>IF(E32="","",E32)</f>
      </c>
      <c r="AU19" s="451"/>
      <c r="AV19" s="453">
        <f>IF(AS19="H29",0,IF($BM$12&lt;=AU19,$BM$12,AU19))</f>
        <v>0</v>
      </c>
      <c r="AW19" s="455"/>
      <c r="AX19" s="426">
        <f>IF(AS19="H29",0,IF(10000&lt;=AW19,10000,AW19))</f>
        <v>0</v>
      </c>
      <c r="AY19" s="424"/>
      <c r="AZ19" s="426">
        <f>IF(AS19="H29",0,IF(20000&lt;=AY19,20000,AY19))</f>
        <v>0</v>
      </c>
      <c r="BA19" s="451"/>
      <c r="BB19" s="458"/>
      <c r="BC19" s="460"/>
      <c r="BD19" s="462"/>
      <c r="BE19" s="438"/>
    </row>
    <row r="20" spans="1:57" ht="17.25" customHeight="1">
      <c r="A20" s="390"/>
      <c r="B20" s="391"/>
      <c r="C20" s="349">
        <v>12</v>
      </c>
      <c r="D20" s="350"/>
      <c r="E20" s="13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09"/>
      <c r="AK20" s="48"/>
      <c r="AL20" s="49"/>
      <c r="AM20" s="50"/>
      <c r="AN20" s="52"/>
      <c r="AO20" s="52"/>
      <c r="AP20" s="51"/>
      <c r="AQ20" s="305"/>
      <c r="AR20" s="303"/>
      <c r="AS20" s="299"/>
      <c r="AT20" s="318"/>
      <c r="AU20" s="452"/>
      <c r="AV20" s="454"/>
      <c r="AW20" s="456"/>
      <c r="AX20" s="427"/>
      <c r="AY20" s="431"/>
      <c r="AZ20" s="427"/>
      <c r="BA20" s="457"/>
      <c r="BB20" s="459"/>
      <c r="BC20" s="461"/>
      <c r="BD20" s="463"/>
      <c r="BE20" s="439"/>
    </row>
    <row r="21" spans="1:57" ht="16.5" customHeight="1">
      <c r="A21" s="390"/>
      <c r="B21" s="391"/>
      <c r="C21" s="349">
        <v>13</v>
      </c>
      <c r="D21" s="350"/>
      <c r="E21" s="13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10"/>
      <c r="AK21" s="48"/>
      <c r="AL21" s="52"/>
      <c r="AM21" s="52"/>
      <c r="AN21" s="52"/>
      <c r="AO21" s="52"/>
      <c r="AP21" s="51"/>
      <c r="AQ21" s="305"/>
      <c r="AR21" s="303">
        <v>2</v>
      </c>
      <c r="AS21" s="291"/>
      <c r="AT21" s="430">
        <f>IF(E33="","",E33)</f>
      </c>
      <c r="AU21" s="457"/>
      <c r="AV21" s="454">
        <f>IF(AS21="H29",0,IF($BM$12&lt;=AU21,$BM$12,AU21))</f>
        <v>0</v>
      </c>
      <c r="AW21" s="456"/>
      <c r="AX21" s="427">
        <f>IF(AS21="H29",0,IF(10000&lt;=AW21,10000,AW21))</f>
        <v>0</v>
      </c>
      <c r="AY21" s="431"/>
      <c r="AZ21" s="427">
        <f>IF(AS21="H29",0,IF(20000&lt;=AY21,20000,AY21))</f>
        <v>0</v>
      </c>
      <c r="BA21" s="457"/>
      <c r="BB21" s="459"/>
      <c r="BC21" s="461"/>
      <c r="BD21" s="463"/>
      <c r="BE21" s="439"/>
    </row>
    <row r="22" spans="1:57" ht="16.5" customHeight="1" thickBot="1">
      <c r="A22" s="392"/>
      <c r="B22" s="393"/>
      <c r="C22" s="394" t="s">
        <v>144</v>
      </c>
      <c r="D22" s="395"/>
      <c r="E22" s="396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9">
        <f t="shared" si="0"/>
        <v>0</v>
      </c>
      <c r="AK22" s="53"/>
      <c r="AL22" s="54"/>
      <c r="AM22" s="55"/>
      <c r="AN22" s="55"/>
      <c r="AO22" s="51"/>
      <c r="AP22" s="51"/>
      <c r="AQ22" s="305"/>
      <c r="AR22" s="303"/>
      <c r="AS22" s="294"/>
      <c r="AT22" s="318"/>
      <c r="AU22" s="452"/>
      <c r="AV22" s="454"/>
      <c r="AW22" s="456"/>
      <c r="AX22" s="427"/>
      <c r="AY22" s="431"/>
      <c r="AZ22" s="427"/>
      <c r="BA22" s="457"/>
      <c r="BB22" s="459"/>
      <c r="BC22" s="461"/>
      <c r="BD22" s="463"/>
      <c r="BE22" s="439"/>
    </row>
    <row r="23" spans="1:57" ht="15.75" customHeight="1">
      <c r="A23" s="384" t="s">
        <v>1</v>
      </c>
      <c r="B23" s="385"/>
      <c r="C23" s="297" t="s">
        <v>153</v>
      </c>
      <c r="D23" s="297" t="s">
        <v>152</v>
      </c>
      <c r="E23" s="362" t="s">
        <v>2</v>
      </c>
      <c r="F23" s="313">
        <f aca="true" t="shared" si="1" ref="F23:AJ23">F8</f>
        <v>44197</v>
      </c>
      <c r="G23" s="313">
        <f t="shared" si="1"/>
        <v>44198</v>
      </c>
      <c r="H23" s="313">
        <f t="shared" si="1"/>
        <v>44199</v>
      </c>
      <c r="I23" s="313">
        <f t="shared" si="1"/>
        <v>44200</v>
      </c>
      <c r="J23" s="313">
        <f t="shared" si="1"/>
        <v>44201</v>
      </c>
      <c r="K23" s="313">
        <f t="shared" si="1"/>
        <v>44202</v>
      </c>
      <c r="L23" s="313">
        <f t="shared" si="1"/>
        <v>44203</v>
      </c>
      <c r="M23" s="313">
        <f t="shared" si="1"/>
        <v>44204</v>
      </c>
      <c r="N23" s="313">
        <f t="shared" si="1"/>
        <v>44205</v>
      </c>
      <c r="O23" s="313">
        <f t="shared" si="1"/>
        <v>44206</v>
      </c>
      <c r="P23" s="313">
        <f t="shared" si="1"/>
        <v>44207</v>
      </c>
      <c r="Q23" s="313">
        <f t="shared" si="1"/>
        <v>44208</v>
      </c>
      <c r="R23" s="313">
        <f t="shared" si="1"/>
        <v>44209</v>
      </c>
      <c r="S23" s="313">
        <f t="shared" si="1"/>
        <v>44210</v>
      </c>
      <c r="T23" s="313">
        <f t="shared" si="1"/>
        <v>44211</v>
      </c>
      <c r="U23" s="313">
        <f t="shared" si="1"/>
        <v>44212</v>
      </c>
      <c r="V23" s="313">
        <f t="shared" si="1"/>
        <v>44213</v>
      </c>
      <c r="W23" s="313">
        <f t="shared" si="1"/>
        <v>44214</v>
      </c>
      <c r="X23" s="313">
        <f t="shared" si="1"/>
        <v>44215</v>
      </c>
      <c r="Y23" s="313">
        <f t="shared" si="1"/>
        <v>44216</v>
      </c>
      <c r="Z23" s="313">
        <f t="shared" si="1"/>
        <v>44217</v>
      </c>
      <c r="AA23" s="313">
        <f t="shared" si="1"/>
        <v>44218</v>
      </c>
      <c r="AB23" s="313">
        <f t="shared" si="1"/>
        <v>44219</v>
      </c>
      <c r="AC23" s="313">
        <f t="shared" si="1"/>
        <v>44220</v>
      </c>
      <c r="AD23" s="313">
        <f t="shared" si="1"/>
        <v>44221</v>
      </c>
      <c r="AE23" s="313">
        <f t="shared" si="1"/>
        <v>44222</v>
      </c>
      <c r="AF23" s="313">
        <f t="shared" si="1"/>
        <v>44223</v>
      </c>
      <c r="AG23" s="313">
        <f t="shared" si="1"/>
        <v>44224</v>
      </c>
      <c r="AH23" s="313">
        <f t="shared" si="1"/>
        <v>44225</v>
      </c>
      <c r="AI23" s="313">
        <f t="shared" si="1"/>
        <v>44226</v>
      </c>
      <c r="AJ23" s="525">
        <f t="shared" si="1"/>
        <v>44227</v>
      </c>
      <c r="AK23" s="408" t="s">
        <v>154</v>
      </c>
      <c r="AL23" s="300" t="s">
        <v>46</v>
      </c>
      <c r="AM23" s="527" t="s">
        <v>73</v>
      </c>
      <c r="AN23" s="300" t="s">
        <v>74</v>
      </c>
      <c r="AO23" s="51"/>
      <c r="AP23" s="51"/>
      <c r="AQ23" s="305"/>
      <c r="AR23" s="303">
        <v>3</v>
      </c>
      <c r="AS23" s="291"/>
      <c r="AT23" s="430">
        <f>IF(E34="","",E34)</f>
      </c>
      <c r="AU23" s="457"/>
      <c r="AV23" s="454">
        <f>IF(AS23="H29",0,IF($BM$12&lt;=AU23,$BM$12,AU23))</f>
        <v>0</v>
      </c>
      <c r="AW23" s="456"/>
      <c r="AX23" s="427">
        <f>IF(AS23="H29",0,IF(10000&lt;=AW23,10000,AW23))</f>
        <v>0</v>
      </c>
      <c r="AY23" s="431"/>
      <c r="AZ23" s="427">
        <f>IF(AS23="H29",0,IF(20000&lt;=AY23,20000,AY23))</f>
        <v>0</v>
      </c>
      <c r="BA23" s="457"/>
      <c r="BB23" s="459"/>
      <c r="BC23" s="461"/>
      <c r="BD23" s="463"/>
      <c r="BE23" s="439"/>
    </row>
    <row r="24" spans="1:57" ht="15.75" customHeight="1">
      <c r="A24" s="422"/>
      <c r="B24" s="423"/>
      <c r="C24" s="332"/>
      <c r="D24" s="332"/>
      <c r="E24" s="363"/>
      <c r="F24" s="314" t="s">
        <v>123</v>
      </c>
      <c r="G24" s="314" t="s">
        <v>123</v>
      </c>
      <c r="H24" s="314" t="s">
        <v>123</v>
      </c>
      <c r="I24" s="314" t="s">
        <v>123</v>
      </c>
      <c r="J24" s="314" t="s">
        <v>123</v>
      </c>
      <c r="K24" s="314" t="s">
        <v>123</v>
      </c>
      <c r="L24" s="314" t="s">
        <v>123</v>
      </c>
      <c r="M24" s="314" t="s">
        <v>123</v>
      </c>
      <c r="N24" s="314" t="s">
        <v>123</v>
      </c>
      <c r="O24" s="314" t="s">
        <v>123</v>
      </c>
      <c r="P24" s="314" t="s">
        <v>123</v>
      </c>
      <c r="Q24" s="314" t="s">
        <v>123</v>
      </c>
      <c r="R24" s="314" t="s">
        <v>123</v>
      </c>
      <c r="S24" s="314" t="s">
        <v>123</v>
      </c>
      <c r="T24" s="314" t="s">
        <v>123</v>
      </c>
      <c r="U24" s="314" t="s">
        <v>123</v>
      </c>
      <c r="V24" s="314" t="s">
        <v>123</v>
      </c>
      <c r="W24" s="314" t="s">
        <v>123</v>
      </c>
      <c r="X24" s="314" t="s">
        <v>123</v>
      </c>
      <c r="Y24" s="314" t="s">
        <v>123</v>
      </c>
      <c r="Z24" s="314" t="s">
        <v>123</v>
      </c>
      <c r="AA24" s="314" t="s">
        <v>123</v>
      </c>
      <c r="AB24" s="314" t="s">
        <v>123</v>
      </c>
      <c r="AC24" s="314" t="s">
        <v>123</v>
      </c>
      <c r="AD24" s="314" t="s">
        <v>123</v>
      </c>
      <c r="AE24" s="314" t="s">
        <v>123</v>
      </c>
      <c r="AF24" s="314" t="s">
        <v>123</v>
      </c>
      <c r="AG24" s="314" t="s">
        <v>123</v>
      </c>
      <c r="AH24" s="314" t="s">
        <v>123</v>
      </c>
      <c r="AI24" s="314" t="s">
        <v>123</v>
      </c>
      <c r="AJ24" s="526" t="s">
        <v>123</v>
      </c>
      <c r="AK24" s="409"/>
      <c r="AL24" s="301"/>
      <c r="AM24" s="528"/>
      <c r="AN24" s="301"/>
      <c r="AO24" s="51"/>
      <c r="AP24" s="51"/>
      <c r="AQ24" s="305"/>
      <c r="AR24" s="303"/>
      <c r="AS24" s="294"/>
      <c r="AT24" s="318"/>
      <c r="AU24" s="452"/>
      <c r="AV24" s="454"/>
      <c r="AW24" s="456"/>
      <c r="AX24" s="427"/>
      <c r="AY24" s="431"/>
      <c r="AZ24" s="427"/>
      <c r="BA24" s="457"/>
      <c r="BB24" s="459"/>
      <c r="BC24" s="461"/>
      <c r="BD24" s="463"/>
      <c r="BE24" s="439"/>
    </row>
    <row r="25" spans="1:57" ht="15.75" customHeight="1">
      <c r="A25" s="422"/>
      <c r="B25" s="423"/>
      <c r="C25" s="332"/>
      <c r="D25" s="332"/>
      <c r="E25" s="363"/>
      <c r="F25" s="314">
        <v>42380</v>
      </c>
      <c r="G25" s="314">
        <v>42380</v>
      </c>
      <c r="H25" s="314">
        <v>42380</v>
      </c>
      <c r="I25" s="314">
        <v>42380</v>
      </c>
      <c r="J25" s="314">
        <v>42380</v>
      </c>
      <c r="K25" s="314">
        <v>42380</v>
      </c>
      <c r="L25" s="314">
        <v>42380</v>
      </c>
      <c r="M25" s="314">
        <v>42380</v>
      </c>
      <c r="N25" s="314">
        <v>42380</v>
      </c>
      <c r="O25" s="314">
        <v>42380</v>
      </c>
      <c r="P25" s="314">
        <v>42380</v>
      </c>
      <c r="Q25" s="314">
        <v>42380</v>
      </c>
      <c r="R25" s="314">
        <v>42380</v>
      </c>
      <c r="S25" s="314">
        <v>42380</v>
      </c>
      <c r="T25" s="314">
        <v>42380</v>
      </c>
      <c r="U25" s="314">
        <v>42380</v>
      </c>
      <c r="V25" s="314">
        <v>42380</v>
      </c>
      <c r="W25" s="314">
        <v>42380</v>
      </c>
      <c r="X25" s="314">
        <v>42380</v>
      </c>
      <c r="Y25" s="314">
        <v>42380</v>
      </c>
      <c r="Z25" s="314">
        <v>42380</v>
      </c>
      <c r="AA25" s="314">
        <v>42380</v>
      </c>
      <c r="AB25" s="314">
        <v>42380</v>
      </c>
      <c r="AC25" s="314">
        <v>42380</v>
      </c>
      <c r="AD25" s="314">
        <v>42380</v>
      </c>
      <c r="AE25" s="314">
        <v>42380</v>
      </c>
      <c r="AF25" s="314">
        <v>42380</v>
      </c>
      <c r="AG25" s="314">
        <v>42380</v>
      </c>
      <c r="AH25" s="314">
        <v>42380</v>
      </c>
      <c r="AI25" s="314">
        <v>42380</v>
      </c>
      <c r="AJ25" s="526">
        <v>42380</v>
      </c>
      <c r="AK25" s="409"/>
      <c r="AL25" s="301"/>
      <c r="AM25" s="528"/>
      <c r="AN25" s="301"/>
      <c r="AO25" s="48"/>
      <c r="AP25" s="51"/>
      <c r="AQ25" s="305"/>
      <c r="AR25" s="303">
        <v>4</v>
      </c>
      <c r="AS25" s="291"/>
      <c r="AT25" s="430">
        <f>IF(E35="","",E35)</f>
      </c>
      <c r="AU25" s="457"/>
      <c r="AV25" s="454">
        <f>IF(AS25="H29",0,IF($BM$12&lt;=AU25,$BM$12,AU25))</f>
        <v>0</v>
      </c>
      <c r="AW25" s="456"/>
      <c r="AX25" s="427">
        <f>IF(AS25="H29",0,IF(10000&lt;=AW25,10000,AW25))</f>
        <v>0</v>
      </c>
      <c r="AY25" s="431"/>
      <c r="AZ25" s="427">
        <f>IF(AS25="H29",0,IF(20000&lt;=AY25,20000,AY25))</f>
        <v>0</v>
      </c>
      <c r="BA25" s="457"/>
      <c r="BB25" s="459"/>
      <c r="BC25" s="461"/>
      <c r="BD25" s="463"/>
      <c r="BE25" s="439"/>
    </row>
    <row r="26" spans="1:57" ht="15.75" customHeight="1" thickBot="1">
      <c r="A26" s="422"/>
      <c r="B26" s="423"/>
      <c r="C26" s="298"/>
      <c r="D26" s="298"/>
      <c r="E26" s="364"/>
      <c r="F26" s="314">
        <v>0</v>
      </c>
      <c r="G26" s="314">
        <v>0</v>
      </c>
      <c r="H26" s="314">
        <v>0</v>
      </c>
      <c r="I26" s="314">
        <v>0</v>
      </c>
      <c r="J26" s="314">
        <v>0</v>
      </c>
      <c r="K26" s="314">
        <v>0</v>
      </c>
      <c r="L26" s="314">
        <v>0</v>
      </c>
      <c r="M26" s="314">
        <v>0</v>
      </c>
      <c r="N26" s="314">
        <v>0</v>
      </c>
      <c r="O26" s="314">
        <v>0</v>
      </c>
      <c r="P26" s="314">
        <v>0</v>
      </c>
      <c r="Q26" s="314">
        <v>0</v>
      </c>
      <c r="R26" s="314">
        <v>0</v>
      </c>
      <c r="S26" s="314">
        <v>0</v>
      </c>
      <c r="T26" s="314">
        <v>0</v>
      </c>
      <c r="U26" s="314">
        <v>0</v>
      </c>
      <c r="V26" s="314">
        <v>0</v>
      </c>
      <c r="W26" s="314">
        <v>0</v>
      </c>
      <c r="X26" s="314">
        <v>0</v>
      </c>
      <c r="Y26" s="314"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526">
        <v>0</v>
      </c>
      <c r="AK26" s="409"/>
      <c r="AL26" s="301"/>
      <c r="AM26" s="528"/>
      <c r="AN26" s="301"/>
      <c r="AO26" s="48"/>
      <c r="AP26" s="51"/>
      <c r="AQ26" s="305"/>
      <c r="AR26" s="303"/>
      <c r="AS26" s="294"/>
      <c r="AT26" s="318"/>
      <c r="AU26" s="452"/>
      <c r="AV26" s="454"/>
      <c r="AW26" s="456"/>
      <c r="AX26" s="427"/>
      <c r="AY26" s="431"/>
      <c r="AZ26" s="427"/>
      <c r="BA26" s="457"/>
      <c r="BB26" s="459"/>
      <c r="BC26" s="461"/>
      <c r="BD26" s="463"/>
      <c r="BE26" s="439"/>
    </row>
    <row r="27" spans="1:57" ht="16.5" customHeight="1">
      <c r="A27" s="388" t="s">
        <v>6</v>
      </c>
      <c r="B27" s="358" t="s">
        <v>139</v>
      </c>
      <c r="C27" s="56">
        <v>1</v>
      </c>
      <c r="D27" s="114"/>
      <c r="E27" s="134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111"/>
      <c r="AK27" s="77">
        <f aca="true" t="shared" si="2" ref="AK27:AK45">COUNTA(F27:AJ27)-COUNTIF(F27:AJ27,"集")-COUNTIF(F27:AJ27,"休")-COUNTIF(F27:AJ27,"外")</f>
        <v>0</v>
      </c>
      <c r="AL27" s="257">
        <f aca="true" t="shared" si="3" ref="AL27:AL46">COUNTIF(F27:AJ27,"集")</f>
        <v>0</v>
      </c>
      <c r="AM27" s="77">
        <f>AK27+'【12月】月集計表'!AM27</f>
        <v>0</v>
      </c>
      <c r="AN27" s="264">
        <f>AL27+'【12月】月集計表'!AN27</f>
        <v>0</v>
      </c>
      <c r="AO27" s="48"/>
      <c r="AP27" s="51"/>
      <c r="AQ27" s="305"/>
      <c r="AR27" s="303">
        <v>5</v>
      </c>
      <c r="AS27" s="291"/>
      <c r="AT27" s="430">
        <f>IF(E36="","",E36)</f>
      </c>
      <c r="AU27" s="457"/>
      <c r="AV27" s="454">
        <f>IF(AS27="H29",0,IF($BM$12&lt;=AU27,$BM$12,AU27))</f>
        <v>0</v>
      </c>
      <c r="AW27" s="456"/>
      <c r="AX27" s="427">
        <f>IF(AS27="H29",0,IF(10000&lt;=AW27,10000,AW27))</f>
        <v>0</v>
      </c>
      <c r="AY27" s="431"/>
      <c r="AZ27" s="427">
        <f>IF(AS27="H29",0,IF(20000&lt;=AY27,20000,AY27))</f>
        <v>0</v>
      </c>
      <c r="BA27" s="457"/>
      <c r="BB27" s="459"/>
      <c r="BC27" s="461"/>
      <c r="BD27" s="463"/>
      <c r="BE27" s="439"/>
    </row>
    <row r="28" spans="1:57" ht="16.5" customHeight="1" thickBot="1">
      <c r="A28" s="390"/>
      <c r="B28" s="359"/>
      <c r="C28" s="60">
        <v>2</v>
      </c>
      <c r="D28" s="115"/>
      <c r="E28" s="13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08"/>
      <c r="AK28" s="59">
        <f t="shared" si="2"/>
        <v>0</v>
      </c>
      <c r="AL28" s="258">
        <f t="shared" si="3"/>
        <v>0</v>
      </c>
      <c r="AM28" s="59">
        <f>AK28+'【12月】月集計表'!AM28</f>
        <v>0</v>
      </c>
      <c r="AN28" s="265">
        <f>AL28+'【12月】月集計表'!AN28</f>
        <v>0</v>
      </c>
      <c r="AO28" s="48"/>
      <c r="AP28" s="51"/>
      <c r="AQ28" s="306"/>
      <c r="AR28" s="440"/>
      <c r="AS28" s="292"/>
      <c r="AT28" s="441"/>
      <c r="AU28" s="464"/>
      <c r="AV28" s="465"/>
      <c r="AW28" s="466"/>
      <c r="AX28" s="447"/>
      <c r="AY28" s="446"/>
      <c r="AZ28" s="447"/>
      <c r="BA28" s="467"/>
      <c r="BB28" s="468"/>
      <c r="BC28" s="469"/>
      <c r="BD28" s="470"/>
      <c r="BE28" s="450"/>
    </row>
    <row r="29" spans="1:57" ht="16.5" customHeight="1">
      <c r="A29" s="390"/>
      <c r="B29" s="359"/>
      <c r="C29" s="60">
        <v>3</v>
      </c>
      <c r="D29" s="115"/>
      <c r="E29" s="13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08"/>
      <c r="AK29" s="59">
        <f t="shared" si="2"/>
        <v>0</v>
      </c>
      <c r="AL29" s="258">
        <f t="shared" si="3"/>
        <v>0</v>
      </c>
      <c r="AM29" s="59">
        <f>AK29+'【12月】月集計表'!AM29</f>
        <v>0</v>
      </c>
      <c r="AN29" s="265">
        <f>AL29+'【12月】月集計表'!AN29</f>
        <v>0</v>
      </c>
      <c r="AP29" s="30"/>
      <c r="AQ29" s="304" t="s">
        <v>148</v>
      </c>
      <c r="AR29" s="302">
        <v>1</v>
      </c>
      <c r="AS29" s="293"/>
      <c r="AT29" s="317">
        <f>IF(E37="","",E37)</f>
      </c>
      <c r="AU29" s="424"/>
      <c r="AV29" s="471">
        <f>IF(AS29="H29",0,IF(90000&lt;=AU29,90000,AU29))</f>
        <v>0</v>
      </c>
      <c r="AW29" s="424"/>
      <c r="AX29" s="426">
        <f>IF(AS29="H29",0,IF(10000&lt;=AW29,10000,AW29))</f>
        <v>0</v>
      </c>
      <c r="AY29" s="428"/>
      <c r="AZ29" s="432"/>
      <c r="BA29" s="428"/>
      <c r="BB29" s="472"/>
      <c r="BC29" s="474"/>
      <c r="BD29" s="462"/>
      <c r="BE29" s="438"/>
    </row>
    <row r="30" spans="1:57" ht="16.5" customHeight="1">
      <c r="A30" s="390"/>
      <c r="B30" s="359"/>
      <c r="C30" s="60">
        <v>4</v>
      </c>
      <c r="D30" s="115"/>
      <c r="E30" s="13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08"/>
      <c r="AK30" s="59">
        <f t="shared" si="2"/>
        <v>0</v>
      </c>
      <c r="AL30" s="258">
        <f t="shared" si="3"/>
        <v>0</v>
      </c>
      <c r="AM30" s="59">
        <f>AK30+'【12月】月集計表'!AM30</f>
        <v>0</v>
      </c>
      <c r="AN30" s="265">
        <f>AL30+'【12月】月集計表'!AN30</f>
        <v>0</v>
      </c>
      <c r="AP30" s="30"/>
      <c r="AQ30" s="305"/>
      <c r="AR30" s="303"/>
      <c r="AS30" s="294"/>
      <c r="AT30" s="318"/>
      <c r="AU30" s="425"/>
      <c r="AV30" s="427"/>
      <c r="AW30" s="431"/>
      <c r="AX30" s="427"/>
      <c r="AY30" s="429"/>
      <c r="AZ30" s="433"/>
      <c r="BA30" s="429"/>
      <c r="BB30" s="473"/>
      <c r="BC30" s="475"/>
      <c r="BD30" s="463"/>
      <c r="BE30" s="439"/>
    </row>
    <row r="31" spans="1:57" ht="16.5" customHeight="1" thickBot="1">
      <c r="A31" s="390"/>
      <c r="B31" s="360"/>
      <c r="C31" s="57">
        <v>5</v>
      </c>
      <c r="D31" s="116"/>
      <c r="E31" s="13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112"/>
      <c r="AK31" s="62">
        <f t="shared" si="2"/>
        <v>0</v>
      </c>
      <c r="AL31" s="259">
        <f t="shared" si="3"/>
        <v>0</v>
      </c>
      <c r="AM31" s="267">
        <f>AK31+'【12月】月集計表'!AM31</f>
        <v>0</v>
      </c>
      <c r="AN31" s="266">
        <f>AL31+'【12月】月集計表'!AN31</f>
        <v>0</v>
      </c>
      <c r="AP31" s="30"/>
      <c r="AQ31" s="305"/>
      <c r="AR31" s="303">
        <v>2</v>
      </c>
      <c r="AS31" s="291"/>
      <c r="AT31" s="430">
        <f>IF(E38="","",E38)</f>
      </c>
      <c r="AU31" s="431"/>
      <c r="AV31" s="427">
        <f>IF(AS31="H29",0,IF(90000&lt;=AU31,90000,AU31))</f>
        <v>0</v>
      </c>
      <c r="AW31" s="431"/>
      <c r="AX31" s="427">
        <f>IF(AS31="H29",0,IF(10000&lt;=AW31,10000,AW31))</f>
        <v>0</v>
      </c>
      <c r="AY31" s="429"/>
      <c r="AZ31" s="433"/>
      <c r="BA31" s="429"/>
      <c r="BB31" s="473"/>
      <c r="BC31" s="475"/>
      <c r="BD31" s="463"/>
      <c r="BE31" s="439"/>
    </row>
    <row r="32" spans="1:57" ht="16.5" customHeight="1">
      <c r="A32" s="390"/>
      <c r="B32" s="358" t="s">
        <v>140</v>
      </c>
      <c r="C32" s="56">
        <v>1</v>
      </c>
      <c r="D32" s="114"/>
      <c r="E32" s="254">
        <f>IF('【6月】月集計表'!E32&lt;&gt;"",'【6月】月集計表'!E32,"")</f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111"/>
      <c r="AK32" s="81">
        <f t="shared" si="2"/>
        <v>0</v>
      </c>
      <c r="AL32" s="260">
        <f t="shared" si="3"/>
        <v>0</v>
      </c>
      <c r="AM32" s="118">
        <f>AK32+'【12月】月集計表'!AM32</f>
        <v>0</v>
      </c>
      <c r="AN32" s="81">
        <f>AL32+'【12月】月集計表'!AN32</f>
        <v>0</v>
      </c>
      <c r="AP32" s="30"/>
      <c r="AQ32" s="305"/>
      <c r="AR32" s="303"/>
      <c r="AS32" s="294"/>
      <c r="AT32" s="318"/>
      <c r="AU32" s="425"/>
      <c r="AV32" s="427"/>
      <c r="AW32" s="431"/>
      <c r="AX32" s="427"/>
      <c r="AY32" s="429"/>
      <c r="AZ32" s="433"/>
      <c r="BA32" s="429"/>
      <c r="BB32" s="473"/>
      <c r="BC32" s="475"/>
      <c r="BD32" s="463"/>
      <c r="BE32" s="439"/>
    </row>
    <row r="33" spans="1:57" ht="16.5" customHeight="1">
      <c r="A33" s="390"/>
      <c r="B33" s="359"/>
      <c r="C33" s="60">
        <v>2</v>
      </c>
      <c r="D33" s="115"/>
      <c r="E33" s="255">
        <f>IF('【6月】月集計表'!E33&lt;&gt;"",'【6月】月集計表'!E33,"")</f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08"/>
      <c r="AK33" s="58">
        <f t="shared" si="2"/>
        <v>0</v>
      </c>
      <c r="AL33" s="261">
        <f t="shared" si="3"/>
        <v>0</v>
      </c>
      <c r="AM33" s="119">
        <f>AK33+'【12月】月集計表'!AM33</f>
        <v>0</v>
      </c>
      <c r="AN33" s="58">
        <f>AL33+'【12月】月集計表'!AN33</f>
        <v>0</v>
      </c>
      <c r="AP33" s="30"/>
      <c r="AQ33" s="305"/>
      <c r="AR33" s="303">
        <v>3</v>
      </c>
      <c r="AS33" s="291"/>
      <c r="AT33" s="430">
        <f>IF(E39="","",E39)</f>
      </c>
      <c r="AU33" s="431"/>
      <c r="AV33" s="427">
        <f>IF(AS33="H29",0,IF(90000&lt;=AU33,90000,AU33))</f>
        <v>0</v>
      </c>
      <c r="AW33" s="431"/>
      <c r="AX33" s="427">
        <f>IF(AS33="H29",0,IF(10000&lt;=AW33,10000,AW33))</f>
        <v>0</v>
      </c>
      <c r="AY33" s="429"/>
      <c r="AZ33" s="433"/>
      <c r="BA33" s="429"/>
      <c r="BB33" s="473"/>
      <c r="BC33" s="475"/>
      <c r="BD33" s="463"/>
      <c r="BE33" s="439"/>
    </row>
    <row r="34" spans="1:57" ht="16.5" customHeight="1">
      <c r="A34" s="390"/>
      <c r="B34" s="359"/>
      <c r="C34" s="60">
        <v>3</v>
      </c>
      <c r="D34" s="115"/>
      <c r="E34" s="255">
        <f>IF('【6月】月集計表'!E34&lt;&gt;"",'【6月】月集計表'!E34,"")</f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08"/>
      <c r="AK34" s="58">
        <f t="shared" si="2"/>
        <v>0</v>
      </c>
      <c r="AL34" s="261">
        <f t="shared" si="3"/>
        <v>0</v>
      </c>
      <c r="AM34" s="119">
        <f>AK34+'【12月】月集計表'!AM34</f>
        <v>0</v>
      </c>
      <c r="AN34" s="58">
        <f>AL34+'【12月】月集計表'!AN34</f>
        <v>0</v>
      </c>
      <c r="AP34" s="30"/>
      <c r="AQ34" s="305"/>
      <c r="AR34" s="303"/>
      <c r="AS34" s="294"/>
      <c r="AT34" s="318"/>
      <c r="AU34" s="425"/>
      <c r="AV34" s="427"/>
      <c r="AW34" s="431"/>
      <c r="AX34" s="427"/>
      <c r="AY34" s="429"/>
      <c r="AZ34" s="433"/>
      <c r="BA34" s="429"/>
      <c r="BB34" s="473"/>
      <c r="BC34" s="475"/>
      <c r="BD34" s="463"/>
      <c r="BE34" s="439"/>
    </row>
    <row r="35" spans="1:57" ht="16.5" customHeight="1">
      <c r="A35" s="390"/>
      <c r="B35" s="359"/>
      <c r="C35" s="60">
        <v>4</v>
      </c>
      <c r="D35" s="115"/>
      <c r="E35" s="255">
        <f>IF('【6月】月集計表'!E35&lt;&gt;"",'【6月】月集計表'!E35,"")</f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08"/>
      <c r="AK35" s="58">
        <f t="shared" si="2"/>
        <v>0</v>
      </c>
      <c r="AL35" s="261">
        <f t="shared" si="3"/>
        <v>0</v>
      </c>
      <c r="AM35" s="119">
        <f>AK35+'【12月】月集計表'!AM35</f>
        <v>0</v>
      </c>
      <c r="AN35" s="58">
        <f>AL35+'【12月】月集計表'!AN35</f>
        <v>0</v>
      </c>
      <c r="AP35" s="30"/>
      <c r="AQ35" s="305"/>
      <c r="AR35" s="303">
        <v>4</v>
      </c>
      <c r="AS35" s="291"/>
      <c r="AT35" s="430">
        <f>IF(E40="","",E40)</f>
      </c>
      <c r="AU35" s="431"/>
      <c r="AV35" s="427">
        <f>IF(AS35="H29",0,IF(90000&lt;=AU35,90000,AU35))</f>
        <v>0</v>
      </c>
      <c r="AW35" s="431"/>
      <c r="AX35" s="427">
        <f>IF(AS35="H29",0,IF(10000&lt;=AW35,10000,AW35))</f>
        <v>0</v>
      </c>
      <c r="AY35" s="429"/>
      <c r="AZ35" s="433"/>
      <c r="BA35" s="429"/>
      <c r="BB35" s="473"/>
      <c r="BC35" s="475"/>
      <c r="BD35" s="463"/>
      <c r="BE35" s="439"/>
    </row>
    <row r="36" spans="1:57" ht="16.5" customHeight="1" thickBot="1">
      <c r="A36" s="390"/>
      <c r="B36" s="360"/>
      <c r="C36" s="57">
        <v>5</v>
      </c>
      <c r="D36" s="116"/>
      <c r="E36" s="256">
        <f>IF('【6月】月集計表'!E36&lt;&gt;"",'【6月】月集計表'!E36,"")</f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112"/>
      <c r="AK36" s="61">
        <f t="shared" si="2"/>
        <v>0</v>
      </c>
      <c r="AL36" s="262">
        <f t="shared" si="3"/>
        <v>0</v>
      </c>
      <c r="AM36" s="120">
        <f>AK36+'【12月】月集計表'!AM36</f>
        <v>0</v>
      </c>
      <c r="AN36" s="61">
        <f>AL36+'【12月】月集計表'!AN36</f>
        <v>0</v>
      </c>
      <c r="AP36" s="30"/>
      <c r="AQ36" s="305"/>
      <c r="AR36" s="303"/>
      <c r="AS36" s="294"/>
      <c r="AT36" s="318"/>
      <c r="AU36" s="425"/>
      <c r="AV36" s="427"/>
      <c r="AW36" s="431"/>
      <c r="AX36" s="427"/>
      <c r="AY36" s="429"/>
      <c r="AZ36" s="433"/>
      <c r="BA36" s="429"/>
      <c r="BB36" s="473"/>
      <c r="BC36" s="475"/>
      <c r="BD36" s="463"/>
      <c r="BE36" s="439"/>
    </row>
    <row r="37" spans="1:57" ht="16.5" customHeight="1">
      <c r="A37" s="390"/>
      <c r="B37" s="358" t="s">
        <v>148</v>
      </c>
      <c r="C37" s="56">
        <v>1</v>
      </c>
      <c r="D37" s="114"/>
      <c r="E37" s="254">
        <f>IF('【6月】月集計表'!E37&lt;&gt;"",'【6月】月集計表'!E37,"")</f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111"/>
      <c r="AK37" s="81">
        <f t="shared" si="2"/>
        <v>0</v>
      </c>
      <c r="AL37" s="260">
        <f t="shared" si="3"/>
        <v>0</v>
      </c>
      <c r="AM37" s="118">
        <f>AK37+'【12月】月集計表'!AM37</f>
        <v>0</v>
      </c>
      <c r="AN37" s="81">
        <f>AL37+'【12月】月集計表'!AN37</f>
        <v>0</v>
      </c>
      <c r="AP37" s="30"/>
      <c r="AQ37" s="305"/>
      <c r="AR37" s="303">
        <v>5</v>
      </c>
      <c r="AS37" s="291"/>
      <c r="AT37" s="430">
        <f>IF(E41="","",E41)</f>
      </c>
      <c r="AU37" s="431"/>
      <c r="AV37" s="427">
        <f>IF(AS37="H29",0,IF(90000&lt;=AU37,90000,AU37))</f>
        <v>0</v>
      </c>
      <c r="AW37" s="431"/>
      <c r="AX37" s="427">
        <f>IF(AS37="H29",0,IF(10000&lt;=AW37,10000,AW37))</f>
        <v>0</v>
      </c>
      <c r="AY37" s="429"/>
      <c r="AZ37" s="433"/>
      <c r="BA37" s="429"/>
      <c r="BB37" s="473"/>
      <c r="BC37" s="475"/>
      <c r="BD37" s="463"/>
      <c r="BE37" s="439"/>
    </row>
    <row r="38" spans="1:57" ht="16.5" customHeight="1" thickBot="1">
      <c r="A38" s="390"/>
      <c r="B38" s="359"/>
      <c r="C38" s="60">
        <v>2</v>
      </c>
      <c r="D38" s="115"/>
      <c r="E38" s="255">
        <f>IF('【6月】月集計表'!E38&lt;&gt;"",'【6月】月集計表'!E38,"")</f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08"/>
      <c r="AK38" s="58">
        <f t="shared" si="2"/>
        <v>0</v>
      </c>
      <c r="AL38" s="261">
        <f t="shared" si="3"/>
        <v>0</v>
      </c>
      <c r="AM38" s="119">
        <f>AK38+'【12月】月集計表'!AM38</f>
        <v>0</v>
      </c>
      <c r="AN38" s="58">
        <f>AL38+'【12月】月集計表'!AN38</f>
        <v>0</v>
      </c>
      <c r="AP38" s="30"/>
      <c r="AQ38" s="306"/>
      <c r="AR38" s="440"/>
      <c r="AS38" s="292"/>
      <c r="AT38" s="441"/>
      <c r="AU38" s="442"/>
      <c r="AV38" s="447"/>
      <c r="AW38" s="446"/>
      <c r="AX38" s="447"/>
      <c r="AY38" s="444"/>
      <c r="AZ38" s="445"/>
      <c r="BA38" s="444"/>
      <c r="BB38" s="477"/>
      <c r="BC38" s="478"/>
      <c r="BD38" s="470"/>
      <c r="BE38" s="450"/>
    </row>
    <row r="39" spans="1:57" ht="16.5" customHeight="1">
      <c r="A39" s="390"/>
      <c r="B39" s="359"/>
      <c r="C39" s="60">
        <v>3</v>
      </c>
      <c r="D39" s="115"/>
      <c r="E39" s="255">
        <f>IF('【6月】月集計表'!E39&lt;&gt;"",'【6月】月集計表'!E39,"")</f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08"/>
      <c r="AK39" s="58">
        <f t="shared" si="2"/>
        <v>0</v>
      </c>
      <c r="AL39" s="261">
        <f t="shared" si="3"/>
        <v>0</v>
      </c>
      <c r="AM39" s="119">
        <f>AK39+'【12月】月集計表'!AM39</f>
        <v>0</v>
      </c>
      <c r="AN39" s="58">
        <f>AL39+'【12月】月集計表'!AN39</f>
        <v>0</v>
      </c>
      <c r="AQ39" s="304" t="s">
        <v>141</v>
      </c>
      <c r="AR39" s="302">
        <v>1</v>
      </c>
      <c r="AS39" s="293"/>
      <c r="AT39" s="317">
        <f>IF(E42="","",E42)</f>
      </c>
      <c r="AU39" s="424"/>
      <c r="AV39" s="426">
        <f>IF(AS39="H29",0,IF(90000&lt;=AU39,90000,AU39))</f>
        <v>0</v>
      </c>
      <c r="AW39" s="424"/>
      <c r="AX39" s="426">
        <f>IF(AS39="H29",0,IF(10000&lt;=AW39,10000,AW39))</f>
        <v>0</v>
      </c>
      <c r="AY39" s="428"/>
      <c r="AZ39" s="432"/>
      <c r="BA39" s="428"/>
      <c r="BB39" s="476"/>
      <c r="BC39" s="474"/>
      <c r="BD39" s="462"/>
      <c r="BE39" s="438"/>
    </row>
    <row r="40" spans="1:57" ht="16.5" customHeight="1">
      <c r="A40" s="390"/>
      <c r="B40" s="359"/>
      <c r="C40" s="60">
        <v>4</v>
      </c>
      <c r="D40" s="115"/>
      <c r="E40" s="255">
        <f>IF('【6月】月集計表'!E40&lt;&gt;"",'【6月】月集計表'!E40,"")</f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08"/>
      <c r="AK40" s="58">
        <f t="shared" si="2"/>
        <v>0</v>
      </c>
      <c r="AL40" s="261">
        <f t="shared" si="3"/>
        <v>0</v>
      </c>
      <c r="AM40" s="119">
        <f>AK40+'【12月】月集計表'!AM40</f>
        <v>0</v>
      </c>
      <c r="AN40" s="58">
        <f>AL40+'【12月】月集計表'!AN40</f>
        <v>0</v>
      </c>
      <c r="AQ40" s="305"/>
      <c r="AR40" s="303"/>
      <c r="AS40" s="294"/>
      <c r="AT40" s="318"/>
      <c r="AU40" s="425"/>
      <c r="AV40" s="427"/>
      <c r="AW40" s="431"/>
      <c r="AX40" s="427"/>
      <c r="AY40" s="429"/>
      <c r="AZ40" s="433"/>
      <c r="BA40" s="429"/>
      <c r="BB40" s="473"/>
      <c r="BC40" s="475"/>
      <c r="BD40" s="463"/>
      <c r="BE40" s="439"/>
    </row>
    <row r="41" spans="1:57" ht="16.5" customHeight="1" thickBot="1">
      <c r="A41" s="390"/>
      <c r="B41" s="360"/>
      <c r="C41" s="57">
        <v>5</v>
      </c>
      <c r="D41" s="116"/>
      <c r="E41" s="256">
        <f>IF('【6月】月集計表'!E41&lt;&gt;"",'【6月】月集計表'!E41,"")</f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112"/>
      <c r="AK41" s="61">
        <f t="shared" si="2"/>
        <v>0</v>
      </c>
      <c r="AL41" s="262">
        <f t="shared" si="3"/>
        <v>0</v>
      </c>
      <c r="AM41" s="120">
        <f>AK41+'【12月】月集計表'!AM41</f>
        <v>0</v>
      </c>
      <c r="AN41" s="61">
        <f>AL41+'【12月】月集計表'!AN41</f>
        <v>0</v>
      </c>
      <c r="AQ41" s="305"/>
      <c r="AR41" s="303">
        <v>2</v>
      </c>
      <c r="AS41" s="291"/>
      <c r="AT41" s="430">
        <f>IF(E43="","",E43)</f>
      </c>
      <c r="AU41" s="431"/>
      <c r="AV41" s="427">
        <f>IF(AS41="H29",0,IF(90000&lt;=AU41,90000,AU41))</f>
        <v>0</v>
      </c>
      <c r="AW41" s="431"/>
      <c r="AX41" s="427">
        <f>IF(AS41="H29",0,IF(10000&lt;=AW41,10000,AW41))</f>
        <v>0</v>
      </c>
      <c r="AY41" s="429"/>
      <c r="AZ41" s="433"/>
      <c r="BA41" s="429"/>
      <c r="BB41" s="473"/>
      <c r="BC41" s="475"/>
      <c r="BD41" s="463"/>
      <c r="BE41" s="439"/>
    </row>
    <row r="42" spans="1:57" ht="16.5" customHeight="1">
      <c r="A42" s="390"/>
      <c r="B42" s="359" t="s">
        <v>141</v>
      </c>
      <c r="C42" s="74">
        <v>1</v>
      </c>
      <c r="D42" s="117"/>
      <c r="E42" s="254">
        <f>IF('【6月】月集計表'!E42&lt;&gt;"",'【6月】月集計表'!E42,"")</f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07"/>
      <c r="AK42" s="75">
        <f t="shared" si="2"/>
        <v>0</v>
      </c>
      <c r="AL42" s="263">
        <f t="shared" si="3"/>
        <v>0</v>
      </c>
      <c r="AM42" s="121">
        <f>AK42+'【12月】月集計表'!AM42</f>
        <v>0</v>
      </c>
      <c r="AN42" s="75">
        <f>AL42+'【12月】月集計表'!AN42</f>
        <v>0</v>
      </c>
      <c r="AQ42" s="305"/>
      <c r="AR42" s="303"/>
      <c r="AS42" s="294"/>
      <c r="AT42" s="318"/>
      <c r="AU42" s="425"/>
      <c r="AV42" s="427"/>
      <c r="AW42" s="431"/>
      <c r="AX42" s="427"/>
      <c r="AY42" s="429"/>
      <c r="AZ42" s="433"/>
      <c r="BA42" s="429"/>
      <c r="BB42" s="473"/>
      <c r="BC42" s="475"/>
      <c r="BD42" s="463"/>
      <c r="BE42" s="439"/>
    </row>
    <row r="43" spans="1:57" ht="16.5" customHeight="1">
      <c r="A43" s="390"/>
      <c r="B43" s="359"/>
      <c r="C43" s="60">
        <v>2</v>
      </c>
      <c r="D43" s="115"/>
      <c r="E43" s="255">
        <f>IF('【6月】月集計表'!E43&lt;&gt;"",'【6月】月集計表'!E43,"")</f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08"/>
      <c r="AK43" s="58">
        <f t="shared" si="2"/>
        <v>0</v>
      </c>
      <c r="AL43" s="261">
        <f t="shared" si="3"/>
        <v>0</v>
      </c>
      <c r="AM43" s="119">
        <f>AK43+'【12月】月集計表'!AM43</f>
        <v>0</v>
      </c>
      <c r="AN43" s="58">
        <f>AL43+'【12月】月集計表'!AN43</f>
        <v>0</v>
      </c>
      <c r="AQ43" s="305"/>
      <c r="AR43" s="303">
        <v>3</v>
      </c>
      <c r="AS43" s="291"/>
      <c r="AT43" s="430">
        <f>IF(E44="","",E44)</f>
      </c>
      <c r="AU43" s="431"/>
      <c r="AV43" s="427">
        <f>IF(AS43="H29",0,IF(90000&lt;=AU43,90000,AU43))</f>
        <v>0</v>
      </c>
      <c r="AW43" s="431"/>
      <c r="AX43" s="427">
        <f>IF(AS43="H29",0,IF(10000&lt;=AW43,10000,AW43))</f>
        <v>0</v>
      </c>
      <c r="AY43" s="429"/>
      <c r="AZ43" s="433"/>
      <c r="BA43" s="429"/>
      <c r="BB43" s="473"/>
      <c r="BC43" s="475"/>
      <c r="BD43" s="463"/>
      <c r="BE43" s="439"/>
    </row>
    <row r="44" spans="1:57" ht="16.5" customHeight="1">
      <c r="A44" s="390"/>
      <c r="B44" s="359"/>
      <c r="C44" s="60">
        <v>3</v>
      </c>
      <c r="D44" s="115"/>
      <c r="E44" s="255">
        <f>IF('【6月】月集計表'!E44&lt;&gt;"",'【6月】月集計表'!E44,"")</f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08"/>
      <c r="AK44" s="58">
        <f t="shared" si="2"/>
        <v>0</v>
      </c>
      <c r="AL44" s="261">
        <f t="shared" si="3"/>
        <v>0</v>
      </c>
      <c r="AM44" s="119">
        <f>AK44+'【12月】月集計表'!AM44</f>
        <v>0</v>
      </c>
      <c r="AN44" s="58">
        <f>AL44+'【12月】月集計表'!AN44</f>
        <v>0</v>
      </c>
      <c r="AQ44" s="305"/>
      <c r="AR44" s="303"/>
      <c r="AS44" s="294"/>
      <c r="AT44" s="318"/>
      <c r="AU44" s="425"/>
      <c r="AV44" s="427"/>
      <c r="AW44" s="431"/>
      <c r="AX44" s="427"/>
      <c r="AY44" s="429"/>
      <c r="AZ44" s="433"/>
      <c r="BA44" s="429"/>
      <c r="BB44" s="473"/>
      <c r="BC44" s="475"/>
      <c r="BD44" s="463"/>
      <c r="BE44" s="439"/>
    </row>
    <row r="45" spans="1:57" ht="16.5" customHeight="1">
      <c r="A45" s="390"/>
      <c r="B45" s="359"/>
      <c r="C45" s="60">
        <v>4</v>
      </c>
      <c r="D45" s="115"/>
      <c r="E45" s="255">
        <f>IF('【6月】月集計表'!E45&lt;&gt;"",'【6月】月集計表'!E45,"")</f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08"/>
      <c r="AK45" s="58">
        <f t="shared" si="2"/>
        <v>0</v>
      </c>
      <c r="AL45" s="261">
        <f t="shared" si="3"/>
        <v>0</v>
      </c>
      <c r="AM45" s="119">
        <f>AK45+'【12月】月集計表'!AM45</f>
        <v>0</v>
      </c>
      <c r="AN45" s="58">
        <f>AL45+'【12月】月集計表'!AN45</f>
        <v>0</v>
      </c>
      <c r="AQ45" s="305"/>
      <c r="AR45" s="303">
        <v>4</v>
      </c>
      <c r="AS45" s="291"/>
      <c r="AT45" s="430">
        <f>IF(E45="","",E45)</f>
      </c>
      <c r="AU45" s="431"/>
      <c r="AV45" s="427">
        <f>IF(AS45="H29",0,IF(90000&lt;=AU45,90000,AU45))</f>
        <v>0</v>
      </c>
      <c r="AW45" s="431"/>
      <c r="AX45" s="427">
        <f>IF(AS45="H29",0,IF(10000&lt;=AW45,10000,AW45))</f>
        <v>0</v>
      </c>
      <c r="AY45" s="429"/>
      <c r="AZ45" s="433"/>
      <c r="BA45" s="429"/>
      <c r="BB45" s="473"/>
      <c r="BC45" s="475"/>
      <c r="BD45" s="463"/>
      <c r="BE45" s="439"/>
    </row>
    <row r="46" spans="1:57" ht="16.5" customHeight="1" thickBot="1">
      <c r="A46" s="390"/>
      <c r="B46" s="360"/>
      <c r="C46" s="57">
        <v>5</v>
      </c>
      <c r="D46" s="116"/>
      <c r="E46" s="256">
        <f>IF('【6月】月集計表'!E46&lt;&gt;"",'【6月】月集計表'!E46,"")</f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112"/>
      <c r="AK46" s="61">
        <f>COUNTA(F46:AJ46)-COUNTIF(F46:AJ46,"集")-COUNTIF(F46:AJ46,"休")-COUNTIF(F46:AJ46,"外")</f>
        <v>0</v>
      </c>
      <c r="AL46" s="262">
        <f t="shared" si="3"/>
        <v>0</v>
      </c>
      <c r="AM46" s="120">
        <f>AK46+'【12月】月集計表'!AM46</f>
        <v>0</v>
      </c>
      <c r="AN46" s="61">
        <f>AL46+'【12月】月集計表'!AN46</f>
        <v>0</v>
      </c>
      <c r="AQ46" s="305"/>
      <c r="AR46" s="303"/>
      <c r="AS46" s="294"/>
      <c r="AT46" s="318"/>
      <c r="AU46" s="425"/>
      <c r="AV46" s="427"/>
      <c r="AW46" s="431"/>
      <c r="AX46" s="427"/>
      <c r="AY46" s="429"/>
      <c r="AZ46" s="433"/>
      <c r="BA46" s="429"/>
      <c r="BB46" s="473"/>
      <c r="BC46" s="475"/>
      <c r="BD46" s="463"/>
      <c r="BE46" s="439"/>
    </row>
    <row r="47" spans="1:57" ht="16.5" customHeight="1" thickBot="1">
      <c r="A47" s="360"/>
      <c r="B47" s="356" t="s">
        <v>146</v>
      </c>
      <c r="C47" s="329"/>
      <c r="D47" s="329"/>
      <c r="E47" s="357"/>
      <c r="F47" s="63">
        <f>COUNTA(F27:F46)-COUNTIF(F27:F46,"外")-COUNTIF(F27:F46,"休")-COUNTIF(F27:F46,"集")</f>
        <v>0</v>
      </c>
      <c r="G47" s="63">
        <f aca="true" t="shared" si="4" ref="G47:AI47">COUNTA(G27:G46)-COUNTIF(G27:G46,"外")-COUNTIF(G27:G46,"休")-COUNTIF(G27:G46,"集")</f>
        <v>0</v>
      </c>
      <c r="H47" s="63">
        <f t="shared" si="4"/>
        <v>0</v>
      </c>
      <c r="I47" s="63">
        <f t="shared" si="4"/>
        <v>0</v>
      </c>
      <c r="J47" s="63">
        <f t="shared" si="4"/>
        <v>0</v>
      </c>
      <c r="K47" s="63">
        <f t="shared" si="4"/>
        <v>0</v>
      </c>
      <c r="L47" s="63">
        <f t="shared" si="4"/>
        <v>0</v>
      </c>
      <c r="M47" s="63">
        <f t="shared" si="4"/>
        <v>0</v>
      </c>
      <c r="N47" s="63">
        <f t="shared" si="4"/>
        <v>0</v>
      </c>
      <c r="O47" s="64">
        <f t="shared" si="4"/>
        <v>0</v>
      </c>
      <c r="P47" s="64">
        <f t="shared" si="4"/>
        <v>0</v>
      </c>
      <c r="Q47" s="64">
        <f t="shared" si="4"/>
        <v>0</v>
      </c>
      <c r="R47" s="64">
        <f t="shared" si="4"/>
        <v>0</v>
      </c>
      <c r="S47" s="64">
        <f t="shared" si="4"/>
        <v>0</v>
      </c>
      <c r="T47" s="64">
        <f t="shared" si="4"/>
        <v>0</v>
      </c>
      <c r="U47" s="64">
        <f t="shared" si="4"/>
        <v>0</v>
      </c>
      <c r="V47" s="64">
        <f t="shared" si="4"/>
        <v>0</v>
      </c>
      <c r="W47" s="64">
        <f t="shared" si="4"/>
        <v>0</v>
      </c>
      <c r="X47" s="64">
        <f t="shared" si="4"/>
        <v>0</v>
      </c>
      <c r="Y47" s="64">
        <f t="shared" si="4"/>
        <v>0</v>
      </c>
      <c r="Z47" s="64">
        <f t="shared" si="4"/>
        <v>0</v>
      </c>
      <c r="AA47" s="64">
        <f t="shared" si="4"/>
        <v>0</v>
      </c>
      <c r="AB47" s="64">
        <f t="shared" si="4"/>
        <v>0</v>
      </c>
      <c r="AC47" s="64">
        <f t="shared" si="4"/>
        <v>0</v>
      </c>
      <c r="AD47" s="64">
        <f t="shared" si="4"/>
        <v>0</v>
      </c>
      <c r="AE47" s="64">
        <f t="shared" si="4"/>
        <v>0</v>
      </c>
      <c r="AF47" s="64">
        <f t="shared" si="4"/>
        <v>0</v>
      </c>
      <c r="AG47" s="64">
        <f t="shared" si="4"/>
        <v>0</v>
      </c>
      <c r="AH47" s="66">
        <f t="shared" si="4"/>
        <v>0</v>
      </c>
      <c r="AI47" s="66">
        <f t="shared" si="4"/>
        <v>0</v>
      </c>
      <c r="AJ47" s="67">
        <f>COUNTA(AJ27:AJ46)-COUNTIF(AJ27:AJ46,"外")-COUNTIF(AJ27:AJ46,"休")-COUNTIF(AJ27:AJ46,"集")</f>
        <v>0</v>
      </c>
      <c r="AQ47" s="305"/>
      <c r="AR47" s="303">
        <v>5</v>
      </c>
      <c r="AS47" s="291"/>
      <c r="AT47" s="430">
        <f>IF(E46="","",E46)</f>
      </c>
      <c r="AU47" s="431"/>
      <c r="AV47" s="427">
        <f>IF(AS47="H29",0,IF(90000&lt;=AU47,90000,AU47))</f>
        <v>0</v>
      </c>
      <c r="AW47" s="431"/>
      <c r="AX47" s="427">
        <f>IF(AS47="H29",0,IF(10000&lt;=AW47,10000,AW47))</f>
        <v>0</v>
      </c>
      <c r="AY47" s="429"/>
      <c r="AZ47" s="433"/>
      <c r="BA47" s="429"/>
      <c r="BB47" s="473"/>
      <c r="BC47" s="475"/>
      <c r="BD47" s="463"/>
      <c r="BE47" s="439"/>
    </row>
    <row r="48" spans="1:57" ht="18" customHeight="1" thickBot="1">
      <c r="A48" s="328" t="s">
        <v>145</v>
      </c>
      <c r="B48" s="329"/>
      <c r="C48" s="329"/>
      <c r="D48" s="329"/>
      <c r="E48" s="329"/>
      <c r="F48" s="65">
        <f>IF(AND(F22&gt;=3,F47&gt;=5),1,0)+IF(AND(F22&gt;=2,F47&gt;=3),1,0)+IF(AND(F22&gt;=1,F47&gt;=1),1,0)</f>
        <v>0</v>
      </c>
      <c r="G48" s="65">
        <f aca="true" t="shared" si="5" ref="G48:AI48">IF(AND(G22&gt;=3,G47&gt;=5),1,0)+IF(AND(G22&gt;=2,G47&gt;=3),1,0)++IF(AND(G22&gt;=1,G47&gt;=1),1,0)</f>
        <v>0</v>
      </c>
      <c r="H48" s="65">
        <f t="shared" si="5"/>
        <v>0</v>
      </c>
      <c r="I48" s="65">
        <f t="shared" si="5"/>
        <v>0</v>
      </c>
      <c r="J48" s="65">
        <f t="shared" si="5"/>
        <v>0</v>
      </c>
      <c r="K48" s="65">
        <f t="shared" si="5"/>
        <v>0</v>
      </c>
      <c r="L48" s="65">
        <f t="shared" si="5"/>
        <v>0</v>
      </c>
      <c r="M48" s="65">
        <f t="shared" si="5"/>
        <v>0</v>
      </c>
      <c r="N48" s="65">
        <f t="shared" si="5"/>
        <v>0</v>
      </c>
      <c r="O48" s="66">
        <f t="shared" si="5"/>
        <v>0</v>
      </c>
      <c r="P48" s="66">
        <f t="shared" si="5"/>
        <v>0</v>
      </c>
      <c r="Q48" s="66">
        <f t="shared" si="5"/>
        <v>0</v>
      </c>
      <c r="R48" s="66">
        <f t="shared" si="5"/>
        <v>0</v>
      </c>
      <c r="S48" s="66">
        <f t="shared" si="5"/>
        <v>0</v>
      </c>
      <c r="T48" s="66">
        <f t="shared" si="5"/>
        <v>0</v>
      </c>
      <c r="U48" s="66">
        <f t="shared" si="5"/>
        <v>0</v>
      </c>
      <c r="V48" s="66">
        <f t="shared" si="5"/>
        <v>0</v>
      </c>
      <c r="W48" s="66">
        <f t="shared" si="5"/>
        <v>0</v>
      </c>
      <c r="X48" s="66">
        <f t="shared" si="5"/>
        <v>0</v>
      </c>
      <c r="Y48" s="66">
        <f t="shared" si="5"/>
        <v>0</v>
      </c>
      <c r="Z48" s="66">
        <f t="shared" si="5"/>
        <v>0</v>
      </c>
      <c r="AA48" s="66">
        <f t="shared" si="5"/>
        <v>0</v>
      </c>
      <c r="AB48" s="66">
        <f t="shared" si="5"/>
        <v>0</v>
      </c>
      <c r="AC48" s="66">
        <f t="shared" si="5"/>
        <v>0</v>
      </c>
      <c r="AD48" s="66">
        <f t="shared" si="5"/>
        <v>0</v>
      </c>
      <c r="AE48" s="66">
        <f t="shared" si="5"/>
        <v>0</v>
      </c>
      <c r="AF48" s="66">
        <f t="shared" si="5"/>
        <v>0</v>
      </c>
      <c r="AG48" s="66">
        <f t="shared" si="5"/>
        <v>0</v>
      </c>
      <c r="AH48" s="66">
        <f t="shared" si="5"/>
        <v>0</v>
      </c>
      <c r="AI48" s="66">
        <f t="shared" si="5"/>
        <v>0</v>
      </c>
      <c r="AJ48" s="67">
        <f>IF(AND(AJ22&gt;=3,AJ47&gt;=5),1,0)+IF(AND(AJ22&gt;=2,AJ47&gt;=3),1,0)++IF(AND(AJ22&gt;=1,AJ47&gt;=1),1,0)</f>
        <v>0</v>
      </c>
      <c r="AO48" s="51"/>
      <c r="AP48" s="51"/>
      <c r="AQ48" s="306"/>
      <c r="AR48" s="440"/>
      <c r="AS48" s="292"/>
      <c r="AT48" s="441"/>
      <c r="AU48" s="442"/>
      <c r="AV48" s="447"/>
      <c r="AW48" s="446"/>
      <c r="AX48" s="447"/>
      <c r="AY48" s="444"/>
      <c r="AZ48" s="445"/>
      <c r="BA48" s="444"/>
      <c r="BB48" s="477"/>
      <c r="BC48" s="478"/>
      <c r="BD48" s="470"/>
      <c r="BE48" s="450"/>
    </row>
    <row r="49" spans="1:57" ht="16.5" customHeight="1" thickBot="1">
      <c r="A49" s="328" t="s">
        <v>155</v>
      </c>
      <c r="B49" s="329"/>
      <c r="C49" s="329"/>
      <c r="D49" s="329"/>
      <c r="E49" s="329"/>
      <c r="F49" s="84"/>
      <c r="G49" s="84"/>
      <c r="H49" s="84"/>
      <c r="I49" s="84"/>
      <c r="J49" s="84"/>
      <c r="K49" s="84"/>
      <c r="L49" s="84"/>
      <c r="M49" s="84"/>
      <c r="N49" s="84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O49" s="51"/>
      <c r="AP49" s="51"/>
      <c r="AQ49" s="486" t="s">
        <v>229</v>
      </c>
      <c r="AR49" s="487"/>
      <c r="AS49" s="488"/>
      <c r="AT49" s="498"/>
      <c r="AU49" s="481">
        <f aca="true" t="shared" si="6" ref="AU49:BD49">SUM(AU19:AU48)</f>
        <v>0</v>
      </c>
      <c r="AV49" s="479">
        <f t="shared" si="6"/>
        <v>0</v>
      </c>
      <c r="AW49" s="515">
        <f t="shared" si="6"/>
        <v>0</v>
      </c>
      <c r="AX49" s="496">
        <f t="shared" si="6"/>
        <v>0</v>
      </c>
      <c r="AY49" s="481">
        <f t="shared" si="6"/>
        <v>0</v>
      </c>
      <c r="AZ49" s="513">
        <f t="shared" si="6"/>
        <v>0</v>
      </c>
      <c r="BA49" s="481">
        <f t="shared" si="6"/>
        <v>0</v>
      </c>
      <c r="BB49" s="496">
        <f t="shared" si="6"/>
        <v>0</v>
      </c>
      <c r="BC49" s="479">
        <f t="shared" si="6"/>
        <v>0</v>
      </c>
      <c r="BD49" s="481">
        <f t="shared" si="6"/>
        <v>0</v>
      </c>
      <c r="BE49" s="483"/>
    </row>
    <row r="50" spans="40:57" ht="16.5" customHeight="1" thickBot="1">
      <c r="AN50" s="68"/>
      <c r="AO50" s="51"/>
      <c r="AP50" s="51"/>
      <c r="AQ50" s="489"/>
      <c r="AR50" s="490"/>
      <c r="AS50" s="491"/>
      <c r="AT50" s="499"/>
      <c r="AU50" s="485"/>
      <c r="AV50" s="480"/>
      <c r="AW50" s="516"/>
      <c r="AX50" s="497"/>
      <c r="AY50" s="485"/>
      <c r="AZ50" s="514"/>
      <c r="BA50" s="485"/>
      <c r="BB50" s="497"/>
      <c r="BC50" s="480"/>
      <c r="BD50" s="482"/>
      <c r="BE50" s="484"/>
    </row>
    <row r="51" spans="1:57" ht="16.5" customHeight="1">
      <c r="A51" s="319" t="s">
        <v>7</v>
      </c>
      <c r="B51" s="320"/>
      <c r="C51" s="320"/>
      <c r="D51" s="321"/>
      <c r="E51" s="88" t="s">
        <v>8</v>
      </c>
      <c r="F51" s="41" t="s">
        <v>9</v>
      </c>
      <c r="G51" s="41" t="s">
        <v>10</v>
      </c>
      <c r="H51" s="41" t="s">
        <v>11</v>
      </c>
      <c r="I51" s="41" t="s">
        <v>12</v>
      </c>
      <c r="J51" s="41" t="s">
        <v>13</v>
      </c>
      <c r="K51" s="41" t="s">
        <v>14</v>
      </c>
      <c r="L51" s="41" t="s">
        <v>15</v>
      </c>
      <c r="M51" s="41" t="s">
        <v>16</v>
      </c>
      <c r="N51" s="41" t="s">
        <v>17</v>
      </c>
      <c r="O51" s="41" t="s">
        <v>64</v>
      </c>
      <c r="P51" s="41" t="s">
        <v>66</v>
      </c>
      <c r="Q51" s="41" t="s">
        <v>101</v>
      </c>
      <c r="R51" s="41" t="s">
        <v>102</v>
      </c>
      <c r="S51" s="41" t="s">
        <v>18</v>
      </c>
      <c r="T51" s="41" t="s">
        <v>19</v>
      </c>
      <c r="U51" s="41" t="s">
        <v>20</v>
      </c>
      <c r="V51" s="376" t="s">
        <v>105</v>
      </c>
      <c r="W51" s="377"/>
      <c r="X51" s="378"/>
      <c r="AN51" s="70"/>
      <c r="AO51" s="51"/>
      <c r="AP51" s="51"/>
      <c r="AQ51" s="500" t="s">
        <v>230</v>
      </c>
      <c r="AR51" s="501"/>
      <c r="AS51" s="501"/>
      <c r="AT51" s="125"/>
      <c r="AU51" s="126">
        <f>SUM(AU9:AU18)</f>
        <v>0</v>
      </c>
      <c r="AV51" s="137">
        <f aca="true" t="shared" si="7" ref="AV51:BD51">SUM(AV9:AV18)</f>
        <v>0</v>
      </c>
      <c r="AW51" s="157">
        <f t="shared" si="7"/>
        <v>0</v>
      </c>
      <c r="AX51" s="158">
        <f t="shared" si="7"/>
        <v>0</v>
      </c>
      <c r="AY51" s="126">
        <f t="shared" si="7"/>
        <v>0</v>
      </c>
      <c r="AZ51" s="137">
        <f t="shared" si="7"/>
        <v>0</v>
      </c>
      <c r="BA51" s="126">
        <f t="shared" si="7"/>
        <v>0</v>
      </c>
      <c r="BB51" s="165">
        <f t="shared" si="7"/>
        <v>0</v>
      </c>
      <c r="BC51" s="158">
        <f t="shared" si="7"/>
        <v>0</v>
      </c>
      <c r="BD51" s="166">
        <f t="shared" si="7"/>
        <v>0</v>
      </c>
      <c r="BE51" s="122"/>
    </row>
    <row r="52" spans="1:57" ht="16.5" customHeight="1">
      <c r="A52" s="322"/>
      <c r="B52" s="323"/>
      <c r="C52" s="323"/>
      <c r="D52" s="324"/>
      <c r="E52" s="88" t="s">
        <v>21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373">
        <f>SUM(F52:R52)</f>
        <v>0</v>
      </c>
      <c r="W52" s="374"/>
      <c r="X52" s="375"/>
      <c r="AN52" s="70"/>
      <c r="AO52" s="51"/>
      <c r="AP52" s="51"/>
      <c r="AQ52" s="492" t="s">
        <v>178</v>
      </c>
      <c r="AR52" s="493"/>
      <c r="AS52" s="493"/>
      <c r="AT52" s="127"/>
      <c r="AU52" s="128">
        <f>SUM(AU19:AU28)</f>
        <v>0</v>
      </c>
      <c r="AV52" s="138">
        <f aca="true" t="shared" si="8" ref="AV52:BD52">SUM(AV19:AV28)</f>
        <v>0</v>
      </c>
      <c r="AW52" s="128">
        <f t="shared" si="8"/>
        <v>0</v>
      </c>
      <c r="AX52" s="138">
        <f t="shared" si="8"/>
        <v>0</v>
      </c>
      <c r="AY52" s="128">
        <f t="shared" si="8"/>
        <v>0</v>
      </c>
      <c r="AZ52" s="138">
        <f t="shared" si="8"/>
        <v>0</v>
      </c>
      <c r="BA52" s="128">
        <f t="shared" si="8"/>
        <v>0</v>
      </c>
      <c r="BB52" s="150">
        <f t="shared" si="8"/>
        <v>0</v>
      </c>
      <c r="BC52" s="138">
        <f t="shared" si="8"/>
        <v>0</v>
      </c>
      <c r="BD52" s="151">
        <f t="shared" si="8"/>
        <v>0</v>
      </c>
      <c r="BE52" s="123"/>
    </row>
    <row r="53" spans="1:57" ht="16.5" customHeight="1">
      <c r="A53" s="322"/>
      <c r="B53" s="323"/>
      <c r="C53" s="323"/>
      <c r="D53" s="324"/>
      <c r="E53" s="88" t="s">
        <v>76</v>
      </c>
      <c r="F53" s="2">
        <f>AK83</f>
        <v>0</v>
      </c>
      <c r="G53" s="2">
        <f>AK84</f>
        <v>0</v>
      </c>
      <c r="H53" s="2">
        <f>AK85</f>
        <v>0</v>
      </c>
      <c r="I53" s="2">
        <f>AK86</f>
        <v>0</v>
      </c>
      <c r="J53" s="2">
        <f>AK87</f>
        <v>0</v>
      </c>
      <c r="K53" s="2">
        <f>AK88</f>
        <v>0</v>
      </c>
      <c r="L53" s="2">
        <f>AK89</f>
        <v>0</v>
      </c>
      <c r="M53" s="2">
        <f>AK90</f>
        <v>0</v>
      </c>
      <c r="N53" s="2">
        <f>AK91</f>
        <v>0</v>
      </c>
      <c r="O53" s="2">
        <f>AK92</f>
        <v>0</v>
      </c>
      <c r="P53" s="2">
        <f>AK93</f>
        <v>0</v>
      </c>
      <c r="Q53" s="2">
        <f>AK94</f>
        <v>0</v>
      </c>
      <c r="R53" s="2">
        <f>AK95</f>
        <v>0</v>
      </c>
      <c r="S53" s="2">
        <f>AK96</f>
        <v>0</v>
      </c>
      <c r="T53" s="2">
        <f>AK97</f>
        <v>0</v>
      </c>
      <c r="U53" s="2">
        <f>AK98</f>
        <v>0</v>
      </c>
      <c r="V53" s="373">
        <f>SUM(F53:R53)</f>
        <v>0</v>
      </c>
      <c r="W53" s="374"/>
      <c r="X53" s="375"/>
      <c r="AN53" s="70"/>
      <c r="AO53" s="51"/>
      <c r="AP53" s="51"/>
      <c r="AQ53" s="492" t="s">
        <v>179</v>
      </c>
      <c r="AR53" s="493"/>
      <c r="AS53" s="493"/>
      <c r="AT53" s="127"/>
      <c r="AU53" s="128">
        <f>SUM(AU29:AU38)</f>
        <v>0</v>
      </c>
      <c r="AV53" s="138">
        <f aca="true" t="shared" si="9" ref="AV53:BD53">SUM(AV29:AV38)</f>
        <v>0</v>
      </c>
      <c r="AW53" s="128">
        <f t="shared" si="9"/>
        <v>0</v>
      </c>
      <c r="AX53" s="138">
        <f t="shared" si="9"/>
        <v>0</v>
      </c>
      <c r="AY53" s="159">
        <f t="shared" si="9"/>
        <v>0</v>
      </c>
      <c r="AZ53" s="160">
        <f t="shared" si="9"/>
        <v>0</v>
      </c>
      <c r="BA53" s="159">
        <f t="shared" si="9"/>
        <v>0</v>
      </c>
      <c r="BB53" s="161">
        <f t="shared" si="9"/>
        <v>0</v>
      </c>
      <c r="BC53" s="138">
        <f t="shared" si="9"/>
        <v>0</v>
      </c>
      <c r="BD53" s="151">
        <f t="shared" si="9"/>
        <v>0</v>
      </c>
      <c r="BE53" s="123"/>
    </row>
    <row r="54" spans="1:57" ht="16.5" customHeight="1" thickBot="1">
      <c r="A54" s="325"/>
      <c r="B54" s="326"/>
      <c r="C54" s="326"/>
      <c r="D54" s="327"/>
      <c r="E54" s="71" t="s">
        <v>75</v>
      </c>
      <c r="F54" s="2">
        <f>F53+'【12月】月集計表'!F54</f>
        <v>0</v>
      </c>
      <c r="G54" s="2">
        <f>G53+'【12月】月集計表'!G54</f>
        <v>0</v>
      </c>
      <c r="H54" s="2">
        <f>H53+'【12月】月集計表'!H54</f>
        <v>0</v>
      </c>
      <c r="I54" s="2">
        <f>I53+'【12月】月集計表'!I54</f>
        <v>0</v>
      </c>
      <c r="J54" s="2">
        <f>J53+'【12月】月集計表'!J54</f>
        <v>0</v>
      </c>
      <c r="K54" s="2">
        <f>K53+'【12月】月集計表'!K54</f>
        <v>0</v>
      </c>
      <c r="L54" s="2">
        <f>L53+'【12月】月集計表'!L54</f>
        <v>0</v>
      </c>
      <c r="M54" s="2">
        <f>M53+'【12月】月集計表'!M54</f>
        <v>0</v>
      </c>
      <c r="N54" s="2">
        <f>N53+'【12月】月集計表'!N54</f>
        <v>0</v>
      </c>
      <c r="O54" s="2">
        <f>O53+'【12月】月集計表'!O54</f>
        <v>0</v>
      </c>
      <c r="P54" s="2">
        <f>P53+'【12月】月集計表'!P54</f>
        <v>0</v>
      </c>
      <c r="Q54" s="2">
        <f>Q53+'【12月】月集計表'!Q54</f>
        <v>0</v>
      </c>
      <c r="R54" s="2">
        <f>R53+'【12月】月集計表'!R54</f>
        <v>0</v>
      </c>
      <c r="S54" s="2">
        <f>S53+'【12月】月集計表'!S54</f>
        <v>0</v>
      </c>
      <c r="T54" s="2">
        <f>T53+'【12月】月集計表'!T54</f>
        <v>0</v>
      </c>
      <c r="U54" s="2">
        <f>U53+'【12月】月集計表'!U54</f>
        <v>0</v>
      </c>
      <c r="V54" s="361">
        <f>SUM(F54:R54)</f>
        <v>0</v>
      </c>
      <c r="W54" s="361"/>
      <c r="X54" s="361"/>
      <c r="Y54" s="34" t="s">
        <v>143</v>
      </c>
      <c r="AN54" s="70"/>
      <c r="AO54" s="51"/>
      <c r="AP54" s="51"/>
      <c r="AQ54" s="494" t="s">
        <v>180</v>
      </c>
      <c r="AR54" s="495"/>
      <c r="AS54" s="495"/>
      <c r="AT54" s="129"/>
      <c r="AU54" s="130">
        <f>SUM(AU39:AU48)</f>
        <v>0</v>
      </c>
      <c r="AV54" s="139">
        <f aca="true" t="shared" si="10" ref="AV54:BD54">SUM(AV39:AV48)</f>
        <v>0</v>
      </c>
      <c r="AW54" s="130">
        <f t="shared" si="10"/>
        <v>0</v>
      </c>
      <c r="AX54" s="139">
        <f t="shared" si="10"/>
        <v>0</v>
      </c>
      <c r="AY54" s="162">
        <f t="shared" si="10"/>
        <v>0</v>
      </c>
      <c r="AZ54" s="163">
        <f t="shared" si="10"/>
        <v>0</v>
      </c>
      <c r="BA54" s="162">
        <f t="shared" si="10"/>
        <v>0</v>
      </c>
      <c r="BB54" s="164">
        <f t="shared" si="10"/>
        <v>0</v>
      </c>
      <c r="BC54" s="139">
        <f t="shared" si="10"/>
        <v>0</v>
      </c>
      <c r="BD54" s="152">
        <f t="shared" si="10"/>
        <v>0</v>
      </c>
      <c r="BE54" s="124"/>
    </row>
    <row r="55" spans="41:42" ht="13.5" customHeight="1">
      <c r="AO55" s="51"/>
      <c r="AP55" s="51"/>
    </row>
    <row r="56" spans="41:42" ht="13.5" customHeight="1" hidden="1">
      <c r="AO56" s="68"/>
      <c r="AP56" s="68"/>
    </row>
    <row r="57" spans="11:42" ht="13.5" customHeight="1" hidden="1">
      <c r="K57" s="72" t="s">
        <v>22</v>
      </c>
      <c r="AO57" s="70"/>
      <c r="AP57" s="70"/>
    </row>
    <row r="58" spans="41:42" ht="13.5" customHeight="1" hidden="1">
      <c r="AO58" s="70"/>
      <c r="AP58" s="70"/>
    </row>
    <row r="59" spans="11:42" ht="13.5" customHeight="1" hidden="1">
      <c r="K59" s="72" t="s">
        <v>23</v>
      </c>
      <c r="L59" s="72" t="s">
        <v>24</v>
      </c>
      <c r="AO59" s="70"/>
      <c r="AP59" s="70"/>
    </row>
    <row r="60" spans="11:42" ht="13.5" customHeight="1" hidden="1">
      <c r="K60" s="72" t="s">
        <v>25</v>
      </c>
      <c r="L60" s="34" t="s">
        <v>26</v>
      </c>
      <c r="AO60" s="70"/>
      <c r="AP60" s="70"/>
    </row>
    <row r="61" spans="11:12" ht="13.5" customHeight="1" hidden="1">
      <c r="K61" s="72" t="s">
        <v>27</v>
      </c>
      <c r="L61" s="72" t="s">
        <v>28</v>
      </c>
    </row>
    <row r="62" spans="11:12" ht="13.5" customHeight="1" hidden="1">
      <c r="K62" s="72" t="s">
        <v>29</v>
      </c>
      <c r="L62" s="72" t="s">
        <v>30</v>
      </c>
    </row>
    <row r="63" spans="11:12" ht="13.5" customHeight="1" hidden="1">
      <c r="K63" s="72" t="s">
        <v>31</v>
      </c>
      <c r="L63" s="72" t="s">
        <v>32</v>
      </c>
    </row>
    <row r="64" spans="11:12" ht="13.5" customHeight="1" hidden="1">
      <c r="K64" s="72" t="s">
        <v>33</v>
      </c>
      <c r="L64" s="72" t="s">
        <v>34</v>
      </c>
    </row>
    <row r="65" spans="11:12" ht="13.5" customHeight="1" hidden="1">
      <c r="K65" s="72" t="s">
        <v>35</v>
      </c>
      <c r="L65" s="72" t="s">
        <v>36</v>
      </c>
    </row>
    <row r="66" spans="11:12" ht="13.5" customHeight="1" hidden="1">
      <c r="K66" s="72" t="s">
        <v>37</v>
      </c>
      <c r="L66" s="72" t="s">
        <v>38</v>
      </c>
    </row>
    <row r="67" spans="11:12" ht="13.5" customHeight="1" hidden="1">
      <c r="K67" s="72" t="s">
        <v>39</v>
      </c>
      <c r="L67" s="72" t="s">
        <v>40</v>
      </c>
    </row>
    <row r="68" spans="11:12" ht="13.5" customHeight="1" hidden="1">
      <c r="K68" s="72" t="s">
        <v>41</v>
      </c>
      <c r="L68" s="72" t="s">
        <v>42</v>
      </c>
    </row>
    <row r="69" spans="11:22" ht="13.5" customHeight="1" hidden="1">
      <c r="K69" s="72" t="s">
        <v>67</v>
      </c>
      <c r="L69" s="72" t="s">
        <v>65</v>
      </c>
      <c r="U69" s="72"/>
      <c r="V69" s="72"/>
    </row>
    <row r="70" spans="11:22" ht="13.5" customHeight="1" hidden="1">
      <c r="K70" s="72" t="s">
        <v>68</v>
      </c>
      <c r="L70" s="72" t="s">
        <v>69</v>
      </c>
      <c r="U70" s="72"/>
      <c r="V70" s="72"/>
    </row>
    <row r="71" spans="11:22" ht="13.5" customHeight="1" hidden="1">
      <c r="K71" s="72" t="s">
        <v>97</v>
      </c>
      <c r="L71" s="72" t="s">
        <v>99</v>
      </c>
      <c r="U71" s="72"/>
      <c r="V71" s="72"/>
    </row>
    <row r="72" spans="11:12" ht="13.5" customHeight="1" hidden="1">
      <c r="K72" s="72" t="s">
        <v>98</v>
      </c>
      <c r="L72" s="72" t="s">
        <v>100</v>
      </c>
    </row>
    <row r="73" spans="11:12" ht="13.5" customHeight="1" hidden="1">
      <c r="K73" s="34" t="s">
        <v>96</v>
      </c>
      <c r="L73" s="34" t="s">
        <v>44</v>
      </c>
    </row>
    <row r="74" spans="11:12" ht="13.5" customHeight="1" hidden="1">
      <c r="K74" s="34" t="s">
        <v>95</v>
      </c>
      <c r="L74" s="34" t="s">
        <v>45</v>
      </c>
    </row>
    <row r="75" spans="11:12" ht="13.5" customHeight="1" hidden="1">
      <c r="K75" s="72" t="s">
        <v>18</v>
      </c>
      <c r="L75" s="72" t="s">
        <v>43</v>
      </c>
    </row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spans="5:37" ht="13.5" customHeight="1" hidden="1">
      <c r="E82" s="2"/>
      <c r="F82" s="288">
        <v>1</v>
      </c>
      <c r="G82" s="288">
        <v>2</v>
      </c>
      <c r="H82" s="288">
        <v>3</v>
      </c>
      <c r="I82" s="288">
        <v>4</v>
      </c>
      <c r="J82" s="288">
        <v>5</v>
      </c>
      <c r="K82" s="288">
        <v>6</v>
      </c>
      <c r="L82" s="288">
        <v>7</v>
      </c>
      <c r="M82" s="288">
        <v>8</v>
      </c>
      <c r="N82" s="288">
        <v>9</v>
      </c>
      <c r="O82" s="288">
        <v>10</v>
      </c>
      <c r="P82" s="288">
        <v>11</v>
      </c>
      <c r="Q82" s="288">
        <v>12</v>
      </c>
      <c r="R82" s="288">
        <v>13</v>
      </c>
      <c r="S82" s="288">
        <v>14</v>
      </c>
      <c r="T82" s="288">
        <v>15</v>
      </c>
      <c r="U82" s="288">
        <v>16</v>
      </c>
      <c r="V82" s="288">
        <v>17</v>
      </c>
      <c r="W82" s="288">
        <v>18</v>
      </c>
      <c r="X82" s="288">
        <v>19</v>
      </c>
      <c r="Y82" s="288">
        <v>20</v>
      </c>
      <c r="Z82" s="288">
        <v>21</v>
      </c>
      <c r="AA82" s="288">
        <v>22</v>
      </c>
      <c r="AB82" s="288">
        <v>23</v>
      </c>
      <c r="AC82" s="288">
        <v>24</v>
      </c>
      <c r="AD82" s="288">
        <v>25</v>
      </c>
      <c r="AE82" s="288">
        <v>26</v>
      </c>
      <c r="AF82" s="288">
        <v>27</v>
      </c>
      <c r="AG82" s="288">
        <v>28</v>
      </c>
      <c r="AH82" s="288">
        <v>29</v>
      </c>
      <c r="AI82" s="288">
        <v>30</v>
      </c>
      <c r="AJ82" s="288">
        <v>31</v>
      </c>
      <c r="AK82" s="41" t="s">
        <v>4</v>
      </c>
    </row>
    <row r="83" spans="5:37" ht="13.5" customHeight="1" hidden="1">
      <c r="E83" s="41" t="s">
        <v>9</v>
      </c>
      <c r="F83" s="2">
        <f aca="true" t="shared" si="11" ref="F83:F98">IF(COUNTIF(F$27:F$46,$E83)=0,0,1)</f>
        <v>0</v>
      </c>
      <c r="G83" s="2">
        <f aca="true" t="shared" si="12" ref="G83:V98">IF(COUNTIF(G$27:G$46,$E83)=0,0,1)</f>
        <v>0</v>
      </c>
      <c r="H83" s="2">
        <f t="shared" si="12"/>
        <v>0</v>
      </c>
      <c r="I83" s="2">
        <f t="shared" si="12"/>
        <v>0</v>
      </c>
      <c r="J83" s="2">
        <f t="shared" si="12"/>
        <v>0</v>
      </c>
      <c r="K83" s="2">
        <f t="shared" si="12"/>
        <v>0</v>
      </c>
      <c r="L83" s="2">
        <f t="shared" si="12"/>
        <v>0</v>
      </c>
      <c r="M83" s="2">
        <f t="shared" si="12"/>
        <v>0</v>
      </c>
      <c r="N83" s="2">
        <f t="shared" si="12"/>
        <v>0</v>
      </c>
      <c r="O83" s="2">
        <f t="shared" si="12"/>
        <v>0</v>
      </c>
      <c r="P83" s="2">
        <f t="shared" si="12"/>
        <v>0</v>
      </c>
      <c r="Q83" s="2">
        <f t="shared" si="12"/>
        <v>0</v>
      </c>
      <c r="R83" s="2">
        <f t="shared" si="12"/>
        <v>0</v>
      </c>
      <c r="S83" s="2">
        <f t="shared" si="12"/>
        <v>0</v>
      </c>
      <c r="T83" s="2">
        <f t="shared" si="12"/>
        <v>0</v>
      </c>
      <c r="U83" s="2">
        <f t="shared" si="12"/>
        <v>0</v>
      </c>
      <c r="V83" s="2">
        <f t="shared" si="12"/>
        <v>0</v>
      </c>
      <c r="W83" s="2">
        <f aca="true" t="shared" si="13" ref="W83:AJ98">IF(COUNTIF(W$27:W$46,$E83)=0,0,1)</f>
        <v>0</v>
      </c>
      <c r="X83" s="2">
        <f t="shared" si="13"/>
        <v>0</v>
      </c>
      <c r="Y83" s="2">
        <f t="shared" si="13"/>
        <v>0</v>
      </c>
      <c r="Z83" s="2">
        <f t="shared" si="13"/>
        <v>0</v>
      </c>
      <c r="AA83" s="2">
        <f t="shared" si="13"/>
        <v>0</v>
      </c>
      <c r="AB83" s="2">
        <f t="shared" si="13"/>
        <v>0</v>
      </c>
      <c r="AC83" s="2">
        <f t="shared" si="13"/>
        <v>0</v>
      </c>
      <c r="AD83" s="2">
        <f t="shared" si="13"/>
        <v>0</v>
      </c>
      <c r="AE83" s="2">
        <f t="shared" si="13"/>
        <v>0</v>
      </c>
      <c r="AF83" s="2">
        <f t="shared" si="13"/>
        <v>0</v>
      </c>
      <c r="AG83" s="2">
        <f t="shared" si="13"/>
        <v>0</v>
      </c>
      <c r="AH83" s="2">
        <f t="shared" si="13"/>
        <v>0</v>
      </c>
      <c r="AI83" s="2">
        <f t="shared" si="13"/>
        <v>0</v>
      </c>
      <c r="AJ83" s="2">
        <f t="shared" si="13"/>
        <v>0</v>
      </c>
      <c r="AK83" s="2">
        <f>COUNTIF(F83:AJ83,1)</f>
        <v>0</v>
      </c>
    </row>
    <row r="84" spans="5:37" ht="13.5" customHeight="1" hidden="1">
      <c r="E84" s="41" t="s">
        <v>10</v>
      </c>
      <c r="F84" s="2">
        <f t="shared" si="11"/>
        <v>0</v>
      </c>
      <c r="G84" s="2">
        <f t="shared" si="12"/>
        <v>0</v>
      </c>
      <c r="H84" s="2">
        <f t="shared" si="12"/>
        <v>0</v>
      </c>
      <c r="I84" s="2">
        <f t="shared" si="12"/>
        <v>0</v>
      </c>
      <c r="J84" s="2">
        <f t="shared" si="12"/>
        <v>0</v>
      </c>
      <c r="K84" s="2">
        <f t="shared" si="12"/>
        <v>0</v>
      </c>
      <c r="L84" s="2">
        <f t="shared" si="12"/>
        <v>0</v>
      </c>
      <c r="M84" s="2">
        <f t="shared" si="12"/>
        <v>0</v>
      </c>
      <c r="N84" s="2">
        <f t="shared" si="12"/>
        <v>0</v>
      </c>
      <c r="O84" s="2">
        <f t="shared" si="12"/>
        <v>0</v>
      </c>
      <c r="P84" s="2">
        <f t="shared" si="12"/>
        <v>0</v>
      </c>
      <c r="Q84" s="2">
        <f t="shared" si="12"/>
        <v>0</v>
      </c>
      <c r="R84" s="2">
        <f t="shared" si="12"/>
        <v>0</v>
      </c>
      <c r="S84" s="2">
        <f t="shared" si="12"/>
        <v>0</v>
      </c>
      <c r="T84" s="2">
        <f t="shared" si="12"/>
        <v>0</v>
      </c>
      <c r="U84" s="2">
        <f t="shared" si="12"/>
        <v>0</v>
      </c>
      <c r="V84" s="2">
        <f t="shared" si="12"/>
        <v>0</v>
      </c>
      <c r="W84" s="2">
        <f t="shared" si="13"/>
        <v>0</v>
      </c>
      <c r="X84" s="2">
        <f t="shared" si="13"/>
        <v>0</v>
      </c>
      <c r="Y84" s="2">
        <f t="shared" si="13"/>
        <v>0</v>
      </c>
      <c r="Z84" s="2">
        <f t="shared" si="13"/>
        <v>0</v>
      </c>
      <c r="AA84" s="2">
        <f t="shared" si="13"/>
        <v>0</v>
      </c>
      <c r="AB84" s="2">
        <f t="shared" si="13"/>
        <v>0</v>
      </c>
      <c r="AC84" s="2">
        <f t="shared" si="13"/>
        <v>0</v>
      </c>
      <c r="AD84" s="2">
        <f t="shared" si="13"/>
        <v>0</v>
      </c>
      <c r="AE84" s="2">
        <f t="shared" si="13"/>
        <v>0</v>
      </c>
      <c r="AF84" s="2">
        <f t="shared" si="13"/>
        <v>0</v>
      </c>
      <c r="AG84" s="2">
        <f t="shared" si="13"/>
        <v>0</v>
      </c>
      <c r="AH84" s="2">
        <f t="shared" si="13"/>
        <v>0</v>
      </c>
      <c r="AI84" s="2">
        <f t="shared" si="13"/>
        <v>0</v>
      </c>
      <c r="AJ84" s="2">
        <f t="shared" si="13"/>
        <v>0</v>
      </c>
      <c r="AK84" s="2">
        <f aca="true" t="shared" si="14" ref="AK84:AK98">COUNTIF(F84:AJ84,1)</f>
        <v>0</v>
      </c>
    </row>
    <row r="85" spans="5:37" ht="13.5" customHeight="1" hidden="1">
      <c r="E85" s="41" t="s">
        <v>11</v>
      </c>
      <c r="F85" s="2">
        <f t="shared" si="11"/>
        <v>0</v>
      </c>
      <c r="G85" s="2">
        <f t="shared" si="12"/>
        <v>0</v>
      </c>
      <c r="H85" s="2">
        <f t="shared" si="12"/>
        <v>0</v>
      </c>
      <c r="I85" s="2">
        <f t="shared" si="12"/>
        <v>0</v>
      </c>
      <c r="J85" s="2">
        <f t="shared" si="12"/>
        <v>0</v>
      </c>
      <c r="K85" s="2">
        <f t="shared" si="12"/>
        <v>0</v>
      </c>
      <c r="L85" s="2">
        <f t="shared" si="12"/>
        <v>0</v>
      </c>
      <c r="M85" s="2">
        <f t="shared" si="12"/>
        <v>0</v>
      </c>
      <c r="N85" s="2">
        <f t="shared" si="12"/>
        <v>0</v>
      </c>
      <c r="O85" s="2">
        <f t="shared" si="12"/>
        <v>0</v>
      </c>
      <c r="P85" s="2">
        <f t="shared" si="12"/>
        <v>0</v>
      </c>
      <c r="Q85" s="2">
        <f t="shared" si="12"/>
        <v>0</v>
      </c>
      <c r="R85" s="2">
        <f t="shared" si="12"/>
        <v>0</v>
      </c>
      <c r="S85" s="2">
        <f t="shared" si="12"/>
        <v>0</v>
      </c>
      <c r="T85" s="2">
        <f t="shared" si="12"/>
        <v>0</v>
      </c>
      <c r="U85" s="2">
        <f t="shared" si="12"/>
        <v>0</v>
      </c>
      <c r="V85" s="2">
        <f t="shared" si="12"/>
        <v>0</v>
      </c>
      <c r="W85" s="2">
        <f t="shared" si="13"/>
        <v>0</v>
      </c>
      <c r="X85" s="2">
        <f t="shared" si="13"/>
        <v>0</v>
      </c>
      <c r="Y85" s="2">
        <f t="shared" si="13"/>
        <v>0</v>
      </c>
      <c r="Z85" s="2">
        <f t="shared" si="13"/>
        <v>0</v>
      </c>
      <c r="AA85" s="2">
        <f t="shared" si="13"/>
        <v>0</v>
      </c>
      <c r="AB85" s="2">
        <f t="shared" si="13"/>
        <v>0</v>
      </c>
      <c r="AC85" s="2">
        <f t="shared" si="13"/>
        <v>0</v>
      </c>
      <c r="AD85" s="2">
        <f t="shared" si="13"/>
        <v>0</v>
      </c>
      <c r="AE85" s="2">
        <f t="shared" si="13"/>
        <v>0</v>
      </c>
      <c r="AF85" s="2">
        <f t="shared" si="13"/>
        <v>0</v>
      </c>
      <c r="AG85" s="2">
        <f t="shared" si="13"/>
        <v>0</v>
      </c>
      <c r="AH85" s="2">
        <f t="shared" si="13"/>
        <v>0</v>
      </c>
      <c r="AI85" s="2">
        <f t="shared" si="13"/>
        <v>0</v>
      </c>
      <c r="AJ85" s="2">
        <f t="shared" si="13"/>
        <v>0</v>
      </c>
      <c r="AK85" s="2">
        <f t="shared" si="14"/>
        <v>0</v>
      </c>
    </row>
    <row r="86" spans="5:37" ht="13.5" customHeight="1" hidden="1">
      <c r="E86" s="41" t="s">
        <v>12</v>
      </c>
      <c r="F86" s="2">
        <f t="shared" si="11"/>
        <v>0</v>
      </c>
      <c r="G86" s="2">
        <f t="shared" si="12"/>
        <v>0</v>
      </c>
      <c r="H86" s="2">
        <f t="shared" si="12"/>
        <v>0</v>
      </c>
      <c r="I86" s="2">
        <f t="shared" si="12"/>
        <v>0</v>
      </c>
      <c r="J86" s="2">
        <f t="shared" si="12"/>
        <v>0</v>
      </c>
      <c r="K86" s="2">
        <f t="shared" si="12"/>
        <v>0</v>
      </c>
      <c r="L86" s="2">
        <f t="shared" si="12"/>
        <v>0</v>
      </c>
      <c r="M86" s="2">
        <f t="shared" si="12"/>
        <v>0</v>
      </c>
      <c r="N86" s="2">
        <f t="shared" si="12"/>
        <v>0</v>
      </c>
      <c r="O86" s="2">
        <f t="shared" si="12"/>
        <v>0</v>
      </c>
      <c r="P86" s="2">
        <f t="shared" si="12"/>
        <v>0</v>
      </c>
      <c r="Q86" s="2">
        <f t="shared" si="12"/>
        <v>0</v>
      </c>
      <c r="R86" s="2">
        <f t="shared" si="12"/>
        <v>0</v>
      </c>
      <c r="S86" s="2">
        <f t="shared" si="12"/>
        <v>0</v>
      </c>
      <c r="T86" s="2">
        <f t="shared" si="12"/>
        <v>0</v>
      </c>
      <c r="U86" s="2">
        <f t="shared" si="12"/>
        <v>0</v>
      </c>
      <c r="V86" s="2">
        <f t="shared" si="12"/>
        <v>0</v>
      </c>
      <c r="W86" s="2">
        <f t="shared" si="13"/>
        <v>0</v>
      </c>
      <c r="X86" s="2">
        <f t="shared" si="13"/>
        <v>0</v>
      </c>
      <c r="Y86" s="2">
        <f t="shared" si="13"/>
        <v>0</v>
      </c>
      <c r="Z86" s="2">
        <f t="shared" si="13"/>
        <v>0</v>
      </c>
      <c r="AA86" s="2">
        <f t="shared" si="13"/>
        <v>0</v>
      </c>
      <c r="AB86" s="2">
        <f t="shared" si="13"/>
        <v>0</v>
      </c>
      <c r="AC86" s="2">
        <f t="shared" si="13"/>
        <v>0</v>
      </c>
      <c r="AD86" s="2">
        <f t="shared" si="13"/>
        <v>0</v>
      </c>
      <c r="AE86" s="2">
        <f t="shared" si="13"/>
        <v>0</v>
      </c>
      <c r="AF86" s="2">
        <f t="shared" si="13"/>
        <v>0</v>
      </c>
      <c r="AG86" s="2">
        <f t="shared" si="13"/>
        <v>0</v>
      </c>
      <c r="AH86" s="2">
        <f t="shared" si="13"/>
        <v>0</v>
      </c>
      <c r="AI86" s="2">
        <f t="shared" si="13"/>
        <v>0</v>
      </c>
      <c r="AJ86" s="2">
        <f t="shared" si="13"/>
        <v>0</v>
      </c>
      <c r="AK86" s="2">
        <f t="shared" si="14"/>
        <v>0</v>
      </c>
    </row>
    <row r="87" spans="5:37" ht="13.5" customHeight="1" hidden="1">
      <c r="E87" s="41" t="s">
        <v>13</v>
      </c>
      <c r="F87" s="2">
        <f t="shared" si="11"/>
        <v>0</v>
      </c>
      <c r="G87" s="2">
        <f t="shared" si="12"/>
        <v>0</v>
      </c>
      <c r="H87" s="2">
        <f t="shared" si="12"/>
        <v>0</v>
      </c>
      <c r="I87" s="2">
        <f t="shared" si="12"/>
        <v>0</v>
      </c>
      <c r="J87" s="2">
        <f t="shared" si="12"/>
        <v>0</v>
      </c>
      <c r="K87" s="2">
        <f t="shared" si="12"/>
        <v>0</v>
      </c>
      <c r="L87" s="2">
        <f t="shared" si="12"/>
        <v>0</v>
      </c>
      <c r="M87" s="2">
        <f t="shared" si="12"/>
        <v>0</v>
      </c>
      <c r="N87" s="2">
        <f t="shared" si="12"/>
        <v>0</v>
      </c>
      <c r="O87" s="2">
        <f t="shared" si="12"/>
        <v>0</v>
      </c>
      <c r="P87" s="2">
        <f t="shared" si="12"/>
        <v>0</v>
      </c>
      <c r="Q87" s="2">
        <f t="shared" si="12"/>
        <v>0</v>
      </c>
      <c r="R87" s="2">
        <f t="shared" si="12"/>
        <v>0</v>
      </c>
      <c r="S87" s="2">
        <f t="shared" si="12"/>
        <v>0</v>
      </c>
      <c r="T87" s="2">
        <f t="shared" si="12"/>
        <v>0</v>
      </c>
      <c r="U87" s="2">
        <f t="shared" si="12"/>
        <v>0</v>
      </c>
      <c r="V87" s="2">
        <f t="shared" si="12"/>
        <v>0</v>
      </c>
      <c r="W87" s="2">
        <f t="shared" si="13"/>
        <v>0</v>
      </c>
      <c r="X87" s="2">
        <f t="shared" si="13"/>
        <v>0</v>
      </c>
      <c r="Y87" s="2">
        <f t="shared" si="13"/>
        <v>0</v>
      </c>
      <c r="Z87" s="2">
        <f t="shared" si="13"/>
        <v>0</v>
      </c>
      <c r="AA87" s="2">
        <f t="shared" si="13"/>
        <v>0</v>
      </c>
      <c r="AB87" s="2">
        <f t="shared" si="13"/>
        <v>0</v>
      </c>
      <c r="AC87" s="2">
        <f t="shared" si="13"/>
        <v>0</v>
      </c>
      <c r="AD87" s="2">
        <f t="shared" si="13"/>
        <v>0</v>
      </c>
      <c r="AE87" s="2">
        <f t="shared" si="13"/>
        <v>0</v>
      </c>
      <c r="AF87" s="2">
        <f t="shared" si="13"/>
        <v>0</v>
      </c>
      <c r="AG87" s="2">
        <f t="shared" si="13"/>
        <v>0</v>
      </c>
      <c r="AH87" s="2">
        <f t="shared" si="13"/>
        <v>0</v>
      </c>
      <c r="AI87" s="2">
        <f t="shared" si="13"/>
        <v>0</v>
      </c>
      <c r="AJ87" s="2">
        <f t="shared" si="13"/>
        <v>0</v>
      </c>
      <c r="AK87" s="2">
        <f t="shared" si="14"/>
        <v>0</v>
      </c>
    </row>
    <row r="88" spans="5:37" ht="13.5" customHeight="1" hidden="1">
      <c r="E88" s="41" t="s">
        <v>14</v>
      </c>
      <c r="F88" s="2">
        <f t="shared" si="11"/>
        <v>0</v>
      </c>
      <c r="G88" s="2">
        <f t="shared" si="12"/>
        <v>0</v>
      </c>
      <c r="H88" s="2">
        <f t="shared" si="12"/>
        <v>0</v>
      </c>
      <c r="I88" s="2">
        <f t="shared" si="12"/>
        <v>0</v>
      </c>
      <c r="J88" s="2">
        <f t="shared" si="12"/>
        <v>0</v>
      </c>
      <c r="K88" s="2">
        <f t="shared" si="12"/>
        <v>0</v>
      </c>
      <c r="L88" s="2">
        <f t="shared" si="12"/>
        <v>0</v>
      </c>
      <c r="M88" s="2">
        <f t="shared" si="12"/>
        <v>0</v>
      </c>
      <c r="N88" s="2">
        <f t="shared" si="12"/>
        <v>0</v>
      </c>
      <c r="O88" s="2">
        <f t="shared" si="12"/>
        <v>0</v>
      </c>
      <c r="P88" s="2">
        <f t="shared" si="12"/>
        <v>0</v>
      </c>
      <c r="Q88" s="2">
        <f t="shared" si="12"/>
        <v>0</v>
      </c>
      <c r="R88" s="2">
        <f t="shared" si="12"/>
        <v>0</v>
      </c>
      <c r="S88" s="2">
        <f t="shared" si="12"/>
        <v>0</v>
      </c>
      <c r="T88" s="2">
        <f t="shared" si="12"/>
        <v>0</v>
      </c>
      <c r="U88" s="2">
        <f t="shared" si="12"/>
        <v>0</v>
      </c>
      <c r="V88" s="2">
        <f t="shared" si="12"/>
        <v>0</v>
      </c>
      <c r="W88" s="2">
        <f t="shared" si="13"/>
        <v>0</v>
      </c>
      <c r="X88" s="2">
        <f t="shared" si="13"/>
        <v>0</v>
      </c>
      <c r="Y88" s="2">
        <f t="shared" si="13"/>
        <v>0</v>
      </c>
      <c r="Z88" s="2">
        <f t="shared" si="13"/>
        <v>0</v>
      </c>
      <c r="AA88" s="2">
        <f t="shared" si="13"/>
        <v>0</v>
      </c>
      <c r="AB88" s="2">
        <f t="shared" si="13"/>
        <v>0</v>
      </c>
      <c r="AC88" s="2">
        <f t="shared" si="13"/>
        <v>0</v>
      </c>
      <c r="AD88" s="2">
        <f t="shared" si="13"/>
        <v>0</v>
      </c>
      <c r="AE88" s="2">
        <f t="shared" si="13"/>
        <v>0</v>
      </c>
      <c r="AF88" s="2">
        <f t="shared" si="13"/>
        <v>0</v>
      </c>
      <c r="AG88" s="2">
        <f t="shared" si="13"/>
        <v>0</v>
      </c>
      <c r="AH88" s="2">
        <f t="shared" si="13"/>
        <v>0</v>
      </c>
      <c r="AI88" s="2">
        <f t="shared" si="13"/>
        <v>0</v>
      </c>
      <c r="AJ88" s="2">
        <f t="shared" si="13"/>
        <v>0</v>
      </c>
      <c r="AK88" s="2">
        <f t="shared" si="14"/>
        <v>0</v>
      </c>
    </row>
    <row r="89" spans="5:37" ht="13.5" customHeight="1" hidden="1">
      <c r="E89" s="41" t="s">
        <v>15</v>
      </c>
      <c r="F89" s="2">
        <f t="shared" si="11"/>
        <v>0</v>
      </c>
      <c r="G89" s="2">
        <f t="shared" si="12"/>
        <v>0</v>
      </c>
      <c r="H89" s="2">
        <f t="shared" si="12"/>
        <v>0</v>
      </c>
      <c r="I89" s="2">
        <f t="shared" si="12"/>
        <v>0</v>
      </c>
      <c r="J89" s="2">
        <f t="shared" si="12"/>
        <v>0</v>
      </c>
      <c r="K89" s="2">
        <f t="shared" si="12"/>
        <v>0</v>
      </c>
      <c r="L89" s="2">
        <f t="shared" si="12"/>
        <v>0</v>
      </c>
      <c r="M89" s="2">
        <f t="shared" si="12"/>
        <v>0</v>
      </c>
      <c r="N89" s="2">
        <f t="shared" si="12"/>
        <v>0</v>
      </c>
      <c r="O89" s="2">
        <f t="shared" si="12"/>
        <v>0</v>
      </c>
      <c r="P89" s="2">
        <f t="shared" si="12"/>
        <v>0</v>
      </c>
      <c r="Q89" s="2">
        <f t="shared" si="12"/>
        <v>0</v>
      </c>
      <c r="R89" s="2">
        <f t="shared" si="12"/>
        <v>0</v>
      </c>
      <c r="S89" s="2">
        <f t="shared" si="12"/>
        <v>0</v>
      </c>
      <c r="T89" s="2">
        <f t="shared" si="12"/>
        <v>0</v>
      </c>
      <c r="U89" s="2">
        <f t="shared" si="12"/>
        <v>0</v>
      </c>
      <c r="V89" s="2">
        <f t="shared" si="12"/>
        <v>0</v>
      </c>
      <c r="W89" s="2">
        <f t="shared" si="13"/>
        <v>0</v>
      </c>
      <c r="X89" s="2">
        <f t="shared" si="13"/>
        <v>0</v>
      </c>
      <c r="Y89" s="2">
        <f t="shared" si="13"/>
        <v>0</v>
      </c>
      <c r="Z89" s="2">
        <f t="shared" si="13"/>
        <v>0</v>
      </c>
      <c r="AA89" s="2">
        <f t="shared" si="13"/>
        <v>0</v>
      </c>
      <c r="AB89" s="2">
        <f t="shared" si="13"/>
        <v>0</v>
      </c>
      <c r="AC89" s="2">
        <f t="shared" si="13"/>
        <v>0</v>
      </c>
      <c r="AD89" s="2">
        <f t="shared" si="13"/>
        <v>0</v>
      </c>
      <c r="AE89" s="2">
        <f t="shared" si="13"/>
        <v>0</v>
      </c>
      <c r="AF89" s="2">
        <f t="shared" si="13"/>
        <v>0</v>
      </c>
      <c r="AG89" s="2">
        <f t="shared" si="13"/>
        <v>0</v>
      </c>
      <c r="AH89" s="2">
        <f t="shared" si="13"/>
        <v>0</v>
      </c>
      <c r="AI89" s="2">
        <f t="shared" si="13"/>
        <v>0</v>
      </c>
      <c r="AJ89" s="2">
        <f t="shared" si="13"/>
        <v>0</v>
      </c>
      <c r="AK89" s="2">
        <f t="shared" si="14"/>
        <v>0</v>
      </c>
    </row>
    <row r="90" spans="5:37" ht="13.5" customHeight="1" hidden="1">
      <c r="E90" s="41" t="s">
        <v>16</v>
      </c>
      <c r="F90" s="2">
        <f t="shared" si="11"/>
        <v>0</v>
      </c>
      <c r="G90" s="2">
        <f t="shared" si="12"/>
        <v>0</v>
      </c>
      <c r="H90" s="2">
        <f t="shared" si="12"/>
        <v>0</v>
      </c>
      <c r="I90" s="2">
        <f t="shared" si="12"/>
        <v>0</v>
      </c>
      <c r="J90" s="2">
        <f t="shared" si="12"/>
        <v>0</v>
      </c>
      <c r="K90" s="2">
        <f t="shared" si="12"/>
        <v>0</v>
      </c>
      <c r="L90" s="2">
        <f t="shared" si="12"/>
        <v>0</v>
      </c>
      <c r="M90" s="2">
        <f t="shared" si="12"/>
        <v>0</v>
      </c>
      <c r="N90" s="2">
        <f t="shared" si="12"/>
        <v>0</v>
      </c>
      <c r="O90" s="2">
        <f t="shared" si="12"/>
        <v>0</v>
      </c>
      <c r="P90" s="2">
        <f t="shared" si="12"/>
        <v>0</v>
      </c>
      <c r="Q90" s="2">
        <f t="shared" si="12"/>
        <v>0</v>
      </c>
      <c r="R90" s="2">
        <f t="shared" si="12"/>
        <v>0</v>
      </c>
      <c r="S90" s="2">
        <f t="shared" si="12"/>
        <v>0</v>
      </c>
      <c r="T90" s="2">
        <f t="shared" si="12"/>
        <v>0</v>
      </c>
      <c r="U90" s="2">
        <f t="shared" si="12"/>
        <v>0</v>
      </c>
      <c r="V90" s="2">
        <f t="shared" si="12"/>
        <v>0</v>
      </c>
      <c r="W90" s="2">
        <f t="shared" si="13"/>
        <v>0</v>
      </c>
      <c r="X90" s="2">
        <f t="shared" si="13"/>
        <v>0</v>
      </c>
      <c r="Y90" s="2">
        <f t="shared" si="13"/>
        <v>0</v>
      </c>
      <c r="Z90" s="2">
        <f t="shared" si="13"/>
        <v>0</v>
      </c>
      <c r="AA90" s="2">
        <f t="shared" si="13"/>
        <v>0</v>
      </c>
      <c r="AB90" s="2">
        <f t="shared" si="13"/>
        <v>0</v>
      </c>
      <c r="AC90" s="2">
        <f t="shared" si="13"/>
        <v>0</v>
      </c>
      <c r="AD90" s="2">
        <f t="shared" si="13"/>
        <v>0</v>
      </c>
      <c r="AE90" s="2">
        <f t="shared" si="13"/>
        <v>0</v>
      </c>
      <c r="AF90" s="2">
        <f t="shared" si="13"/>
        <v>0</v>
      </c>
      <c r="AG90" s="2">
        <f t="shared" si="13"/>
        <v>0</v>
      </c>
      <c r="AH90" s="2">
        <f t="shared" si="13"/>
        <v>0</v>
      </c>
      <c r="AI90" s="2">
        <f t="shared" si="13"/>
        <v>0</v>
      </c>
      <c r="AJ90" s="2">
        <f t="shared" si="13"/>
        <v>0</v>
      </c>
      <c r="AK90" s="2">
        <f t="shared" si="14"/>
        <v>0</v>
      </c>
    </row>
    <row r="91" spans="5:37" ht="13.5" customHeight="1" hidden="1">
      <c r="E91" s="41" t="s">
        <v>17</v>
      </c>
      <c r="F91" s="2">
        <f t="shared" si="11"/>
        <v>0</v>
      </c>
      <c r="G91" s="2">
        <f t="shared" si="12"/>
        <v>0</v>
      </c>
      <c r="H91" s="2">
        <f t="shared" si="12"/>
        <v>0</v>
      </c>
      <c r="I91" s="2">
        <f t="shared" si="12"/>
        <v>0</v>
      </c>
      <c r="J91" s="2">
        <f t="shared" si="12"/>
        <v>0</v>
      </c>
      <c r="K91" s="2">
        <f t="shared" si="12"/>
        <v>0</v>
      </c>
      <c r="L91" s="2">
        <f t="shared" si="12"/>
        <v>0</v>
      </c>
      <c r="M91" s="2">
        <f t="shared" si="12"/>
        <v>0</v>
      </c>
      <c r="N91" s="2">
        <f t="shared" si="12"/>
        <v>0</v>
      </c>
      <c r="O91" s="2">
        <f t="shared" si="12"/>
        <v>0</v>
      </c>
      <c r="P91" s="2">
        <f t="shared" si="12"/>
        <v>0</v>
      </c>
      <c r="Q91" s="2">
        <f t="shared" si="12"/>
        <v>0</v>
      </c>
      <c r="R91" s="2">
        <f t="shared" si="12"/>
        <v>0</v>
      </c>
      <c r="S91" s="2">
        <f t="shared" si="12"/>
        <v>0</v>
      </c>
      <c r="T91" s="2">
        <f t="shared" si="12"/>
        <v>0</v>
      </c>
      <c r="U91" s="2">
        <f t="shared" si="12"/>
        <v>0</v>
      </c>
      <c r="V91" s="2">
        <f t="shared" si="12"/>
        <v>0</v>
      </c>
      <c r="W91" s="2">
        <f t="shared" si="13"/>
        <v>0</v>
      </c>
      <c r="X91" s="2">
        <f t="shared" si="13"/>
        <v>0</v>
      </c>
      <c r="Y91" s="2">
        <f t="shared" si="13"/>
        <v>0</v>
      </c>
      <c r="Z91" s="2">
        <f t="shared" si="13"/>
        <v>0</v>
      </c>
      <c r="AA91" s="2">
        <f t="shared" si="13"/>
        <v>0</v>
      </c>
      <c r="AB91" s="2">
        <f t="shared" si="13"/>
        <v>0</v>
      </c>
      <c r="AC91" s="2">
        <f t="shared" si="13"/>
        <v>0</v>
      </c>
      <c r="AD91" s="2">
        <f t="shared" si="13"/>
        <v>0</v>
      </c>
      <c r="AE91" s="2">
        <f t="shared" si="13"/>
        <v>0</v>
      </c>
      <c r="AF91" s="2">
        <f t="shared" si="13"/>
        <v>0</v>
      </c>
      <c r="AG91" s="2">
        <f t="shared" si="13"/>
        <v>0</v>
      </c>
      <c r="AH91" s="2">
        <f t="shared" si="13"/>
        <v>0</v>
      </c>
      <c r="AI91" s="2">
        <f t="shared" si="13"/>
        <v>0</v>
      </c>
      <c r="AJ91" s="2">
        <f t="shared" si="13"/>
        <v>0</v>
      </c>
      <c r="AK91" s="2">
        <f>COUNTIF(F91:AJ91,1)</f>
        <v>0</v>
      </c>
    </row>
    <row r="92" spans="5:37" ht="13.5" customHeight="1" hidden="1">
      <c r="E92" s="41" t="s">
        <v>64</v>
      </c>
      <c r="F92" s="2">
        <f t="shared" si="11"/>
        <v>0</v>
      </c>
      <c r="G92" s="2">
        <f t="shared" si="12"/>
        <v>0</v>
      </c>
      <c r="H92" s="2">
        <f t="shared" si="12"/>
        <v>0</v>
      </c>
      <c r="I92" s="2">
        <f t="shared" si="12"/>
        <v>0</v>
      </c>
      <c r="J92" s="2">
        <f t="shared" si="12"/>
        <v>0</v>
      </c>
      <c r="K92" s="2">
        <f t="shared" si="12"/>
        <v>0</v>
      </c>
      <c r="L92" s="2">
        <f t="shared" si="12"/>
        <v>0</v>
      </c>
      <c r="M92" s="2">
        <f t="shared" si="12"/>
        <v>0</v>
      </c>
      <c r="N92" s="2">
        <f t="shared" si="12"/>
        <v>0</v>
      </c>
      <c r="O92" s="2">
        <f t="shared" si="12"/>
        <v>0</v>
      </c>
      <c r="P92" s="2">
        <f t="shared" si="12"/>
        <v>0</v>
      </c>
      <c r="Q92" s="2">
        <f t="shared" si="12"/>
        <v>0</v>
      </c>
      <c r="R92" s="2">
        <f t="shared" si="12"/>
        <v>0</v>
      </c>
      <c r="S92" s="2">
        <f t="shared" si="12"/>
        <v>0</v>
      </c>
      <c r="T92" s="2">
        <f t="shared" si="12"/>
        <v>0</v>
      </c>
      <c r="U92" s="2">
        <f t="shared" si="12"/>
        <v>0</v>
      </c>
      <c r="V92" s="2">
        <f t="shared" si="12"/>
        <v>0</v>
      </c>
      <c r="W92" s="2">
        <f t="shared" si="13"/>
        <v>0</v>
      </c>
      <c r="X92" s="2">
        <f t="shared" si="13"/>
        <v>0</v>
      </c>
      <c r="Y92" s="2">
        <f t="shared" si="13"/>
        <v>0</v>
      </c>
      <c r="Z92" s="2">
        <f t="shared" si="13"/>
        <v>0</v>
      </c>
      <c r="AA92" s="2">
        <f t="shared" si="13"/>
        <v>0</v>
      </c>
      <c r="AB92" s="2">
        <f t="shared" si="13"/>
        <v>0</v>
      </c>
      <c r="AC92" s="2">
        <f t="shared" si="13"/>
        <v>0</v>
      </c>
      <c r="AD92" s="2">
        <f t="shared" si="13"/>
        <v>0</v>
      </c>
      <c r="AE92" s="2">
        <f t="shared" si="13"/>
        <v>0</v>
      </c>
      <c r="AF92" s="2">
        <f t="shared" si="13"/>
        <v>0</v>
      </c>
      <c r="AG92" s="2">
        <f t="shared" si="13"/>
        <v>0</v>
      </c>
      <c r="AH92" s="2">
        <f t="shared" si="13"/>
        <v>0</v>
      </c>
      <c r="AI92" s="2">
        <f t="shared" si="13"/>
        <v>0</v>
      </c>
      <c r="AJ92" s="2">
        <f t="shared" si="13"/>
        <v>0</v>
      </c>
      <c r="AK92" s="2">
        <f>COUNTIF(F92:AJ92,1)</f>
        <v>0</v>
      </c>
    </row>
    <row r="93" spans="5:37" ht="13.5" customHeight="1" hidden="1">
      <c r="E93" s="41" t="s">
        <v>66</v>
      </c>
      <c r="F93" s="2">
        <f t="shared" si="11"/>
        <v>0</v>
      </c>
      <c r="G93" s="2">
        <f t="shared" si="12"/>
        <v>0</v>
      </c>
      <c r="H93" s="2">
        <f t="shared" si="12"/>
        <v>0</v>
      </c>
      <c r="I93" s="2">
        <f t="shared" si="12"/>
        <v>0</v>
      </c>
      <c r="J93" s="2">
        <f t="shared" si="12"/>
        <v>0</v>
      </c>
      <c r="K93" s="2">
        <f t="shared" si="12"/>
        <v>0</v>
      </c>
      <c r="L93" s="2">
        <f t="shared" si="12"/>
        <v>0</v>
      </c>
      <c r="M93" s="2">
        <f t="shared" si="12"/>
        <v>0</v>
      </c>
      <c r="N93" s="2">
        <f t="shared" si="12"/>
        <v>0</v>
      </c>
      <c r="O93" s="2">
        <f t="shared" si="12"/>
        <v>0</v>
      </c>
      <c r="P93" s="2">
        <f t="shared" si="12"/>
        <v>0</v>
      </c>
      <c r="Q93" s="2">
        <f t="shared" si="12"/>
        <v>0</v>
      </c>
      <c r="R93" s="2">
        <f t="shared" si="12"/>
        <v>0</v>
      </c>
      <c r="S93" s="2">
        <f t="shared" si="12"/>
        <v>0</v>
      </c>
      <c r="T93" s="2">
        <f t="shared" si="12"/>
        <v>0</v>
      </c>
      <c r="U93" s="2">
        <f t="shared" si="12"/>
        <v>0</v>
      </c>
      <c r="V93" s="2">
        <f t="shared" si="12"/>
        <v>0</v>
      </c>
      <c r="W93" s="2">
        <f t="shared" si="13"/>
        <v>0</v>
      </c>
      <c r="X93" s="2">
        <f t="shared" si="13"/>
        <v>0</v>
      </c>
      <c r="Y93" s="2">
        <f t="shared" si="13"/>
        <v>0</v>
      </c>
      <c r="Z93" s="2">
        <f t="shared" si="13"/>
        <v>0</v>
      </c>
      <c r="AA93" s="2">
        <f t="shared" si="13"/>
        <v>0</v>
      </c>
      <c r="AB93" s="2">
        <f t="shared" si="13"/>
        <v>0</v>
      </c>
      <c r="AC93" s="2">
        <f t="shared" si="13"/>
        <v>0</v>
      </c>
      <c r="AD93" s="2">
        <f t="shared" si="13"/>
        <v>0</v>
      </c>
      <c r="AE93" s="2">
        <f t="shared" si="13"/>
        <v>0</v>
      </c>
      <c r="AF93" s="2">
        <f t="shared" si="13"/>
        <v>0</v>
      </c>
      <c r="AG93" s="2">
        <f t="shared" si="13"/>
        <v>0</v>
      </c>
      <c r="AH93" s="2">
        <f t="shared" si="13"/>
        <v>0</v>
      </c>
      <c r="AI93" s="2">
        <f t="shared" si="13"/>
        <v>0</v>
      </c>
      <c r="AJ93" s="2">
        <f t="shared" si="13"/>
        <v>0</v>
      </c>
      <c r="AK93" s="2">
        <f>COUNTIF(F93:AJ93,1)</f>
        <v>0</v>
      </c>
    </row>
    <row r="94" spans="5:37" ht="13.5" customHeight="1" hidden="1">
      <c r="E94" s="41" t="s">
        <v>101</v>
      </c>
      <c r="F94" s="2">
        <f t="shared" si="11"/>
        <v>0</v>
      </c>
      <c r="G94" s="2">
        <f t="shared" si="12"/>
        <v>0</v>
      </c>
      <c r="H94" s="2">
        <f t="shared" si="12"/>
        <v>0</v>
      </c>
      <c r="I94" s="2">
        <f t="shared" si="12"/>
        <v>0</v>
      </c>
      <c r="J94" s="2">
        <f t="shared" si="12"/>
        <v>0</v>
      </c>
      <c r="K94" s="2">
        <f t="shared" si="12"/>
        <v>0</v>
      </c>
      <c r="L94" s="2">
        <f t="shared" si="12"/>
        <v>0</v>
      </c>
      <c r="M94" s="2">
        <f t="shared" si="12"/>
        <v>0</v>
      </c>
      <c r="N94" s="2">
        <f t="shared" si="12"/>
        <v>0</v>
      </c>
      <c r="O94" s="2">
        <f t="shared" si="12"/>
        <v>0</v>
      </c>
      <c r="P94" s="2">
        <f t="shared" si="12"/>
        <v>0</v>
      </c>
      <c r="Q94" s="2">
        <f t="shared" si="12"/>
        <v>0</v>
      </c>
      <c r="R94" s="2">
        <f t="shared" si="12"/>
        <v>0</v>
      </c>
      <c r="S94" s="2">
        <f t="shared" si="12"/>
        <v>0</v>
      </c>
      <c r="T94" s="2">
        <f t="shared" si="12"/>
        <v>0</v>
      </c>
      <c r="U94" s="2">
        <f t="shared" si="12"/>
        <v>0</v>
      </c>
      <c r="V94" s="2">
        <f t="shared" si="12"/>
        <v>0</v>
      </c>
      <c r="W94" s="2">
        <f t="shared" si="13"/>
        <v>0</v>
      </c>
      <c r="X94" s="2">
        <f t="shared" si="13"/>
        <v>0</v>
      </c>
      <c r="Y94" s="2">
        <f t="shared" si="13"/>
        <v>0</v>
      </c>
      <c r="Z94" s="2">
        <f t="shared" si="13"/>
        <v>0</v>
      </c>
      <c r="AA94" s="2">
        <f t="shared" si="13"/>
        <v>0</v>
      </c>
      <c r="AB94" s="2">
        <f t="shared" si="13"/>
        <v>0</v>
      </c>
      <c r="AC94" s="2">
        <f t="shared" si="13"/>
        <v>0</v>
      </c>
      <c r="AD94" s="2">
        <f t="shared" si="13"/>
        <v>0</v>
      </c>
      <c r="AE94" s="2">
        <f t="shared" si="13"/>
        <v>0</v>
      </c>
      <c r="AF94" s="2">
        <f t="shared" si="13"/>
        <v>0</v>
      </c>
      <c r="AG94" s="2">
        <f t="shared" si="13"/>
        <v>0</v>
      </c>
      <c r="AH94" s="2">
        <f t="shared" si="13"/>
        <v>0</v>
      </c>
      <c r="AI94" s="2">
        <f t="shared" si="13"/>
        <v>0</v>
      </c>
      <c r="AJ94" s="2">
        <f t="shared" si="13"/>
        <v>0</v>
      </c>
      <c r="AK94" s="2">
        <f>COUNTIF(F94:AJ94,1)</f>
        <v>0</v>
      </c>
    </row>
    <row r="95" spans="5:37" ht="13.5" customHeight="1" hidden="1">
      <c r="E95" s="41" t="s">
        <v>102</v>
      </c>
      <c r="F95" s="2">
        <f t="shared" si="11"/>
        <v>0</v>
      </c>
      <c r="G95" s="2">
        <f t="shared" si="12"/>
        <v>0</v>
      </c>
      <c r="H95" s="2">
        <f t="shared" si="12"/>
        <v>0</v>
      </c>
      <c r="I95" s="2">
        <f t="shared" si="12"/>
        <v>0</v>
      </c>
      <c r="J95" s="2">
        <f t="shared" si="12"/>
        <v>0</v>
      </c>
      <c r="K95" s="2">
        <f t="shared" si="12"/>
        <v>0</v>
      </c>
      <c r="L95" s="2">
        <f t="shared" si="12"/>
        <v>0</v>
      </c>
      <c r="M95" s="2">
        <f t="shared" si="12"/>
        <v>0</v>
      </c>
      <c r="N95" s="2">
        <f t="shared" si="12"/>
        <v>0</v>
      </c>
      <c r="O95" s="2">
        <f t="shared" si="12"/>
        <v>0</v>
      </c>
      <c r="P95" s="2">
        <f t="shared" si="12"/>
        <v>0</v>
      </c>
      <c r="Q95" s="2">
        <f t="shared" si="12"/>
        <v>0</v>
      </c>
      <c r="R95" s="2">
        <f t="shared" si="12"/>
        <v>0</v>
      </c>
      <c r="S95" s="2">
        <f t="shared" si="12"/>
        <v>0</v>
      </c>
      <c r="T95" s="2">
        <f t="shared" si="12"/>
        <v>0</v>
      </c>
      <c r="U95" s="2">
        <f t="shared" si="12"/>
        <v>0</v>
      </c>
      <c r="V95" s="2">
        <f t="shared" si="12"/>
        <v>0</v>
      </c>
      <c r="W95" s="2">
        <f t="shared" si="13"/>
        <v>0</v>
      </c>
      <c r="X95" s="2">
        <f t="shared" si="13"/>
        <v>0</v>
      </c>
      <c r="Y95" s="2">
        <f t="shared" si="13"/>
        <v>0</v>
      </c>
      <c r="Z95" s="2">
        <f t="shared" si="13"/>
        <v>0</v>
      </c>
      <c r="AA95" s="2">
        <f t="shared" si="13"/>
        <v>0</v>
      </c>
      <c r="AB95" s="2">
        <f t="shared" si="13"/>
        <v>0</v>
      </c>
      <c r="AC95" s="2">
        <f t="shared" si="13"/>
        <v>0</v>
      </c>
      <c r="AD95" s="2">
        <f t="shared" si="13"/>
        <v>0</v>
      </c>
      <c r="AE95" s="2">
        <f t="shared" si="13"/>
        <v>0</v>
      </c>
      <c r="AF95" s="2">
        <f t="shared" si="13"/>
        <v>0</v>
      </c>
      <c r="AG95" s="2">
        <f t="shared" si="13"/>
        <v>0</v>
      </c>
      <c r="AH95" s="2">
        <f t="shared" si="13"/>
        <v>0</v>
      </c>
      <c r="AI95" s="2">
        <f t="shared" si="13"/>
        <v>0</v>
      </c>
      <c r="AJ95" s="2">
        <f t="shared" si="13"/>
        <v>0</v>
      </c>
      <c r="AK95" s="2">
        <f>COUNTIF(F95:AJ95,1)</f>
        <v>0</v>
      </c>
    </row>
    <row r="96" spans="5:37" ht="13.5" customHeight="1" hidden="1">
      <c r="E96" s="41" t="s">
        <v>18</v>
      </c>
      <c r="F96" s="2">
        <f t="shared" si="11"/>
        <v>0</v>
      </c>
      <c r="G96" s="2">
        <f t="shared" si="12"/>
        <v>0</v>
      </c>
      <c r="H96" s="2">
        <f t="shared" si="12"/>
        <v>0</v>
      </c>
      <c r="I96" s="2">
        <f t="shared" si="12"/>
        <v>0</v>
      </c>
      <c r="J96" s="2">
        <f t="shared" si="12"/>
        <v>0</v>
      </c>
      <c r="K96" s="2">
        <f t="shared" si="12"/>
        <v>0</v>
      </c>
      <c r="L96" s="2">
        <f t="shared" si="12"/>
        <v>0</v>
      </c>
      <c r="M96" s="2">
        <f t="shared" si="12"/>
        <v>0</v>
      </c>
      <c r="N96" s="2">
        <f t="shared" si="12"/>
        <v>0</v>
      </c>
      <c r="O96" s="2">
        <f t="shared" si="12"/>
        <v>0</v>
      </c>
      <c r="P96" s="2">
        <f t="shared" si="12"/>
        <v>0</v>
      </c>
      <c r="Q96" s="2">
        <f t="shared" si="12"/>
        <v>0</v>
      </c>
      <c r="R96" s="2">
        <f t="shared" si="12"/>
        <v>0</v>
      </c>
      <c r="S96" s="2">
        <f t="shared" si="12"/>
        <v>0</v>
      </c>
      <c r="T96" s="2">
        <f t="shared" si="12"/>
        <v>0</v>
      </c>
      <c r="U96" s="2">
        <f t="shared" si="12"/>
        <v>0</v>
      </c>
      <c r="V96" s="2">
        <f t="shared" si="12"/>
        <v>0</v>
      </c>
      <c r="W96" s="2">
        <f t="shared" si="13"/>
        <v>0</v>
      </c>
      <c r="X96" s="2">
        <f t="shared" si="13"/>
        <v>0</v>
      </c>
      <c r="Y96" s="2">
        <f t="shared" si="13"/>
        <v>0</v>
      </c>
      <c r="Z96" s="2">
        <f t="shared" si="13"/>
        <v>0</v>
      </c>
      <c r="AA96" s="2">
        <f t="shared" si="13"/>
        <v>0</v>
      </c>
      <c r="AB96" s="2">
        <f t="shared" si="13"/>
        <v>0</v>
      </c>
      <c r="AC96" s="2">
        <f t="shared" si="13"/>
        <v>0</v>
      </c>
      <c r="AD96" s="2">
        <f t="shared" si="13"/>
        <v>0</v>
      </c>
      <c r="AE96" s="2">
        <f t="shared" si="13"/>
        <v>0</v>
      </c>
      <c r="AF96" s="2">
        <f t="shared" si="13"/>
        <v>0</v>
      </c>
      <c r="AG96" s="2">
        <f t="shared" si="13"/>
        <v>0</v>
      </c>
      <c r="AH96" s="2">
        <f t="shared" si="13"/>
        <v>0</v>
      </c>
      <c r="AI96" s="2">
        <f t="shared" si="13"/>
        <v>0</v>
      </c>
      <c r="AJ96" s="2">
        <f t="shared" si="13"/>
        <v>0</v>
      </c>
      <c r="AK96" s="2">
        <f t="shared" si="14"/>
        <v>0</v>
      </c>
    </row>
    <row r="97" spans="5:37" ht="13.5" customHeight="1" hidden="1">
      <c r="E97" s="41" t="s">
        <v>19</v>
      </c>
      <c r="F97" s="2">
        <f t="shared" si="11"/>
        <v>0</v>
      </c>
      <c r="G97" s="2">
        <f t="shared" si="12"/>
        <v>0</v>
      </c>
      <c r="H97" s="2">
        <f t="shared" si="12"/>
        <v>0</v>
      </c>
      <c r="I97" s="2">
        <f t="shared" si="12"/>
        <v>0</v>
      </c>
      <c r="J97" s="2">
        <f t="shared" si="12"/>
        <v>0</v>
      </c>
      <c r="K97" s="2">
        <f t="shared" si="12"/>
        <v>0</v>
      </c>
      <c r="L97" s="2">
        <f t="shared" si="12"/>
        <v>0</v>
      </c>
      <c r="M97" s="2">
        <f t="shared" si="12"/>
        <v>0</v>
      </c>
      <c r="N97" s="2">
        <f t="shared" si="12"/>
        <v>0</v>
      </c>
      <c r="O97" s="2">
        <f t="shared" si="12"/>
        <v>0</v>
      </c>
      <c r="P97" s="2">
        <f t="shared" si="12"/>
        <v>0</v>
      </c>
      <c r="Q97" s="2">
        <f t="shared" si="12"/>
        <v>0</v>
      </c>
      <c r="R97" s="2">
        <f t="shared" si="12"/>
        <v>0</v>
      </c>
      <c r="S97" s="2">
        <f t="shared" si="12"/>
        <v>0</v>
      </c>
      <c r="T97" s="2">
        <f t="shared" si="12"/>
        <v>0</v>
      </c>
      <c r="U97" s="2">
        <f t="shared" si="12"/>
        <v>0</v>
      </c>
      <c r="V97" s="2">
        <f t="shared" si="12"/>
        <v>0</v>
      </c>
      <c r="W97" s="2">
        <f t="shared" si="13"/>
        <v>0</v>
      </c>
      <c r="X97" s="2">
        <f t="shared" si="13"/>
        <v>0</v>
      </c>
      <c r="Y97" s="2">
        <f t="shared" si="13"/>
        <v>0</v>
      </c>
      <c r="Z97" s="2">
        <f t="shared" si="13"/>
        <v>0</v>
      </c>
      <c r="AA97" s="2">
        <f t="shared" si="13"/>
        <v>0</v>
      </c>
      <c r="AB97" s="2">
        <f t="shared" si="13"/>
        <v>0</v>
      </c>
      <c r="AC97" s="2">
        <f t="shared" si="13"/>
        <v>0</v>
      </c>
      <c r="AD97" s="2">
        <f t="shared" si="13"/>
        <v>0</v>
      </c>
      <c r="AE97" s="2">
        <f t="shared" si="13"/>
        <v>0</v>
      </c>
      <c r="AF97" s="2">
        <f t="shared" si="13"/>
        <v>0</v>
      </c>
      <c r="AG97" s="2">
        <f t="shared" si="13"/>
        <v>0</v>
      </c>
      <c r="AH97" s="2">
        <f t="shared" si="13"/>
        <v>0</v>
      </c>
      <c r="AI97" s="2">
        <f t="shared" si="13"/>
        <v>0</v>
      </c>
      <c r="AJ97" s="2">
        <f t="shared" si="13"/>
        <v>0</v>
      </c>
      <c r="AK97" s="2">
        <f t="shared" si="14"/>
        <v>0</v>
      </c>
    </row>
    <row r="98" spans="5:37" ht="13.5" customHeight="1" hidden="1">
      <c r="E98" s="41" t="s">
        <v>20</v>
      </c>
      <c r="F98" s="2">
        <f t="shared" si="11"/>
        <v>0</v>
      </c>
      <c r="G98" s="2">
        <f t="shared" si="12"/>
        <v>0</v>
      </c>
      <c r="H98" s="2">
        <f t="shared" si="12"/>
        <v>0</v>
      </c>
      <c r="I98" s="2">
        <f t="shared" si="12"/>
        <v>0</v>
      </c>
      <c r="J98" s="2">
        <f t="shared" si="12"/>
        <v>0</v>
      </c>
      <c r="K98" s="2">
        <f t="shared" si="12"/>
        <v>0</v>
      </c>
      <c r="L98" s="2">
        <f t="shared" si="12"/>
        <v>0</v>
      </c>
      <c r="M98" s="2">
        <f t="shared" si="12"/>
        <v>0</v>
      </c>
      <c r="N98" s="2">
        <f t="shared" si="12"/>
        <v>0</v>
      </c>
      <c r="O98" s="2">
        <f t="shared" si="12"/>
        <v>0</v>
      </c>
      <c r="P98" s="2">
        <f t="shared" si="12"/>
        <v>0</v>
      </c>
      <c r="Q98" s="2">
        <f t="shared" si="12"/>
        <v>0</v>
      </c>
      <c r="R98" s="2">
        <f t="shared" si="12"/>
        <v>0</v>
      </c>
      <c r="S98" s="2">
        <f t="shared" si="12"/>
        <v>0</v>
      </c>
      <c r="T98" s="2">
        <f t="shared" si="12"/>
        <v>0</v>
      </c>
      <c r="U98" s="2">
        <f t="shared" si="12"/>
        <v>0</v>
      </c>
      <c r="V98" s="2">
        <f>IF(COUNTIF(V$27:V$46,$E98)=0,0,1)</f>
        <v>0</v>
      </c>
      <c r="W98" s="2">
        <f t="shared" si="13"/>
        <v>0</v>
      </c>
      <c r="X98" s="2">
        <f t="shared" si="13"/>
        <v>0</v>
      </c>
      <c r="Y98" s="2">
        <f t="shared" si="13"/>
        <v>0</v>
      </c>
      <c r="Z98" s="2">
        <f t="shared" si="13"/>
        <v>0</v>
      </c>
      <c r="AA98" s="2">
        <f t="shared" si="13"/>
        <v>0</v>
      </c>
      <c r="AB98" s="2">
        <f t="shared" si="13"/>
        <v>0</v>
      </c>
      <c r="AC98" s="2">
        <f t="shared" si="13"/>
        <v>0</v>
      </c>
      <c r="AD98" s="2">
        <f t="shared" si="13"/>
        <v>0</v>
      </c>
      <c r="AE98" s="2">
        <f t="shared" si="13"/>
        <v>0</v>
      </c>
      <c r="AF98" s="2">
        <f t="shared" si="13"/>
        <v>0</v>
      </c>
      <c r="AG98" s="2">
        <f t="shared" si="13"/>
        <v>0</v>
      </c>
      <c r="AH98" s="2">
        <f t="shared" si="13"/>
        <v>0</v>
      </c>
      <c r="AI98" s="2">
        <f t="shared" si="13"/>
        <v>0</v>
      </c>
      <c r="AJ98" s="2">
        <f t="shared" si="13"/>
        <v>0</v>
      </c>
      <c r="AK98" s="2">
        <f t="shared" si="14"/>
        <v>0</v>
      </c>
    </row>
    <row r="99" ht="13.5" customHeight="1" hidden="1"/>
    <row r="100" ht="13.5" customHeight="1"/>
    <row r="101" ht="13.5" customHeight="1"/>
  </sheetData>
  <sheetProtection password="FA09" sheet="1" formatCells="0"/>
  <mergeCells count="418">
    <mergeCell ref="AV1:AV2"/>
    <mergeCell ref="BG9:BH9"/>
    <mergeCell ref="BG11:BJ11"/>
    <mergeCell ref="BL12:BL15"/>
    <mergeCell ref="BM12:BM15"/>
    <mergeCell ref="AQ51:AS51"/>
    <mergeCell ref="BD49:BD50"/>
    <mergeCell ref="BE49:BE50"/>
    <mergeCell ref="BD47:BD48"/>
    <mergeCell ref="BE47:BE48"/>
    <mergeCell ref="AQ52:AS52"/>
    <mergeCell ref="AQ53:AS53"/>
    <mergeCell ref="AQ54:AS54"/>
    <mergeCell ref="BB49:BB50"/>
    <mergeCell ref="BC49:BC50"/>
    <mergeCell ref="AT49:AT50"/>
    <mergeCell ref="AU49:AU50"/>
    <mergeCell ref="AV49:AV50"/>
    <mergeCell ref="AW49:AW50"/>
    <mergeCell ref="AQ49:AS50"/>
    <mergeCell ref="BB47:BB48"/>
    <mergeCell ref="BC47:BC48"/>
    <mergeCell ref="AX49:AX50"/>
    <mergeCell ref="AY49:AY50"/>
    <mergeCell ref="AZ49:AZ50"/>
    <mergeCell ref="BA49:BA50"/>
    <mergeCell ref="AX47:AX48"/>
    <mergeCell ref="AY47:AY48"/>
    <mergeCell ref="AZ47:AZ48"/>
    <mergeCell ref="BA47:BA48"/>
    <mergeCell ref="BA45:BA46"/>
    <mergeCell ref="BB45:BB46"/>
    <mergeCell ref="BC45:BC46"/>
    <mergeCell ref="BD45:BD46"/>
    <mergeCell ref="BE45:BE46"/>
    <mergeCell ref="AR47:AR48"/>
    <mergeCell ref="AT47:AT48"/>
    <mergeCell ref="AU47:AU48"/>
    <mergeCell ref="AV47:AV48"/>
    <mergeCell ref="AW47:AW48"/>
    <mergeCell ref="BE43:BE44"/>
    <mergeCell ref="AR45:AR46"/>
    <mergeCell ref="AT45:AT46"/>
    <mergeCell ref="AU45:AU46"/>
    <mergeCell ref="AV45:AV46"/>
    <mergeCell ref="AW45:AW46"/>
    <mergeCell ref="AX45:AX46"/>
    <mergeCell ref="AY45:AY46"/>
    <mergeCell ref="AZ45:AZ46"/>
    <mergeCell ref="AY43:AY44"/>
    <mergeCell ref="AZ43:AZ44"/>
    <mergeCell ref="BA43:BA44"/>
    <mergeCell ref="BB43:BB44"/>
    <mergeCell ref="BC43:BC44"/>
    <mergeCell ref="BD43:BD44"/>
    <mergeCell ref="BC41:BC42"/>
    <mergeCell ref="BD41:BD42"/>
    <mergeCell ref="AZ41:AZ42"/>
    <mergeCell ref="BA41:BA42"/>
    <mergeCell ref="BB41:BB42"/>
    <mergeCell ref="AT43:AT44"/>
    <mergeCell ref="AU43:AU44"/>
    <mergeCell ref="AV43:AV44"/>
    <mergeCell ref="AW43:AW44"/>
    <mergeCell ref="AX43:AX44"/>
    <mergeCell ref="AS43:AS44"/>
    <mergeCell ref="BD39:BD40"/>
    <mergeCell ref="BE39:BE40"/>
    <mergeCell ref="AR41:AR42"/>
    <mergeCell ref="AT41:AT42"/>
    <mergeCell ref="AU41:AU42"/>
    <mergeCell ref="AV41:AV42"/>
    <mergeCell ref="BE41:BE42"/>
    <mergeCell ref="AW41:AW42"/>
    <mergeCell ref="AX41:AX42"/>
    <mergeCell ref="AY41:AY42"/>
    <mergeCell ref="AZ39:AZ40"/>
    <mergeCell ref="AY37:AY38"/>
    <mergeCell ref="BA39:BA40"/>
    <mergeCell ref="BB39:BB40"/>
    <mergeCell ref="BC39:BC40"/>
    <mergeCell ref="BC37:BC38"/>
    <mergeCell ref="AZ37:AZ38"/>
    <mergeCell ref="BA37:BA38"/>
    <mergeCell ref="AT39:AT40"/>
    <mergeCell ref="AU39:AU40"/>
    <mergeCell ref="AV39:AV40"/>
    <mergeCell ref="AW39:AW40"/>
    <mergeCell ref="AX39:AX40"/>
    <mergeCell ref="AY39:AY40"/>
    <mergeCell ref="BB35:BB36"/>
    <mergeCell ref="BC35:BC36"/>
    <mergeCell ref="BD35:BD36"/>
    <mergeCell ref="BE37:BE38"/>
    <mergeCell ref="BE35:BE36"/>
    <mergeCell ref="BB37:BB38"/>
    <mergeCell ref="AT37:AT38"/>
    <mergeCell ref="AU37:AU38"/>
    <mergeCell ref="AV37:AV38"/>
    <mergeCell ref="AW37:AW38"/>
    <mergeCell ref="AX37:AX38"/>
    <mergeCell ref="BD37:BD38"/>
    <mergeCell ref="BE33:BE34"/>
    <mergeCell ref="AR35:AR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AY33:AY34"/>
    <mergeCell ref="AZ33:AZ34"/>
    <mergeCell ref="BA33:BA34"/>
    <mergeCell ref="BB33:BB34"/>
    <mergeCell ref="BC33:BC34"/>
    <mergeCell ref="BD33:BD34"/>
    <mergeCell ref="BB31:BB32"/>
    <mergeCell ref="BC31:BC32"/>
    <mergeCell ref="BD31:BD32"/>
    <mergeCell ref="BE31:BE32"/>
    <mergeCell ref="AR33:AR34"/>
    <mergeCell ref="AT33:AT34"/>
    <mergeCell ref="AU33:AU34"/>
    <mergeCell ref="AV33:AV34"/>
    <mergeCell ref="AW33:AW34"/>
    <mergeCell ref="AX33:AX34"/>
    <mergeCell ref="BE29:BE30"/>
    <mergeCell ref="AR31:AR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Y29:AY30"/>
    <mergeCell ref="AZ29:AZ30"/>
    <mergeCell ref="BA29:BA30"/>
    <mergeCell ref="BB29:BB30"/>
    <mergeCell ref="BC29:BC30"/>
    <mergeCell ref="BD29:BD30"/>
    <mergeCell ref="BB27:BB28"/>
    <mergeCell ref="BC27:BC28"/>
    <mergeCell ref="BD27:BD28"/>
    <mergeCell ref="BE27:BE28"/>
    <mergeCell ref="AR29:AR30"/>
    <mergeCell ref="AT29:AT30"/>
    <mergeCell ref="AU29:AU30"/>
    <mergeCell ref="AV29:AV30"/>
    <mergeCell ref="AW29:AW30"/>
    <mergeCell ref="AX29:AX30"/>
    <mergeCell ref="BE25:BE26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AY25:AY26"/>
    <mergeCell ref="AZ25:AZ26"/>
    <mergeCell ref="BA25:BA26"/>
    <mergeCell ref="BB25:BB26"/>
    <mergeCell ref="BC25:BC26"/>
    <mergeCell ref="BD25:BD26"/>
    <mergeCell ref="BB23:BB24"/>
    <mergeCell ref="BC23:BC24"/>
    <mergeCell ref="BD23:BD24"/>
    <mergeCell ref="BE23:BE24"/>
    <mergeCell ref="AR25:AR26"/>
    <mergeCell ref="AT25:AT26"/>
    <mergeCell ref="AU25:AU26"/>
    <mergeCell ref="AV25:AV26"/>
    <mergeCell ref="AW25:AW26"/>
    <mergeCell ref="AX25:AX26"/>
    <mergeCell ref="BE21:BE22"/>
    <mergeCell ref="AR23:AR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AY21:AY22"/>
    <mergeCell ref="AZ21:AZ22"/>
    <mergeCell ref="BA21:BA22"/>
    <mergeCell ref="BB21:BB22"/>
    <mergeCell ref="BC21:BC22"/>
    <mergeCell ref="BD21:BD22"/>
    <mergeCell ref="BB19:BB20"/>
    <mergeCell ref="BC19:BC20"/>
    <mergeCell ref="BD19:BD20"/>
    <mergeCell ref="BE19:BE20"/>
    <mergeCell ref="AR21:AR22"/>
    <mergeCell ref="AT21:AT22"/>
    <mergeCell ref="AU21:AU22"/>
    <mergeCell ref="AV21:AV22"/>
    <mergeCell ref="AW21:AW22"/>
    <mergeCell ref="AX21:AX22"/>
    <mergeCell ref="BE17:BE18"/>
    <mergeCell ref="AR19:AR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Y17:AY18"/>
    <mergeCell ref="AZ17:AZ18"/>
    <mergeCell ref="BA17:BA18"/>
    <mergeCell ref="BB17:BB18"/>
    <mergeCell ref="BC17:BC18"/>
    <mergeCell ref="BD17:BD18"/>
    <mergeCell ref="BB15:BB16"/>
    <mergeCell ref="BC15:BC16"/>
    <mergeCell ref="BD15:BD16"/>
    <mergeCell ref="BE15:BE16"/>
    <mergeCell ref="AR17:AR18"/>
    <mergeCell ref="AT17:AT18"/>
    <mergeCell ref="AU17:AU18"/>
    <mergeCell ref="AV17:AV18"/>
    <mergeCell ref="AW17:AW18"/>
    <mergeCell ref="AX17:AX18"/>
    <mergeCell ref="BE13:BE14"/>
    <mergeCell ref="AR15:AR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Y13:AY14"/>
    <mergeCell ref="AZ13:AZ14"/>
    <mergeCell ref="BA13:BA14"/>
    <mergeCell ref="BB13:BB14"/>
    <mergeCell ref="BC13:BC14"/>
    <mergeCell ref="BD13:BD14"/>
    <mergeCell ref="BB11:BB12"/>
    <mergeCell ref="BC11:BC12"/>
    <mergeCell ref="BD11:BD12"/>
    <mergeCell ref="BE11:BE12"/>
    <mergeCell ref="AR13:AR14"/>
    <mergeCell ref="AT13:AT14"/>
    <mergeCell ref="AU13:AU14"/>
    <mergeCell ref="AV13:AV14"/>
    <mergeCell ref="AW13:AW14"/>
    <mergeCell ref="AX13:AX14"/>
    <mergeCell ref="BE9:BE10"/>
    <mergeCell ref="AR11:AR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AY9:AY10"/>
    <mergeCell ref="AZ9:AZ10"/>
    <mergeCell ref="BA9:BA10"/>
    <mergeCell ref="BB9:BB10"/>
    <mergeCell ref="BC9:BC10"/>
    <mergeCell ref="BD9:BD10"/>
    <mergeCell ref="AT9:AT10"/>
    <mergeCell ref="AU9:AU10"/>
    <mergeCell ref="AV9:AV10"/>
    <mergeCell ref="AW9:AW10"/>
    <mergeCell ref="AX9:AX10"/>
    <mergeCell ref="AS9:AS10"/>
    <mergeCell ref="AQ19:AQ28"/>
    <mergeCell ref="AQ29:AQ38"/>
    <mergeCell ref="AQ39:AQ48"/>
    <mergeCell ref="B47:E47"/>
    <mergeCell ref="A48:E48"/>
    <mergeCell ref="AJ23:AJ26"/>
    <mergeCell ref="AK23:AK26"/>
    <mergeCell ref="AL23:AL26"/>
    <mergeCell ref="AM23:AM26"/>
    <mergeCell ref="AD23:AD26"/>
    <mergeCell ref="A49:E49"/>
    <mergeCell ref="A51:D54"/>
    <mergeCell ref="V51:X51"/>
    <mergeCell ref="V52:X52"/>
    <mergeCell ref="V53:X53"/>
    <mergeCell ref="V54:X54"/>
    <mergeCell ref="BE7:BE8"/>
    <mergeCell ref="A27:A47"/>
    <mergeCell ref="B27:B31"/>
    <mergeCell ref="B32:B36"/>
    <mergeCell ref="B37:B41"/>
    <mergeCell ref="B42:B46"/>
    <mergeCell ref="AY7:AY8"/>
    <mergeCell ref="AZ7:AZ8"/>
    <mergeCell ref="BA7:BA8"/>
    <mergeCell ref="BB7:BB8"/>
    <mergeCell ref="BC7:BC8"/>
    <mergeCell ref="BD7:BD8"/>
    <mergeCell ref="AQ7:AQ8"/>
    <mergeCell ref="AU7:AU8"/>
    <mergeCell ref="AV7:AV8"/>
    <mergeCell ref="AW7:AW8"/>
    <mergeCell ref="AX7:AX8"/>
    <mergeCell ref="AT7:AT8"/>
    <mergeCell ref="AR7:AR8"/>
    <mergeCell ref="AS7:AS8"/>
    <mergeCell ref="AE23:AE26"/>
    <mergeCell ref="AF23:AF26"/>
    <mergeCell ref="AG23:AG26"/>
    <mergeCell ref="AH23:AH26"/>
    <mergeCell ref="AI23:AI26"/>
    <mergeCell ref="X23:X26"/>
    <mergeCell ref="Y23:Y26"/>
    <mergeCell ref="Z23:Z26"/>
    <mergeCell ref="AA23:AA26"/>
    <mergeCell ref="AB23:AB26"/>
    <mergeCell ref="AC23:AC26"/>
    <mergeCell ref="R23:R26"/>
    <mergeCell ref="S23:S26"/>
    <mergeCell ref="T23:T26"/>
    <mergeCell ref="U23:U26"/>
    <mergeCell ref="V23:V26"/>
    <mergeCell ref="W23:W26"/>
    <mergeCell ref="L23:L26"/>
    <mergeCell ref="M23:M26"/>
    <mergeCell ref="N23:N26"/>
    <mergeCell ref="O23:O26"/>
    <mergeCell ref="P23:P26"/>
    <mergeCell ref="Q23:Q26"/>
    <mergeCell ref="F23:F26"/>
    <mergeCell ref="G23:G26"/>
    <mergeCell ref="H23:H26"/>
    <mergeCell ref="I23:I26"/>
    <mergeCell ref="J23:J26"/>
    <mergeCell ref="K23:K26"/>
    <mergeCell ref="C20:D20"/>
    <mergeCell ref="C21:D21"/>
    <mergeCell ref="C22:E22"/>
    <mergeCell ref="A23:B26"/>
    <mergeCell ref="C23:C26"/>
    <mergeCell ref="D23:D26"/>
    <mergeCell ref="E23:E26"/>
    <mergeCell ref="AM14:AM16"/>
    <mergeCell ref="C15:D15"/>
    <mergeCell ref="C16:D16"/>
    <mergeCell ref="C17:D17"/>
    <mergeCell ref="AL17:AL19"/>
    <mergeCell ref="AM17:AM19"/>
    <mergeCell ref="C18:D18"/>
    <mergeCell ref="C19:D19"/>
    <mergeCell ref="AM8:AM10"/>
    <mergeCell ref="A9:B22"/>
    <mergeCell ref="C9:D9"/>
    <mergeCell ref="C10:D10"/>
    <mergeCell ref="C11:D11"/>
    <mergeCell ref="AL11:AL13"/>
    <mergeCell ref="AM11:AM13"/>
    <mergeCell ref="C12:D12"/>
    <mergeCell ref="C13:D13"/>
    <mergeCell ref="C14:D14"/>
    <mergeCell ref="A7:B8"/>
    <mergeCell ref="C7:D8"/>
    <mergeCell ref="E7:E8"/>
    <mergeCell ref="F7:AJ7"/>
    <mergeCell ref="AK8:AK19"/>
    <mergeCell ref="AL8:AL10"/>
    <mergeCell ref="AL14:AL16"/>
    <mergeCell ref="AV3:BA5"/>
    <mergeCell ref="BD3:BE3"/>
    <mergeCell ref="AB5:AD5"/>
    <mergeCell ref="AE5:AJ5"/>
    <mergeCell ref="AL5:AP5"/>
    <mergeCell ref="BD5:BE5"/>
    <mergeCell ref="A1:E1"/>
    <mergeCell ref="AO1:AP1"/>
    <mergeCell ref="AO2:AP3"/>
    <mergeCell ref="A3:G5"/>
    <mergeCell ref="H3:Z5"/>
    <mergeCell ref="AR3:AU5"/>
    <mergeCell ref="AU1:AU2"/>
    <mergeCell ref="AS39:AS40"/>
    <mergeCell ref="AS41:AS42"/>
    <mergeCell ref="AS27:AS28"/>
    <mergeCell ref="AS29:AS30"/>
    <mergeCell ref="AS11:AS12"/>
    <mergeCell ref="AS13:AS14"/>
    <mergeCell ref="AS15:AS16"/>
    <mergeCell ref="AS17:AS18"/>
    <mergeCell ref="AR37:AR38"/>
    <mergeCell ref="AR39:AR40"/>
    <mergeCell ref="AR43:AR44"/>
    <mergeCell ref="AN8:AN10"/>
    <mergeCell ref="AN11:AN13"/>
    <mergeCell ref="AN14:AN16"/>
    <mergeCell ref="AN17:AN19"/>
    <mergeCell ref="AR9:AR10"/>
    <mergeCell ref="AN23:AN26"/>
    <mergeCell ref="AQ9:AQ18"/>
    <mergeCell ref="AS45:AS46"/>
    <mergeCell ref="AS47:AS48"/>
    <mergeCell ref="AS19:AS20"/>
    <mergeCell ref="AS21:AS22"/>
    <mergeCell ref="AS23:AS24"/>
    <mergeCell ref="AS25:AS26"/>
    <mergeCell ref="AS31:AS32"/>
    <mergeCell ref="AS33:AS34"/>
    <mergeCell ref="AS35:AS36"/>
    <mergeCell ref="AS37:AS38"/>
  </mergeCells>
  <conditionalFormatting sqref="E9:AJ21 E27:AJ31 F32:AJ46">
    <cfRule type="expression" priority="46" dxfId="1" stopIfTrue="1">
      <formula>E9=""</formula>
    </cfRule>
  </conditionalFormatting>
  <conditionalFormatting sqref="F49:AJ49">
    <cfRule type="containsBlanks" priority="42" dxfId="1" stopIfTrue="1">
      <formula>LEN(TRIM(F49))=0</formula>
    </cfRule>
  </conditionalFormatting>
  <conditionalFormatting sqref="F52:U52">
    <cfRule type="containsBlanks" priority="41" dxfId="1" stopIfTrue="1">
      <formula>LEN(TRIM(F52))=0</formula>
    </cfRule>
  </conditionalFormatting>
  <conditionalFormatting sqref="F8:AJ8 F23:AJ26">
    <cfRule type="expression" priority="39" dxfId="120" stopIfTrue="1">
      <formula>WEEKDAY(F8,1)=1</formula>
    </cfRule>
    <cfRule type="expression" priority="40" dxfId="121" stopIfTrue="1">
      <formula>WEEKDAY(F8,1)=7</formula>
    </cfRule>
  </conditionalFormatting>
  <conditionalFormatting sqref="AE5:AJ5 AL5:AP5">
    <cfRule type="containsBlanks" priority="13" dxfId="1" stopIfTrue="1">
      <formula>LEN(TRIM(AE5))=0</formula>
    </cfRule>
  </conditionalFormatting>
  <conditionalFormatting sqref="BD3:BE3 BD5:BE5">
    <cfRule type="containsBlanks" priority="12" dxfId="0" stopIfTrue="1">
      <formula>LEN(TRIM(BD3))=0</formula>
    </cfRule>
  </conditionalFormatting>
  <conditionalFormatting sqref="AT9:AT48 E32:E46">
    <cfRule type="containsBlanks" priority="9" dxfId="0" stopIfTrue="1">
      <formula>LEN(TRIM(E9))=0</formula>
    </cfRule>
  </conditionalFormatting>
  <conditionalFormatting sqref="AU9:AU48 AW19:AW48 AY9:AY28 BA9:BA28 BB19:BC28 BE9:BE48 BD19:BD48">
    <cfRule type="containsBlanks" priority="8" dxfId="1" stopIfTrue="1">
      <formula>LEN(TRIM(AU9))=0</formula>
    </cfRule>
  </conditionalFormatting>
  <conditionalFormatting sqref="BC29:BC48">
    <cfRule type="containsBlanks" priority="6" dxfId="1" stopIfTrue="1">
      <formula>LEN(TRIM(BC29))=0</formula>
    </cfRule>
  </conditionalFormatting>
  <conditionalFormatting sqref="AV1:AV2">
    <cfRule type="expression" priority="4" dxfId="0" stopIfTrue="1">
      <formula>$AV$1=""</formula>
    </cfRule>
  </conditionalFormatting>
  <dataValidations count="5">
    <dataValidation type="list" allowBlank="1" showInputMessage="1" showErrorMessage="1" sqref="F49:AJ49">
      <formula1>"○,無"</formula1>
    </dataValidation>
    <dataValidation type="list" allowBlank="1" showInputMessage="1" showErrorMessage="1" sqref="F27:AJ31">
      <formula1>INDIRECT("$K$60:$K$74")</formula1>
    </dataValidation>
    <dataValidation type="list" allowBlank="1" showInputMessage="1" showErrorMessage="1" sqref="F32:AJ46">
      <formula1>INDIRECT("$K$60:$K$75")</formula1>
    </dataValidation>
    <dataValidation type="list" allowBlank="1" showInputMessage="1" showErrorMessage="1" sqref="F9:AJ21">
      <formula1>"出"</formula1>
    </dataValidation>
    <dataValidation type="whole" operator="lessThanOrEqual" allowBlank="1" showInputMessage="1" showErrorMessage="1" error="月当たりの上限額は２万円となります。&#10;（男性研修生は対象外）" sqref="BD19:BD48">
      <formula1>20000</formula1>
    </dataValidation>
  </dataValidations>
  <printOptions horizontalCentered="1" verticalCentered="1"/>
  <pageMargins left="0.1968503937007874" right="0.1968503937007874" top="0.3937007874015748" bottom="0" header="0" footer="0.1968503937007874"/>
  <pageSetup cellComments="asDisplayed" horizontalDpi="600" verticalDpi="600" orientation="landscape" paperSize="9" scale="63" r:id="rId4"/>
  <colBreaks count="1" manualBreakCount="1">
    <brk id="42" max="65535" man="1"/>
  </col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45"/>
  <sheetViews>
    <sheetView view="pageBreakPreview" zoomScale="70" zoomScaleNormal="25" zoomScaleSheetLayoutView="70" zoomScalePageLayoutView="0" workbookViewId="0" topLeftCell="A1">
      <selection activeCell="A1" sqref="A1:B1"/>
    </sheetView>
  </sheetViews>
  <sheetFormatPr defaultColWidth="5.421875" defaultRowHeight="15" customHeight="1"/>
  <cols>
    <col min="1" max="1" width="8.421875" style="28" customWidth="1"/>
    <col min="2" max="2" width="24.57421875" style="28" customWidth="1"/>
    <col min="3" max="14" width="12.421875" style="28" customWidth="1"/>
    <col min="15" max="16" width="13.57421875" style="28" customWidth="1"/>
    <col min="17" max="20" width="13.7109375" style="28" customWidth="1"/>
    <col min="21" max="33" width="5.421875" style="28" customWidth="1"/>
    <col min="34" max="34" width="6.421875" style="28" customWidth="1"/>
    <col min="35" max="16384" width="5.421875" style="28" customWidth="1"/>
  </cols>
  <sheetData>
    <row r="1" spans="1:20" ht="23.25" customHeight="1">
      <c r="A1" s="586" t="s">
        <v>183</v>
      </c>
      <c r="B1" s="519"/>
      <c r="C1" s="27"/>
      <c r="T1" s="29" t="s">
        <v>225</v>
      </c>
    </row>
    <row r="2" spans="1:20" ht="23.25" customHeight="1">
      <c r="A2" s="30"/>
      <c r="B2" s="31"/>
      <c r="D2" s="602" t="s">
        <v>238</v>
      </c>
      <c r="E2" s="602"/>
      <c r="F2" s="602"/>
      <c r="G2" s="602"/>
      <c r="H2" s="602"/>
      <c r="I2" s="603"/>
      <c r="J2" s="603"/>
      <c r="K2" s="603"/>
      <c r="L2" s="603"/>
      <c r="M2" s="603"/>
      <c r="N2" s="603"/>
      <c r="O2" s="603"/>
      <c r="P2" s="603"/>
      <c r="T2" s="600"/>
    </row>
    <row r="3" spans="1:20" ht="23.25" customHeight="1">
      <c r="A3" s="30"/>
      <c r="B3" s="31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T3" s="601"/>
    </row>
    <row r="4" ht="8.25" customHeight="1">
      <c r="I4" s="32"/>
    </row>
    <row r="5" spans="1:31" ht="23.25" customHeight="1">
      <c r="A5" s="34"/>
      <c r="D5" s="34"/>
      <c r="E5" s="34"/>
      <c r="F5" s="34"/>
      <c r="G5" s="30"/>
      <c r="H5" s="30"/>
      <c r="I5" s="32"/>
      <c r="J5" s="303" t="s">
        <v>221</v>
      </c>
      <c r="K5" s="303"/>
      <c r="L5" s="303"/>
      <c r="M5" s="584">
        <f>IF('【1月】月集計表'!AE5&lt;&gt;"",'【1月】月集計表'!AE5,"")</f>
      </c>
      <c r="N5" s="585"/>
      <c r="O5" s="585"/>
      <c r="P5" s="586" t="s">
        <v>47</v>
      </c>
      <c r="Q5" s="519"/>
      <c r="R5" s="598">
        <f>IF('【1月】月集計表'!AL5&lt;&gt;"",'【1月】月集計表'!AL5,"")</f>
      </c>
      <c r="S5" s="598"/>
      <c r="T5" s="598"/>
      <c r="AE5" s="6"/>
    </row>
    <row r="6" spans="1:31" ht="23.25" customHeight="1">
      <c r="A6" s="34"/>
      <c r="C6" s="34"/>
      <c r="D6" s="34"/>
      <c r="E6" s="34"/>
      <c r="F6" s="34"/>
      <c r="G6" s="30"/>
      <c r="H6" s="30"/>
      <c r="I6" s="32"/>
      <c r="J6" s="105"/>
      <c r="K6" s="105"/>
      <c r="L6" s="105"/>
      <c r="M6" s="6"/>
      <c r="N6" s="6"/>
      <c r="O6" s="6"/>
      <c r="P6" s="105"/>
      <c r="Q6" s="105"/>
      <c r="R6" s="6"/>
      <c r="S6" s="6"/>
      <c r="T6" s="6"/>
      <c r="AE6" s="6"/>
    </row>
    <row r="7" spans="1:31" ht="23.25" customHeight="1">
      <c r="A7" s="34"/>
      <c r="B7" s="153" t="s">
        <v>176</v>
      </c>
      <c r="C7" s="153" t="s">
        <v>81</v>
      </c>
      <c r="D7" s="153" t="s">
        <v>92</v>
      </c>
      <c r="E7" s="153" t="s">
        <v>82</v>
      </c>
      <c r="F7" s="153" t="s">
        <v>237</v>
      </c>
      <c r="G7" s="37"/>
      <c r="H7" s="105"/>
      <c r="I7" s="105"/>
      <c r="J7" s="105"/>
      <c r="K7" s="105"/>
      <c r="L7" s="105"/>
      <c r="M7" s="6"/>
      <c r="N7" s="6"/>
      <c r="O7" s="6"/>
      <c r="P7" s="105"/>
      <c r="Q7" s="105"/>
      <c r="R7" s="6"/>
      <c r="S7" s="6"/>
      <c r="T7" s="6"/>
      <c r="AE7" s="6"/>
    </row>
    <row r="8" spans="1:33" ht="23.25" customHeight="1" thickBot="1">
      <c r="A8" s="34"/>
      <c r="B8" s="153" t="s">
        <v>168</v>
      </c>
      <c r="C8" s="169"/>
      <c r="D8" s="217"/>
      <c r="E8" s="218"/>
      <c r="F8" s="217"/>
      <c r="G8" s="37"/>
      <c r="H8" s="105"/>
      <c r="I8" s="105"/>
      <c r="J8" s="105"/>
      <c r="AG8" s="31"/>
    </row>
    <row r="9" spans="1:33" ht="23.25" customHeight="1" thickBot="1" thickTop="1">
      <c r="A9" s="34"/>
      <c r="B9" s="153" t="s">
        <v>165</v>
      </c>
      <c r="C9" s="170"/>
      <c r="D9" s="171"/>
      <c r="E9" s="172"/>
      <c r="F9" s="169"/>
      <c r="G9" s="37"/>
      <c r="H9" s="105"/>
      <c r="I9" s="105"/>
      <c r="J9" s="105"/>
      <c r="AG9" s="31"/>
    </row>
    <row r="10" spans="1:33" ht="23.25" customHeight="1" thickTop="1">
      <c r="A10" s="34"/>
      <c r="B10" s="153" t="s">
        <v>166</v>
      </c>
      <c r="C10" s="218"/>
      <c r="D10" s="219"/>
      <c r="E10" s="169"/>
      <c r="F10" s="169"/>
      <c r="G10" s="37"/>
      <c r="AG10" s="31"/>
    </row>
    <row r="11" spans="1:33" ht="23.25" customHeight="1">
      <c r="A11" s="34"/>
      <c r="B11" s="153" t="s">
        <v>167</v>
      </c>
      <c r="C11" s="218"/>
      <c r="D11" s="220"/>
      <c r="E11" s="169"/>
      <c r="F11" s="169"/>
      <c r="G11" s="37"/>
      <c r="H11" s="34"/>
      <c r="AG11" s="31"/>
    </row>
    <row r="12" spans="1:33" s="100" customFormat="1" ht="23.25" customHeight="1" thickBot="1">
      <c r="A12" s="34"/>
      <c r="B12" s="34"/>
      <c r="C12" s="34"/>
      <c r="AG12" s="101"/>
    </row>
    <row r="13" spans="1:20" ht="26.25" customHeight="1" thickBot="1">
      <c r="A13" s="591" t="s">
        <v>48</v>
      </c>
      <c r="B13" s="174" t="s">
        <v>49</v>
      </c>
      <c r="C13" s="582"/>
      <c r="D13" s="583"/>
      <c r="E13" s="582"/>
      <c r="F13" s="604"/>
      <c r="G13" s="582"/>
      <c r="H13" s="583"/>
      <c r="I13" s="569" t="s">
        <v>84</v>
      </c>
      <c r="J13" s="570"/>
      <c r="K13" s="569" t="s">
        <v>85</v>
      </c>
      <c r="L13" s="570"/>
      <c r="M13" s="569" t="s">
        <v>86</v>
      </c>
      <c r="N13" s="570"/>
      <c r="O13" s="569" t="s">
        <v>87</v>
      </c>
      <c r="P13" s="570"/>
      <c r="Q13" s="493" t="s">
        <v>184</v>
      </c>
      <c r="R13" s="493"/>
      <c r="S13" s="566" t="s">
        <v>169</v>
      </c>
      <c r="T13" s="566"/>
    </row>
    <row r="14" spans="1:20" ht="26.25" customHeight="1" thickBot="1">
      <c r="A14" s="592"/>
      <c r="B14" s="174" t="s">
        <v>50</v>
      </c>
      <c r="C14" s="221"/>
      <c r="D14" s="221"/>
      <c r="E14" s="221"/>
      <c r="F14" s="222"/>
      <c r="G14" s="221"/>
      <c r="H14" s="221"/>
      <c r="I14" s="174" t="s">
        <v>106</v>
      </c>
      <c r="J14" s="174" t="s">
        <v>159</v>
      </c>
      <c r="K14" s="174" t="s">
        <v>106</v>
      </c>
      <c r="L14" s="174" t="s">
        <v>159</v>
      </c>
      <c r="M14" s="174" t="s">
        <v>106</v>
      </c>
      <c r="N14" s="174" t="s">
        <v>159</v>
      </c>
      <c r="O14" s="174" t="s">
        <v>106</v>
      </c>
      <c r="P14" s="174" t="s">
        <v>159</v>
      </c>
      <c r="Q14" s="174" t="s">
        <v>63</v>
      </c>
      <c r="R14" s="174" t="s">
        <v>51</v>
      </c>
      <c r="S14" s="175" t="s">
        <v>63</v>
      </c>
      <c r="T14" s="175" t="s">
        <v>51</v>
      </c>
    </row>
    <row r="15" spans="1:20" ht="26.25" customHeight="1">
      <c r="A15" s="595" t="s">
        <v>52</v>
      </c>
      <c r="B15" s="125" t="s">
        <v>156</v>
      </c>
      <c r="C15" s="223"/>
      <c r="D15" s="223"/>
      <c r="E15" s="223"/>
      <c r="F15" s="223"/>
      <c r="G15" s="223"/>
      <c r="H15" s="223"/>
      <c r="I15" s="156">
        <f>'【6月】月集計表'!$AM$8</f>
        <v>0</v>
      </c>
      <c r="J15" s="156">
        <f>I15*5000</f>
        <v>0</v>
      </c>
      <c r="K15" s="156">
        <f>'【7月】月集計表'!$AM$8</f>
        <v>0</v>
      </c>
      <c r="L15" s="156">
        <f>K15*5000</f>
        <v>0</v>
      </c>
      <c r="M15" s="156">
        <f>'【8月】月集計表'!$AM$8</f>
        <v>0</v>
      </c>
      <c r="N15" s="156">
        <f>M15*5000</f>
        <v>0</v>
      </c>
      <c r="O15" s="156">
        <f>'【9月】月集計表'!$AM$8</f>
        <v>0</v>
      </c>
      <c r="P15" s="156">
        <f>O15*5000</f>
        <v>0</v>
      </c>
      <c r="Q15" s="156">
        <f>I15+K15+M15+O15</f>
        <v>0</v>
      </c>
      <c r="R15" s="176">
        <f aca="true" t="shared" si="0" ref="Q15:R18">J15+L15+N15+P15</f>
        <v>0</v>
      </c>
      <c r="S15" s="177">
        <f>IF(SUM(Q15)&gt;140,140,SUM(Q15))</f>
        <v>0</v>
      </c>
      <c r="T15" s="250">
        <f>S15*5000</f>
        <v>0</v>
      </c>
    </row>
    <row r="16" spans="1:20" ht="26.25" customHeight="1">
      <c r="A16" s="596"/>
      <c r="B16" s="127" t="s">
        <v>157</v>
      </c>
      <c r="C16" s="224"/>
      <c r="D16" s="224"/>
      <c r="E16" s="224"/>
      <c r="F16" s="224"/>
      <c r="G16" s="224"/>
      <c r="H16" s="224"/>
      <c r="I16" s="155">
        <f>'【6月】月集計表'!$AM$11</f>
        <v>0</v>
      </c>
      <c r="J16" s="155">
        <f>I16*5000</f>
        <v>0</v>
      </c>
      <c r="K16" s="155">
        <f>'【7月】月集計表'!$AM$11</f>
        <v>0</v>
      </c>
      <c r="L16" s="155">
        <f>K16*5000</f>
        <v>0</v>
      </c>
      <c r="M16" s="155">
        <f>'【8月】月集計表'!$AM$11</f>
        <v>0</v>
      </c>
      <c r="N16" s="155">
        <f>M16*5000</f>
        <v>0</v>
      </c>
      <c r="O16" s="155">
        <f>'【9月】月集計表'!$AM$11</f>
        <v>0</v>
      </c>
      <c r="P16" s="155">
        <f>O16*5000</f>
        <v>0</v>
      </c>
      <c r="Q16" s="155">
        <f>I16+K16+M16+O16</f>
        <v>0</v>
      </c>
      <c r="R16" s="178">
        <f t="shared" si="0"/>
        <v>0</v>
      </c>
      <c r="S16" s="179">
        <f>IF(SUM(Q16)&gt;140,140,SUM(Q16))</f>
        <v>0</v>
      </c>
      <c r="T16" s="251">
        <f>S16*5000</f>
        <v>0</v>
      </c>
    </row>
    <row r="17" spans="1:20" ht="26.25" customHeight="1" thickBot="1">
      <c r="A17" s="596"/>
      <c r="B17" s="127" t="s">
        <v>158</v>
      </c>
      <c r="C17" s="224"/>
      <c r="D17" s="224"/>
      <c r="E17" s="224"/>
      <c r="F17" s="224"/>
      <c r="G17" s="224"/>
      <c r="H17" s="224"/>
      <c r="I17" s="155">
        <f>'【6月】月集計表'!$AM$14</f>
        <v>0</v>
      </c>
      <c r="J17" s="155">
        <f>I17*5000</f>
        <v>0</v>
      </c>
      <c r="K17" s="155">
        <f>'【7月】月集計表'!$AM$14</f>
        <v>0</v>
      </c>
      <c r="L17" s="155">
        <f>K17*5000</f>
        <v>0</v>
      </c>
      <c r="M17" s="155">
        <f>'【8月】月集計表'!$AM$14</f>
        <v>0</v>
      </c>
      <c r="N17" s="155">
        <f>M17*5000</f>
        <v>0</v>
      </c>
      <c r="O17" s="155">
        <f>'【9月】月集計表'!$AM$14</f>
        <v>0</v>
      </c>
      <c r="P17" s="155">
        <f>O17*5000</f>
        <v>0</v>
      </c>
      <c r="Q17" s="155">
        <f>I17+K17+M17+O17</f>
        <v>0</v>
      </c>
      <c r="R17" s="178">
        <f t="shared" si="0"/>
        <v>0</v>
      </c>
      <c r="S17" s="180">
        <f>IF(SUM(Q17)&gt;140,140,SUM(Q17))</f>
        <v>0</v>
      </c>
      <c r="T17" s="251">
        <f>S17*5000</f>
        <v>0</v>
      </c>
    </row>
    <row r="18" spans="1:20" ht="26.25" customHeight="1" thickBot="1">
      <c r="A18" s="597"/>
      <c r="B18" s="154" t="s">
        <v>53</v>
      </c>
      <c r="C18" s="225"/>
      <c r="D18" s="226"/>
      <c r="E18" s="225"/>
      <c r="F18" s="226"/>
      <c r="G18" s="226"/>
      <c r="H18" s="226"/>
      <c r="I18" s="181">
        <f aca="true" t="shared" si="1" ref="I18:P18">SUM(I15:I17)</f>
        <v>0</v>
      </c>
      <c r="J18" s="182">
        <f t="shared" si="1"/>
        <v>0</v>
      </c>
      <c r="K18" s="181">
        <f t="shared" si="1"/>
        <v>0</v>
      </c>
      <c r="L18" s="182">
        <f t="shared" si="1"/>
        <v>0</v>
      </c>
      <c r="M18" s="181">
        <f t="shared" si="1"/>
        <v>0</v>
      </c>
      <c r="N18" s="182">
        <f t="shared" si="1"/>
        <v>0</v>
      </c>
      <c r="O18" s="181">
        <f t="shared" si="1"/>
        <v>0</v>
      </c>
      <c r="P18" s="182">
        <f t="shared" si="1"/>
        <v>0</v>
      </c>
      <c r="Q18" s="182">
        <f t="shared" si="0"/>
        <v>0</v>
      </c>
      <c r="R18" s="183">
        <f t="shared" si="0"/>
        <v>0</v>
      </c>
      <c r="S18" s="184">
        <f>SUM(S15:S17)</f>
        <v>0</v>
      </c>
      <c r="T18" s="185">
        <f>SUM(T15:T17)</f>
        <v>0</v>
      </c>
    </row>
    <row r="19" spans="1:20" ht="26.25" customHeight="1" thickBot="1">
      <c r="A19" s="593" t="s">
        <v>54</v>
      </c>
      <c r="B19" s="186" t="s">
        <v>55</v>
      </c>
      <c r="C19" s="577"/>
      <c r="D19" s="227"/>
      <c r="E19" s="577"/>
      <c r="F19" s="228"/>
      <c r="G19" s="577"/>
      <c r="H19" s="227"/>
      <c r="I19" s="559"/>
      <c r="J19" s="187">
        <f>'【6月】月集計表'!$AV$49</f>
        <v>0</v>
      </c>
      <c r="K19" s="559"/>
      <c r="L19" s="187">
        <f>'【7月】月集計表'!$AV$49</f>
        <v>0</v>
      </c>
      <c r="M19" s="559"/>
      <c r="N19" s="187">
        <f>'【8月】月集計表'!$AV$49</f>
        <v>0</v>
      </c>
      <c r="O19" s="559"/>
      <c r="P19" s="187">
        <f>'【9月】月集計表'!$AV$49</f>
        <v>0</v>
      </c>
      <c r="Q19" s="560"/>
      <c r="R19" s="187">
        <f>SUM(J19,L19,N19,P19)</f>
        <v>0</v>
      </c>
      <c r="S19" s="567"/>
      <c r="T19" s="188">
        <f>R19</f>
        <v>0</v>
      </c>
    </row>
    <row r="20" spans="1:20" ht="26.25" customHeight="1" thickBot="1">
      <c r="A20" s="593"/>
      <c r="B20" s="189" t="s">
        <v>56</v>
      </c>
      <c r="C20" s="577"/>
      <c r="D20" s="224"/>
      <c r="E20" s="577"/>
      <c r="F20" s="229"/>
      <c r="G20" s="577"/>
      <c r="H20" s="224"/>
      <c r="I20" s="559"/>
      <c r="J20" s="155">
        <f>ROUNDDOWN(J19*0.06,0)</f>
        <v>0</v>
      </c>
      <c r="K20" s="559"/>
      <c r="L20" s="155">
        <f>ROUNDDOWN(L19*0.06,0)</f>
        <v>0</v>
      </c>
      <c r="M20" s="559"/>
      <c r="N20" s="155">
        <f>ROUNDDOWN(N19*0.06,0)</f>
        <v>0</v>
      </c>
      <c r="O20" s="559"/>
      <c r="P20" s="155">
        <f>ROUNDDOWN(P19*0.06,0)</f>
        <v>0</v>
      </c>
      <c r="Q20" s="605"/>
      <c r="R20" s="155">
        <f aca="true" t="shared" si="2" ref="R20:R28">SUM(J20,L20,N20,P20)</f>
        <v>0</v>
      </c>
      <c r="S20" s="568"/>
      <c r="T20" s="190">
        <f>R20</f>
        <v>0</v>
      </c>
    </row>
    <row r="21" spans="1:20" ht="26.25" customHeight="1" thickBot="1">
      <c r="A21" s="593"/>
      <c r="B21" s="189" t="s">
        <v>79</v>
      </c>
      <c r="C21" s="577"/>
      <c r="D21" s="224"/>
      <c r="E21" s="577"/>
      <c r="F21" s="229"/>
      <c r="G21" s="577"/>
      <c r="H21" s="224"/>
      <c r="I21" s="559"/>
      <c r="J21" s="155">
        <f>'【6月】月集計表'!$AX$49</f>
        <v>0</v>
      </c>
      <c r="K21" s="559"/>
      <c r="L21" s="155">
        <f>'【7月】月集計表'!$AX$49</f>
        <v>0</v>
      </c>
      <c r="M21" s="559"/>
      <c r="N21" s="155">
        <f>'【8月】月集計表'!$AX$49</f>
        <v>0</v>
      </c>
      <c r="O21" s="559"/>
      <c r="P21" s="155">
        <f>'【9月】月集計表'!$AX$49</f>
        <v>0</v>
      </c>
      <c r="Q21" s="605"/>
      <c r="R21" s="155">
        <f t="shared" si="2"/>
        <v>0</v>
      </c>
      <c r="S21" s="568"/>
      <c r="T21" s="190">
        <f>R21</f>
        <v>0</v>
      </c>
    </row>
    <row r="22" spans="1:20" ht="26.25" customHeight="1" thickBot="1">
      <c r="A22" s="594"/>
      <c r="B22" s="189" t="s">
        <v>57</v>
      </c>
      <c r="C22" s="577"/>
      <c r="D22" s="224"/>
      <c r="E22" s="577"/>
      <c r="F22" s="229"/>
      <c r="G22" s="577"/>
      <c r="H22" s="224"/>
      <c r="I22" s="559"/>
      <c r="J22" s="191">
        <f>'【6月】月集計表'!$AZ$49</f>
        <v>0</v>
      </c>
      <c r="K22" s="559"/>
      <c r="L22" s="155">
        <f>'【7月】月集計表'!$AZ$49</f>
        <v>0</v>
      </c>
      <c r="M22" s="559"/>
      <c r="N22" s="155">
        <f>'【8月】月集計表'!$AZ$49</f>
        <v>0</v>
      </c>
      <c r="O22" s="559"/>
      <c r="P22" s="155">
        <f>'【9月】月集計表'!$AZ$49</f>
        <v>0</v>
      </c>
      <c r="Q22" s="605"/>
      <c r="R22" s="155">
        <f t="shared" si="2"/>
        <v>0</v>
      </c>
      <c r="S22" s="568"/>
      <c r="T22" s="190">
        <f>R22</f>
        <v>0</v>
      </c>
    </row>
    <row r="23" spans="1:20" ht="26.25" customHeight="1" thickBot="1" thickTop="1">
      <c r="A23" s="587" t="s">
        <v>91</v>
      </c>
      <c r="B23" s="290" t="s">
        <v>90</v>
      </c>
      <c r="C23" s="577"/>
      <c r="D23" s="224"/>
      <c r="E23" s="577"/>
      <c r="F23" s="229"/>
      <c r="G23" s="577"/>
      <c r="H23" s="224"/>
      <c r="I23" s="579"/>
      <c r="J23" s="193"/>
      <c r="K23" s="580"/>
      <c r="L23" s="193"/>
      <c r="M23" s="559"/>
      <c r="N23" s="193"/>
      <c r="O23" s="559"/>
      <c r="P23" s="193"/>
      <c r="Q23" s="605"/>
      <c r="R23" s="155">
        <f>SUM(J23,L23,N23,P23)</f>
        <v>0</v>
      </c>
      <c r="S23" s="568"/>
      <c r="T23" s="190">
        <f>R23</f>
        <v>0</v>
      </c>
    </row>
    <row r="24" spans="1:20" ht="26.25" customHeight="1" thickBot="1" thickTop="1">
      <c r="A24" s="587"/>
      <c r="B24" s="192" t="s">
        <v>58</v>
      </c>
      <c r="C24" s="577"/>
      <c r="D24" s="224"/>
      <c r="E24" s="577"/>
      <c r="F24" s="229"/>
      <c r="G24" s="577"/>
      <c r="H24" s="224"/>
      <c r="I24" s="559"/>
      <c r="J24" s="187">
        <f>'【6月】月集計表'!$BA$49</f>
        <v>0</v>
      </c>
      <c r="K24" s="559"/>
      <c r="L24" s="155">
        <f>'【7月】月集計表'!$BA$49</f>
        <v>0</v>
      </c>
      <c r="M24" s="559"/>
      <c r="N24" s="155">
        <f>'【8月】月集計表'!$BA$49</f>
        <v>0</v>
      </c>
      <c r="O24" s="559"/>
      <c r="P24" s="155">
        <f>'【9月】月集計表'!$BA$49</f>
        <v>0</v>
      </c>
      <c r="Q24" s="605"/>
      <c r="R24" s="155">
        <f t="shared" si="2"/>
        <v>0</v>
      </c>
      <c r="S24" s="568"/>
      <c r="T24" s="190">
        <f>'【年集計表（TR)R1補正】'!T24+'【年集計表（FW1）】'!T24</f>
        <v>0</v>
      </c>
    </row>
    <row r="25" spans="1:20" ht="26.25" customHeight="1" thickBot="1">
      <c r="A25" s="587"/>
      <c r="B25" s="192" t="s">
        <v>92</v>
      </c>
      <c r="C25" s="577"/>
      <c r="D25" s="224"/>
      <c r="E25" s="577"/>
      <c r="F25" s="229"/>
      <c r="G25" s="577"/>
      <c r="H25" s="224"/>
      <c r="I25" s="559"/>
      <c r="J25" s="155">
        <f>'【6月】月集計表'!$BB$49</f>
        <v>0</v>
      </c>
      <c r="K25" s="559"/>
      <c r="L25" s="155">
        <f>'【7月】月集計表'!$BB$49</f>
        <v>0</v>
      </c>
      <c r="M25" s="559"/>
      <c r="N25" s="155">
        <f>'【8月】月集計表'!$BB$49</f>
        <v>0</v>
      </c>
      <c r="O25" s="559"/>
      <c r="P25" s="155">
        <f>'【9月】月集計表'!$BB$49</f>
        <v>0</v>
      </c>
      <c r="Q25" s="605"/>
      <c r="R25" s="155">
        <f t="shared" si="2"/>
        <v>0</v>
      </c>
      <c r="S25" s="568"/>
      <c r="T25" s="190">
        <f>IF(R25&gt;100000*SUM($D$9),100000*SUM($D$9),R25)</f>
        <v>0</v>
      </c>
    </row>
    <row r="26" spans="1:20" ht="26.25" customHeight="1" thickBot="1">
      <c r="A26" s="587"/>
      <c r="B26" s="192" t="s">
        <v>93</v>
      </c>
      <c r="C26" s="577"/>
      <c r="D26" s="224"/>
      <c r="E26" s="577"/>
      <c r="F26" s="229"/>
      <c r="G26" s="577"/>
      <c r="H26" s="224"/>
      <c r="I26" s="559"/>
      <c r="J26" s="155">
        <f>'【6月】月集計表'!$BC$49</f>
        <v>0</v>
      </c>
      <c r="K26" s="559"/>
      <c r="L26" s="155">
        <f>'【7月】月集計表'!$BC$49</f>
        <v>0</v>
      </c>
      <c r="M26" s="559"/>
      <c r="N26" s="155">
        <f>'【8月】月集計表'!$BC$49</f>
        <v>0</v>
      </c>
      <c r="O26" s="559"/>
      <c r="P26" s="155">
        <f>'【9月】月集計表'!$BC$49</f>
        <v>0</v>
      </c>
      <c r="Q26" s="605"/>
      <c r="R26" s="155">
        <f t="shared" si="2"/>
        <v>0</v>
      </c>
      <c r="S26" s="568"/>
      <c r="T26" s="190">
        <f>'【年集計表（FW1）】'!T26+'【年集計表（FW2）】'!T25+'【年集計表（FW3）】'!T26</f>
        <v>0</v>
      </c>
    </row>
    <row r="27" spans="1:20" ht="26.25" customHeight="1" thickBot="1">
      <c r="A27" s="587"/>
      <c r="B27" s="192" t="s">
        <v>108</v>
      </c>
      <c r="C27" s="577"/>
      <c r="D27" s="224"/>
      <c r="E27" s="577"/>
      <c r="F27" s="229"/>
      <c r="G27" s="577"/>
      <c r="H27" s="224"/>
      <c r="I27" s="559"/>
      <c r="J27" s="155">
        <f>'【6月】月集計表'!$BD$49</f>
        <v>0</v>
      </c>
      <c r="K27" s="559"/>
      <c r="L27" s="155">
        <f>'【7月】月集計表'!$BD$49</f>
        <v>0</v>
      </c>
      <c r="M27" s="559"/>
      <c r="N27" s="155">
        <f>'【8月】月集計表'!$BD$49</f>
        <v>0</v>
      </c>
      <c r="O27" s="559"/>
      <c r="P27" s="155">
        <f>'【9月】月集計表'!$BD$49</f>
        <v>0</v>
      </c>
      <c r="Q27" s="605"/>
      <c r="R27" s="155">
        <f t="shared" si="2"/>
        <v>0</v>
      </c>
      <c r="S27" s="568"/>
      <c r="T27" s="190">
        <f>IF(R27&gt;20000*SUM($C$5)*4,20000*SUM($C$5)*4,R27)</f>
        <v>0</v>
      </c>
    </row>
    <row r="28" spans="1:20" ht="26.25" customHeight="1" thickBot="1">
      <c r="A28" s="493" t="s">
        <v>59</v>
      </c>
      <c r="B28" s="493"/>
      <c r="C28" s="578"/>
      <c r="D28" s="224"/>
      <c r="E28" s="578"/>
      <c r="F28" s="229"/>
      <c r="G28" s="578"/>
      <c r="H28" s="224"/>
      <c r="I28" s="560"/>
      <c r="J28" s="155">
        <f>SUM(J18:J27)</f>
        <v>0</v>
      </c>
      <c r="K28" s="560"/>
      <c r="L28" s="155">
        <f>SUM(L18:L27)</f>
        <v>0</v>
      </c>
      <c r="M28" s="560"/>
      <c r="N28" s="155">
        <f>SUM(N18:N27)</f>
        <v>0</v>
      </c>
      <c r="O28" s="560"/>
      <c r="P28" s="155">
        <f>SUM(P18:P27)</f>
        <v>0</v>
      </c>
      <c r="Q28" s="605"/>
      <c r="R28" s="155">
        <f t="shared" si="2"/>
        <v>0</v>
      </c>
      <c r="S28" s="568"/>
      <c r="T28" s="194">
        <f>SUM(T18:T27)</f>
        <v>0</v>
      </c>
    </row>
    <row r="29" spans="1:34" s="101" customFormat="1" ht="26.25" customHeight="1" thickBot="1">
      <c r="A29" s="102"/>
      <c r="B29" s="102"/>
      <c r="C29" s="100"/>
      <c r="D29" s="103"/>
      <c r="E29" s="100"/>
      <c r="F29" s="103"/>
      <c r="G29" s="100"/>
      <c r="H29" s="103"/>
      <c r="I29" s="100"/>
      <c r="J29" s="103"/>
      <c r="K29" s="103"/>
      <c r="L29" s="103"/>
      <c r="M29" s="103"/>
      <c r="N29" s="103"/>
      <c r="O29" s="103"/>
      <c r="P29" s="103"/>
      <c r="Q29" s="103"/>
      <c r="R29" s="104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</row>
    <row r="30" spans="1:20" ht="26.25" customHeight="1" thickBot="1">
      <c r="A30" s="591" t="s">
        <v>48</v>
      </c>
      <c r="B30" s="174" t="s">
        <v>49</v>
      </c>
      <c r="C30" s="569" t="s">
        <v>61</v>
      </c>
      <c r="D30" s="570"/>
      <c r="E30" s="569" t="s">
        <v>88</v>
      </c>
      <c r="F30" s="570"/>
      <c r="G30" s="569" t="s">
        <v>89</v>
      </c>
      <c r="H30" s="570"/>
      <c r="I30" s="569" t="s">
        <v>62</v>
      </c>
      <c r="J30" s="570"/>
      <c r="K30" s="582"/>
      <c r="L30" s="583"/>
      <c r="M30" s="493" t="s">
        <v>185</v>
      </c>
      <c r="N30" s="599"/>
      <c r="O30" s="581" t="s">
        <v>186</v>
      </c>
      <c r="P30" s="581"/>
      <c r="Q30" s="571" t="s">
        <v>60</v>
      </c>
      <c r="R30" s="572"/>
      <c r="S30" s="572"/>
      <c r="T30" s="573"/>
    </row>
    <row r="31" spans="1:20" ht="26.25" customHeight="1" thickBot="1">
      <c r="A31" s="592"/>
      <c r="B31" s="174" t="s">
        <v>50</v>
      </c>
      <c r="C31" s="174" t="s">
        <v>106</v>
      </c>
      <c r="D31" s="174" t="s">
        <v>159</v>
      </c>
      <c r="E31" s="174" t="s">
        <v>106</v>
      </c>
      <c r="F31" s="174" t="s">
        <v>159</v>
      </c>
      <c r="G31" s="174" t="s">
        <v>106</v>
      </c>
      <c r="H31" s="174" t="s">
        <v>159</v>
      </c>
      <c r="I31" s="174" t="s">
        <v>106</v>
      </c>
      <c r="J31" s="174" t="s">
        <v>159</v>
      </c>
      <c r="K31" s="221"/>
      <c r="L31" s="221"/>
      <c r="M31" s="174" t="s">
        <v>63</v>
      </c>
      <c r="N31" s="173" t="s">
        <v>51</v>
      </c>
      <c r="O31" s="195" t="s">
        <v>63</v>
      </c>
      <c r="P31" s="195" t="s">
        <v>51</v>
      </c>
      <c r="Q31" s="574"/>
      <c r="R31" s="575"/>
      <c r="S31" s="575"/>
      <c r="T31" s="576"/>
    </row>
    <row r="32" spans="1:20" ht="26.25" customHeight="1">
      <c r="A32" s="588" t="s">
        <v>52</v>
      </c>
      <c r="B32" s="125" t="s">
        <v>156</v>
      </c>
      <c r="C32" s="156">
        <f>'【10月】月集計表'!$AM$8</f>
        <v>0</v>
      </c>
      <c r="D32" s="156">
        <f>C32*5000</f>
        <v>0</v>
      </c>
      <c r="E32" s="156">
        <f>'【11月】月集計表'!$AM$8</f>
        <v>0</v>
      </c>
      <c r="F32" s="156">
        <f>E32*5000</f>
        <v>0</v>
      </c>
      <c r="G32" s="156">
        <f>'【12月】月集計表'!$AM$8</f>
        <v>0</v>
      </c>
      <c r="H32" s="156">
        <f>G32*5000</f>
        <v>0</v>
      </c>
      <c r="I32" s="156">
        <f>'【1月】月集計表'!$AM$8</f>
        <v>0</v>
      </c>
      <c r="J32" s="156">
        <f>I32*5000</f>
        <v>0</v>
      </c>
      <c r="K32" s="223"/>
      <c r="L32" s="223"/>
      <c r="M32" s="156">
        <f aca="true" t="shared" si="3" ref="M32:N34">SUM(C32,E32,G32,I32)</f>
        <v>0</v>
      </c>
      <c r="N32" s="176">
        <f t="shared" si="3"/>
        <v>0</v>
      </c>
      <c r="O32" s="196">
        <f>IF(SUM(Q15,M32)&gt;140,140,SUM(Q15,M32))</f>
        <v>0</v>
      </c>
      <c r="P32" s="197">
        <f>O32*5000</f>
        <v>0</v>
      </c>
      <c r="Q32" s="563"/>
      <c r="R32" s="564"/>
      <c r="S32" s="564"/>
      <c r="T32" s="565"/>
    </row>
    <row r="33" spans="1:20" ht="26.25" customHeight="1">
      <c r="A33" s="589"/>
      <c r="B33" s="127" t="s">
        <v>157</v>
      </c>
      <c r="C33" s="155">
        <f>'【10月】月集計表'!$AM$11</f>
        <v>0</v>
      </c>
      <c r="D33" s="155">
        <f>C33*5000</f>
        <v>0</v>
      </c>
      <c r="E33" s="155">
        <f>'【11月】月集計表'!$AM$11</f>
        <v>0</v>
      </c>
      <c r="F33" s="155">
        <f>E33*5000</f>
        <v>0</v>
      </c>
      <c r="G33" s="155">
        <f>'【12月】月集計表'!$AM$11</f>
        <v>0</v>
      </c>
      <c r="H33" s="155">
        <f>G33*5000</f>
        <v>0</v>
      </c>
      <c r="I33" s="155">
        <f>'【1月】月集計表'!$AM$11</f>
        <v>0</v>
      </c>
      <c r="J33" s="155">
        <f>I33*5000</f>
        <v>0</v>
      </c>
      <c r="K33" s="224"/>
      <c r="L33" s="224"/>
      <c r="M33" s="155">
        <f t="shared" si="3"/>
        <v>0</v>
      </c>
      <c r="N33" s="178">
        <f t="shared" si="3"/>
        <v>0</v>
      </c>
      <c r="O33" s="198">
        <f>IF(SUM(Q16,M33)&gt;140,140,SUM(Q16,M33))</f>
        <v>0</v>
      </c>
      <c r="P33" s="199">
        <f>O33*5000</f>
        <v>0</v>
      </c>
      <c r="Q33" s="563"/>
      <c r="R33" s="564"/>
      <c r="S33" s="564"/>
      <c r="T33" s="565"/>
    </row>
    <row r="34" spans="1:20" ht="26.25" customHeight="1" thickBot="1">
      <c r="A34" s="589"/>
      <c r="B34" s="127" t="s">
        <v>158</v>
      </c>
      <c r="C34" s="155">
        <f>'【10月】月集計表'!$AM$14</f>
        <v>0</v>
      </c>
      <c r="D34" s="155">
        <f>C34*5000</f>
        <v>0</v>
      </c>
      <c r="E34" s="155">
        <f>'【11月】月集計表'!$AM$14</f>
        <v>0</v>
      </c>
      <c r="F34" s="155">
        <f>E34*5000</f>
        <v>0</v>
      </c>
      <c r="G34" s="155">
        <f>'【12月】月集計表'!$AM$14</f>
        <v>0</v>
      </c>
      <c r="H34" s="155">
        <f>G34*5000</f>
        <v>0</v>
      </c>
      <c r="I34" s="155">
        <f>'【1月】月集計表'!$AM$14</f>
        <v>0</v>
      </c>
      <c r="J34" s="155">
        <f>I34*5000</f>
        <v>0</v>
      </c>
      <c r="K34" s="224"/>
      <c r="L34" s="224"/>
      <c r="M34" s="155">
        <f t="shared" si="3"/>
        <v>0</v>
      </c>
      <c r="N34" s="178">
        <f t="shared" si="3"/>
        <v>0</v>
      </c>
      <c r="O34" s="200">
        <f>IF(SUM(Q17,M34)&gt;140,140,SUM(Q17,M34))</f>
        <v>0</v>
      </c>
      <c r="P34" s="199">
        <f>O34*5000</f>
        <v>0</v>
      </c>
      <c r="Q34" s="563"/>
      <c r="R34" s="564"/>
      <c r="S34" s="564"/>
      <c r="T34" s="565"/>
    </row>
    <row r="35" spans="1:20" ht="26.25" customHeight="1" thickBot="1">
      <c r="A35" s="590"/>
      <c r="B35" s="154" t="s">
        <v>53</v>
      </c>
      <c r="C35" s="181">
        <f aca="true" t="shared" si="4" ref="C35:J35">SUM(C32:C34)</f>
        <v>0</v>
      </c>
      <c r="D35" s="182">
        <f t="shared" si="4"/>
        <v>0</v>
      </c>
      <c r="E35" s="181">
        <f t="shared" si="4"/>
        <v>0</v>
      </c>
      <c r="F35" s="182">
        <f t="shared" si="4"/>
        <v>0</v>
      </c>
      <c r="G35" s="181">
        <f t="shared" si="4"/>
        <v>0</v>
      </c>
      <c r="H35" s="182">
        <f t="shared" si="4"/>
        <v>0</v>
      </c>
      <c r="I35" s="181">
        <f t="shared" si="4"/>
        <v>0</v>
      </c>
      <c r="J35" s="182">
        <f t="shared" si="4"/>
        <v>0</v>
      </c>
      <c r="K35" s="225"/>
      <c r="L35" s="226"/>
      <c r="M35" s="181">
        <f>SUM(M32:M34)</f>
        <v>0</v>
      </c>
      <c r="N35" s="181">
        <f>SUM(N32:N34)</f>
        <v>0</v>
      </c>
      <c r="O35" s="201">
        <f>SUM(O32:O34)</f>
        <v>0</v>
      </c>
      <c r="P35" s="202">
        <f>SUM(P32:P34)</f>
        <v>0</v>
      </c>
      <c r="Q35" s="563"/>
      <c r="R35" s="564"/>
      <c r="S35" s="564"/>
      <c r="T35" s="565"/>
    </row>
    <row r="36" spans="1:20" ht="26.25" customHeight="1" thickBot="1">
      <c r="A36" s="593" t="s">
        <v>54</v>
      </c>
      <c r="B36" s="186" t="s">
        <v>55</v>
      </c>
      <c r="C36" s="559"/>
      <c r="D36" s="187">
        <f>'【10月】月集計表'!$AV$49</f>
        <v>0</v>
      </c>
      <c r="E36" s="559"/>
      <c r="F36" s="187">
        <f>'【11月】月集計表'!$AV$49</f>
        <v>0</v>
      </c>
      <c r="G36" s="559"/>
      <c r="H36" s="187">
        <f>'【12月】月集計表'!$AV$49</f>
        <v>0</v>
      </c>
      <c r="I36" s="559"/>
      <c r="J36" s="187">
        <f>'【1月】月集計表'!$AV$49</f>
        <v>0</v>
      </c>
      <c r="K36" s="577"/>
      <c r="L36" s="227"/>
      <c r="M36" s="559"/>
      <c r="N36" s="203">
        <f>SUM(D36,F36,H36,J36)</f>
        <v>0</v>
      </c>
      <c r="O36" s="561"/>
      <c r="P36" s="204">
        <f>N36+R19</f>
        <v>0</v>
      </c>
      <c r="Q36" s="563"/>
      <c r="R36" s="564"/>
      <c r="S36" s="564"/>
      <c r="T36" s="565"/>
    </row>
    <row r="37" spans="1:20" ht="26.25" customHeight="1" thickBot="1">
      <c r="A37" s="593"/>
      <c r="B37" s="189" t="s">
        <v>56</v>
      </c>
      <c r="C37" s="559"/>
      <c r="D37" s="155">
        <f>ROUNDDOWN(D36*0.06,0)</f>
        <v>0</v>
      </c>
      <c r="E37" s="559"/>
      <c r="F37" s="155">
        <f>ROUNDDOWN(F36*0.06,0)</f>
        <v>0</v>
      </c>
      <c r="G37" s="559"/>
      <c r="H37" s="155">
        <f>ROUNDDOWN(H36*0.06,0)</f>
        <v>0</v>
      </c>
      <c r="I37" s="559"/>
      <c r="J37" s="155">
        <f>ROUNDDOWN(J36*0.06,0)</f>
        <v>0</v>
      </c>
      <c r="K37" s="577"/>
      <c r="L37" s="224"/>
      <c r="M37" s="559"/>
      <c r="N37" s="178">
        <f aca="true" t="shared" si="5" ref="N37:N45">SUM(D37,F37,H37,J37)</f>
        <v>0</v>
      </c>
      <c r="O37" s="562"/>
      <c r="P37" s="205">
        <f>N37+R20</f>
        <v>0</v>
      </c>
      <c r="Q37" s="563"/>
      <c r="R37" s="564"/>
      <c r="S37" s="564"/>
      <c r="T37" s="565"/>
    </row>
    <row r="38" spans="1:20" ht="26.25" customHeight="1" thickBot="1">
      <c r="A38" s="593"/>
      <c r="B38" s="189" t="s">
        <v>79</v>
      </c>
      <c r="C38" s="559"/>
      <c r="D38" s="155">
        <f>'【10月】月集計表'!$AX$49</f>
        <v>0</v>
      </c>
      <c r="E38" s="559"/>
      <c r="F38" s="155">
        <f>'【11月】月集計表'!$AX$49</f>
        <v>0</v>
      </c>
      <c r="G38" s="559"/>
      <c r="H38" s="155">
        <f>'【12月】月集計表'!$AX$49</f>
        <v>0</v>
      </c>
      <c r="I38" s="559"/>
      <c r="J38" s="155">
        <f>'【1月】月集計表'!$AX$49</f>
        <v>0</v>
      </c>
      <c r="K38" s="577"/>
      <c r="L38" s="224"/>
      <c r="M38" s="559"/>
      <c r="N38" s="178">
        <f t="shared" si="5"/>
        <v>0</v>
      </c>
      <c r="O38" s="562"/>
      <c r="P38" s="205">
        <f>N38+R21</f>
        <v>0</v>
      </c>
      <c r="Q38" s="563"/>
      <c r="R38" s="564"/>
      <c r="S38" s="564"/>
      <c r="T38" s="565"/>
    </row>
    <row r="39" spans="1:20" ht="26.25" customHeight="1" thickBot="1">
      <c r="A39" s="594"/>
      <c r="B39" s="189" t="s">
        <v>57</v>
      </c>
      <c r="C39" s="559"/>
      <c r="D39" s="155">
        <f>'【10月】月集計表'!$AZ$49</f>
        <v>0</v>
      </c>
      <c r="E39" s="559"/>
      <c r="F39" s="155">
        <f>'【11月】月集計表'!$AZ$49</f>
        <v>0</v>
      </c>
      <c r="G39" s="559"/>
      <c r="H39" s="155">
        <f>'【12月】月集計表'!$AZ$49</f>
        <v>0</v>
      </c>
      <c r="I39" s="559"/>
      <c r="J39" s="155">
        <f>'【1月】月集計表'!$AZ$49</f>
        <v>0</v>
      </c>
      <c r="K39" s="577"/>
      <c r="L39" s="224"/>
      <c r="M39" s="559"/>
      <c r="N39" s="178">
        <f t="shared" si="5"/>
        <v>0</v>
      </c>
      <c r="O39" s="562"/>
      <c r="P39" s="205">
        <f>N39+R22</f>
        <v>0</v>
      </c>
      <c r="Q39" s="563"/>
      <c r="R39" s="564"/>
      <c r="S39" s="564"/>
      <c r="T39" s="565"/>
    </row>
    <row r="40" spans="1:20" ht="26.25" customHeight="1" thickBot="1" thickTop="1">
      <c r="A40" s="587" t="s">
        <v>91</v>
      </c>
      <c r="B40" s="192" t="s">
        <v>90</v>
      </c>
      <c r="C40" s="559"/>
      <c r="D40" s="193"/>
      <c r="E40" s="559"/>
      <c r="F40" s="193"/>
      <c r="G40" s="559"/>
      <c r="H40" s="193"/>
      <c r="I40" s="559"/>
      <c r="J40" s="193"/>
      <c r="K40" s="577"/>
      <c r="L40" s="224"/>
      <c r="M40" s="559"/>
      <c r="N40" s="178">
        <f>SUM(D40,F40,H40,J40)</f>
        <v>0</v>
      </c>
      <c r="O40" s="562"/>
      <c r="P40" s="205">
        <f>N40+R23</f>
        <v>0</v>
      </c>
      <c r="Q40" s="563"/>
      <c r="R40" s="564"/>
      <c r="S40" s="564"/>
      <c r="T40" s="565"/>
    </row>
    <row r="41" spans="1:20" ht="26.25" customHeight="1" thickBot="1" thickTop="1">
      <c r="A41" s="587"/>
      <c r="B41" s="192" t="s">
        <v>58</v>
      </c>
      <c r="C41" s="559"/>
      <c r="D41" s="155">
        <f>'【10月】月集計表'!$BA$49</f>
        <v>0</v>
      </c>
      <c r="E41" s="559"/>
      <c r="F41" s="155">
        <f>'【11月】月集計表'!$BA$49</f>
        <v>0</v>
      </c>
      <c r="G41" s="559"/>
      <c r="H41" s="155">
        <f>'【12月】月集計表'!$BA$49</f>
        <v>0</v>
      </c>
      <c r="I41" s="559"/>
      <c r="J41" s="155">
        <f>'【1月】月集計表'!$BA$49</f>
        <v>0</v>
      </c>
      <c r="K41" s="577"/>
      <c r="L41" s="224"/>
      <c r="M41" s="559"/>
      <c r="N41" s="178">
        <f t="shared" si="5"/>
        <v>0</v>
      </c>
      <c r="O41" s="562"/>
      <c r="P41" s="205">
        <f>'【年集計表（TR)R1補正】'!P41+'【年集計表（FW1）】'!P41</f>
        <v>0</v>
      </c>
      <c r="Q41" s="563"/>
      <c r="R41" s="564"/>
      <c r="S41" s="564"/>
      <c r="T41" s="565"/>
    </row>
    <row r="42" spans="1:20" ht="26.25" customHeight="1" thickBot="1">
      <c r="A42" s="587"/>
      <c r="B42" s="192" t="s">
        <v>92</v>
      </c>
      <c r="C42" s="559"/>
      <c r="D42" s="155">
        <f>'【10月】月集計表'!$BB$49</f>
        <v>0</v>
      </c>
      <c r="E42" s="559"/>
      <c r="F42" s="155">
        <f>'【11月】月集計表'!$BB$49</f>
        <v>0</v>
      </c>
      <c r="G42" s="559"/>
      <c r="H42" s="155">
        <f>'【12月】月集計表'!$BB$49</f>
        <v>0</v>
      </c>
      <c r="I42" s="559"/>
      <c r="J42" s="155">
        <f>'【1月】月集計表'!$BB$49</f>
        <v>0</v>
      </c>
      <c r="K42" s="577"/>
      <c r="L42" s="224"/>
      <c r="M42" s="559"/>
      <c r="N42" s="178">
        <f t="shared" si="5"/>
        <v>0</v>
      </c>
      <c r="O42" s="562"/>
      <c r="P42" s="205">
        <f>IF(N42+R25&gt;100000*SUM($D$9),100000*SUM($D$9),N42+R25)</f>
        <v>0</v>
      </c>
      <c r="Q42" s="563"/>
      <c r="R42" s="564"/>
      <c r="S42" s="564"/>
      <c r="T42" s="565"/>
    </row>
    <row r="43" spans="1:20" ht="26.25" customHeight="1" thickBot="1">
      <c r="A43" s="587"/>
      <c r="B43" s="192" t="s">
        <v>93</v>
      </c>
      <c r="C43" s="559"/>
      <c r="D43" s="155">
        <f>'【10月】月集計表'!$BC$49</f>
        <v>0</v>
      </c>
      <c r="E43" s="559"/>
      <c r="F43" s="155">
        <f>'【11月】月集計表'!$BC$49</f>
        <v>0</v>
      </c>
      <c r="G43" s="559"/>
      <c r="H43" s="155">
        <f>'【12月】月集計表'!$BC$49</f>
        <v>0</v>
      </c>
      <c r="I43" s="559"/>
      <c r="J43" s="155">
        <f>'【1月】月集計表'!$BC$49</f>
        <v>0</v>
      </c>
      <c r="K43" s="577"/>
      <c r="L43" s="224"/>
      <c r="M43" s="559"/>
      <c r="N43" s="178">
        <f t="shared" si="5"/>
        <v>0</v>
      </c>
      <c r="O43" s="562"/>
      <c r="P43" s="205">
        <f>'【年集計表（FW1）】'!P43+'【年集計表（FW2）】'!P42+'【年集計表（FW3）】'!P43</f>
        <v>0</v>
      </c>
      <c r="Q43" s="563"/>
      <c r="R43" s="564"/>
      <c r="S43" s="564"/>
      <c r="T43" s="565"/>
    </row>
    <row r="44" spans="1:20" ht="26.25" customHeight="1" thickBot="1">
      <c r="A44" s="587"/>
      <c r="B44" s="192" t="s">
        <v>108</v>
      </c>
      <c r="C44" s="559"/>
      <c r="D44" s="155">
        <f>'【10月】月集計表'!$BD$49</f>
        <v>0</v>
      </c>
      <c r="E44" s="559"/>
      <c r="F44" s="155">
        <f>'【11月】月集計表'!$BD$49</f>
        <v>0</v>
      </c>
      <c r="G44" s="559"/>
      <c r="H44" s="155">
        <f>'【12月】月集計表'!$BD$49</f>
        <v>0</v>
      </c>
      <c r="I44" s="559"/>
      <c r="J44" s="155">
        <f>'【1月】月集計表'!$BD$49</f>
        <v>0</v>
      </c>
      <c r="K44" s="577"/>
      <c r="L44" s="224"/>
      <c r="M44" s="559"/>
      <c r="N44" s="178">
        <f t="shared" si="5"/>
        <v>0</v>
      </c>
      <c r="O44" s="562"/>
      <c r="P44" s="205">
        <f>IF(N44+R27&gt;20000*SUM($C$5)*8,20000*SUM($C$5)*8,N44+R27)</f>
        <v>0</v>
      </c>
      <c r="Q44" s="563"/>
      <c r="R44" s="564"/>
      <c r="S44" s="564"/>
      <c r="T44" s="565"/>
    </row>
    <row r="45" spans="1:20" ht="26.25" customHeight="1" thickBot="1">
      <c r="A45" s="493" t="s">
        <v>59</v>
      </c>
      <c r="B45" s="493"/>
      <c r="C45" s="560"/>
      <c r="D45" s="155">
        <f>SUM(D35:D44)</f>
        <v>0</v>
      </c>
      <c r="E45" s="560"/>
      <c r="F45" s="155">
        <f>SUM(F35:F44)</f>
        <v>0</v>
      </c>
      <c r="G45" s="560"/>
      <c r="H45" s="155">
        <f>SUM(H35:H44)</f>
        <v>0</v>
      </c>
      <c r="I45" s="560"/>
      <c r="J45" s="155">
        <f>SUM(J35:J44)</f>
        <v>0</v>
      </c>
      <c r="K45" s="578"/>
      <c r="L45" s="224"/>
      <c r="M45" s="560"/>
      <c r="N45" s="178">
        <f t="shared" si="5"/>
        <v>0</v>
      </c>
      <c r="O45" s="562"/>
      <c r="P45" s="206">
        <f>SUM(P35:P44)</f>
        <v>0</v>
      </c>
      <c r="Q45" s="563"/>
      <c r="R45" s="564"/>
      <c r="S45" s="564"/>
      <c r="T45" s="565"/>
    </row>
  </sheetData>
  <sheetProtection password="FA09" sheet="1"/>
  <mergeCells count="64">
    <mergeCell ref="G36:G45"/>
    <mergeCell ref="O19:O28"/>
    <mergeCell ref="Q19:Q28"/>
    <mergeCell ref="M36:M45"/>
    <mergeCell ref="K36:K45"/>
    <mergeCell ref="Q32:T32"/>
    <mergeCell ref="Q33:T33"/>
    <mergeCell ref="Q34:T34"/>
    <mergeCell ref="Q35:T35"/>
    <mergeCell ref="Q41:T41"/>
    <mergeCell ref="O13:P13"/>
    <mergeCell ref="R5:T5"/>
    <mergeCell ref="J5:L5"/>
    <mergeCell ref="M30:N30"/>
    <mergeCell ref="T2:T3"/>
    <mergeCell ref="D2:P3"/>
    <mergeCell ref="K13:L13"/>
    <mergeCell ref="E13:F13"/>
    <mergeCell ref="Q13:R13"/>
    <mergeCell ref="G13:H13"/>
    <mergeCell ref="P5:Q5"/>
    <mergeCell ref="M13:N13"/>
    <mergeCell ref="C36:C45"/>
    <mergeCell ref="C30:D30"/>
    <mergeCell ref="A45:B45"/>
    <mergeCell ref="A36:A39"/>
    <mergeCell ref="A13:A14"/>
    <mergeCell ref="C19:C28"/>
    <mergeCell ref="A15:A18"/>
    <mergeCell ref="A28:B28"/>
    <mergeCell ref="A1:B1"/>
    <mergeCell ref="A23:A27"/>
    <mergeCell ref="A40:A44"/>
    <mergeCell ref="A32:A35"/>
    <mergeCell ref="A30:A31"/>
    <mergeCell ref="A19:A22"/>
    <mergeCell ref="C13:D13"/>
    <mergeCell ref="M5:O5"/>
    <mergeCell ref="I13:J13"/>
    <mergeCell ref="Q44:T44"/>
    <mergeCell ref="Q40:T40"/>
    <mergeCell ref="Q43:T43"/>
    <mergeCell ref="Q38:T38"/>
    <mergeCell ref="Q42:T42"/>
    <mergeCell ref="K30:L30"/>
    <mergeCell ref="Q39:T39"/>
    <mergeCell ref="G30:H30"/>
    <mergeCell ref="Q30:T31"/>
    <mergeCell ref="E19:E28"/>
    <mergeCell ref="G19:G28"/>
    <mergeCell ref="I19:I28"/>
    <mergeCell ref="K19:K28"/>
    <mergeCell ref="M19:M28"/>
    <mergeCell ref="O30:P30"/>
    <mergeCell ref="E36:E45"/>
    <mergeCell ref="I36:I45"/>
    <mergeCell ref="O36:O45"/>
    <mergeCell ref="Q45:T45"/>
    <mergeCell ref="S13:T13"/>
    <mergeCell ref="S19:S28"/>
    <mergeCell ref="E30:F30"/>
    <mergeCell ref="I30:J30"/>
    <mergeCell ref="Q37:T37"/>
    <mergeCell ref="Q36:T36"/>
  </mergeCells>
  <conditionalFormatting sqref="J23">
    <cfRule type="expression" priority="11" dxfId="1" stopIfTrue="1">
      <formula>J23=""</formula>
    </cfRule>
  </conditionalFormatting>
  <conditionalFormatting sqref="L23">
    <cfRule type="expression" priority="10" dxfId="1" stopIfTrue="1">
      <formula>L23=""</formula>
    </cfRule>
  </conditionalFormatting>
  <conditionalFormatting sqref="N23">
    <cfRule type="expression" priority="9" dxfId="1" stopIfTrue="1">
      <formula>N23=""</formula>
    </cfRule>
  </conditionalFormatting>
  <conditionalFormatting sqref="P23">
    <cfRule type="expression" priority="8" dxfId="1" stopIfTrue="1">
      <formula>P23=""</formula>
    </cfRule>
  </conditionalFormatting>
  <conditionalFormatting sqref="D40">
    <cfRule type="expression" priority="7" dxfId="1" stopIfTrue="1">
      <formula>D40=""</formula>
    </cfRule>
  </conditionalFormatting>
  <conditionalFormatting sqref="F40">
    <cfRule type="expression" priority="6" dxfId="1" stopIfTrue="1">
      <formula>F40=""</formula>
    </cfRule>
  </conditionalFormatting>
  <conditionalFormatting sqref="H40">
    <cfRule type="expression" priority="5" dxfId="1" stopIfTrue="1">
      <formula>H40=""</formula>
    </cfRule>
  </conditionalFormatting>
  <conditionalFormatting sqref="J40">
    <cfRule type="expression" priority="4" dxfId="1" stopIfTrue="1">
      <formula>J40=""</formula>
    </cfRule>
  </conditionalFormatting>
  <conditionalFormatting sqref="Q32:T45">
    <cfRule type="expression" priority="3" dxfId="1" stopIfTrue="1">
      <formula>Q32=""</formula>
    </cfRule>
  </conditionalFormatting>
  <conditionalFormatting sqref="C8:C9 D9 E9:E11 F9:F11">
    <cfRule type="expression" priority="2" dxfId="1" stopIfTrue="1">
      <formula>C8=""</formula>
    </cfRule>
  </conditionalFormatting>
  <conditionalFormatting sqref="M5 R5">
    <cfRule type="expression" priority="1" dxfId="0" stopIfTrue="1">
      <formula>M5=""</formula>
    </cfRule>
  </conditionalFormatting>
  <dataValidations count="1">
    <dataValidation type="whole" allowBlank="1" showInputMessage="1" showErrorMessage="1" error="上限は20,000円です" sqref="J23 L23 N23 P23 D40 F40 H40 J40">
      <formula1>0</formula1>
      <formula2>20000</formula2>
    </dataValidation>
  </dataValidations>
  <printOptions horizontalCentered="1" verticalCentered="1"/>
  <pageMargins left="0" right="0" top="0.5905511811023623" bottom="0.1968503937007874" header="0" footer="0"/>
  <pageSetup cellComments="asDisplayed" fitToHeight="1" fitToWidth="1" horizontalDpi="600" verticalDpi="600" orientation="landscape" paperSize="9" scale="52" r:id="rId3"/>
  <ignoredErrors>
    <ignoredError sqref="I13:P13 C30:J30" numberStoredAsText="1"/>
    <ignoredError sqref="O15:O17 M15:M17 K15:K17 E32:E34 G32:G34 I32:I34 N35" 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45"/>
  <sheetViews>
    <sheetView view="pageBreakPreview" zoomScale="70" zoomScaleNormal="25" zoomScaleSheetLayoutView="70" zoomScalePageLayoutView="0" workbookViewId="0" topLeftCell="A1">
      <selection activeCell="A1" sqref="A1:B1"/>
    </sheetView>
  </sheetViews>
  <sheetFormatPr defaultColWidth="5.421875" defaultRowHeight="15" customHeight="1"/>
  <cols>
    <col min="1" max="1" width="8.421875" style="28" customWidth="1"/>
    <col min="2" max="2" width="24.57421875" style="28" customWidth="1"/>
    <col min="3" max="14" width="12.421875" style="28" customWidth="1"/>
    <col min="15" max="16" width="13.57421875" style="28" customWidth="1"/>
    <col min="17" max="20" width="13.7109375" style="28" customWidth="1"/>
    <col min="21" max="33" width="5.421875" style="28" customWidth="1"/>
    <col min="34" max="34" width="6.421875" style="28" customWidth="1"/>
    <col min="35" max="16384" width="5.421875" style="28" customWidth="1"/>
  </cols>
  <sheetData>
    <row r="1" spans="1:20" ht="23.25" customHeight="1">
      <c r="A1" s="586" t="s">
        <v>183</v>
      </c>
      <c r="B1" s="519"/>
      <c r="C1" s="27"/>
      <c r="T1" s="29" t="s">
        <v>225</v>
      </c>
    </row>
    <row r="2" spans="1:20" ht="23.25" customHeight="1">
      <c r="A2" s="30"/>
      <c r="B2" s="31"/>
      <c r="D2" s="602" t="s">
        <v>233</v>
      </c>
      <c r="E2" s="602"/>
      <c r="F2" s="602"/>
      <c r="G2" s="602"/>
      <c r="H2" s="602"/>
      <c r="I2" s="603"/>
      <c r="J2" s="603"/>
      <c r="K2" s="603"/>
      <c r="L2" s="603"/>
      <c r="M2" s="603"/>
      <c r="N2" s="603"/>
      <c r="O2" s="603"/>
      <c r="P2" s="603"/>
      <c r="T2" s="600"/>
    </row>
    <row r="3" spans="1:20" ht="23.25" customHeight="1">
      <c r="A3" s="30"/>
      <c r="B3" s="31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T3" s="601"/>
    </row>
    <row r="4" ht="8.25" customHeight="1">
      <c r="I4" s="32"/>
    </row>
    <row r="5" spans="1:31" ht="23.25" customHeight="1">
      <c r="A5" s="34"/>
      <c r="B5" s="153" t="s">
        <v>177</v>
      </c>
      <c r="C5" s="218"/>
      <c r="D5" s="34"/>
      <c r="E5" s="34"/>
      <c r="F5" s="34"/>
      <c r="G5" s="30"/>
      <c r="H5" s="30"/>
      <c r="I5" s="32"/>
      <c r="J5" s="303" t="s">
        <v>221</v>
      </c>
      <c r="K5" s="303"/>
      <c r="L5" s="303"/>
      <c r="M5" s="584">
        <f>IF('【1月】月集計表'!AE5&lt;&gt;"",'【1月】月集計表'!AE5,"")</f>
      </c>
      <c r="N5" s="585"/>
      <c r="O5" s="585"/>
      <c r="P5" s="586" t="s">
        <v>47</v>
      </c>
      <c r="Q5" s="519"/>
      <c r="R5" s="598">
        <f>IF('【1月】月集計表'!AL5&lt;&gt;"",'【1月】月集計表'!AL5,"")</f>
      </c>
      <c r="S5" s="598"/>
      <c r="T5" s="598"/>
      <c r="AE5" s="6"/>
    </row>
    <row r="6" spans="1:31" ht="23.25" customHeight="1">
      <c r="A6" s="34"/>
      <c r="C6" s="34"/>
      <c r="D6" s="34"/>
      <c r="E6" s="34"/>
      <c r="F6" s="34"/>
      <c r="G6" s="30"/>
      <c r="H6" s="30"/>
      <c r="I6" s="32"/>
      <c r="J6" s="105"/>
      <c r="K6" s="105"/>
      <c r="L6" s="105"/>
      <c r="M6" s="6"/>
      <c r="N6" s="6"/>
      <c r="O6" s="6"/>
      <c r="P6" s="105"/>
      <c r="Q6" s="105"/>
      <c r="R6" s="6"/>
      <c r="S6" s="6"/>
      <c r="T6" s="6"/>
      <c r="AE6" s="6"/>
    </row>
    <row r="7" spans="1:31" ht="23.25" customHeight="1">
      <c r="A7" s="34"/>
      <c r="B7" s="153" t="s">
        <v>176</v>
      </c>
      <c r="C7" s="153" t="s">
        <v>81</v>
      </c>
      <c r="D7" s="153" t="s">
        <v>92</v>
      </c>
      <c r="E7" s="153" t="s">
        <v>82</v>
      </c>
      <c r="F7" s="105"/>
      <c r="G7" s="105"/>
      <c r="H7" s="105"/>
      <c r="I7" s="105"/>
      <c r="J7" s="105"/>
      <c r="K7" s="105"/>
      <c r="L7" s="105"/>
      <c r="M7" s="6"/>
      <c r="N7" s="6"/>
      <c r="O7" s="6"/>
      <c r="P7" s="105"/>
      <c r="Q7" s="105"/>
      <c r="R7" s="6"/>
      <c r="S7" s="6"/>
      <c r="T7" s="6"/>
      <c r="AE7" s="6"/>
    </row>
    <row r="8" spans="1:33" ht="23.25" customHeight="1">
      <c r="A8" s="34"/>
      <c r="B8" s="153" t="s">
        <v>168</v>
      </c>
      <c r="C8" s="127">
        <f>'【年集計表（FW全体+指導）】'!C8</f>
        <v>0</v>
      </c>
      <c r="D8" s="218"/>
      <c r="E8" s="218"/>
      <c r="F8" s="105"/>
      <c r="G8" s="105"/>
      <c r="H8" s="105"/>
      <c r="I8" s="105"/>
      <c r="J8" s="105"/>
      <c r="AG8" s="31"/>
    </row>
    <row r="9" spans="1:33" ht="23.25" customHeight="1" hidden="1">
      <c r="A9" s="34"/>
      <c r="B9" s="105"/>
      <c r="C9" s="105"/>
      <c r="D9" s="105"/>
      <c r="E9" s="105"/>
      <c r="F9" s="105"/>
      <c r="G9" s="105"/>
      <c r="H9" s="105"/>
      <c r="I9" s="105"/>
      <c r="J9" s="105"/>
      <c r="AG9" s="31"/>
    </row>
    <row r="10" spans="1:33" ht="23.25" customHeight="1" hidden="1">
      <c r="A10" s="34"/>
      <c r="B10" s="105"/>
      <c r="C10" s="105"/>
      <c r="D10" s="105"/>
      <c r="E10" s="105"/>
      <c r="AG10" s="31"/>
    </row>
    <row r="11" spans="1:33" ht="23.25" customHeight="1" hidden="1">
      <c r="A11" s="34"/>
      <c r="B11" s="105"/>
      <c r="C11" s="105"/>
      <c r="D11" s="105"/>
      <c r="E11" s="105"/>
      <c r="F11" s="30"/>
      <c r="G11" s="34"/>
      <c r="H11" s="34"/>
      <c r="AG11" s="31"/>
    </row>
    <row r="12" spans="1:33" s="100" customFormat="1" ht="23.25" customHeight="1" thickBot="1">
      <c r="A12" s="34"/>
      <c r="B12" s="34"/>
      <c r="C12" s="34"/>
      <c r="AG12" s="101"/>
    </row>
    <row r="13" spans="1:20" ht="26.25" customHeight="1" thickBot="1">
      <c r="A13" s="591" t="s">
        <v>48</v>
      </c>
      <c r="B13" s="174" t="s">
        <v>49</v>
      </c>
      <c r="C13" s="582"/>
      <c r="D13" s="583"/>
      <c r="E13" s="582"/>
      <c r="F13" s="604"/>
      <c r="G13" s="582"/>
      <c r="H13" s="583"/>
      <c r="I13" s="569" t="s">
        <v>84</v>
      </c>
      <c r="J13" s="570"/>
      <c r="K13" s="569" t="s">
        <v>85</v>
      </c>
      <c r="L13" s="570"/>
      <c r="M13" s="569" t="s">
        <v>86</v>
      </c>
      <c r="N13" s="570"/>
      <c r="O13" s="569" t="s">
        <v>87</v>
      </c>
      <c r="P13" s="570"/>
      <c r="Q13" s="493" t="s">
        <v>184</v>
      </c>
      <c r="R13" s="493"/>
      <c r="S13" s="566" t="s">
        <v>169</v>
      </c>
      <c r="T13" s="566"/>
    </row>
    <row r="14" spans="1:20" ht="26.25" customHeight="1" thickBot="1">
      <c r="A14" s="592"/>
      <c r="B14" s="174" t="s">
        <v>50</v>
      </c>
      <c r="C14" s="221"/>
      <c r="D14" s="221"/>
      <c r="E14" s="221"/>
      <c r="F14" s="222"/>
      <c r="G14" s="221"/>
      <c r="H14" s="221"/>
      <c r="I14" s="174" t="s">
        <v>106</v>
      </c>
      <c r="J14" s="174" t="s">
        <v>159</v>
      </c>
      <c r="K14" s="174" t="s">
        <v>106</v>
      </c>
      <c r="L14" s="174" t="s">
        <v>159</v>
      </c>
      <c r="M14" s="174" t="s">
        <v>106</v>
      </c>
      <c r="N14" s="174" t="s">
        <v>159</v>
      </c>
      <c r="O14" s="174" t="s">
        <v>106</v>
      </c>
      <c r="P14" s="174" t="s">
        <v>159</v>
      </c>
      <c r="Q14" s="174" t="s">
        <v>63</v>
      </c>
      <c r="R14" s="174" t="s">
        <v>51</v>
      </c>
      <c r="S14" s="175" t="s">
        <v>63</v>
      </c>
      <c r="T14" s="175" t="s">
        <v>51</v>
      </c>
    </row>
    <row r="15" spans="1:20" ht="26.25" customHeight="1">
      <c r="A15" s="609" t="s">
        <v>52</v>
      </c>
      <c r="B15" s="242" t="s">
        <v>156</v>
      </c>
      <c r="C15" s="223"/>
      <c r="D15" s="223"/>
      <c r="E15" s="223"/>
      <c r="F15" s="223"/>
      <c r="G15" s="223"/>
      <c r="H15" s="223"/>
      <c r="I15" s="236"/>
      <c r="J15" s="236"/>
      <c r="K15" s="236"/>
      <c r="L15" s="236"/>
      <c r="M15" s="236"/>
      <c r="N15" s="236"/>
      <c r="O15" s="236"/>
      <c r="P15" s="236"/>
      <c r="Q15" s="236"/>
      <c r="R15" s="237"/>
      <c r="S15" s="207"/>
      <c r="T15" s="252"/>
    </row>
    <row r="16" spans="1:20" ht="26.25" customHeight="1">
      <c r="A16" s="610"/>
      <c r="B16" s="243" t="s">
        <v>157</v>
      </c>
      <c r="C16" s="224"/>
      <c r="D16" s="224"/>
      <c r="E16" s="224"/>
      <c r="F16" s="224"/>
      <c r="G16" s="224"/>
      <c r="H16" s="224"/>
      <c r="I16" s="231"/>
      <c r="J16" s="231"/>
      <c r="K16" s="231"/>
      <c r="L16" s="231"/>
      <c r="M16" s="231"/>
      <c r="N16" s="231"/>
      <c r="O16" s="231"/>
      <c r="P16" s="231"/>
      <c r="Q16" s="231"/>
      <c r="R16" s="238"/>
      <c r="S16" s="208"/>
      <c r="T16" s="253"/>
    </row>
    <row r="17" spans="1:20" ht="26.25" customHeight="1">
      <c r="A17" s="610"/>
      <c r="B17" s="243" t="s">
        <v>158</v>
      </c>
      <c r="C17" s="224"/>
      <c r="D17" s="224"/>
      <c r="E17" s="224"/>
      <c r="F17" s="224"/>
      <c r="G17" s="224"/>
      <c r="H17" s="224"/>
      <c r="I17" s="231"/>
      <c r="J17" s="231"/>
      <c r="K17" s="231"/>
      <c r="L17" s="231"/>
      <c r="M17" s="231"/>
      <c r="N17" s="231"/>
      <c r="O17" s="231"/>
      <c r="P17" s="231"/>
      <c r="Q17" s="231"/>
      <c r="R17" s="238"/>
      <c r="S17" s="208"/>
      <c r="T17" s="253"/>
    </row>
    <row r="18" spans="1:20" ht="26.25" customHeight="1" thickBot="1">
      <c r="A18" s="611"/>
      <c r="B18" s="244" t="s">
        <v>53</v>
      </c>
      <c r="C18" s="225"/>
      <c r="D18" s="226"/>
      <c r="E18" s="225"/>
      <c r="F18" s="226"/>
      <c r="G18" s="226"/>
      <c r="H18" s="226"/>
      <c r="I18" s="239"/>
      <c r="J18" s="240"/>
      <c r="K18" s="239"/>
      <c r="L18" s="240"/>
      <c r="M18" s="239"/>
      <c r="N18" s="240"/>
      <c r="O18" s="239"/>
      <c r="P18" s="240"/>
      <c r="Q18" s="240"/>
      <c r="R18" s="241"/>
      <c r="S18" s="209"/>
      <c r="T18" s="185"/>
    </row>
    <row r="19" spans="1:20" ht="26.25" customHeight="1" thickBot="1">
      <c r="A19" s="593" t="s">
        <v>54</v>
      </c>
      <c r="B19" s="186" t="s">
        <v>55</v>
      </c>
      <c r="C19" s="577"/>
      <c r="D19" s="227"/>
      <c r="E19" s="577"/>
      <c r="F19" s="228"/>
      <c r="G19" s="577"/>
      <c r="H19" s="227"/>
      <c r="I19" s="559"/>
      <c r="J19" s="187">
        <f>'【6月】月集計表'!$AV$51</f>
        <v>0</v>
      </c>
      <c r="K19" s="559"/>
      <c r="L19" s="187">
        <f>'【7月】月集計表'!$AV$51</f>
        <v>0</v>
      </c>
      <c r="M19" s="559"/>
      <c r="N19" s="187">
        <f>'【8月】月集計表'!$AV$51</f>
        <v>0</v>
      </c>
      <c r="O19" s="559"/>
      <c r="P19" s="187">
        <f>'【9月】月集計表'!$AV$51</f>
        <v>0</v>
      </c>
      <c r="Q19" s="560"/>
      <c r="R19" s="187">
        <f>SUM(J19,L19,N19,P19)</f>
        <v>0</v>
      </c>
      <c r="S19" s="567"/>
      <c r="T19" s="188">
        <f>R19</f>
        <v>0</v>
      </c>
    </row>
    <row r="20" spans="1:20" ht="26.25" customHeight="1" thickBot="1">
      <c r="A20" s="593"/>
      <c r="B20" s="189" t="s">
        <v>56</v>
      </c>
      <c r="C20" s="577"/>
      <c r="D20" s="224"/>
      <c r="E20" s="577"/>
      <c r="F20" s="229"/>
      <c r="G20" s="577"/>
      <c r="H20" s="224"/>
      <c r="I20" s="559"/>
      <c r="J20" s="155">
        <f>ROUNDDOWN(J19*0.06,0)</f>
        <v>0</v>
      </c>
      <c r="K20" s="559"/>
      <c r="L20" s="155">
        <f>ROUNDDOWN(L19*0.06,0)</f>
        <v>0</v>
      </c>
      <c r="M20" s="559"/>
      <c r="N20" s="155">
        <f>ROUNDDOWN(N19*0.06,0)</f>
        <v>0</v>
      </c>
      <c r="O20" s="559"/>
      <c r="P20" s="155">
        <f>ROUNDDOWN(P19*0.06,0)</f>
        <v>0</v>
      </c>
      <c r="Q20" s="605"/>
      <c r="R20" s="155">
        <f aca="true" t="shared" si="0" ref="R20:R28">SUM(J20,L20,N20,P20)</f>
        <v>0</v>
      </c>
      <c r="S20" s="568"/>
      <c r="T20" s="190">
        <f>R20</f>
        <v>0</v>
      </c>
    </row>
    <row r="21" spans="1:20" ht="26.25" customHeight="1" thickBot="1">
      <c r="A21" s="593"/>
      <c r="B21" s="230" t="s">
        <v>79</v>
      </c>
      <c r="C21" s="577"/>
      <c r="D21" s="224"/>
      <c r="E21" s="577"/>
      <c r="F21" s="229"/>
      <c r="G21" s="577"/>
      <c r="H21" s="224"/>
      <c r="I21" s="559"/>
      <c r="J21" s="231">
        <f>'【6月】月集計表'!$AX$51</f>
        <v>0</v>
      </c>
      <c r="K21" s="559"/>
      <c r="L21" s="231">
        <f>'【7月】月集計表'!$AX$51</f>
        <v>0</v>
      </c>
      <c r="M21" s="559"/>
      <c r="N21" s="231">
        <f>'【8月】月集計表'!$AX$51</f>
        <v>0</v>
      </c>
      <c r="O21" s="559"/>
      <c r="P21" s="231">
        <f>'【9月】月集計表'!$AX$51</f>
        <v>0</v>
      </c>
      <c r="Q21" s="605"/>
      <c r="R21" s="231">
        <f t="shared" si="0"/>
        <v>0</v>
      </c>
      <c r="S21" s="568"/>
      <c r="T21" s="210">
        <f>R21</f>
        <v>0</v>
      </c>
    </row>
    <row r="22" spans="1:20" ht="26.25" customHeight="1" thickBot="1">
      <c r="A22" s="594"/>
      <c r="B22" s="189" t="s">
        <v>57</v>
      </c>
      <c r="C22" s="577"/>
      <c r="D22" s="224"/>
      <c r="E22" s="577"/>
      <c r="F22" s="229"/>
      <c r="G22" s="577"/>
      <c r="H22" s="224"/>
      <c r="I22" s="559"/>
      <c r="J22" s="155">
        <f>'【6月】月集計表'!$AZ$51</f>
        <v>0</v>
      </c>
      <c r="K22" s="559"/>
      <c r="L22" s="155">
        <f>'【7月】月集計表'!$AZ$51</f>
        <v>0</v>
      </c>
      <c r="M22" s="559"/>
      <c r="N22" s="155">
        <f>'【8月】月集計表'!$AZ$51</f>
        <v>0</v>
      </c>
      <c r="O22" s="559"/>
      <c r="P22" s="155">
        <f>'【9月】月集計表'!$AZ$51</f>
        <v>0</v>
      </c>
      <c r="Q22" s="605"/>
      <c r="R22" s="155">
        <f t="shared" si="0"/>
        <v>0</v>
      </c>
      <c r="S22" s="568"/>
      <c r="T22" s="190">
        <f>R22</f>
        <v>0</v>
      </c>
    </row>
    <row r="23" spans="1:20" ht="26.25" customHeight="1" thickBot="1">
      <c r="A23" s="606" t="s">
        <v>91</v>
      </c>
      <c r="B23" s="232" t="s">
        <v>90</v>
      </c>
      <c r="C23" s="577"/>
      <c r="D23" s="224"/>
      <c r="E23" s="577"/>
      <c r="F23" s="229"/>
      <c r="G23" s="577"/>
      <c r="H23" s="224"/>
      <c r="I23" s="559"/>
      <c r="J23" s="224"/>
      <c r="K23" s="559"/>
      <c r="L23" s="224"/>
      <c r="M23" s="559"/>
      <c r="N23" s="224"/>
      <c r="O23" s="559"/>
      <c r="P23" s="224"/>
      <c r="Q23" s="605"/>
      <c r="R23" s="224"/>
      <c r="S23" s="568"/>
      <c r="T23" s="210">
        <v>0</v>
      </c>
    </row>
    <row r="24" spans="1:20" ht="26.25" customHeight="1" thickBot="1">
      <c r="A24" s="607"/>
      <c r="B24" s="192" t="s">
        <v>58</v>
      </c>
      <c r="C24" s="577"/>
      <c r="D24" s="224"/>
      <c r="E24" s="577"/>
      <c r="F24" s="229"/>
      <c r="G24" s="577"/>
      <c r="H24" s="224"/>
      <c r="I24" s="559"/>
      <c r="J24" s="155">
        <f>'【6月】月集計表'!$BA$51</f>
        <v>0</v>
      </c>
      <c r="K24" s="559"/>
      <c r="L24" s="155">
        <f>'【7月】月集計表'!$BA$51</f>
        <v>0</v>
      </c>
      <c r="M24" s="559"/>
      <c r="N24" s="155">
        <f>'【8月】月集計表'!$BA$51</f>
        <v>0</v>
      </c>
      <c r="O24" s="559"/>
      <c r="P24" s="155">
        <f>'【9月】月集計表'!$BA$51</f>
        <v>0</v>
      </c>
      <c r="Q24" s="605"/>
      <c r="R24" s="155">
        <f t="shared" si="0"/>
        <v>0</v>
      </c>
      <c r="S24" s="568"/>
      <c r="T24" s="190">
        <f>IF(R24&gt;40000*SUM($C$8:$C$9),40000*SUM($C$8:$C$9),R24)</f>
        <v>0</v>
      </c>
    </row>
    <row r="25" spans="1:20" ht="26.25" customHeight="1" thickBot="1">
      <c r="A25" s="607"/>
      <c r="B25" s="232" t="s">
        <v>92</v>
      </c>
      <c r="C25" s="577"/>
      <c r="D25" s="224"/>
      <c r="E25" s="577"/>
      <c r="F25" s="229"/>
      <c r="G25" s="577"/>
      <c r="H25" s="224"/>
      <c r="I25" s="559"/>
      <c r="J25" s="231">
        <f>'【6月】月集計表'!$BB$51</f>
        <v>0</v>
      </c>
      <c r="K25" s="559"/>
      <c r="L25" s="231">
        <f>'【7月】月集計表'!$BB$51</f>
        <v>0</v>
      </c>
      <c r="M25" s="559"/>
      <c r="N25" s="231">
        <f>'【8月】月集計表'!$BB$51</f>
        <v>0</v>
      </c>
      <c r="O25" s="559"/>
      <c r="P25" s="231">
        <f>'【9月】月集計表'!$BB$51</f>
        <v>0</v>
      </c>
      <c r="Q25" s="605"/>
      <c r="R25" s="231">
        <f t="shared" si="0"/>
        <v>0</v>
      </c>
      <c r="S25" s="568"/>
      <c r="T25" s="210">
        <f>IF(R25&gt;100000*SUM($D$9),100000*SUM($D$9),R25)</f>
        <v>0</v>
      </c>
    </row>
    <row r="26" spans="1:20" ht="26.25" customHeight="1" thickBot="1">
      <c r="A26" s="607"/>
      <c r="B26" s="232" t="s">
        <v>93</v>
      </c>
      <c r="C26" s="577"/>
      <c r="D26" s="224"/>
      <c r="E26" s="577"/>
      <c r="F26" s="229"/>
      <c r="G26" s="577"/>
      <c r="H26" s="224"/>
      <c r="I26" s="559"/>
      <c r="J26" s="231">
        <f>'【6月】月集計表'!$BC$51</f>
        <v>0</v>
      </c>
      <c r="K26" s="559"/>
      <c r="L26" s="231">
        <f>'【7月】月集計表'!$BC$51</f>
        <v>0</v>
      </c>
      <c r="M26" s="559"/>
      <c r="N26" s="231">
        <f>'【8月】月集計表'!$BC$51</f>
        <v>0</v>
      </c>
      <c r="O26" s="559"/>
      <c r="P26" s="231">
        <f>'【9月】月集計表'!$BC$51</f>
        <v>0</v>
      </c>
      <c r="Q26" s="605"/>
      <c r="R26" s="231">
        <f t="shared" si="0"/>
        <v>0</v>
      </c>
      <c r="S26" s="568"/>
      <c r="T26" s="210">
        <f>IF(R26&gt;50000*SUM($E$9:$E$11),50000*SUM($E$9:$E$11),R26)</f>
        <v>0</v>
      </c>
    </row>
    <row r="27" spans="1:20" ht="26.25" customHeight="1" thickBot="1">
      <c r="A27" s="608"/>
      <c r="B27" s="232" t="s">
        <v>108</v>
      </c>
      <c r="C27" s="577"/>
      <c r="D27" s="224"/>
      <c r="E27" s="577"/>
      <c r="F27" s="229"/>
      <c r="G27" s="577"/>
      <c r="H27" s="224"/>
      <c r="I27" s="559"/>
      <c r="J27" s="231">
        <f>'【6月】月集計表'!$BD$51</f>
        <v>0</v>
      </c>
      <c r="K27" s="559"/>
      <c r="L27" s="231">
        <f>'【7月】月集計表'!$BD$51</f>
        <v>0</v>
      </c>
      <c r="M27" s="559"/>
      <c r="N27" s="231">
        <f>'【8月】月集計表'!$BD$51</f>
        <v>0</v>
      </c>
      <c r="O27" s="559"/>
      <c r="P27" s="231">
        <f>'【9月】月集計表'!$BD$51</f>
        <v>0</v>
      </c>
      <c r="Q27" s="605"/>
      <c r="R27" s="231">
        <f t="shared" si="0"/>
        <v>0</v>
      </c>
      <c r="S27" s="568"/>
      <c r="T27" s="210">
        <f>IF(R27&gt;20000*SUM($C$5)*4,20000*SUM($C$5)*4,R27)</f>
        <v>0</v>
      </c>
    </row>
    <row r="28" spans="1:20" ht="26.25" customHeight="1" thickBot="1">
      <c r="A28" s="493" t="s">
        <v>59</v>
      </c>
      <c r="B28" s="493"/>
      <c r="C28" s="578"/>
      <c r="D28" s="224"/>
      <c r="E28" s="578"/>
      <c r="F28" s="229"/>
      <c r="G28" s="578"/>
      <c r="H28" s="224"/>
      <c r="I28" s="560"/>
      <c r="J28" s="155">
        <f>SUM(J18:J27)</f>
        <v>0</v>
      </c>
      <c r="K28" s="560"/>
      <c r="L28" s="155">
        <f>SUM(L18:L27)</f>
        <v>0</v>
      </c>
      <c r="M28" s="560"/>
      <c r="N28" s="155">
        <f>SUM(N18:N27)</f>
        <v>0</v>
      </c>
      <c r="O28" s="560"/>
      <c r="P28" s="155">
        <f>SUM(P18:P27)</f>
        <v>0</v>
      </c>
      <c r="Q28" s="605"/>
      <c r="R28" s="155">
        <f t="shared" si="0"/>
        <v>0</v>
      </c>
      <c r="S28" s="568"/>
      <c r="T28" s="194">
        <f>SUM(T18:T27)</f>
        <v>0</v>
      </c>
    </row>
    <row r="29" spans="1:34" s="101" customFormat="1" ht="26.25" customHeight="1" thickBot="1">
      <c r="A29" s="102"/>
      <c r="B29" s="102"/>
      <c r="C29" s="100"/>
      <c r="D29" s="103"/>
      <c r="E29" s="100"/>
      <c r="F29" s="103"/>
      <c r="G29" s="100"/>
      <c r="H29" s="103"/>
      <c r="I29" s="100"/>
      <c r="J29" s="103"/>
      <c r="K29" s="103"/>
      <c r="L29" s="103"/>
      <c r="M29" s="103"/>
      <c r="N29" s="103"/>
      <c r="O29" s="103"/>
      <c r="P29" s="103"/>
      <c r="Q29" s="103"/>
      <c r="R29" s="104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</row>
    <row r="30" spans="1:20" ht="26.25" customHeight="1" thickBot="1">
      <c r="A30" s="591" t="s">
        <v>48</v>
      </c>
      <c r="B30" s="174" t="s">
        <v>49</v>
      </c>
      <c r="C30" s="569" t="s">
        <v>61</v>
      </c>
      <c r="D30" s="570"/>
      <c r="E30" s="569" t="s">
        <v>88</v>
      </c>
      <c r="F30" s="570"/>
      <c r="G30" s="569" t="s">
        <v>89</v>
      </c>
      <c r="H30" s="570"/>
      <c r="I30" s="569" t="s">
        <v>62</v>
      </c>
      <c r="J30" s="570"/>
      <c r="K30" s="612"/>
      <c r="L30" s="613"/>
      <c r="M30" s="493" t="s">
        <v>185</v>
      </c>
      <c r="N30" s="599"/>
      <c r="O30" s="581" t="s">
        <v>186</v>
      </c>
      <c r="P30" s="581"/>
      <c r="Q30" s="571" t="s">
        <v>60</v>
      </c>
      <c r="R30" s="572"/>
      <c r="S30" s="572"/>
      <c r="T30" s="573"/>
    </row>
    <row r="31" spans="1:20" ht="26.25" customHeight="1" thickBot="1">
      <c r="A31" s="592"/>
      <c r="B31" s="174" t="s">
        <v>50</v>
      </c>
      <c r="C31" s="174" t="s">
        <v>106</v>
      </c>
      <c r="D31" s="174" t="s">
        <v>159</v>
      </c>
      <c r="E31" s="174" t="s">
        <v>106</v>
      </c>
      <c r="F31" s="174" t="s">
        <v>159</v>
      </c>
      <c r="G31" s="174" t="s">
        <v>106</v>
      </c>
      <c r="H31" s="174" t="s">
        <v>159</v>
      </c>
      <c r="I31" s="174" t="s">
        <v>106</v>
      </c>
      <c r="J31" s="174" t="s">
        <v>159</v>
      </c>
      <c r="K31" s="245"/>
      <c r="L31" s="245"/>
      <c r="M31" s="174" t="s">
        <v>63</v>
      </c>
      <c r="N31" s="173" t="s">
        <v>51</v>
      </c>
      <c r="O31" s="195" t="s">
        <v>63</v>
      </c>
      <c r="P31" s="195" t="s">
        <v>51</v>
      </c>
      <c r="Q31" s="574"/>
      <c r="R31" s="575"/>
      <c r="S31" s="575"/>
      <c r="T31" s="576"/>
    </row>
    <row r="32" spans="1:20" ht="26.25" customHeight="1">
      <c r="A32" s="609" t="s">
        <v>52</v>
      </c>
      <c r="B32" s="242" t="s">
        <v>156</v>
      </c>
      <c r="C32" s="223"/>
      <c r="D32" s="223"/>
      <c r="E32" s="223"/>
      <c r="F32" s="223"/>
      <c r="G32" s="223"/>
      <c r="H32" s="223"/>
      <c r="I32" s="223"/>
      <c r="J32" s="223"/>
      <c r="K32" s="236"/>
      <c r="L32" s="236"/>
      <c r="M32" s="223"/>
      <c r="N32" s="248"/>
      <c r="O32" s="211"/>
      <c r="P32" s="212"/>
      <c r="Q32" s="563"/>
      <c r="R32" s="564"/>
      <c r="S32" s="564"/>
      <c r="T32" s="565"/>
    </row>
    <row r="33" spans="1:20" ht="26.25" customHeight="1">
      <c r="A33" s="610"/>
      <c r="B33" s="243" t="s">
        <v>157</v>
      </c>
      <c r="C33" s="224"/>
      <c r="D33" s="224"/>
      <c r="E33" s="224"/>
      <c r="F33" s="224"/>
      <c r="G33" s="224"/>
      <c r="H33" s="224"/>
      <c r="I33" s="224"/>
      <c r="J33" s="224"/>
      <c r="K33" s="231"/>
      <c r="L33" s="231"/>
      <c r="M33" s="224"/>
      <c r="N33" s="229"/>
      <c r="O33" s="213"/>
      <c r="P33" s="214"/>
      <c r="Q33" s="563"/>
      <c r="R33" s="564"/>
      <c r="S33" s="564"/>
      <c r="T33" s="565"/>
    </row>
    <row r="34" spans="1:20" ht="26.25" customHeight="1">
      <c r="A34" s="610"/>
      <c r="B34" s="243" t="s">
        <v>158</v>
      </c>
      <c r="C34" s="224"/>
      <c r="D34" s="224"/>
      <c r="E34" s="224"/>
      <c r="F34" s="224"/>
      <c r="G34" s="224"/>
      <c r="H34" s="224"/>
      <c r="I34" s="224"/>
      <c r="J34" s="224"/>
      <c r="K34" s="231"/>
      <c r="L34" s="231"/>
      <c r="M34" s="224"/>
      <c r="N34" s="229"/>
      <c r="O34" s="213"/>
      <c r="P34" s="214"/>
      <c r="Q34" s="563"/>
      <c r="R34" s="564"/>
      <c r="S34" s="564"/>
      <c r="T34" s="565"/>
    </row>
    <row r="35" spans="1:20" ht="26.25" customHeight="1" thickBot="1">
      <c r="A35" s="611"/>
      <c r="B35" s="244" t="s">
        <v>53</v>
      </c>
      <c r="C35" s="225"/>
      <c r="D35" s="226"/>
      <c r="E35" s="225"/>
      <c r="F35" s="226"/>
      <c r="G35" s="225"/>
      <c r="H35" s="226"/>
      <c r="I35" s="225"/>
      <c r="J35" s="226"/>
      <c r="K35" s="239"/>
      <c r="L35" s="240"/>
      <c r="M35" s="225"/>
      <c r="N35" s="225"/>
      <c r="O35" s="215"/>
      <c r="P35" s="202"/>
      <c r="Q35" s="563"/>
      <c r="R35" s="564"/>
      <c r="S35" s="564"/>
      <c r="T35" s="565"/>
    </row>
    <row r="36" spans="1:20" ht="26.25" customHeight="1" thickBot="1">
      <c r="A36" s="593" t="s">
        <v>54</v>
      </c>
      <c r="B36" s="186" t="s">
        <v>55</v>
      </c>
      <c r="C36" s="559"/>
      <c r="D36" s="187">
        <f>'【10月】月集計表'!$AV$51</f>
        <v>0</v>
      </c>
      <c r="E36" s="559"/>
      <c r="F36" s="187">
        <f>'【11月】月集計表'!$AV$51</f>
        <v>0</v>
      </c>
      <c r="G36" s="559"/>
      <c r="H36" s="187">
        <f>'【12月】月集計表'!$AV$51</f>
        <v>0</v>
      </c>
      <c r="I36" s="559"/>
      <c r="J36" s="187">
        <f>'【1月】月集計表'!$AV$51</f>
        <v>0</v>
      </c>
      <c r="K36" s="614"/>
      <c r="L36" s="246"/>
      <c r="M36" s="559"/>
      <c r="N36" s="203">
        <f>SUM(D36,F36,H36,J36)</f>
        <v>0</v>
      </c>
      <c r="O36" s="561"/>
      <c r="P36" s="204">
        <f>N36+R19</f>
        <v>0</v>
      </c>
      <c r="Q36" s="563"/>
      <c r="R36" s="564"/>
      <c r="S36" s="564"/>
      <c r="T36" s="565"/>
    </row>
    <row r="37" spans="1:20" ht="26.25" customHeight="1" thickBot="1">
      <c r="A37" s="593"/>
      <c r="B37" s="189" t="s">
        <v>56</v>
      </c>
      <c r="C37" s="559"/>
      <c r="D37" s="155">
        <f>ROUNDDOWN(D36*0.06,0)</f>
        <v>0</v>
      </c>
      <c r="E37" s="559"/>
      <c r="F37" s="155">
        <f>ROUNDDOWN(F36*0.06,0)</f>
        <v>0</v>
      </c>
      <c r="G37" s="559"/>
      <c r="H37" s="155">
        <f>ROUNDDOWN(H36*0.06,0)</f>
        <v>0</v>
      </c>
      <c r="I37" s="559"/>
      <c r="J37" s="155">
        <f>ROUNDDOWN(J36*0.06,0)</f>
        <v>0</v>
      </c>
      <c r="K37" s="614"/>
      <c r="L37" s="231"/>
      <c r="M37" s="559"/>
      <c r="N37" s="178">
        <f aca="true" t="shared" si="1" ref="N37:N45">SUM(D37,F37,H37,J37)</f>
        <v>0</v>
      </c>
      <c r="O37" s="562"/>
      <c r="P37" s="205">
        <f>N37+R20</f>
        <v>0</v>
      </c>
      <c r="Q37" s="563"/>
      <c r="R37" s="564"/>
      <c r="S37" s="564"/>
      <c r="T37" s="565"/>
    </row>
    <row r="38" spans="1:20" ht="26.25" customHeight="1" thickBot="1">
      <c r="A38" s="593"/>
      <c r="B38" s="230" t="s">
        <v>79</v>
      </c>
      <c r="C38" s="559"/>
      <c r="D38" s="231">
        <f>'【10月】月集計表'!$AX$51</f>
        <v>0</v>
      </c>
      <c r="E38" s="559"/>
      <c r="F38" s="231">
        <f>'【11月】月集計表'!$AX$51</f>
        <v>0</v>
      </c>
      <c r="G38" s="559"/>
      <c r="H38" s="231">
        <f>'【12月】月集計表'!$AX$51</f>
        <v>0</v>
      </c>
      <c r="I38" s="559"/>
      <c r="J38" s="231">
        <f>'【1月】月集計表'!$AX$51</f>
        <v>0</v>
      </c>
      <c r="K38" s="614"/>
      <c r="L38" s="231"/>
      <c r="M38" s="559"/>
      <c r="N38" s="247">
        <f t="shared" si="1"/>
        <v>0</v>
      </c>
      <c r="O38" s="562"/>
      <c r="P38" s="249">
        <v>0</v>
      </c>
      <c r="Q38" s="563"/>
      <c r="R38" s="564"/>
      <c r="S38" s="564"/>
      <c r="T38" s="565"/>
    </row>
    <row r="39" spans="1:20" ht="26.25" customHeight="1" thickBot="1">
      <c r="A39" s="594"/>
      <c r="B39" s="189" t="s">
        <v>57</v>
      </c>
      <c r="C39" s="559"/>
      <c r="D39" s="155">
        <f>'【10月】月集計表'!$AZ$51</f>
        <v>0</v>
      </c>
      <c r="E39" s="559"/>
      <c r="F39" s="155">
        <f>'【11月】月集計表'!$AZ$51</f>
        <v>0</v>
      </c>
      <c r="G39" s="559"/>
      <c r="H39" s="155">
        <f>'【12月】月集計表'!$AZ$51</f>
        <v>0</v>
      </c>
      <c r="I39" s="559"/>
      <c r="J39" s="155">
        <f>'【1月】月集計表'!$AZ$51</f>
        <v>0</v>
      </c>
      <c r="K39" s="614"/>
      <c r="L39" s="231"/>
      <c r="M39" s="559"/>
      <c r="N39" s="178">
        <f t="shared" si="1"/>
        <v>0</v>
      </c>
      <c r="O39" s="562"/>
      <c r="P39" s="205">
        <f>N39+R22</f>
        <v>0</v>
      </c>
      <c r="Q39" s="563"/>
      <c r="R39" s="564"/>
      <c r="S39" s="564"/>
      <c r="T39" s="565"/>
    </row>
    <row r="40" spans="1:20" ht="26.25" customHeight="1" thickBot="1">
      <c r="A40" s="606" t="s">
        <v>91</v>
      </c>
      <c r="B40" s="232" t="s">
        <v>90</v>
      </c>
      <c r="C40" s="559"/>
      <c r="D40" s="224"/>
      <c r="E40" s="559"/>
      <c r="F40" s="224"/>
      <c r="G40" s="559"/>
      <c r="H40" s="224"/>
      <c r="I40" s="559"/>
      <c r="J40" s="224"/>
      <c r="K40" s="614"/>
      <c r="L40" s="231"/>
      <c r="M40" s="559"/>
      <c r="N40" s="229"/>
      <c r="O40" s="562"/>
      <c r="P40" s="249">
        <v>0</v>
      </c>
      <c r="Q40" s="563"/>
      <c r="R40" s="564"/>
      <c r="S40" s="564"/>
      <c r="T40" s="565"/>
    </row>
    <row r="41" spans="1:20" ht="26.25" customHeight="1" thickBot="1">
      <c r="A41" s="607"/>
      <c r="B41" s="192" t="s">
        <v>58</v>
      </c>
      <c r="C41" s="559"/>
      <c r="D41" s="155">
        <f>'【10月】月集計表'!$BA$51</f>
        <v>0</v>
      </c>
      <c r="E41" s="559"/>
      <c r="F41" s="155">
        <f>'【11月】月集計表'!$BA$51</f>
        <v>0</v>
      </c>
      <c r="G41" s="559"/>
      <c r="H41" s="155">
        <f>'【12月】月集計表'!$BA$51</f>
        <v>0</v>
      </c>
      <c r="I41" s="559"/>
      <c r="J41" s="155">
        <f>'【1月】月集計表'!$BA$51</f>
        <v>0</v>
      </c>
      <c r="K41" s="614"/>
      <c r="L41" s="231"/>
      <c r="M41" s="559"/>
      <c r="N41" s="178">
        <f t="shared" si="1"/>
        <v>0</v>
      </c>
      <c r="O41" s="562"/>
      <c r="P41" s="205">
        <f>IF(N41+R24&gt;40000*SUM($C$8:$C$9),40000*SUM($C$8:$C$9),N41+R24)</f>
        <v>0</v>
      </c>
      <c r="Q41" s="563"/>
      <c r="R41" s="564"/>
      <c r="S41" s="564"/>
      <c r="T41" s="565"/>
    </row>
    <row r="42" spans="1:20" ht="26.25" customHeight="1" thickBot="1">
      <c r="A42" s="607"/>
      <c r="B42" s="232" t="s">
        <v>92</v>
      </c>
      <c r="C42" s="559"/>
      <c r="D42" s="231">
        <f>'【10月】月集計表'!$BB$51</f>
        <v>0</v>
      </c>
      <c r="E42" s="559"/>
      <c r="F42" s="231">
        <f>'【11月】月集計表'!$BB$51</f>
        <v>0</v>
      </c>
      <c r="G42" s="559"/>
      <c r="H42" s="231">
        <f>'【12月】月集計表'!$BB$51</f>
        <v>0</v>
      </c>
      <c r="I42" s="559"/>
      <c r="J42" s="231">
        <f>'【1月】月集計表'!$BB$51</f>
        <v>0</v>
      </c>
      <c r="K42" s="614"/>
      <c r="L42" s="231"/>
      <c r="M42" s="559"/>
      <c r="N42" s="247">
        <f t="shared" si="1"/>
        <v>0</v>
      </c>
      <c r="O42" s="562"/>
      <c r="P42" s="249">
        <v>0</v>
      </c>
      <c r="Q42" s="563"/>
      <c r="R42" s="564"/>
      <c r="S42" s="564"/>
      <c r="T42" s="565"/>
    </row>
    <row r="43" spans="1:20" ht="26.25" customHeight="1" thickBot="1">
      <c r="A43" s="607"/>
      <c r="B43" s="232" t="s">
        <v>93</v>
      </c>
      <c r="C43" s="559"/>
      <c r="D43" s="231">
        <f>'【10月】月集計表'!$BC$51</f>
        <v>0</v>
      </c>
      <c r="E43" s="559"/>
      <c r="F43" s="231">
        <f>'【11月】月集計表'!$BC$51</f>
        <v>0</v>
      </c>
      <c r="G43" s="559"/>
      <c r="H43" s="231">
        <f>'【12月】月集計表'!$BC$51</f>
        <v>0</v>
      </c>
      <c r="I43" s="559"/>
      <c r="J43" s="231">
        <f>'【1月】月集計表'!$BC$51</f>
        <v>0</v>
      </c>
      <c r="K43" s="614"/>
      <c r="L43" s="231"/>
      <c r="M43" s="559"/>
      <c r="N43" s="247">
        <f t="shared" si="1"/>
        <v>0</v>
      </c>
      <c r="O43" s="562"/>
      <c r="P43" s="249">
        <v>0</v>
      </c>
      <c r="Q43" s="563"/>
      <c r="R43" s="564"/>
      <c r="S43" s="564"/>
      <c r="T43" s="565"/>
    </row>
    <row r="44" spans="1:20" ht="26.25" customHeight="1" thickBot="1">
      <c r="A44" s="608"/>
      <c r="B44" s="232" t="s">
        <v>108</v>
      </c>
      <c r="C44" s="559"/>
      <c r="D44" s="231">
        <f>'【10月】月集計表'!$BD$51</f>
        <v>0</v>
      </c>
      <c r="E44" s="559"/>
      <c r="F44" s="231">
        <f>'【11月】月集計表'!$BD$51</f>
        <v>0</v>
      </c>
      <c r="G44" s="559"/>
      <c r="H44" s="231">
        <f>'【12月】月集計表'!$BD$51</f>
        <v>0</v>
      </c>
      <c r="I44" s="559"/>
      <c r="J44" s="231">
        <f>'【1月】月集計表'!$BD$51</f>
        <v>0</v>
      </c>
      <c r="K44" s="614"/>
      <c r="L44" s="231"/>
      <c r="M44" s="559"/>
      <c r="N44" s="247">
        <f t="shared" si="1"/>
        <v>0</v>
      </c>
      <c r="O44" s="562"/>
      <c r="P44" s="249">
        <v>0</v>
      </c>
      <c r="Q44" s="563"/>
      <c r="R44" s="564"/>
      <c r="S44" s="564"/>
      <c r="T44" s="565"/>
    </row>
    <row r="45" spans="1:20" ht="26.25" customHeight="1" thickBot="1">
      <c r="A45" s="493" t="s">
        <v>59</v>
      </c>
      <c r="B45" s="493"/>
      <c r="C45" s="560"/>
      <c r="D45" s="155">
        <f>SUM(D35:D44)</f>
        <v>0</v>
      </c>
      <c r="E45" s="560"/>
      <c r="F45" s="155">
        <f>SUM(F35:F44)</f>
        <v>0</v>
      </c>
      <c r="G45" s="560"/>
      <c r="H45" s="155">
        <f>SUM(H35:H44)</f>
        <v>0</v>
      </c>
      <c r="I45" s="560"/>
      <c r="J45" s="155">
        <f>SUM(J35:J44)</f>
        <v>0</v>
      </c>
      <c r="K45" s="615"/>
      <c r="L45" s="231"/>
      <c r="M45" s="560"/>
      <c r="N45" s="178">
        <f t="shared" si="1"/>
        <v>0</v>
      </c>
      <c r="O45" s="562"/>
      <c r="P45" s="206">
        <f>SUM(P35:P44)</f>
        <v>0</v>
      </c>
      <c r="Q45" s="563"/>
      <c r="R45" s="564"/>
      <c r="S45" s="564"/>
      <c r="T45" s="565"/>
    </row>
  </sheetData>
  <sheetProtection password="FA09" sheet="1"/>
  <mergeCells count="64">
    <mergeCell ref="Q44:T44"/>
    <mergeCell ref="A45:B45"/>
    <mergeCell ref="Q45:T45"/>
    <mergeCell ref="M36:M45"/>
    <mergeCell ref="O36:O45"/>
    <mergeCell ref="Q36:T36"/>
    <mergeCell ref="Q37:T37"/>
    <mergeCell ref="Q38:T38"/>
    <mergeCell ref="Q39:T39"/>
    <mergeCell ref="Q40:T40"/>
    <mergeCell ref="Q41:T41"/>
    <mergeCell ref="Q42:T42"/>
    <mergeCell ref="Q43:T43"/>
    <mergeCell ref="A36:A39"/>
    <mergeCell ref="C36:C45"/>
    <mergeCell ref="E36:E45"/>
    <mergeCell ref="G36:G45"/>
    <mergeCell ref="I36:I45"/>
    <mergeCell ref="K36:K45"/>
    <mergeCell ref="A40:A44"/>
    <mergeCell ref="O30:P30"/>
    <mergeCell ref="Q30:T31"/>
    <mergeCell ref="A32:A35"/>
    <mergeCell ref="Q32:T32"/>
    <mergeCell ref="Q33:T33"/>
    <mergeCell ref="Q34:T34"/>
    <mergeCell ref="Q35:T35"/>
    <mergeCell ref="A30:A31"/>
    <mergeCell ref="C30:D30"/>
    <mergeCell ref="E30:F30"/>
    <mergeCell ref="G30:H30"/>
    <mergeCell ref="I30:J30"/>
    <mergeCell ref="K30:L30"/>
    <mergeCell ref="K19:K28"/>
    <mergeCell ref="M19:M28"/>
    <mergeCell ref="M30:N30"/>
    <mergeCell ref="O19:O28"/>
    <mergeCell ref="Q19:Q28"/>
    <mergeCell ref="S19:S28"/>
    <mergeCell ref="A23:A27"/>
    <mergeCell ref="A28:B28"/>
    <mergeCell ref="M13:N13"/>
    <mergeCell ref="O13:P13"/>
    <mergeCell ref="Q13:R13"/>
    <mergeCell ref="S13:T13"/>
    <mergeCell ref="A15:A18"/>
    <mergeCell ref="A19:A22"/>
    <mergeCell ref="C19:C28"/>
    <mergeCell ref="E19:E28"/>
    <mergeCell ref="G19:G28"/>
    <mergeCell ref="I19:I28"/>
    <mergeCell ref="A13:A14"/>
    <mergeCell ref="C13:D13"/>
    <mergeCell ref="E13:F13"/>
    <mergeCell ref="G13:H13"/>
    <mergeCell ref="I13:J13"/>
    <mergeCell ref="K13:L13"/>
    <mergeCell ref="A1:B1"/>
    <mergeCell ref="D2:P3"/>
    <mergeCell ref="T2:T3"/>
    <mergeCell ref="J5:L5"/>
    <mergeCell ref="M5:O5"/>
    <mergeCell ref="P5:Q5"/>
    <mergeCell ref="R5:T5"/>
  </mergeCells>
  <conditionalFormatting sqref="C8">
    <cfRule type="containsBlanks" priority="4" dxfId="1" stopIfTrue="1">
      <formula>LEN(TRIM(C8))=0</formula>
    </cfRule>
  </conditionalFormatting>
  <conditionalFormatting sqref="Q32:T45">
    <cfRule type="expression" priority="2" dxfId="1" stopIfTrue="1">
      <formula>Q32=""</formula>
    </cfRule>
  </conditionalFormatting>
  <conditionalFormatting sqref="M5 R5">
    <cfRule type="expression" priority="1" dxfId="0" stopIfTrue="1">
      <formula>M5=""</formula>
    </cfRule>
  </conditionalFormatting>
  <printOptions horizontalCentered="1" verticalCentered="1"/>
  <pageMargins left="0" right="0" top="0.5905511811023623" bottom="0.1968503937007874" header="0" footer="0"/>
  <pageSetup fitToHeight="1" fitToWidth="1" horizontalDpi="600" verticalDpi="600" orientation="landscape" paperSize="9" scale="55" r:id="rId1"/>
  <ignoredErrors>
    <ignoredError sqref="I13:P13 C30:J3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45"/>
  <sheetViews>
    <sheetView view="pageBreakPreview" zoomScale="70" zoomScaleNormal="25" zoomScaleSheetLayoutView="70" zoomScalePageLayoutView="0" workbookViewId="0" topLeftCell="A1">
      <selection activeCell="A1" sqref="A1:B1"/>
    </sheetView>
  </sheetViews>
  <sheetFormatPr defaultColWidth="5.421875" defaultRowHeight="15" customHeight="1"/>
  <cols>
    <col min="1" max="1" width="8.421875" style="28" customWidth="1"/>
    <col min="2" max="2" width="24.57421875" style="28" customWidth="1"/>
    <col min="3" max="14" width="12.421875" style="28" customWidth="1"/>
    <col min="15" max="16" width="13.57421875" style="28" customWidth="1"/>
    <col min="17" max="20" width="13.7109375" style="28" customWidth="1"/>
    <col min="21" max="33" width="5.421875" style="28" customWidth="1"/>
    <col min="34" max="34" width="6.421875" style="28" customWidth="1"/>
    <col min="35" max="16384" width="5.421875" style="28" customWidth="1"/>
  </cols>
  <sheetData>
    <row r="1" spans="1:20" ht="23.25" customHeight="1">
      <c r="A1" s="586" t="s">
        <v>183</v>
      </c>
      <c r="B1" s="519"/>
      <c r="C1" s="27"/>
      <c r="T1" s="29" t="s">
        <v>225</v>
      </c>
    </row>
    <row r="2" spans="1:20" ht="23.25" customHeight="1">
      <c r="A2" s="30"/>
      <c r="B2" s="31"/>
      <c r="D2" s="602" t="s">
        <v>234</v>
      </c>
      <c r="E2" s="602"/>
      <c r="F2" s="602"/>
      <c r="G2" s="602"/>
      <c r="H2" s="602"/>
      <c r="I2" s="603"/>
      <c r="J2" s="603"/>
      <c r="K2" s="603"/>
      <c r="L2" s="603"/>
      <c r="M2" s="603"/>
      <c r="N2" s="603"/>
      <c r="O2" s="603"/>
      <c r="P2" s="603"/>
      <c r="T2" s="600"/>
    </row>
    <row r="3" spans="1:20" ht="23.25" customHeight="1">
      <c r="A3" s="30"/>
      <c r="B3" s="31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T3" s="601"/>
    </row>
    <row r="4" ht="8.25" customHeight="1">
      <c r="I4" s="32"/>
    </row>
    <row r="5" spans="1:31" ht="23.25" customHeight="1">
      <c r="A5" s="34"/>
      <c r="B5" s="153" t="s">
        <v>177</v>
      </c>
      <c r="C5" s="127">
        <f>'【年集計表（FW全体+指導）】'!F9</f>
        <v>0</v>
      </c>
      <c r="D5" s="34"/>
      <c r="E5" s="34"/>
      <c r="F5" s="34"/>
      <c r="G5" s="30"/>
      <c r="H5" s="30"/>
      <c r="I5" s="32"/>
      <c r="J5" s="303" t="s">
        <v>221</v>
      </c>
      <c r="K5" s="303"/>
      <c r="L5" s="303"/>
      <c r="M5" s="584">
        <f>IF('【1月】月集計表'!AE5&lt;&gt;"",'【1月】月集計表'!AE5,"")</f>
      </c>
      <c r="N5" s="585"/>
      <c r="O5" s="585"/>
      <c r="P5" s="586" t="s">
        <v>47</v>
      </c>
      <c r="Q5" s="519"/>
      <c r="R5" s="598">
        <f>IF('【1月】月集計表'!AL5&lt;&gt;"",'【1月】月集計表'!AL5,"")</f>
      </c>
      <c r="S5" s="598"/>
      <c r="T5" s="598"/>
      <c r="AE5" s="6"/>
    </row>
    <row r="6" spans="1:31" ht="23.25" customHeight="1">
      <c r="A6" s="34"/>
      <c r="C6" s="34"/>
      <c r="D6" s="34"/>
      <c r="E6" s="34"/>
      <c r="F6" s="34"/>
      <c r="G6" s="30"/>
      <c r="H6" s="30"/>
      <c r="I6" s="32"/>
      <c r="J6" s="105"/>
      <c r="K6" s="105"/>
      <c r="L6" s="105"/>
      <c r="M6" s="6"/>
      <c r="N6" s="6"/>
      <c r="O6" s="6"/>
      <c r="P6" s="105"/>
      <c r="Q6" s="105"/>
      <c r="R6" s="6"/>
      <c r="S6" s="6"/>
      <c r="T6" s="6"/>
      <c r="AE6" s="6"/>
    </row>
    <row r="7" spans="1:31" ht="23.25" customHeight="1">
      <c r="A7" s="34"/>
      <c r="B7" s="153" t="s">
        <v>176</v>
      </c>
      <c r="C7" s="153" t="s">
        <v>81</v>
      </c>
      <c r="D7" s="153" t="s">
        <v>92</v>
      </c>
      <c r="E7" s="153" t="s">
        <v>82</v>
      </c>
      <c r="F7" s="105"/>
      <c r="G7" s="105"/>
      <c r="H7" s="105"/>
      <c r="I7" s="105"/>
      <c r="J7" s="105"/>
      <c r="K7" s="105"/>
      <c r="L7" s="105"/>
      <c r="M7" s="6"/>
      <c r="N7" s="6"/>
      <c r="O7" s="6"/>
      <c r="P7" s="105"/>
      <c r="Q7" s="105"/>
      <c r="R7" s="6"/>
      <c r="S7" s="6"/>
      <c r="T7" s="6"/>
      <c r="AE7" s="6"/>
    </row>
    <row r="8" spans="1:33" ht="23.25" customHeight="1" hidden="1">
      <c r="A8" s="34"/>
      <c r="B8" s="216"/>
      <c r="C8" s="216"/>
      <c r="D8" s="216"/>
      <c r="E8" s="216"/>
      <c r="F8" s="105"/>
      <c r="G8" s="105"/>
      <c r="H8" s="105"/>
      <c r="I8" s="105"/>
      <c r="J8" s="105"/>
      <c r="AG8" s="31"/>
    </row>
    <row r="9" spans="1:33" ht="23.25" customHeight="1">
      <c r="A9" s="34"/>
      <c r="B9" s="153" t="s">
        <v>165</v>
      </c>
      <c r="C9" s="127">
        <f>'【年集計表（FW全体+指導）】'!C9</f>
        <v>0</v>
      </c>
      <c r="D9" s="127">
        <f>'【年集計表（FW全体+指導）】'!D9</f>
        <v>0</v>
      </c>
      <c r="E9" s="127">
        <f>'【年集計表（FW全体+指導）】'!E9</f>
        <v>0</v>
      </c>
      <c r="F9" s="105"/>
      <c r="G9" s="105"/>
      <c r="H9" s="105"/>
      <c r="I9" s="105"/>
      <c r="J9" s="105"/>
      <c r="AG9" s="31"/>
    </row>
    <row r="10" spans="1:33" ht="23.25" customHeight="1" hidden="1">
      <c r="A10" s="34"/>
      <c r="B10" s="105"/>
      <c r="C10" s="105"/>
      <c r="D10" s="105"/>
      <c r="E10" s="105"/>
      <c r="AG10" s="31"/>
    </row>
    <row r="11" spans="1:33" ht="23.25" customHeight="1" hidden="1">
      <c r="A11" s="34"/>
      <c r="B11" s="105"/>
      <c r="C11" s="105"/>
      <c r="D11" s="105"/>
      <c r="E11" s="105"/>
      <c r="F11" s="30"/>
      <c r="G11" s="34"/>
      <c r="H11" s="34"/>
      <c r="AG11" s="31"/>
    </row>
    <row r="12" spans="1:33" s="100" customFormat="1" ht="23.25" customHeight="1" thickBot="1">
      <c r="A12" s="34"/>
      <c r="B12" s="34"/>
      <c r="C12" s="34"/>
      <c r="AG12" s="101"/>
    </row>
    <row r="13" spans="1:20" ht="26.25" customHeight="1" thickBot="1">
      <c r="A13" s="591" t="s">
        <v>48</v>
      </c>
      <c r="B13" s="174" t="s">
        <v>49</v>
      </c>
      <c r="C13" s="582"/>
      <c r="D13" s="583"/>
      <c r="E13" s="582"/>
      <c r="F13" s="604"/>
      <c r="G13" s="582"/>
      <c r="H13" s="583"/>
      <c r="I13" s="569" t="s">
        <v>84</v>
      </c>
      <c r="J13" s="570"/>
      <c r="K13" s="569" t="s">
        <v>85</v>
      </c>
      <c r="L13" s="570"/>
      <c r="M13" s="569" t="s">
        <v>86</v>
      </c>
      <c r="N13" s="570"/>
      <c r="O13" s="569" t="s">
        <v>87</v>
      </c>
      <c r="P13" s="570"/>
      <c r="Q13" s="493" t="s">
        <v>184</v>
      </c>
      <c r="R13" s="493"/>
      <c r="S13" s="566" t="s">
        <v>169</v>
      </c>
      <c r="T13" s="566"/>
    </row>
    <row r="14" spans="1:20" ht="26.25" customHeight="1" thickBot="1">
      <c r="A14" s="592"/>
      <c r="B14" s="174" t="s">
        <v>50</v>
      </c>
      <c r="C14" s="221"/>
      <c r="D14" s="221"/>
      <c r="E14" s="221"/>
      <c r="F14" s="222"/>
      <c r="G14" s="221"/>
      <c r="H14" s="221"/>
      <c r="I14" s="174" t="s">
        <v>106</v>
      </c>
      <c r="J14" s="174" t="s">
        <v>159</v>
      </c>
      <c r="K14" s="174" t="s">
        <v>106</v>
      </c>
      <c r="L14" s="174" t="s">
        <v>159</v>
      </c>
      <c r="M14" s="174" t="s">
        <v>106</v>
      </c>
      <c r="N14" s="174" t="s">
        <v>159</v>
      </c>
      <c r="O14" s="174" t="s">
        <v>106</v>
      </c>
      <c r="P14" s="174" t="s">
        <v>159</v>
      </c>
      <c r="Q14" s="174" t="s">
        <v>63</v>
      </c>
      <c r="R14" s="174" t="s">
        <v>51</v>
      </c>
      <c r="S14" s="175" t="s">
        <v>63</v>
      </c>
      <c r="T14" s="175" t="s">
        <v>51</v>
      </c>
    </row>
    <row r="15" spans="1:20" ht="26.25" customHeight="1">
      <c r="A15" s="609" t="s">
        <v>52</v>
      </c>
      <c r="B15" s="242" t="s">
        <v>156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33"/>
      <c r="S15" s="207"/>
      <c r="T15" s="252"/>
    </row>
    <row r="16" spans="1:20" ht="26.25" customHeight="1">
      <c r="A16" s="610"/>
      <c r="B16" s="243" t="s">
        <v>157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34"/>
      <c r="S16" s="208"/>
      <c r="T16" s="253"/>
    </row>
    <row r="17" spans="1:20" ht="26.25" customHeight="1">
      <c r="A17" s="610"/>
      <c r="B17" s="243" t="s">
        <v>158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34"/>
      <c r="S17" s="208"/>
      <c r="T17" s="253"/>
    </row>
    <row r="18" spans="1:20" ht="26.25" customHeight="1" thickBot="1">
      <c r="A18" s="611"/>
      <c r="B18" s="244" t="s">
        <v>53</v>
      </c>
      <c r="C18" s="225"/>
      <c r="D18" s="226"/>
      <c r="E18" s="225"/>
      <c r="F18" s="226"/>
      <c r="G18" s="226"/>
      <c r="H18" s="226"/>
      <c r="I18" s="225"/>
      <c r="J18" s="226"/>
      <c r="K18" s="225"/>
      <c r="L18" s="226"/>
      <c r="M18" s="225"/>
      <c r="N18" s="226"/>
      <c r="O18" s="225"/>
      <c r="P18" s="226"/>
      <c r="Q18" s="226"/>
      <c r="R18" s="235"/>
      <c r="S18" s="209"/>
      <c r="T18" s="185"/>
    </row>
    <row r="19" spans="1:20" ht="26.25" customHeight="1" thickBot="1">
      <c r="A19" s="593" t="s">
        <v>54</v>
      </c>
      <c r="B19" s="186" t="s">
        <v>55</v>
      </c>
      <c r="C19" s="577"/>
      <c r="D19" s="227"/>
      <c r="E19" s="577"/>
      <c r="F19" s="228"/>
      <c r="G19" s="577"/>
      <c r="H19" s="227"/>
      <c r="I19" s="559"/>
      <c r="J19" s="187">
        <f>'【6月】月集計表'!$AV$52</f>
        <v>0</v>
      </c>
      <c r="K19" s="559"/>
      <c r="L19" s="187">
        <f>'【7月】月集計表'!$AV$52</f>
        <v>0</v>
      </c>
      <c r="M19" s="559"/>
      <c r="N19" s="187">
        <f>'【8月】月集計表'!$AV$52</f>
        <v>0</v>
      </c>
      <c r="O19" s="559"/>
      <c r="P19" s="187">
        <f>'【9月】月集計表'!$AV$52</f>
        <v>0</v>
      </c>
      <c r="Q19" s="560"/>
      <c r="R19" s="187">
        <f>SUM(J19,L19,N19,P19)</f>
        <v>0</v>
      </c>
      <c r="S19" s="567"/>
      <c r="T19" s="188">
        <f>R19</f>
        <v>0</v>
      </c>
    </row>
    <row r="20" spans="1:20" ht="26.25" customHeight="1" thickBot="1">
      <c r="A20" s="593"/>
      <c r="B20" s="189" t="s">
        <v>56</v>
      </c>
      <c r="C20" s="577"/>
      <c r="D20" s="224"/>
      <c r="E20" s="577"/>
      <c r="F20" s="229"/>
      <c r="G20" s="577"/>
      <c r="H20" s="224"/>
      <c r="I20" s="559"/>
      <c r="J20" s="155">
        <f>ROUNDDOWN(J19*0.06,0)</f>
        <v>0</v>
      </c>
      <c r="K20" s="559"/>
      <c r="L20" s="155">
        <f>ROUNDDOWN(L19*0.06,0)</f>
        <v>0</v>
      </c>
      <c r="M20" s="559"/>
      <c r="N20" s="155">
        <f>ROUNDDOWN(N19*0.06,0)</f>
        <v>0</v>
      </c>
      <c r="O20" s="559"/>
      <c r="P20" s="155">
        <f>ROUNDDOWN(P19*0.06,0)</f>
        <v>0</v>
      </c>
      <c r="Q20" s="605"/>
      <c r="R20" s="155">
        <f aca="true" t="shared" si="0" ref="R20:R28">SUM(J20,L20,N20,P20)</f>
        <v>0</v>
      </c>
      <c r="S20" s="568"/>
      <c r="T20" s="190">
        <f>R20</f>
        <v>0</v>
      </c>
    </row>
    <row r="21" spans="1:20" ht="26.25" customHeight="1" thickBot="1">
      <c r="A21" s="593"/>
      <c r="B21" s="189" t="s">
        <v>79</v>
      </c>
      <c r="C21" s="577"/>
      <c r="D21" s="224"/>
      <c r="E21" s="577"/>
      <c r="F21" s="229"/>
      <c r="G21" s="577"/>
      <c r="H21" s="224"/>
      <c r="I21" s="559"/>
      <c r="J21" s="155">
        <f>'【6月】月集計表'!$AX$52</f>
        <v>0</v>
      </c>
      <c r="K21" s="559"/>
      <c r="L21" s="155">
        <f>'【7月】月集計表'!$AX$52</f>
        <v>0</v>
      </c>
      <c r="M21" s="559"/>
      <c r="N21" s="155">
        <f>'【8月】月集計表'!$AX$52</f>
        <v>0</v>
      </c>
      <c r="O21" s="559"/>
      <c r="P21" s="155">
        <f>'【9月】月集計表'!$AX$52</f>
        <v>0</v>
      </c>
      <c r="Q21" s="605"/>
      <c r="R21" s="155">
        <f t="shared" si="0"/>
        <v>0</v>
      </c>
      <c r="S21" s="568"/>
      <c r="T21" s="190">
        <f>R21</f>
        <v>0</v>
      </c>
    </row>
    <row r="22" spans="1:20" ht="26.25" customHeight="1" thickBot="1">
      <c r="A22" s="594"/>
      <c r="B22" s="189" t="s">
        <v>57</v>
      </c>
      <c r="C22" s="577"/>
      <c r="D22" s="224"/>
      <c r="E22" s="577"/>
      <c r="F22" s="229"/>
      <c r="G22" s="577"/>
      <c r="H22" s="224"/>
      <c r="I22" s="559"/>
      <c r="J22" s="155">
        <f>'【6月】月集計表'!$AZ$52</f>
        <v>0</v>
      </c>
      <c r="K22" s="559"/>
      <c r="L22" s="155">
        <f>'【7月】月集計表'!$AZ$52</f>
        <v>0</v>
      </c>
      <c r="M22" s="559"/>
      <c r="N22" s="155">
        <f>'【8月】月集計表'!$AZ$52</f>
        <v>0</v>
      </c>
      <c r="O22" s="559"/>
      <c r="P22" s="155">
        <f>'【9月】月集計表'!$AZ$52</f>
        <v>0</v>
      </c>
      <c r="Q22" s="605"/>
      <c r="R22" s="155">
        <f t="shared" si="0"/>
        <v>0</v>
      </c>
      <c r="S22" s="568"/>
      <c r="T22" s="190">
        <f>R22</f>
        <v>0</v>
      </c>
    </row>
    <row r="23" spans="1:20" ht="26.25" customHeight="1" thickBot="1">
      <c r="A23" s="606" t="s">
        <v>91</v>
      </c>
      <c r="B23" s="232" t="s">
        <v>90</v>
      </c>
      <c r="C23" s="577"/>
      <c r="D23" s="224"/>
      <c r="E23" s="577"/>
      <c r="F23" s="229"/>
      <c r="G23" s="577"/>
      <c r="H23" s="224"/>
      <c r="I23" s="559"/>
      <c r="J23" s="224"/>
      <c r="K23" s="559"/>
      <c r="L23" s="224"/>
      <c r="M23" s="559"/>
      <c r="N23" s="224"/>
      <c r="O23" s="559"/>
      <c r="P23" s="224"/>
      <c r="Q23" s="605"/>
      <c r="R23" s="224"/>
      <c r="S23" s="568"/>
      <c r="T23" s="210">
        <v>0</v>
      </c>
    </row>
    <row r="24" spans="1:20" ht="26.25" customHeight="1" thickBot="1">
      <c r="A24" s="607"/>
      <c r="B24" s="192" t="s">
        <v>58</v>
      </c>
      <c r="C24" s="577"/>
      <c r="D24" s="224"/>
      <c r="E24" s="577"/>
      <c r="F24" s="229"/>
      <c r="G24" s="577"/>
      <c r="H24" s="224"/>
      <c r="I24" s="559"/>
      <c r="J24" s="155">
        <f>'【6月】月集計表'!$BA$52</f>
        <v>0</v>
      </c>
      <c r="K24" s="559"/>
      <c r="L24" s="155">
        <f>'【7月】月集計表'!$BA$52</f>
        <v>0</v>
      </c>
      <c r="M24" s="559"/>
      <c r="N24" s="155">
        <f>'【8月】月集計表'!$BA$52</f>
        <v>0</v>
      </c>
      <c r="O24" s="559"/>
      <c r="P24" s="155">
        <f>'【9月】月集計表'!$BA$52</f>
        <v>0</v>
      </c>
      <c r="Q24" s="605"/>
      <c r="R24" s="155">
        <f t="shared" si="0"/>
        <v>0</v>
      </c>
      <c r="S24" s="568"/>
      <c r="T24" s="190">
        <f>IF(R24&gt;40000*SUM($C$8:$C$9),40000*SUM($C$8:$C$9),R24)</f>
        <v>0</v>
      </c>
    </row>
    <row r="25" spans="1:20" ht="26.25" customHeight="1" thickBot="1">
      <c r="A25" s="607"/>
      <c r="B25" s="192" t="s">
        <v>92</v>
      </c>
      <c r="C25" s="577"/>
      <c r="D25" s="224"/>
      <c r="E25" s="577"/>
      <c r="F25" s="229"/>
      <c r="G25" s="577"/>
      <c r="H25" s="224"/>
      <c r="I25" s="559"/>
      <c r="J25" s="155">
        <f>'【6月】月集計表'!$BB$52</f>
        <v>0</v>
      </c>
      <c r="K25" s="559"/>
      <c r="L25" s="155">
        <f>'【7月】月集計表'!$BB$52</f>
        <v>0</v>
      </c>
      <c r="M25" s="559"/>
      <c r="N25" s="155">
        <f>'【8月】月集計表'!$BB$52</f>
        <v>0</v>
      </c>
      <c r="O25" s="559"/>
      <c r="P25" s="155">
        <f>'【9月】月集計表'!$BB$52</f>
        <v>0</v>
      </c>
      <c r="Q25" s="605"/>
      <c r="R25" s="155">
        <f t="shared" si="0"/>
        <v>0</v>
      </c>
      <c r="S25" s="568"/>
      <c r="T25" s="190">
        <f>IF(R25&gt;100000*SUM($D$9),100000*SUM($D$9),R25)</f>
        <v>0</v>
      </c>
    </row>
    <row r="26" spans="1:20" ht="26.25" customHeight="1" thickBot="1">
      <c r="A26" s="607"/>
      <c r="B26" s="192" t="s">
        <v>93</v>
      </c>
      <c r="C26" s="577"/>
      <c r="D26" s="224"/>
      <c r="E26" s="577"/>
      <c r="F26" s="229"/>
      <c r="G26" s="577"/>
      <c r="H26" s="224"/>
      <c r="I26" s="559"/>
      <c r="J26" s="155">
        <f>'【6月】月集計表'!$BC$52</f>
        <v>0</v>
      </c>
      <c r="K26" s="559"/>
      <c r="L26" s="155">
        <f>'【7月】月集計表'!$BC$52</f>
        <v>0</v>
      </c>
      <c r="M26" s="559"/>
      <c r="N26" s="155">
        <f>'【8月】月集計表'!$BC$52</f>
        <v>0</v>
      </c>
      <c r="O26" s="559"/>
      <c r="P26" s="155">
        <f>'【9月】月集計表'!$BC$52</f>
        <v>0</v>
      </c>
      <c r="Q26" s="605"/>
      <c r="R26" s="155">
        <f t="shared" si="0"/>
        <v>0</v>
      </c>
      <c r="S26" s="568"/>
      <c r="T26" s="190">
        <f>IF(R26&gt;50000*SUM($E$9:$E$11),50000*SUM($E$9:$E$11),R26)</f>
        <v>0</v>
      </c>
    </row>
    <row r="27" spans="1:20" ht="26.25" customHeight="1" thickBot="1">
      <c r="A27" s="608"/>
      <c r="B27" s="192" t="s">
        <v>108</v>
      </c>
      <c r="C27" s="577"/>
      <c r="D27" s="224"/>
      <c r="E27" s="577"/>
      <c r="F27" s="229"/>
      <c r="G27" s="577"/>
      <c r="H27" s="224"/>
      <c r="I27" s="559"/>
      <c r="J27" s="155">
        <f>'【6月】月集計表'!$BD$52</f>
        <v>0</v>
      </c>
      <c r="K27" s="559"/>
      <c r="L27" s="155">
        <f>'【7月】月集計表'!$BD$52</f>
        <v>0</v>
      </c>
      <c r="M27" s="559"/>
      <c r="N27" s="155">
        <f>'【8月】月集計表'!$BD$52</f>
        <v>0</v>
      </c>
      <c r="O27" s="559"/>
      <c r="P27" s="155">
        <f>'【9月】月集計表'!$BD$52</f>
        <v>0</v>
      </c>
      <c r="Q27" s="605"/>
      <c r="R27" s="155">
        <f t="shared" si="0"/>
        <v>0</v>
      </c>
      <c r="S27" s="568"/>
      <c r="T27" s="190">
        <f>IF(R27&gt;20000*SUM($C$5)*4,20000*SUM($C$5)*4,R27)</f>
        <v>0</v>
      </c>
    </row>
    <row r="28" spans="1:20" ht="26.25" customHeight="1" thickBot="1">
      <c r="A28" s="493" t="s">
        <v>59</v>
      </c>
      <c r="B28" s="493"/>
      <c r="C28" s="578"/>
      <c r="D28" s="224"/>
      <c r="E28" s="578"/>
      <c r="F28" s="229"/>
      <c r="G28" s="578"/>
      <c r="H28" s="224"/>
      <c r="I28" s="560"/>
      <c r="J28" s="155">
        <f>SUM(J18:J27)</f>
        <v>0</v>
      </c>
      <c r="K28" s="560"/>
      <c r="L28" s="155">
        <f>SUM(L18:L27)</f>
        <v>0</v>
      </c>
      <c r="M28" s="560"/>
      <c r="N28" s="155">
        <f>SUM(N18:N27)</f>
        <v>0</v>
      </c>
      <c r="O28" s="560"/>
      <c r="P28" s="155">
        <f>SUM(P18:P27)</f>
        <v>0</v>
      </c>
      <c r="Q28" s="605"/>
      <c r="R28" s="155">
        <f t="shared" si="0"/>
        <v>0</v>
      </c>
      <c r="S28" s="568"/>
      <c r="T28" s="194">
        <f>SUM(T18:T27)</f>
        <v>0</v>
      </c>
    </row>
    <row r="29" spans="1:34" s="101" customFormat="1" ht="26.25" customHeight="1" thickBot="1">
      <c r="A29" s="102"/>
      <c r="B29" s="102"/>
      <c r="C29" s="100"/>
      <c r="D29" s="103"/>
      <c r="E29" s="100"/>
      <c r="F29" s="103"/>
      <c r="G29" s="100"/>
      <c r="H29" s="103"/>
      <c r="I29" s="100"/>
      <c r="J29" s="103"/>
      <c r="K29" s="103"/>
      <c r="L29" s="103"/>
      <c r="M29" s="103"/>
      <c r="N29" s="103"/>
      <c r="O29" s="103"/>
      <c r="P29" s="103"/>
      <c r="Q29" s="103"/>
      <c r="R29" s="104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</row>
    <row r="30" spans="1:20" ht="26.25" customHeight="1" thickBot="1">
      <c r="A30" s="591" t="s">
        <v>48</v>
      </c>
      <c r="B30" s="174" t="s">
        <v>49</v>
      </c>
      <c r="C30" s="569" t="s">
        <v>61</v>
      </c>
      <c r="D30" s="570"/>
      <c r="E30" s="569" t="s">
        <v>88</v>
      </c>
      <c r="F30" s="570"/>
      <c r="G30" s="569" t="s">
        <v>89</v>
      </c>
      <c r="H30" s="570"/>
      <c r="I30" s="569" t="s">
        <v>62</v>
      </c>
      <c r="J30" s="570"/>
      <c r="K30" s="582"/>
      <c r="L30" s="583"/>
      <c r="M30" s="493" t="s">
        <v>185</v>
      </c>
      <c r="N30" s="599"/>
      <c r="O30" s="581" t="s">
        <v>186</v>
      </c>
      <c r="P30" s="581"/>
      <c r="Q30" s="571" t="s">
        <v>60</v>
      </c>
      <c r="R30" s="572"/>
      <c r="S30" s="572"/>
      <c r="T30" s="573"/>
    </row>
    <row r="31" spans="1:20" ht="26.25" customHeight="1" thickBot="1">
      <c r="A31" s="592"/>
      <c r="B31" s="174" t="s">
        <v>50</v>
      </c>
      <c r="C31" s="174" t="s">
        <v>106</v>
      </c>
      <c r="D31" s="174" t="s">
        <v>159</v>
      </c>
      <c r="E31" s="174" t="s">
        <v>106</v>
      </c>
      <c r="F31" s="174" t="s">
        <v>159</v>
      </c>
      <c r="G31" s="174" t="s">
        <v>106</v>
      </c>
      <c r="H31" s="174" t="s">
        <v>159</v>
      </c>
      <c r="I31" s="174" t="s">
        <v>106</v>
      </c>
      <c r="J31" s="174" t="s">
        <v>159</v>
      </c>
      <c r="K31" s="221"/>
      <c r="L31" s="221"/>
      <c r="M31" s="174" t="s">
        <v>63</v>
      </c>
      <c r="N31" s="173" t="s">
        <v>51</v>
      </c>
      <c r="O31" s="195" t="s">
        <v>63</v>
      </c>
      <c r="P31" s="195" t="s">
        <v>51</v>
      </c>
      <c r="Q31" s="574"/>
      <c r="R31" s="575"/>
      <c r="S31" s="575"/>
      <c r="T31" s="576"/>
    </row>
    <row r="32" spans="1:20" ht="26.25" customHeight="1">
      <c r="A32" s="609" t="s">
        <v>52</v>
      </c>
      <c r="B32" s="242" t="s">
        <v>156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48"/>
      <c r="O32" s="211"/>
      <c r="P32" s="212"/>
      <c r="Q32" s="563"/>
      <c r="R32" s="564"/>
      <c r="S32" s="564"/>
      <c r="T32" s="565"/>
    </row>
    <row r="33" spans="1:20" ht="26.25" customHeight="1">
      <c r="A33" s="610"/>
      <c r="B33" s="243" t="s">
        <v>157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9"/>
      <c r="O33" s="213"/>
      <c r="P33" s="214"/>
      <c r="Q33" s="563"/>
      <c r="R33" s="564"/>
      <c r="S33" s="564"/>
      <c r="T33" s="565"/>
    </row>
    <row r="34" spans="1:20" ht="26.25" customHeight="1">
      <c r="A34" s="610"/>
      <c r="B34" s="243" t="s">
        <v>158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9"/>
      <c r="O34" s="213"/>
      <c r="P34" s="214"/>
      <c r="Q34" s="563"/>
      <c r="R34" s="564"/>
      <c r="S34" s="564"/>
      <c r="T34" s="565"/>
    </row>
    <row r="35" spans="1:20" ht="26.25" customHeight="1" thickBot="1">
      <c r="A35" s="611"/>
      <c r="B35" s="244" t="s">
        <v>53</v>
      </c>
      <c r="C35" s="225"/>
      <c r="D35" s="226"/>
      <c r="E35" s="225"/>
      <c r="F35" s="226"/>
      <c r="G35" s="225"/>
      <c r="H35" s="226"/>
      <c r="I35" s="225"/>
      <c r="J35" s="226"/>
      <c r="K35" s="225"/>
      <c r="L35" s="226"/>
      <c r="M35" s="225"/>
      <c r="N35" s="225"/>
      <c r="O35" s="215"/>
      <c r="P35" s="202"/>
      <c r="Q35" s="563"/>
      <c r="R35" s="564"/>
      <c r="S35" s="564"/>
      <c r="T35" s="565"/>
    </row>
    <row r="36" spans="1:20" ht="26.25" customHeight="1" thickBot="1">
      <c r="A36" s="593" t="s">
        <v>54</v>
      </c>
      <c r="B36" s="186" t="s">
        <v>55</v>
      </c>
      <c r="C36" s="559"/>
      <c r="D36" s="187">
        <f>'【10月】月集計表'!$AV$52</f>
        <v>0</v>
      </c>
      <c r="E36" s="559"/>
      <c r="F36" s="187">
        <f>'【11月】月集計表'!$AV$52</f>
        <v>0</v>
      </c>
      <c r="G36" s="559"/>
      <c r="H36" s="187">
        <f>'【12月】月集計表'!$AV$52</f>
        <v>0</v>
      </c>
      <c r="I36" s="559"/>
      <c r="J36" s="187">
        <f>'【1月】月集計表'!$AV$52</f>
        <v>0</v>
      </c>
      <c r="K36" s="577"/>
      <c r="L36" s="227"/>
      <c r="M36" s="559"/>
      <c r="N36" s="203">
        <f>SUM(D36,F36,H36,J36)</f>
        <v>0</v>
      </c>
      <c r="O36" s="561"/>
      <c r="P36" s="204">
        <f>N36+R19</f>
        <v>0</v>
      </c>
      <c r="Q36" s="563"/>
      <c r="R36" s="564"/>
      <c r="S36" s="564"/>
      <c r="T36" s="565"/>
    </row>
    <row r="37" spans="1:20" ht="26.25" customHeight="1" thickBot="1">
      <c r="A37" s="593"/>
      <c r="B37" s="189" t="s">
        <v>56</v>
      </c>
      <c r="C37" s="559"/>
      <c r="D37" s="155">
        <f>ROUNDDOWN(D36*0.06,0)</f>
        <v>0</v>
      </c>
      <c r="E37" s="559"/>
      <c r="F37" s="155">
        <f>ROUNDDOWN(F36*0.06,0)</f>
        <v>0</v>
      </c>
      <c r="G37" s="559"/>
      <c r="H37" s="155">
        <f>ROUNDDOWN(H36*0.06,0)</f>
        <v>0</v>
      </c>
      <c r="I37" s="559"/>
      <c r="J37" s="155">
        <f>ROUNDDOWN(J36*0.06,0)</f>
        <v>0</v>
      </c>
      <c r="K37" s="577"/>
      <c r="L37" s="224"/>
      <c r="M37" s="559"/>
      <c r="N37" s="178">
        <f aca="true" t="shared" si="1" ref="N37:N45">SUM(D37,F37,H37,J37)</f>
        <v>0</v>
      </c>
      <c r="O37" s="562"/>
      <c r="P37" s="205">
        <f>N37+R20</f>
        <v>0</v>
      </c>
      <c r="Q37" s="563"/>
      <c r="R37" s="564"/>
      <c r="S37" s="564"/>
      <c r="T37" s="565"/>
    </row>
    <row r="38" spans="1:20" ht="26.25" customHeight="1" thickBot="1">
      <c r="A38" s="593"/>
      <c r="B38" s="189" t="s">
        <v>79</v>
      </c>
      <c r="C38" s="559"/>
      <c r="D38" s="155">
        <f>'【10月】月集計表'!$AX$52</f>
        <v>0</v>
      </c>
      <c r="E38" s="559"/>
      <c r="F38" s="155">
        <f>'【11月】月集計表'!$AX$52</f>
        <v>0</v>
      </c>
      <c r="G38" s="559"/>
      <c r="H38" s="155">
        <f>'【12月】月集計表'!$AX$52</f>
        <v>0</v>
      </c>
      <c r="I38" s="559"/>
      <c r="J38" s="155">
        <f>'【1月】月集計表'!$AX$52</f>
        <v>0</v>
      </c>
      <c r="K38" s="577"/>
      <c r="L38" s="224"/>
      <c r="M38" s="559"/>
      <c r="N38" s="178">
        <f t="shared" si="1"/>
        <v>0</v>
      </c>
      <c r="O38" s="562"/>
      <c r="P38" s="205">
        <f>N38+R21</f>
        <v>0</v>
      </c>
      <c r="Q38" s="563"/>
      <c r="R38" s="564"/>
      <c r="S38" s="564"/>
      <c r="T38" s="565"/>
    </row>
    <row r="39" spans="1:20" ht="26.25" customHeight="1" thickBot="1">
      <c r="A39" s="594"/>
      <c r="B39" s="189" t="s">
        <v>57</v>
      </c>
      <c r="C39" s="559"/>
      <c r="D39" s="155">
        <f>'【10月】月集計表'!$AZ$52</f>
        <v>0</v>
      </c>
      <c r="E39" s="559"/>
      <c r="F39" s="155">
        <f>'【11月】月集計表'!$AZ$52</f>
        <v>0</v>
      </c>
      <c r="G39" s="559"/>
      <c r="H39" s="155">
        <f>'【12月】月集計表'!$AZ$52</f>
        <v>0</v>
      </c>
      <c r="I39" s="559"/>
      <c r="J39" s="155">
        <f>'【1月】月集計表'!$AZ$52</f>
        <v>0</v>
      </c>
      <c r="K39" s="577"/>
      <c r="L39" s="224"/>
      <c r="M39" s="559"/>
      <c r="N39" s="178">
        <f t="shared" si="1"/>
        <v>0</v>
      </c>
      <c r="O39" s="562"/>
      <c r="P39" s="205">
        <f>N39+R22</f>
        <v>0</v>
      </c>
      <c r="Q39" s="563"/>
      <c r="R39" s="564"/>
      <c r="S39" s="564"/>
      <c r="T39" s="565"/>
    </row>
    <row r="40" spans="1:20" ht="26.25" customHeight="1" thickBot="1">
      <c r="A40" s="606" t="s">
        <v>91</v>
      </c>
      <c r="B40" s="232" t="s">
        <v>90</v>
      </c>
      <c r="C40" s="559"/>
      <c r="D40" s="224"/>
      <c r="E40" s="559"/>
      <c r="F40" s="224"/>
      <c r="G40" s="559"/>
      <c r="H40" s="224"/>
      <c r="I40" s="559"/>
      <c r="J40" s="224"/>
      <c r="K40" s="577"/>
      <c r="L40" s="224"/>
      <c r="M40" s="559"/>
      <c r="N40" s="229"/>
      <c r="O40" s="562"/>
      <c r="P40" s="249">
        <v>0</v>
      </c>
      <c r="Q40" s="563"/>
      <c r="R40" s="564"/>
      <c r="S40" s="564"/>
      <c r="T40" s="565"/>
    </row>
    <row r="41" spans="1:20" ht="26.25" customHeight="1" thickBot="1">
      <c r="A41" s="607"/>
      <c r="B41" s="192" t="s">
        <v>58</v>
      </c>
      <c r="C41" s="559"/>
      <c r="D41" s="155">
        <f>'【10月】月集計表'!$BA$52</f>
        <v>0</v>
      </c>
      <c r="E41" s="559"/>
      <c r="F41" s="155">
        <f>'【11月】月集計表'!$BA$52</f>
        <v>0</v>
      </c>
      <c r="G41" s="559"/>
      <c r="H41" s="155">
        <f>'【12月】月集計表'!$BA$52</f>
        <v>0</v>
      </c>
      <c r="I41" s="559"/>
      <c r="J41" s="155">
        <f>'【1月】月集計表'!$BA$52</f>
        <v>0</v>
      </c>
      <c r="K41" s="577"/>
      <c r="L41" s="224"/>
      <c r="M41" s="559"/>
      <c r="N41" s="178">
        <f t="shared" si="1"/>
        <v>0</v>
      </c>
      <c r="O41" s="562"/>
      <c r="P41" s="205">
        <f>IF(N41+R24&gt;40000*SUM($C$8:$C$9),40000*SUM($C$8:$C$9),N41+R24)</f>
        <v>0</v>
      </c>
      <c r="Q41" s="563"/>
      <c r="R41" s="564"/>
      <c r="S41" s="564"/>
      <c r="T41" s="565"/>
    </row>
    <row r="42" spans="1:20" ht="26.25" customHeight="1" thickBot="1">
      <c r="A42" s="607"/>
      <c r="B42" s="192" t="s">
        <v>92</v>
      </c>
      <c r="C42" s="559"/>
      <c r="D42" s="155">
        <f>'【10月】月集計表'!$BB$52</f>
        <v>0</v>
      </c>
      <c r="E42" s="559"/>
      <c r="F42" s="155">
        <f>'【11月】月集計表'!$BB$52</f>
        <v>0</v>
      </c>
      <c r="G42" s="559"/>
      <c r="H42" s="155">
        <f>'【12月】月集計表'!$BB$52</f>
        <v>0</v>
      </c>
      <c r="I42" s="559"/>
      <c r="J42" s="155">
        <f>'【1月】月集計表'!$BB$52</f>
        <v>0</v>
      </c>
      <c r="K42" s="577"/>
      <c r="L42" s="224"/>
      <c r="M42" s="559"/>
      <c r="N42" s="178">
        <f t="shared" si="1"/>
        <v>0</v>
      </c>
      <c r="O42" s="562"/>
      <c r="P42" s="205">
        <f>IF(N42+R25&gt;100000*SUM($D$9),100000*SUM($D$9),N42+R25)</f>
        <v>0</v>
      </c>
      <c r="Q42" s="563"/>
      <c r="R42" s="564"/>
      <c r="S42" s="564"/>
      <c r="T42" s="565"/>
    </row>
    <row r="43" spans="1:20" ht="26.25" customHeight="1" thickBot="1">
      <c r="A43" s="607"/>
      <c r="B43" s="192" t="s">
        <v>93</v>
      </c>
      <c r="C43" s="559"/>
      <c r="D43" s="155">
        <f>'【10月】月集計表'!$BC$52</f>
        <v>0</v>
      </c>
      <c r="E43" s="559"/>
      <c r="F43" s="155">
        <f>'【11月】月集計表'!$BC$52</f>
        <v>0</v>
      </c>
      <c r="G43" s="559"/>
      <c r="H43" s="155">
        <f>'【12月】月集計表'!$BC$52</f>
        <v>0</v>
      </c>
      <c r="I43" s="559"/>
      <c r="J43" s="155">
        <f>'【1月】月集計表'!$BC$52</f>
        <v>0</v>
      </c>
      <c r="K43" s="577"/>
      <c r="L43" s="224"/>
      <c r="M43" s="559"/>
      <c r="N43" s="178">
        <f t="shared" si="1"/>
        <v>0</v>
      </c>
      <c r="O43" s="562"/>
      <c r="P43" s="205">
        <f>IF(N43+R26&gt;50000*SUM($E$9:$E$11),50000*SUM($E$9:$E$11),N43+R26)</f>
        <v>0</v>
      </c>
      <c r="Q43" s="563"/>
      <c r="R43" s="564"/>
      <c r="S43" s="564"/>
      <c r="T43" s="565"/>
    </row>
    <row r="44" spans="1:20" ht="26.25" customHeight="1" thickBot="1">
      <c r="A44" s="608"/>
      <c r="B44" s="192" t="s">
        <v>108</v>
      </c>
      <c r="C44" s="559"/>
      <c r="D44" s="155">
        <f>'【10月】月集計表'!$BD$52</f>
        <v>0</v>
      </c>
      <c r="E44" s="559"/>
      <c r="F44" s="155">
        <f>'【11月】月集計表'!$BD$52</f>
        <v>0</v>
      </c>
      <c r="G44" s="559"/>
      <c r="H44" s="155">
        <f>'【12月】月集計表'!$BD$52</f>
        <v>0</v>
      </c>
      <c r="I44" s="559"/>
      <c r="J44" s="155">
        <f>'【1月】月集計表'!$BD$52</f>
        <v>0</v>
      </c>
      <c r="K44" s="577"/>
      <c r="L44" s="224"/>
      <c r="M44" s="559"/>
      <c r="N44" s="178">
        <f t="shared" si="1"/>
        <v>0</v>
      </c>
      <c r="O44" s="562"/>
      <c r="P44" s="205">
        <f>IF(N44+R27&gt;20000*SUM($C$5)*8,20000*SUM($C$5)*8,N44+R27)</f>
        <v>0</v>
      </c>
      <c r="Q44" s="563"/>
      <c r="R44" s="564"/>
      <c r="S44" s="564"/>
      <c r="T44" s="565"/>
    </row>
    <row r="45" spans="1:20" ht="26.25" customHeight="1" thickBot="1">
      <c r="A45" s="493" t="s">
        <v>59</v>
      </c>
      <c r="B45" s="493"/>
      <c r="C45" s="560"/>
      <c r="D45" s="155">
        <f>SUM(D35:D44)</f>
        <v>0</v>
      </c>
      <c r="E45" s="560"/>
      <c r="F45" s="155">
        <f>SUM(F35:F44)</f>
        <v>0</v>
      </c>
      <c r="G45" s="560"/>
      <c r="H45" s="155">
        <f>SUM(H35:H44)</f>
        <v>0</v>
      </c>
      <c r="I45" s="560"/>
      <c r="J45" s="155">
        <f>SUM(J35:J44)</f>
        <v>0</v>
      </c>
      <c r="K45" s="578"/>
      <c r="L45" s="224"/>
      <c r="M45" s="560"/>
      <c r="N45" s="178">
        <f t="shared" si="1"/>
        <v>0</v>
      </c>
      <c r="O45" s="562"/>
      <c r="P45" s="206">
        <f>SUM(P35:P44)</f>
        <v>0</v>
      </c>
      <c r="Q45" s="563"/>
      <c r="R45" s="564"/>
      <c r="S45" s="564"/>
      <c r="T45" s="565"/>
    </row>
  </sheetData>
  <sheetProtection password="FA09" sheet="1"/>
  <mergeCells count="64">
    <mergeCell ref="Q44:T44"/>
    <mergeCell ref="A45:B45"/>
    <mergeCell ref="Q45:T45"/>
    <mergeCell ref="M36:M45"/>
    <mergeCell ref="O36:O45"/>
    <mergeCell ref="Q36:T36"/>
    <mergeCell ref="Q37:T37"/>
    <mergeCell ref="Q38:T38"/>
    <mergeCell ref="Q39:T39"/>
    <mergeCell ref="Q40:T40"/>
    <mergeCell ref="Q41:T41"/>
    <mergeCell ref="Q42:T42"/>
    <mergeCell ref="Q43:T43"/>
    <mergeCell ref="A36:A39"/>
    <mergeCell ref="C36:C45"/>
    <mergeCell ref="E36:E45"/>
    <mergeCell ref="G36:G45"/>
    <mergeCell ref="I36:I45"/>
    <mergeCell ref="K36:K45"/>
    <mergeCell ref="A40:A44"/>
    <mergeCell ref="O30:P30"/>
    <mergeCell ref="Q30:T31"/>
    <mergeCell ref="A32:A35"/>
    <mergeCell ref="Q32:T32"/>
    <mergeCell ref="Q33:T33"/>
    <mergeCell ref="Q34:T34"/>
    <mergeCell ref="Q35:T35"/>
    <mergeCell ref="A30:A31"/>
    <mergeCell ref="C30:D30"/>
    <mergeCell ref="E30:F30"/>
    <mergeCell ref="G30:H30"/>
    <mergeCell ref="I30:J30"/>
    <mergeCell ref="K30:L30"/>
    <mergeCell ref="K19:K28"/>
    <mergeCell ref="M19:M28"/>
    <mergeCell ref="M30:N30"/>
    <mergeCell ref="O19:O28"/>
    <mergeCell ref="Q19:Q28"/>
    <mergeCell ref="S19:S28"/>
    <mergeCell ref="A23:A27"/>
    <mergeCell ref="A28:B28"/>
    <mergeCell ref="M13:N13"/>
    <mergeCell ref="O13:P13"/>
    <mergeCell ref="Q13:R13"/>
    <mergeCell ref="S13:T13"/>
    <mergeCell ref="A15:A18"/>
    <mergeCell ref="A19:A22"/>
    <mergeCell ref="C19:C28"/>
    <mergeCell ref="E19:E28"/>
    <mergeCell ref="G19:G28"/>
    <mergeCell ref="I19:I28"/>
    <mergeCell ref="A13:A14"/>
    <mergeCell ref="C13:D13"/>
    <mergeCell ref="E13:F13"/>
    <mergeCell ref="G13:H13"/>
    <mergeCell ref="I13:J13"/>
    <mergeCell ref="K13:L13"/>
    <mergeCell ref="A1:B1"/>
    <mergeCell ref="D2:P3"/>
    <mergeCell ref="T2:T3"/>
    <mergeCell ref="J5:L5"/>
    <mergeCell ref="M5:O5"/>
    <mergeCell ref="P5:Q5"/>
    <mergeCell ref="R5:T5"/>
  </mergeCells>
  <conditionalFormatting sqref="C5 C9:E9">
    <cfRule type="containsBlanks" priority="3" dxfId="1" stopIfTrue="1">
      <formula>LEN(TRIM(C5))=0</formula>
    </cfRule>
  </conditionalFormatting>
  <conditionalFormatting sqref="Q32:T45">
    <cfRule type="expression" priority="2" dxfId="1" stopIfTrue="1">
      <formula>Q32=""</formula>
    </cfRule>
  </conditionalFormatting>
  <conditionalFormatting sqref="M5:T5">
    <cfRule type="expression" priority="1" dxfId="0" stopIfTrue="1">
      <formula>M5=""</formula>
    </cfRule>
  </conditionalFormatting>
  <printOptions horizontalCentered="1" verticalCentered="1"/>
  <pageMargins left="0" right="0" top="0.5905511811023623" bottom="0.1968503937007874" header="0" footer="0"/>
  <pageSetup fitToHeight="1" fitToWidth="1" horizontalDpi="600" verticalDpi="600" orientation="landscape" paperSize="9" scale="55" r:id="rId1"/>
  <ignoredErrors>
    <ignoredError sqref="I13:P13 C30:J3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44"/>
  <sheetViews>
    <sheetView view="pageBreakPreview" zoomScale="70" zoomScaleNormal="25" zoomScaleSheetLayoutView="70" zoomScalePageLayoutView="0" workbookViewId="0" topLeftCell="A1">
      <selection activeCell="A1" sqref="A1:B1"/>
    </sheetView>
  </sheetViews>
  <sheetFormatPr defaultColWidth="5.421875" defaultRowHeight="15" customHeight="1"/>
  <cols>
    <col min="1" max="1" width="8.421875" style="28" customWidth="1"/>
    <col min="2" max="2" width="24.57421875" style="28" customWidth="1"/>
    <col min="3" max="14" width="12.421875" style="28" customWidth="1"/>
    <col min="15" max="16" width="13.57421875" style="28" customWidth="1"/>
    <col min="17" max="20" width="13.7109375" style="28" customWidth="1"/>
    <col min="21" max="33" width="5.421875" style="28" customWidth="1"/>
    <col min="34" max="34" width="6.421875" style="28" customWidth="1"/>
    <col min="35" max="16384" width="5.421875" style="28" customWidth="1"/>
  </cols>
  <sheetData>
    <row r="1" spans="1:20" ht="23.25" customHeight="1">
      <c r="A1" s="586" t="s">
        <v>183</v>
      </c>
      <c r="B1" s="519"/>
      <c r="C1" s="27"/>
      <c r="T1" s="29" t="s">
        <v>225</v>
      </c>
    </row>
    <row r="2" spans="1:20" ht="23.25" customHeight="1">
      <c r="A2" s="30"/>
      <c r="B2" s="31"/>
      <c r="D2" s="602" t="s">
        <v>235</v>
      </c>
      <c r="E2" s="602"/>
      <c r="F2" s="602"/>
      <c r="G2" s="602"/>
      <c r="H2" s="602"/>
      <c r="I2" s="603"/>
      <c r="J2" s="603"/>
      <c r="K2" s="603"/>
      <c r="L2" s="603"/>
      <c r="M2" s="603"/>
      <c r="N2" s="603"/>
      <c r="O2" s="603"/>
      <c r="P2" s="603"/>
      <c r="T2" s="600"/>
    </row>
    <row r="3" spans="1:20" ht="23.25" customHeight="1">
      <c r="A3" s="30"/>
      <c r="B3" s="31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T3" s="601"/>
    </row>
    <row r="4" ht="8.25" customHeight="1">
      <c r="I4" s="32"/>
    </row>
    <row r="5" spans="1:31" ht="23.25" customHeight="1">
      <c r="A5" s="34"/>
      <c r="B5" s="153" t="s">
        <v>177</v>
      </c>
      <c r="C5" s="127">
        <f>'【年集計表（FW全体+指導）】'!F10</f>
        <v>0</v>
      </c>
      <c r="D5" s="34"/>
      <c r="E5" s="34"/>
      <c r="F5" s="34"/>
      <c r="G5" s="30"/>
      <c r="H5" s="30"/>
      <c r="I5" s="32"/>
      <c r="J5" s="303" t="s">
        <v>221</v>
      </c>
      <c r="K5" s="303"/>
      <c r="L5" s="303"/>
      <c r="M5" s="584">
        <f>IF('【1月】月集計表'!AE5&lt;&gt;"",'【1月】月集計表'!AE5,"")</f>
      </c>
      <c r="N5" s="585"/>
      <c r="O5" s="585"/>
      <c r="P5" s="586" t="s">
        <v>47</v>
      </c>
      <c r="Q5" s="519"/>
      <c r="R5" s="598">
        <f>IF('【1月】月集計表'!AL5&lt;&gt;"",'【1月】月集計表'!AL5,"")</f>
      </c>
      <c r="S5" s="598"/>
      <c r="T5" s="598"/>
      <c r="AE5" s="6"/>
    </row>
    <row r="6" spans="1:31" ht="23.25" customHeight="1">
      <c r="A6" s="34"/>
      <c r="C6" s="34"/>
      <c r="D6" s="34"/>
      <c r="E6" s="34"/>
      <c r="F6" s="34"/>
      <c r="G6" s="30"/>
      <c r="H6" s="30"/>
      <c r="I6" s="32"/>
      <c r="J6" s="105"/>
      <c r="K6" s="105"/>
      <c r="L6" s="105"/>
      <c r="M6" s="6"/>
      <c r="N6" s="6"/>
      <c r="O6" s="6"/>
      <c r="P6" s="105"/>
      <c r="Q6" s="105"/>
      <c r="R6" s="6"/>
      <c r="S6" s="6"/>
      <c r="T6" s="6"/>
      <c r="AE6" s="6"/>
    </row>
    <row r="7" spans="1:31" ht="23.25" customHeight="1">
      <c r="A7" s="34"/>
      <c r="B7" s="153" t="s">
        <v>176</v>
      </c>
      <c r="C7" s="153" t="s">
        <v>81</v>
      </c>
      <c r="D7" s="153" t="s">
        <v>92</v>
      </c>
      <c r="E7" s="153" t="s">
        <v>82</v>
      </c>
      <c r="F7" s="105"/>
      <c r="G7" s="105"/>
      <c r="H7" s="105"/>
      <c r="I7" s="105"/>
      <c r="J7" s="105"/>
      <c r="K7" s="105"/>
      <c r="L7" s="105"/>
      <c r="M7" s="6"/>
      <c r="N7" s="6"/>
      <c r="O7" s="6"/>
      <c r="P7" s="105"/>
      <c r="Q7" s="105"/>
      <c r="R7" s="6"/>
      <c r="S7" s="6"/>
      <c r="T7" s="6"/>
      <c r="AE7" s="6"/>
    </row>
    <row r="8" spans="1:33" ht="23.25" customHeight="1" hidden="1">
      <c r="A8" s="34"/>
      <c r="B8" s="216"/>
      <c r="C8" s="216"/>
      <c r="D8" s="216"/>
      <c r="E8" s="216"/>
      <c r="F8" s="105"/>
      <c r="G8" s="105"/>
      <c r="H8" s="105"/>
      <c r="I8" s="105"/>
      <c r="J8" s="105"/>
      <c r="AG8" s="31"/>
    </row>
    <row r="9" spans="1:33" ht="23.25" customHeight="1" hidden="1">
      <c r="A9" s="34"/>
      <c r="B9" s="216"/>
      <c r="C9" s="216"/>
      <c r="D9" s="216"/>
      <c r="E9" s="216"/>
      <c r="F9" s="105"/>
      <c r="G9" s="105"/>
      <c r="H9" s="105"/>
      <c r="I9" s="105"/>
      <c r="J9" s="105"/>
      <c r="AG9" s="31"/>
    </row>
    <row r="10" spans="1:33" ht="23.25" customHeight="1">
      <c r="A10" s="34"/>
      <c r="B10" s="153" t="s">
        <v>166</v>
      </c>
      <c r="C10" s="218"/>
      <c r="D10" s="218"/>
      <c r="E10" s="127">
        <f>'【年集計表（FW全体+指導）】'!E10</f>
        <v>0</v>
      </c>
      <c r="AG10" s="31"/>
    </row>
    <row r="11" spans="1:33" ht="23.25" customHeight="1" thickBot="1">
      <c r="A11" s="34"/>
      <c r="B11" s="105"/>
      <c r="C11" s="105"/>
      <c r="D11" s="105"/>
      <c r="E11" s="105"/>
      <c r="F11" s="30"/>
      <c r="G11" s="34"/>
      <c r="H11" s="34"/>
      <c r="AG11" s="31"/>
    </row>
    <row r="12" spans="1:20" ht="26.25" customHeight="1" thickBot="1">
      <c r="A12" s="591" t="s">
        <v>48</v>
      </c>
      <c r="B12" s="174" t="s">
        <v>49</v>
      </c>
      <c r="C12" s="582"/>
      <c r="D12" s="583"/>
      <c r="E12" s="582"/>
      <c r="F12" s="604"/>
      <c r="G12" s="582"/>
      <c r="H12" s="583"/>
      <c r="I12" s="569" t="s">
        <v>84</v>
      </c>
      <c r="J12" s="570"/>
      <c r="K12" s="569" t="s">
        <v>85</v>
      </c>
      <c r="L12" s="570"/>
      <c r="M12" s="569" t="s">
        <v>86</v>
      </c>
      <c r="N12" s="570"/>
      <c r="O12" s="569" t="s">
        <v>87</v>
      </c>
      <c r="P12" s="570"/>
      <c r="Q12" s="493" t="s">
        <v>184</v>
      </c>
      <c r="R12" s="493"/>
      <c r="S12" s="566" t="s">
        <v>169</v>
      </c>
      <c r="T12" s="566"/>
    </row>
    <row r="13" spans="1:20" ht="26.25" customHeight="1" thickBot="1">
      <c r="A13" s="592"/>
      <c r="B13" s="174" t="s">
        <v>50</v>
      </c>
      <c r="C13" s="221"/>
      <c r="D13" s="221"/>
      <c r="E13" s="221"/>
      <c r="F13" s="222"/>
      <c r="G13" s="221"/>
      <c r="H13" s="221"/>
      <c r="I13" s="174" t="s">
        <v>106</v>
      </c>
      <c r="J13" s="174" t="s">
        <v>159</v>
      </c>
      <c r="K13" s="174" t="s">
        <v>106</v>
      </c>
      <c r="L13" s="174" t="s">
        <v>159</v>
      </c>
      <c r="M13" s="174" t="s">
        <v>106</v>
      </c>
      <c r="N13" s="174" t="s">
        <v>159</v>
      </c>
      <c r="O13" s="174" t="s">
        <v>106</v>
      </c>
      <c r="P13" s="174" t="s">
        <v>159</v>
      </c>
      <c r="Q13" s="174" t="s">
        <v>63</v>
      </c>
      <c r="R13" s="174" t="s">
        <v>51</v>
      </c>
      <c r="S13" s="175" t="s">
        <v>63</v>
      </c>
      <c r="T13" s="175" t="s">
        <v>51</v>
      </c>
    </row>
    <row r="14" spans="1:20" ht="26.25" customHeight="1">
      <c r="A14" s="609" t="s">
        <v>52</v>
      </c>
      <c r="B14" s="242" t="s">
        <v>156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33"/>
      <c r="S14" s="207"/>
      <c r="T14" s="252"/>
    </row>
    <row r="15" spans="1:20" ht="26.25" customHeight="1">
      <c r="A15" s="610"/>
      <c r="B15" s="243" t="s">
        <v>157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34"/>
      <c r="S15" s="208"/>
      <c r="T15" s="253"/>
    </row>
    <row r="16" spans="1:20" ht="26.25" customHeight="1">
      <c r="A16" s="610"/>
      <c r="B16" s="243" t="s">
        <v>158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34"/>
      <c r="S16" s="208"/>
      <c r="T16" s="253"/>
    </row>
    <row r="17" spans="1:20" ht="26.25" customHeight="1" thickBot="1">
      <c r="A17" s="611"/>
      <c r="B17" s="244" t="s">
        <v>53</v>
      </c>
      <c r="C17" s="225"/>
      <c r="D17" s="226"/>
      <c r="E17" s="225"/>
      <c r="F17" s="226"/>
      <c r="G17" s="226"/>
      <c r="H17" s="226"/>
      <c r="I17" s="225"/>
      <c r="J17" s="226"/>
      <c r="K17" s="225"/>
      <c r="L17" s="226"/>
      <c r="M17" s="225"/>
      <c r="N17" s="226"/>
      <c r="O17" s="225"/>
      <c r="P17" s="226"/>
      <c r="Q17" s="226"/>
      <c r="R17" s="235"/>
      <c r="S17" s="209"/>
      <c r="T17" s="185"/>
    </row>
    <row r="18" spans="1:20" ht="26.25" customHeight="1" thickBot="1">
      <c r="A18" s="593" t="s">
        <v>54</v>
      </c>
      <c r="B18" s="186" t="s">
        <v>55</v>
      </c>
      <c r="C18" s="577"/>
      <c r="D18" s="227"/>
      <c r="E18" s="577"/>
      <c r="F18" s="228"/>
      <c r="G18" s="577"/>
      <c r="H18" s="227"/>
      <c r="I18" s="559"/>
      <c r="J18" s="187">
        <f>'【6月】月集計表'!$AV$53</f>
        <v>0</v>
      </c>
      <c r="K18" s="559"/>
      <c r="L18" s="187">
        <f>'【7月】月集計表'!$AV$53</f>
        <v>0</v>
      </c>
      <c r="M18" s="559"/>
      <c r="N18" s="187">
        <f>'【8月】月集計表'!$AV$53</f>
        <v>0</v>
      </c>
      <c r="O18" s="559"/>
      <c r="P18" s="187">
        <f>'【9月】月集計表'!$AV$53</f>
        <v>0</v>
      </c>
      <c r="Q18" s="560"/>
      <c r="R18" s="187">
        <f>SUM(J18,L18,N18,P18)</f>
        <v>0</v>
      </c>
      <c r="S18" s="567"/>
      <c r="T18" s="188">
        <f>R18</f>
        <v>0</v>
      </c>
    </row>
    <row r="19" spans="1:20" ht="26.25" customHeight="1" thickBot="1">
      <c r="A19" s="593"/>
      <c r="B19" s="189" t="s">
        <v>56</v>
      </c>
      <c r="C19" s="577"/>
      <c r="D19" s="224"/>
      <c r="E19" s="577"/>
      <c r="F19" s="229"/>
      <c r="G19" s="577"/>
      <c r="H19" s="224"/>
      <c r="I19" s="559"/>
      <c r="J19" s="155">
        <f>ROUNDDOWN(J18*0.06,0)</f>
        <v>0</v>
      </c>
      <c r="K19" s="559"/>
      <c r="L19" s="155">
        <f>ROUNDDOWN(L18*0.06,0)</f>
        <v>0</v>
      </c>
      <c r="M19" s="559"/>
      <c r="N19" s="155">
        <f>ROUNDDOWN(N18*0.06,0)</f>
        <v>0</v>
      </c>
      <c r="O19" s="559"/>
      <c r="P19" s="155">
        <f>ROUNDDOWN(P18*0.06,0)</f>
        <v>0</v>
      </c>
      <c r="Q19" s="605"/>
      <c r="R19" s="155">
        <f aca="true" t="shared" si="0" ref="R19:R27">SUM(J19,L19,N19,P19)</f>
        <v>0</v>
      </c>
      <c r="S19" s="568"/>
      <c r="T19" s="190">
        <f>R19</f>
        <v>0</v>
      </c>
    </row>
    <row r="20" spans="1:20" ht="26.25" customHeight="1" thickBot="1">
      <c r="A20" s="593"/>
      <c r="B20" s="189" t="s">
        <v>79</v>
      </c>
      <c r="C20" s="577"/>
      <c r="D20" s="224"/>
      <c r="E20" s="577"/>
      <c r="F20" s="229"/>
      <c r="G20" s="577"/>
      <c r="H20" s="224"/>
      <c r="I20" s="559"/>
      <c r="J20" s="155">
        <f>'【6月】月集計表'!$AX$53</f>
        <v>0</v>
      </c>
      <c r="K20" s="559"/>
      <c r="L20" s="155">
        <f>'【7月】月集計表'!$AX$53</f>
        <v>0</v>
      </c>
      <c r="M20" s="559"/>
      <c r="N20" s="155">
        <f>'【8月】月集計表'!$AX$53</f>
        <v>0</v>
      </c>
      <c r="O20" s="559"/>
      <c r="P20" s="155">
        <f>'【9月】月集計表'!$AX$53</f>
        <v>0</v>
      </c>
      <c r="Q20" s="605"/>
      <c r="R20" s="155">
        <f t="shared" si="0"/>
        <v>0</v>
      </c>
      <c r="S20" s="568"/>
      <c r="T20" s="190">
        <f>R20</f>
        <v>0</v>
      </c>
    </row>
    <row r="21" spans="1:20" ht="26.25" customHeight="1" thickBot="1">
      <c r="A21" s="594"/>
      <c r="B21" s="230" t="s">
        <v>57</v>
      </c>
      <c r="C21" s="577"/>
      <c r="D21" s="224"/>
      <c r="E21" s="577"/>
      <c r="F21" s="229"/>
      <c r="G21" s="577"/>
      <c r="H21" s="224"/>
      <c r="I21" s="559"/>
      <c r="J21" s="231">
        <f>'【6月】月集計表'!$AZ$53</f>
        <v>0</v>
      </c>
      <c r="K21" s="559"/>
      <c r="L21" s="231">
        <f>'【7月】月集計表'!$AZ$53</f>
        <v>0</v>
      </c>
      <c r="M21" s="559"/>
      <c r="N21" s="231">
        <f>'【8月】月集計表'!$AZ$53</f>
        <v>0</v>
      </c>
      <c r="O21" s="559"/>
      <c r="P21" s="231">
        <f>'【9月】月集計表'!$AZ$53</f>
        <v>0</v>
      </c>
      <c r="Q21" s="605"/>
      <c r="R21" s="231">
        <f t="shared" si="0"/>
        <v>0</v>
      </c>
      <c r="S21" s="568"/>
      <c r="T21" s="210">
        <f>R21</f>
        <v>0</v>
      </c>
    </row>
    <row r="22" spans="1:20" ht="26.25" customHeight="1" thickBot="1">
      <c r="A22" s="606" t="s">
        <v>91</v>
      </c>
      <c r="B22" s="232" t="s">
        <v>90</v>
      </c>
      <c r="C22" s="577"/>
      <c r="D22" s="224"/>
      <c r="E22" s="577"/>
      <c r="F22" s="229"/>
      <c r="G22" s="577"/>
      <c r="H22" s="224"/>
      <c r="I22" s="559"/>
      <c r="J22" s="224"/>
      <c r="K22" s="559"/>
      <c r="L22" s="224"/>
      <c r="M22" s="559"/>
      <c r="N22" s="224"/>
      <c r="O22" s="559"/>
      <c r="P22" s="224"/>
      <c r="Q22" s="605"/>
      <c r="R22" s="224"/>
      <c r="S22" s="568"/>
      <c r="T22" s="210">
        <v>0</v>
      </c>
    </row>
    <row r="23" spans="1:20" ht="26.25" customHeight="1" thickBot="1">
      <c r="A23" s="607"/>
      <c r="B23" s="232" t="s">
        <v>58</v>
      </c>
      <c r="C23" s="577"/>
      <c r="D23" s="224"/>
      <c r="E23" s="577"/>
      <c r="F23" s="229"/>
      <c r="G23" s="577"/>
      <c r="H23" s="224"/>
      <c r="I23" s="559"/>
      <c r="J23" s="231">
        <f>'【6月】月集計表'!$BA$53</f>
        <v>0</v>
      </c>
      <c r="K23" s="559"/>
      <c r="L23" s="231">
        <f>'【7月】月集計表'!$BA$53</f>
        <v>0</v>
      </c>
      <c r="M23" s="559"/>
      <c r="N23" s="231">
        <f>'【8月】月集計表'!$BA$53</f>
        <v>0</v>
      </c>
      <c r="O23" s="559"/>
      <c r="P23" s="231">
        <f>'【9月】月集計表'!$BA$53</f>
        <v>0</v>
      </c>
      <c r="Q23" s="605"/>
      <c r="R23" s="231">
        <f t="shared" si="0"/>
        <v>0</v>
      </c>
      <c r="S23" s="568"/>
      <c r="T23" s="210">
        <f>IF(R23&gt;40000*SUM($C$8:$C$9),40000*SUM($C$8:$C$9),R23)</f>
        <v>0</v>
      </c>
    </row>
    <row r="24" spans="1:20" ht="26.25" customHeight="1" thickBot="1">
      <c r="A24" s="607"/>
      <c r="B24" s="232" t="s">
        <v>92</v>
      </c>
      <c r="C24" s="577"/>
      <c r="D24" s="224"/>
      <c r="E24" s="577"/>
      <c r="F24" s="229"/>
      <c r="G24" s="577"/>
      <c r="H24" s="224"/>
      <c r="I24" s="559"/>
      <c r="J24" s="231">
        <f>'【6月】月集計表'!$BB$53</f>
        <v>0</v>
      </c>
      <c r="K24" s="559"/>
      <c r="L24" s="231">
        <f>'【7月】月集計表'!$BB$53</f>
        <v>0</v>
      </c>
      <c r="M24" s="559"/>
      <c r="N24" s="231">
        <f>'【8月】月集計表'!$BB$53</f>
        <v>0</v>
      </c>
      <c r="O24" s="559"/>
      <c r="P24" s="231">
        <f>'【9月】月集計表'!$BB$53</f>
        <v>0</v>
      </c>
      <c r="Q24" s="605"/>
      <c r="R24" s="231">
        <f t="shared" si="0"/>
        <v>0</v>
      </c>
      <c r="S24" s="568"/>
      <c r="T24" s="210">
        <f>IF(R24&gt;100000*SUM($D$9),100000*SUM($D$9),R24)</f>
        <v>0</v>
      </c>
    </row>
    <row r="25" spans="1:20" ht="26.25" customHeight="1" thickBot="1">
      <c r="A25" s="607"/>
      <c r="B25" s="192" t="s">
        <v>93</v>
      </c>
      <c r="C25" s="577"/>
      <c r="D25" s="224"/>
      <c r="E25" s="577"/>
      <c r="F25" s="229"/>
      <c r="G25" s="577"/>
      <c r="H25" s="224"/>
      <c r="I25" s="559"/>
      <c r="J25" s="155">
        <f>'【6月】月集計表'!$BC$53</f>
        <v>0</v>
      </c>
      <c r="K25" s="559"/>
      <c r="L25" s="155">
        <f>'【7月】月集計表'!$BC$53</f>
        <v>0</v>
      </c>
      <c r="M25" s="559"/>
      <c r="N25" s="155">
        <f>'【8月】月集計表'!$BC$53</f>
        <v>0</v>
      </c>
      <c r="O25" s="559"/>
      <c r="P25" s="155">
        <f>'【9月】月集計表'!$BC$53</f>
        <v>0</v>
      </c>
      <c r="Q25" s="605"/>
      <c r="R25" s="155">
        <f t="shared" si="0"/>
        <v>0</v>
      </c>
      <c r="S25" s="568"/>
      <c r="T25" s="190">
        <f>IF(R25&gt;50000*SUM($E$9:$E$11),50000*SUM($E$9:$E$11),R25)</f>
        <v>0</v>
      </c>
    </row>
    <row r="26" spans="1:20" ht="26.25" customHeight="1" thickBot="1">
      <c r="A26" s="608"/>
      <c r="B26" s="192" t="s">
        <v>108</v>
      </c>
      <c r="C26" s="577"/>
      <c r="D26" s="224"/>
      <c r="E26" s="577"/>
      <c r="F26" s="229"/>
      <c r="G26" s="577"/>
      <c r="H26" s="224"/>
      <c r="I26" s="559"/>
      <c r="J26" s="155">
        <f>'【6月】月集計表'!$BD$53</f>
        <v>0</v>
      </c>
      <c r="K26" s="559"/>
      <c r="L26" s="155">
        <f>'【7月】月集計表'!$BD$53</f>
        <v>0</v>
      </c>
      <c r="M26" s="559"/>
      <c r="N26" s="155">
        <f>'【8月】月集計表'!$BD$53</f>
        <v>0</v>
      </c>
      <c r="O26" s="559"/>
      <c r="P26" s="155">
        <f>'【9月】月集計表'!$BD$53</f>
        <v>0</v>
      </c>
      <c r="Q26" s="605"/>
      <c r="R26" s="155">
        <f t="shared" si="0"/>
        <v>0</v>
      </c>
      <c r="S26" s="568"/>
      <c r="T26" s="190">
        <f>IF(R26&gt;20000*SUM($C$5)*4,20000*SUM($C$5)*4,R26)</f>
        <v>0</v>
      </c>
    </row>
    <row r="27" spans="1:20" ht="26.25" customHeight="1" thickBot="1">
      <c r="A27" s="493" t="s">
        <v>59</v>
      </c>
      <c r="B27" s="493"/>
      <c r="C27" s="578"/>
      <c r="D27" s="224"/>
      <c r="E27" s="578"/>
      <c r="F27" s="229"/>
      <c r="G27" s="578"/>
      <c r="H27" s="224"/>
      <c r="I27" s="560"/>
      <c r="J27" s="155">
        <f>SUM(J17:J26)</f>
        <v>0</v>
      </c>
      <c r="K27" s="560"/>
      <c r="L27" s="155">
        <f>SUM(L17:L26)</f>
        <v>0</v>
      </c>
      <c r="M27" s="560"/>
      <c r="N27" s="155">
        <f>SUM(N17:N26)</f>
        <v>0</v>
      </c>
      <c r="O27" s="560"/>
      <c r="P27" s="155">
        <f>SUM(P17:P26)</f>
        <v>0</v>
      </c>
      <c r="Q27" s="605"/>
      <c r="R27" s="155">
        <f t="shared" si="0"/>
        <v>0</v>
      </c>
      <c r="S27" s="568"/>
      <c r="T27" s="194">
        <f>SUM(T17:T26)</f>
        <v>0</v>
      </c>
    </row>
    <row r="28" spans="1:34" s="101" customFormat="1" ht="26.25" customHeight="1" thickBot="1">
      <c r="A28" s="102"/>
      <c r="B28" s="102"/>
      <c r="C28" s="100"/>
      <c r="D28" s="103"/>
      <c r="E28" s="100"/>
      <c r="F28" s="103"/>
      <c r="G28" s="100"/>
      <c r="H28" s="103"/>
      <c r="I28" s="100"/>
      <c r="J28" s="103"/>
      <c r="K28" s="103"/>
      <c r="L28" s="103"/>
      <c r="M28" s="103"/>
      <c r="N28" s="103"/>
      <c r="O28" s="103"/>
      <c r="P28" s="103"/>
      <c r="Q28" s="103"/>
      <c r="R28" s="104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</row>
    <row r="29" spans="1:20" ht="26.25" customHeight="1" thickBot="1">
      <c r="A29" s="591" t="s">
        <v>48</v>
      </c>
      <c r="B29" s="174" t="s">
        <v>49</v>
      </c>
      <c r="C29" s="569" t="s">
        <v>61</v>
      </c>
      <c r="D29" s="570"/>
      <c r="E29" s="569" t="s">
        <v>88</v>
      </c>
      <c r="F29" s="570"/>
      <c r="G29" s="569" t="s">
        <v>89</v>
      </c>
      <c r="H29" s="570"/>
      <c r="I29" s="569" t="s">
        <v>62</v>
      </c>
      <c r="J29" s="570"/>
      <c r="K29" s="582"/>
      <c r="L29" s="583"/>
      <c r="M29" s="493" t="s">
        <v>185</v>
      </c>
      <c r="N29" s="599"/>
      <c r="O29" s="581" t="s">
        <v>186</v>
      </c>
      <c r="P29" s="581"/>
      <c r="Q29" s="571" t="s">
        <v>60</v>
      </c>
      <c r="R29" s="572"/>
      <c r="S29" s="572"/>
      <c r="T29" s="573"/>
    </row>
    <row r="30" spans="1:20" ht="26.25" customHeight="1" thickBot="1">
      <c r="A30" s="592"/>
      <c r="B30" s="174" t="s">
        <v>50</v>
      </c>
      <c r="C30" s="174" t="s">
        <v>106</v>
      </c>
      <c r="D30" s="174" t="s">
        <v>159</v>
      </c>
      <c r="E30" s="174" t="s">
        <v>106</v>
      </c>
      <c r="F30" s="174" t="s">
        <v>159</v>
      </c>
      <c r="G30" s="174" t="s">
        <v>106</v>
      </c>
      <c r="H30" s="174" t="s">
        <v>159</v>
      </c>
      <c r="I30" s="174" t="s">
        <v>106</v>
      </c>
      <c r="J30" s="174" t="s">
        <v>159</v>
      </c>
      <c r="K30" s="221"/>
      <c r="L30" s="221"/>
      <c r="M30" s="174" t="s">
        <v>63</v>
      </c>
      <c r="N30" s="173" t="s">
        <v>51</v>
      </c>
      <c r="O30" s="195" t="s">
        <v>63</v>
      </c>
      <c r="P30" s="195" t="s">
        <v>51</v>
      </c>
      <c r="Q30" s="574"/>
      <c r="R30" s="575"/>
      <c r="S30" s="575"/>
      <c r="T30" s="576"/>
    </row>
    <row r="31" spans="1:20" ht="26.25" customHeight="1">
      <c r="A31" s="609" t="s">
        <v>52</v>
      </c>
      <c r="B31" s="242" t="s">
        <v>156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48"/>
      <c r="O31" s="211"/>
      <c r="P31" s="212"/>
      <c r="Q31" s="563"/>
      <c r="R31" s="564"/>
      <c r="S31" s="564"/>
      <c r="T31" s="565"/>
    </row>
    <row r="32" spans="1:20" ht="26.25" customHeight="1">
      <c r="A32" s="610"/>
      <c r="B32" s="243" t="s">
        <v>157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9"/>
      <c r="O32" s="213"/>
      <c r="P32" s="214"/>
      <c r="Q32" s="563"/>
      <c r="R32" s="564"/>
      <c r="S32" s="564"/>
      <c r="T32" s="565"/>
    </row>
    <row r="33" spans="1:20" ht="26.25" customHeight="1">
      <c r="A33" s="610"/>
      <c r="B33" s="243" t="s">
        <v>158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9"/>
      <c r="O33" s="213"/>
      <c r="P33" s="214"/>
      <c r="Q33" s="563"/>
      <c r="R33" s="564"/>
      <c r="S33" s="564"/>
      <c r="T33" s="565"/>
    </row>
    <row r="34" spans="1:20" ht="26.25" customHeight="1" thickBot="1">
      <c r="A34" s="611"/>
      <c r="B34" s="244" t="s">
        <v>53</v>
      </c>
      <c r="C34" s="225"/>
      <c r="D34" s="226"/>
      <c r="E34" s="225"/>
      <c r="F34" s="226"/>
      <c r="G34" s="225"/>
      <c r="H34" s="226"/>
      <c r="I34" s="225"/>
      <c r="J34" s="226"/>
      <c r="K34" s="225"/>
      <c r="L34" s="226"/>
      <c r="M34" s="225"/>
      <c r="N34" s="225"/>
      <c r="O34" s="215"/>
      <c r="P34" s="202"/>
      <c r="Q34" s="563"/>
      <c r="R34" s="564"/>
      <c r="S34" s="564"/>
      <c r="T34" s="565"/>
    </row>
    <row r="35" spans="1:20" ht="26.25" customHeight="1" thickBot="1">
      <c r="A35" s="593" t="s">
        <v>54</v>
      </c>
      <c r="B35" s="186" t="s">
        <v>55</v>
      </c>
      <c r="C35" s="559"/>
      <c r="D35" s="187">
        <f>'【10月】月集計表'!$AV$53</f>
        <v>0</v>
      </c>
      <c r="E35" s="559"/>
      <c r="F35" s="187">
        <f>'【11月】月集計表'!$AV$53</f>
        <v>0</v>
      </c>
      <c r="G35" s="559"/>
      <c r="H35" s="187">
        <f>'【12月】月集計表'!$AV$53</f>
        <v>0</v>
      </c>
      <c r="I35" s="559"/>
      <c r="J35" s="187">
        <f>'【1月】月集計表'!$AV$53</f>
        <v>0</v>
      </c>
      <c r="K35" s="577"/>
      <c r="L35" s="227"/>
      <c r="M35" s="559"/>
      <c r="N35" s="203">
        <f>SUM(D35,F35,H35,J35)</f>
        <v>0</v>
      </c>
      <c r="O35" s="561"/>
      <c r="P35" s="204">
        <f>N35+R18</f>
        <v>0</v>
      </c>
      <c r="Q35" s="563"/>
      <c r="R35" s="564"/>
      <c r="S35" s="564"/>
      <c r="T35" s="565"/>
    </row>
    <row r="36" spans="1:20" ht="26.25" customHeight="1" thickBot="1">
      <c r="A36" s="593"/>
      <c r="B36" s="189" t="s">
        <v>56</v>
      </c>
      <c r="C36" s="559"/>
      <c r="D36" s="155">
        <f>ROUNDDOWN(D35*0.06,0)</f>
        <v>0</v>
      </c>
      <c r="E36" s="559"/>
      <c r="F36" s="155">
        <f>ROUNDDOWN(F35*0.06,0)</f>
        <v>0</v>
      </c>
      <c r="G36" s="559"/>
      <c r="H36" s="155">
        <f>ROUNDDOWN(H35*0.06,0)</f>
        <v>0</v>
      </c>
      <c r="I36" s="559"/>
      <c r="J36" s="155">
        <f>ROUNDDOWN(J35*0.06,0)</f>
        <v>0</v>
      </c>
      <c r="K36" s="577"/>
      <c r="L36" s="224"/>
      <c r="M36" s="559"/>
      <c r="N36" s="178">
        <f aca="true" t="shared" si="1" ref="N36:N44">SUM(D36,F36,H36,J36)</f>
        <v>0</v>
      </c>
      <c r="O36" s="562"/>
      <c r="P36" s="205">
        <f>N36+R19</f>
        <v>0</v>
      </c>
      <c r="Q36" s="563"/>
      <c r="R36" s="564"/>
      <c r="S36" s="564"/>
      <c r="T36" s="565"/>
    </row>
    <row r="37" spans="1:20" ht="26.25" customHeight="1" thickBot="1">
      <c r="A37" s="593"/>
      <c r="B37" s="189" t="s">
        <v>79</v>
      </c>
      <c r="C37" s="559"/>
      <c r="D37" s="155">
        <f>'【10月】月集計表'!$AX$53</f>
        <v>0</v>
      </c>
      <c r="E37" s="559"/>
      <c r="F37" s="155">
        <f>'【11月】月集計表'!$AX$53</f>
        <v>0</v>
      </c>
      <c r="G37" s="559"/>
      <c r="H37" s="155">
        <f>'【12月】月集計表'!$AX$53</f>
        <v>0</v>
      </c>
      <c r="I37" s="559"/>
      <c r="J37" s="155">
        <f>'【1月】月集計表'!$AX$53</f>
        <v>0</v>
      </c>
      <c r="K37" s="577"/>
      <c r="L37" s="224"/>
      <c r="M37" s="559"/>
      <c r="N37" s="178">
        <f t="shared" si="1"/>
        <v>0</v>
      </c>
      <c r="O37" s="562"/>
      <c r="P37" s="205">
        <f>N37+R20</f>
        <v>0</v>
      </c>
      <c r="Q37" s="563"/>
      <c r="R37" s="564"/>
      <c r="S37" s="564"/>
      <c r="T37" s="565"/>
    </row>
    <row r="38" spans="1:20" ht="26.25" customHeight="1" thickBot="1">
      <c r="A38" s="594"/>
      <c r="B38" s="230" t="s">
        <v>57</v>
      </c>
      <c r="C38" s="559"/>
      <c r="D38" s="231">
        <f>'【10月】月集計表'!$AZ$53</f>
        <v>0</v>
      </c>
      <c r="E38" s="559"/>
      <c r="F38" s="231">
        <f>'【11月】月集計表'!$AZ$53</f>
        <v>0</v>
      </c>
      <c r="G38" s="559"/>
      <c r="H38" s="231">
        <f>'【12月】月集計表'!$AZ$53</f>
        <v>0</v>
      </c>
      <c r="I38" s="559"/>
      <c r="J38" s="231">
        <f>'【1月】月集計表'!$AZ$53</f>
        <v>0</v>
      </c>
      <c r="K38" s="577"/>
      <c r="L38" s="224"/>
      <c r="M38" s="559"/>
      <c r="N38" s="247">
        <f t="shared" si="1"/>
        <v>0</v>
      </c>
      <c r="O38" s="562"/>
      <c r="P38" s="249">
        <f>N38+R21</f>
        <v>0</v>
      </c>
      <c r="Q38" s="563"/>
      <c r="R38" s="564"/>
      <c r="S38" s="564"/>
      <c r="T38" s="565"/>
    </row>
    <row r="39" spans="1:20" ht="26.25" customHeight="1" thickBot="1">
      <c r="A39" s="606" t="s">
        <v>91</v>
      </c>
      <c r="B39" s="232" t="s">
        <v>90</v>
      </c>
      <c r="C39" s="559"/>
      <c r="D39" s="224"/>
      <c r="E39" s="559"/>
      <c r="F39" s="224"/>
      <c r="G39" s="559"/>
      <c r="H39" s="224"/>
      <c r="I39" s="559"/>
      <c r="J39" s="224"/>
      <c r="K39" s="577"/>
      <c r="L39" s="224"/>
      <c r="M39" s="559"/>
      <c r="N39" s="229"/>
      <c r="O39" s="562"/>
      <c r="P39" s="249">
        <v>0</v>
      </c>
      <c r="Q39" s="563"/>
      <c r="R39" s="564"/>
      <c r="S39" s="564"/>
      <c r="T39" s="565"/>
    </row>
    <row r="40" spans="1:20" ht="26.25" customHeight="1" thickBot="1">
      <c r="A40" s="607"/>
      <c r="B40" s="232" t="s">
        <v>58</v>
      </c>
      <c r="C40" s="559"/>
      <c r="D40" s="231">
        <f>'【10月】月集計表'!$BA$53</f>
        <v>0</v>
      </c>
      <c r="E40" s="559"/>
      <c r="F40" s="231">
        <f>'【11月】月集計表'!$BA$53</f>
        <v>0</v>
      </c>
      <c r="G40" s="559"/>
      <c r="H40" s="231">
        <f>'【12月】月集計表'!$BA$53</f>
        <v>0</v>
      </c>
      <c r="I40" s="559"/>
      <c r="J40" s="231">
        <f>'【1月】月集計表'!$BA$53</f>
        <v>0</v>
      </c>
      <c r="K40" s="577"/>
      <c r="L40" s="224"/>
      <c r="M40" s="559"/>
      <c r="N40" s="247">
        <f t="shared" si="1"/>
        <v>0</v>
      </c>
      <c r="O40" s="562"/>
      <c r="P40" s="249">
        <f>IF(N40+R23&gt;40000*SUM($C$8:$C$9),40000*SUM($C$8:$C$9),N40+R23)</f>
        <v>0</v>
      </c>
      <c r="Q40" s="563"/>
      <c r="R40" s="564"/>
      <c r="S40" s="564"/>
      <c r="T40" s="565"/>
    </row>
    <row r="41" spans="1:20" ht="26.25" customHeight="1" thickBot="1">
      <c r="A41" s="607"/>
      <c r="B41" s="232" t="s">
        <v>92</v>
      </c>
      <c r="C41" s="559"/>
      <c r="D41" s="231">
        <f>'【10月】月集計表'!$BB$53</f>
        <v>0</v>
      </c>
      <c r="E41" s="559"/>
      <c r="F41" s="231">
        <f>'【11月】月集計表'!$BB$53</f>
        <v>0</v>
      </c>
      <c r="G41" s="559"/>
      <c r="H41" s="231">
        <f>'【12月】月集計表'!$BB$53</f>
        <v>0</v>
      </c>
      <c r="I41" s="559"/>
      <c r="J41" s="231">
        <f>'【1月】月集計表'!$BB$53</f>
        <v>0</v>
      </c>
      <c r="K41" s="577"/>
      <c r="L41" s="224"/>
      <c r="M41" s="559"/>
      <c r="N41" s="247">
        <f t="shared" si="1"/>
        <v>0</v>
      </c>
      <c r="O41" s="562"/>
      <c r="P41" s="249">
        <f>IF(N41+R24&gt;100000*SUM($D$9),100000*SUM($D$9),N41+R24)</f>
        <v>0</v>
      </c>
      <c r="Q41" s="563"/>
      <c r="R41" s="564"/>
      <c r="S41" s="564"/>
      <c r="T41" s="565"/>
    </row>
    <row r="42" spans="1:20" ht="26.25" customHeight="1" thickBot="1">
      <c r="A42" s="607"/>
      <c r="B42" s="192" t="s">
        <v>93</v>
      </c>
      <c r="C42" s="559"/>
      <c r="D42" s="155">
        <f>'【10月】月集計表'!$BC$53</f>
        <v>0</v>
      </c>
      <c r="E42" s="559"/>
      <c r="F42" s="155">
        <f>'【11月】月集計表'!$BC$53</f>
        <v>0</v>
      </c>
      <c r="G42" s="559"/>
      <c r="H42" s="155">
        <f>'【12月】月集計表'!$BC$53</f>
        <v>0</v>
      </c>
      <c r="I42" s="559"/>
      <c r="J42" s="155">
        <f>'【1月】月集計表'!$BC$53</f>
        <v>0</v>
      </c>
      <c r="K42" s="577"/>
      <c r="L42" s="224"/>
      <c r="M42" s="559"/>
      <c r="N42" s="178">
        <f t="shared" si="1"/>
        <v>0</v>
      </c>
      <c r="O42" s="562"/>
      <c r="P42" s="205">
        <f>IF(N42+R25&gt;50000*SUM($E$9:$E$11),50000*SUM($E$9:$E$11),N42+R25)</f>
        <v>0</v>
      </c>
      <c r="Q42" s="563"/>
      <c r="R42" s="564"/>
      <c r="S42" s="564"/>
      <c r="T42" s="565"/>
    </row>
    <row r="43" spans="1:20" ht="26.25" customHeight="1" thickBot="1">
      <c r="A43" s="608"/>
      <c r="B43" s="192" t="s">
        <v>108</v>
      </c>
      <c r="C43" s="559"/>
      <c r="D43" s="155">
        <f>'【10月】月集計表'!$BD$53</f>
        <v>0</v>
      </c>
      <c r="E43" s="559"/>
      <c r="F43" s="155">
        <f>'【11月】月集計表'!$BD$53</f>
        <v>0</v>
      </c>
      <c r="G43" s="559"/>
      <c r="H43" s="155">
        <f>'【12月】月集計表'!$BD$53</f>
        <v>0</v>
      </c>
      <c r="I43" s="559"/>
      <c r="J43" s="155">
        <f>'【1月】月集計表'!$BD$53</f>
        <v>0</v>
      </c>
      <c r="K43" s="577"/>
      <c r="L43" s="224"/>
      <c r="M43" s="559"/>
      <c r="N43" s="178">
        <f t="shared" si="1"/>
        <v>0</v>
      </c>
      <c r="O43" s="562"/>
      <c r="P43" s="205">
        <f>IF(N43+R26&gt;20000*SUM($C$5)*8,20000*SUM($C$5)*8,N43+R26)</f>
        <v>0</v>
      </c>
      <c r="Q43" s="563"/>
      <c r="R43" s="564"/>
      <c r="S43" s="564"/>
      <c r="T43" s="565"/>
    </row>
    <row r="44" spans="1:20" ht="26.25" customHeight="1" thickBot="1">
      <c r="A44" s="493" t="s">
        <v>59</v>
      </c>
      <c r="B44" s="493"/>
      <c r="C44" s="560"/>
      <c r="D44" s="155">
        <f>SUM(D34:D43)</f>
        <v>0</v>
      </c>
      <c r="E44" s="560"/>
      <c r="F44" s="155">
        <f>SUM(F34:F43)</f>
        <v>0</v>
      </c>
      <c r="G44" s="560"/>
      <c r="H44" s="155">
        <f>SUM(H34:H43)</f>
        <v>0</v>
      </c>
      <c r="I44" s="560"/>
      <c r="J44" s="155">
        <f>SUM(J34:J43)</f>
        <v>0</v>
      </c>
      <c r="K44" s="578"/>
      <c r="L44" s="224"/>
      <c r="M44" s="560"/>
      <c r="N44" s="178">
        <f t="shared" si="1"/>
        <v>0</v>
      </c>
      <c r="O44" s="562"/>
      <c r="P44" s="206">
        <f>SUM(P34:P43)</f>
        <v>0</v>
      </c>
      <c r="Q44" s="563"/>
      <c r="R44" s="564"/>
      <c r="S44" s="564"/>
      <c r="T44" s="565"/>
    </row>
  </sheetData>
  <sheetProtection password="FA09" sheet="1"/>
  <mergeCells count="64">
    <mergeCell ref="Q43:T43"/>
    <mergeCell ref="A44:B44"/>
    <mergeCell ref="Q44:T44"/>
    <mergeCell ref="M35:M44"/>
    <mergeCell ref="O35:O44"/>
    <mergeCell ref="Q35:T35"/>
    <mergeCell ref="Q36:T36"/>
    <mergeCell ref="Q37:T37"/>
    <mergeCell ref="Q38:T38"/>
    <mergeCell ref="Q39:T39"/>
    <mergeCell ref="Q40:T40"/>
    <mergeCell ref="Q41:T41"/>
    <mergeCell ref="Q42:T42"/>
    <mergeCell ref="A35:A38"/>
    <mergeCell ref="C35:C44"/>
    <mergeCell ref="E35:E44"/>
    <mergeCell ref="G35:G44"/>
    <mergeCell ref="I35:I44"/>
    <mergeCell ref="K35:K44"/>
    <mergeCell ref="A39:A43"/>
    <mergeCell ref="O29:P29"/>
    <mergeCell ref="Q29:T30"/>
    <mergeCell ref="A31:A34"/>
    <mergeCell ref="Q31:T31"/>
    <mergeCell ref="Q32:T32"/>
    <mergeCell ref="Q33:T33"/>
    <mergeCell ref="Q34:T34"/>
    <mergeCell ref="A29:A30"/>
    <mergeCell ref="C29:D29"/>
    <mergeCell ref="E29:F29"/>
    <mergeCell ref="G29:H29"/>
    <mergeCell ref="I29:J29"/>
    <mergeCell ref="K29:L29"/>
    <mergeCell ref="K18:K27"/>
    <mergeCell ref="M18:M27"/>
    <mergeCell ref="M29:N29"/>
    <mergeCell ref="O18:O27"/>
    <mergeCell ref="Q18:Q27"/>
    <mergeCell ref="S18:S27"/>
    <mergeCell ref="A22:A26"/>
    <mergeCell ref="A27:B27"/>
    <mergeCell ref="M12:N12"/>
    <mergeCell ref="O12:P12"/>
    <mergeCell ref="Q12:R12"/>
    <mergeCell ref="S12:T12"/>
    <mergeCell ref="A14:A17"/>
    <mergeCell ref="A18:A21"/>
    <mergeCell ref="C18:C27"/>
    <mergeCell ref="E18:E27"/>
    <mergeCell ref="G18:G27"/>
    <mergeCell ref="I18:I27"/>
    <mergeCell ref="A12:A13"/>
    <mergeCell ref="C12:D12"/>
    <mergeCell ref="E12:F12"/>
    <mergeCell ref="G12:H12"/>
    <mergeCell ref="I12:J12"/>
    <mergeCell ref="K12:L12"/>
    <mergeCell ref="A1:B1"/>
    <mergeCell ref="D2:P3"/>
    <mergeCell ref="T2:T3"/>
    <mergeCell ref="J5:L5"/>
    <mergeCell ref="M5:O5"/>
    <mergeCell ref="P5:Q5"/>
    <mergeCell ref="R5:T5"/>
  </mergeCells>
  <conditionalFormatting sqref="C5 E10">
    <cfRule type="containsBlanks" priority="3" dxfId="1" stopIfTrue="1">
      <formula>LEN(TRIM(C5))=0</formula>
    </cfRule>
  </conditionalFormatting>
  <conditionalFormatting sqref="Q31:T44">
    <cfRule type="expression" priority="2" dxfId="1" stopIfTrue="1">
      <formula>Q31=""</formula>
    </cfRule>
  </conditionalFormatting>
  <conditionalFormatting sqref="M5 R5">
    <cfRule type="expression" priority="1" dxfId="0" stopIfTrue="1">
      <formula>M5=""</formula>
    </cfRule>
  </conditionalFormatting>
  <printOptions horizontalCentered="1" verticalCentered="1"/>
  <pageMargins left="0" right="0" top="0.5905511811023623" bottom="0.1968503937007874" header="0" footer="0"/>
  <pageSetup fitToHeight="1" fitToWidth="1" horizontalDpi="600" verticalDpi="600" orientation="landscape" paperSize="9" scale="55" r:id="rId1"/>
  <ignoredErrors>
    <ignoredError sqref="I12:P12 C29:J2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45"/>
  <sheetViews>
    <sheetView view="pageBreakPreview" zoomScale="70" zoomScaleNormal="25" zoomScaleSheetLayoutView="70" zoomScalePageLayoutView="0" workbookViewId="0" topLeftCell="A1">
      <selection activeCell="A1" sqref="A1:B1"/>
    </sheetView>
  </sheetViews>
  <sheetFormatPr defaultColWidth="5.421875" defaultRowHeight="15" customHeight="1"/>
  <cols>
    <col min="1" max="1" width="8.421875" style="28" customWidth="1"/>
    <col min="2" max="2" width="24.57421875" style="28" customWidth="1"/>
    <col min="3" max="14" width="12.421875" style="28" customWidth="1"/>
    <col min="15" max="16" width="13.57421875" style="28" customWidth="1"/>
    <col min="17" max="20" width="13.7109375" style="28" customWidth="1"/>
    <col min="21" max="33" width="5.421875" style="28" customWidth="1"/>
    <col min="34" max="34" width="6.421875" style="28" customWidth="1"/>
    <col min="35" max="16384" width="5.421875" style="28" customWidth="1"/>
  </cols>
  <sheetData>
    <row r="1" spans="1:20" ht="23.25" customHeight="1">
      <c r="A1" s="586" t="s">
        <v>183</v>
      </c>
      <c r="B1" s="519"/>
      <c r="C1" s="27"/>
      <c r="T1" s="29" t="s">
        <v>225</v>
      </c>
    </row>
    <row r="2" spans="1:20" ht="23.25" customHeight="1">
      <c r="A2" s="30"/>
      <c r="B2" s="31"/>
      <c r="D2" s="602" t="s">
        <v>236</v>
      </c>
      <c r="E2" s="602"/>
      <c r="F2" s="602"/>
      <c r="G2" s="602"/>
      <c r="H2" s="602"/>
      <c r="I2" s="603"/>
      <c r="J2" s="603"/>
      <c r="K2" s="603"/>
      <c r="L2" s="603"/>
      <c r="M2" s="603"/>
      <c r="N2" s="603"/>
      <c r="O2" s="603"/>
      <c r="P2" s="603"/>
      <c r="T2" s="600"/>
    </row>
    <row r="3" spans="1:20" ht="23.25" customHeight="1">
      <c r="A3" s="30"/>
      <c r="B3" s="31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T3" s="601"/>
    </row>
    <row r="4" ht="8.25" customHeight="1">
      <c r="I4" s="32"/>
    </row>
    <row r="5" spans="1:31" ht="23.25" customHeight="1">
      <c r="A5" s="34"/>
      <c r="B5" s="153" t="s">
        <v>177</v>
      </c>
      <c r="C5" s="127">
        <f>'【年集計表（FW全体+指導）】'!F11</f>
        <v>0</v>
      </c>
      <c r="D5" s="34"/>
      <c r="E5" s="34"/>
      <c r="F5" s="34"/>
      <c r="G5" s="30"/>
      <c r="H5" s="30"/>
      <c r="I5" s="32"/>
      <c r="J5" s="303" t="s">
        <v>221</v>
      </c>
      <c r="K5" s="303"/>
      <c r="L5" s="303"/>
      <c r="M5" s="584">
        <f>IF('【1月】月集計表'!AE5&lt;&gt;"",'【1月】月集計表'!AE5,"")</f>
      </c>
      <c r="N5" s="585"/>
      <c r="O5" s="585"/>
      <c r="P5" s="586" t="s">
        <v>47</v>
      </c>
      <c r="Q5" s="519"/>
      <c r="R5" s="598">
        <f>IF('【1月】月集計表'!AL5&lt;&gt;"",'【1月】月集計表'!AL5,"")</f>
      </c>
      <c r="S5" s="598"/>
      <c r="T5" s="598"/>
      <c r="AE5" s="6"/>
    </row>
    <row r="6" spans="1:31" ht="23.25" customHeight="1">
      <c r="A6" s="34"/>
      <c r="C6" s="34"/>
      <c r="D6" s="34"/>
      <c r="E6" s="34"/>
      <c r="F6" s="34"/>
      <c r="G6" s="30"/>
      <c r="H6" s="30"/>
      <c r="I6" s="32"/>
      <c r="J6" s="105"/>
      <c r="K6" s="105"/>
      <c r="L6" s="105"/>
      <c r="M6" s="6"/>
      <c r="N6" s="6"/>
      <c r="O6" s="6"/>
      <c r="P6" s="105"/>
      <c r="Q6" s="105"/>
      <c r="R6" s="6"/>
      <c r="S6" s="6"/>
      <c r="T6" s="6"/>
      <c r="AE6" s="6"/>
    </row>
    <row r="7" spans="1:31" ht="23.25" customHeight="1">
      <c r="A7" s="34"/>
      <c r="B7" s="153" t="s">
        <v>176</v>
      </c>
      <c r="C7" s="153" t="s">
        <v>81</v>
      </c>
      <c r="D7" s="153" t="s">
        <v>92</v>
      </c>
      <c r="E7" s="153" t="s">
        <v>82</v>
      </c>
      <c r="F7" s="105"/>
      <c r="G7" s="105"/>
      <c r="H7" s="105"/>
      <c r="I7" s="105"/>
      <c r="J7" s="105"/>
      <c r="K7" s="105"/>
      <c r="L7" s="105"/>
      <c r="M7" s="6"/>
      <c r="N7" s="6"/>
      <c r="O7" s="6"/>
      <c r="P7" s="105"/>
      <c r="Q7" s="105"/>
      <c r="R7" s="6"/>
      <c r="S7" s="6"/>
      <c r="T7" s="6"/>
      <c r="AE7" s="6"/>
    </row>
    <row r="8" spans="1:33" ht="23.25" customHeight="1" hidden="1">
      <c r="A8" s="34"/>
      <c r="B8" s="216"/>
      <c r="C8" s="216"/>
      <c r="D8" s="216"/>
      <c r="E8" s="216"/>
      <c r="F8" s="105"/>
      <c r="G8" s="105"/>
      <c r="H8" s="105"/>
      <c r="I8" s="105"/>
      <c r="J8" s="105"/>
      <c r="AG8" s="31"/>
    </row>
    <row r="9" spans="1:33" ht="23.25" customHeight="1" hidden="1">
      <c r="A9" s="34"/>
      <c r="B9" s="216"/>
      <c r="C9" s="216"/>
      <c r="D9" s="216"/>
      <c r="E9" s="216"/>
      <c r="F9" s="105"/>
      <c r="G9" s="105"/>
      <c r="H9" s="105"/>
      <c r="I9" s="105"/>
      <c r="J9" s="105"/>
      <c r="AG9" s="31"/>
    </row>
    <row r="10" spans="1:33" ht="23.25" customHeight="1" hidden="1">
      <c r="A10" s="34"/>
      <c r="B10" s="216"/>
      <c r="C10" s="216"/>
      <c r="D10" s="216"/>
      <c r="E10" s="216"/>
      <c r="AG10" s="31"/>
    </row>
    <row r="11" spans="1:33" ht="23.25" customHeight="1">
      <c r="A11" s="34"/>
      <c r="B11" s="153" t="s">
        <v>167</v>
      </c>
      <c r="C11" s="218"/>
      <c r="D11" s="218"/>
      <c r="E11" s="127">
        <f>'【年集計表（FW全体+指導）】'!E11</f>
        <v>0</v>
      </c>
      <c r="F11" s="30"/>
      <c r="G11" s="34"/>
      <c r="H11" s="34"/>
      <c r="AG11" s="31"/>
    </row>
    <row r="12" spans="1:33" s="100" customFormat="1" ht="23.25" customHeight="1" thickBot="1">
      <c r="A12" s="34"/>
      <c r="B12" s="34"/>
      <c r="C12" s="34"/>
      <c r="AG12" s="101"/>
    </row>
    <row r="13" spans="1:20" ht="26.25" customHeight="1" thickBot="1">
      <c r="A13" s="591" t="s">
        <v>48</v>
      </c>
      <c r="B13" s="174" t="s">
        <v>49</v>
      </c>
      <c r="C13" s="582"/>
      <c r="D13" s="583"/>
      <c r="E13" s="582"/>
      <c r="F13" s="604"/>
      <c r="G13" s="582"/>
      <c r="H13" s="583"/>
      <c r="I13" s="569" t="s">
        <v>84</v>
      </c>
      <c r="J13" s="570"/>
      <c r="K13" s="569" t="s">
        <v>85</v>
      </c>
      <c r="L13" s="570"/>
      <c r="M13" s="569" t="s">
        <v>86</v>
      </c>
      <c r="N13" s="570"/>
      <c r="O13" s="569" t="s">
        <v>87</v>
      </c>
      <c r="P13" s="570"/>
      <c r="Q13" s="493" t="s">
        <v>184</v>
      </c>
      <c r="R13" s="493"/>
      <c r="S13" s="566" t="s">
        <v>169</v>
      </c>
      <c r="T13" s="566"/>
    </row>
    <row r="14" spans="1:20" ht="26.25" customHeight="1" thickBot="1">
      <c r="A14" s="592"/>
      <c r="B14" s="174" t="s">
        <v>50</v>
      </c>
      <c r="C14" s="221"/>
      <c r="D14" s="221"/>
      <c r="E14" s="221"/>
      <c r="F14" s="222"/>
      <c r="G14" s="221"/>
      <c r="H14" s="221"/>
      <c r="I14" s="174" t="s">
        <v>106</v>
      </c>
      <c r="J14" s="174" t="s">
        <v>159</v>
      </c>
      <c r="K14" s="174" t="s">
        <v>106</v>
      </c>
      <c r="L14" s="174" t="s">
        <v>159</v>
      </c>
      <c r="M14" s="174" t="s">
        <v>106</v>
      </c>
      <c r="N14" s="174" t="s">
        <v>159</v>
      </c>
      <c r="O14" s="174" t="s">
        <v>106</v>
      </c>
      <c r="P14" s="174" t="s">
        <v>159</v>
      </c>
      <c r="Q14" s="174" t="s">
        <v>63</v>
      </c>
      <c r="R14" s="174" t="s">
        <v>51</v>
      </c>
      <c r="S14" s="175" t="s">
        <v>63</v>
      </c>
      <c r="T14" s="175" t="s">
        <v>51</v>
      </c>
    </row>
    <row r="15" spans="1:20" ht="26.25" customHeight="1">
      <c r="A15" s="609" t="s">
        <v>52</v>
      </c>
      <c r="B15" s="242" t="s">
        <v>156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33"/>
      <c r="S15" s="207"/>
      <c r="T15" s="252"/>
    </row>
    <row r="16" spans="1:20" ht="26.25" customHeight="1">
      <c r="A16" s="610"/>
      <c r="B16" s="243" t="s">
        <v>157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34"/>
      <c r="S16" s="208"/>
      <c r="T16" s="253"/>
    </row>
    <row r="17" spans="1:20" ht="26.25" customHeight="1">
      <c r="A17" s="610"/>
      <c r="B17" s="243" t="s">
        <v>158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34"/>
      <c r="S17" s="208"/>
      <c r="T17" s="253"/>
    </row>
    <row r="18" spans="1:20" ht="26.25" customHeight="1" thickBot="1">
      <c r="A18" s="611"/>
      <c r="B18" s="244" t="s">
        <v>53</v>
      </c>
      <c r="C18" s="225"/>
      <c r="D18" s="226"/>
      <c r="E18" s="225"/>
      <c r="F18" s="226"/>
      <c r="G18" s="226"/>
      <c r="H18" s="226"/>
      <c r="I18" s="225"/>
      <c r="J18" s="226"/>
      <c r="K18" s="225"/>
      <c r="L18" s="226"/>
      <c r="M18" s="225"/>
      <c r="N18" s="226"/>
      <c r="O18" s="225"/>
      <c r="P18" s="226"/>
      <c r="Q18" s="226"/>
      <c r="R18" s="235"/>
      <c r="S18" s="209"/>
      <c r="T18" s="185"/>
    </row>
    <row r="19" spans="1:20" ht="26.25" customHeight="1" thickBot="1">
      <c r="A19" s="593" t="s">
        <v>54</v>
      </c>
      <c r="B19" s="186" t="s">
        <v>55</v>
      </c>
      <c r="C19" s="577"/>
      <c r="D19" s="227"/>
      <c r="E19" s="577"/>
      <c r="F19" s="228"/>
      <c r="G19" s="577"/>
      <c r="H19" s="227"/>
      <c r="I19" s="559"/>
      <c r="J19" s="187">
        <f>'【6月】月集計表'!$AV$54</f>
        <v>0</v>
      </c>
      <c r="K19" s="559"/>
      <c r="L19" s="187">
        <f>'【7月】月集計表'!$AV$54</f>
        <v>0</v>
      </c>
      <c r="M19" s="559"/>
      <c r="N19" s="187">
        <f>'【8月】月集計表'!$AV$54</f>
        <v>0</v>
      </c>
      <c r="O19" s="559"/>
      <c r="P19" s="187">
        <f>'【9月】月集計表'!$AV$54</f>
        <v>0</v>
      </c>
      <c r="Q19" s="560"/>
      <c r="R19" s="187">
        <f>SUM(J19,L19,N19,P19)</f>
        <v>0</v>
      </c>
      <c r="S19" s="567"/>
      <c r="T19" s="188">
        <f>R19</f>
        <v>0</v>
      </c>
    </row>
    <row r="20" spans="1:20" ht="26.25" customHeight="1" thickBot="1">
      <c r="A20" s="593"/>
      <c r="B20" s="189" t="s">
        <v>56</v>
      </c>
      <c r="C20" s="577"/>
      <c r="D20" s="224"/>
      <c r="E20" s="577"/>
      <c r="F20" s="229"/>
      <c r="G20" s="577"/>
      <c r="H20" s="224"/>
      <c r="I20" s="559"/>
      <c r="J20" s="155">
        <f>ROUNDDOWN(J19*0.06,0)</f>
        <v>0</v>
      </c>
      <c r="K20" s="559"/>
      <c r="L20" s="155">
        <f>ROUNDDOWN(L19*0.06,0)</f>
        <v>0</v>
      </c>
      <c r="M20" s="559"/>
      <c r="N20" s="155">
        <f>ROUNDDOWN(N19*0.06,0)</f>
        <v>0</v>
      </c>
      <c r="O20" s="559"/>
      <c r="P20" s="155">
        <f>ROUNDDOWN(P19*0.06,0)</f>
        <v>0</v>
      </c>
      <c r="Q20" s="605"/>
      <c r="R20" s="155">
        <f aca="true" t="shared" si="0" ref="R20:R28">SUM(J20,L20,N20,P20)</f>
        <v>0</v>
      </c>
      <c r="S20" s="568"/>
      <c r="T20" s="190">
        <f>R20</f>
        <v>0</v>
      </c>
    </row>
    <row r="21" spans="1:20" ht="26.25" customHeight="1" thickBot="1">
      <c r="A21" s="593"/>
      <c r="B21" s="189" t="s">
        <v>79</v>
      </c>
      <c r="C21" s="577"/>
      <c r="D21" s="224"/>
      <c r="E21" s="577"/>
      <c r="F21" s="229"/>
      <c r="G21" s="577"/>
      <c r="H21" s="224"/>
      <c r="I21" s="559"/>
      <c r="J21" s="155">
        <f>'【6月】月集計表'!$AX$54</f>
        <v>0</v>
      </c>
      <c r="K21" s="559"/>
      <c r="L21" s="155">
        <f>'【7月】月集計表'!$AX$54</f>
        <v>0</v>
      </c>
      <c r="M21" s="559"/>
      <c r="N21" s="155">
        <f>'【8月】月集計表'!$AX$54</f>
        <v>0</v>
      </c>
      <c r="O21" s="559"/>
      <c r="P21" s="155">
        <f>'【9月】月集計表'!$AX$54</f>
        <v>0</v>
      </c>
      <c r="Q21" s="605"/>
      <c r="R21" s="155">
        <f t="shared" si="0"/>
        <v>0</v>
      </c>
      <c r="S21" s="568"/>
      <c r="T21" s="190">
        <f>R21</f>
        <v>0</v>
      </c>
    </row>
    <row r="22" spans="1:20" ht="26.25" customHeight="1" thickBot="1">
      <c r="A22" s="594"/>
      <c r="B22" s="230" t="s">
        <v>57</v>
      </c>
      <c r="C22" s="577"/>
      <c r="D22" s="224"/>
      <c r="E22" s="577"/>
      <c r="F22" s="229"/>
      <c r="G22" s="577"/>
      <c r="H22" s="224"/>
      <c r="I22" s="559"/>
      <c r="J22" s="231">
        <f>'【6月】月集計表'!$AZ$54</f>
        <v>0</v>
      </c>
      <c r="K22" s="559"/>
      <c r="L22" s="231">
        <f>'【7月】月集計表'!$AZ$54</f>
        <v>0</v>
      </c>
      <c r="M22" s="559"/>
      <c r="N22" s="231">
        <f>'【8月】月集計表'!$AZ$54</f>
        <v>0</v>
      </c>
      <c r="O22" s="559"/>
      <c r="P22" s="231">
        <f>'【9月】月集計表'!$AZ$54</f>
        <v>0</v>
      </c>
      <c r="Q22" s="605"/>
      <c r="R22" s="231">
        <f t="shared" si="0"/>
        <v>0</v>
      </c>
      <c r="S22" s="568"/>
      <c r="T22" s="210">
        <f>R22</f>
        <v>0</v>
      </c>
    </row>
    <row r="23" spans="1:20" ht="26.25" customHeight="1" thickBot="1">
      <c r="A23" s="606" t="s">
        <v>91</v>
      </c>
      <c r="B23" s="232" t="s">
        <v>90</v>
      </c>
      <c r="C23" s="577"/>
      <c r="D23" s="224"/>
      <c r="E23" s="577"/>
      <c r="F23" s="229"/>
      <c r="G23" s="577"/>
      <c r="H23" s="224"/>
      <c r="I23" s="559"/>
      <c r="J23" s="231"/>
      <c r="K23" s="559"/>
      <c r="L23" s="231"/>
      <c r="M23" s="559"/>
      <c r="N23" s="231"/>
      <c r="O23" s="559"/>
      <c r="P23" s="231"/>
      <c r="Q23" s="605"/>
      <c r="R23" s="231"/>
      <c r="S23" s="568"/>
      <c r="T23" s="210">
        <v>0</v>
      </c>
    </row>
    <row r="24" spans="1:20" ht="26.25" customHeight="1" thickBot="1">
      <c r="A24" s="607"/>
      <c r="B24" s="232" t="s">
        <v>58</v>
      </c>
      <c r="C24" s="577"/>
      <c r="D24" s="224"/>
      <c r="E24" s="577"/>
      <c r="F24" s="229"/>
      <c r="G24" s="577"/>
      <c r="H24" s="224"/>
      <c r="I24" s="559"/>
      <c r="J24" s="231">
        <f>'【6月】月集計表'!$BA$54</f>
        <v>0</v>
      </c>
      <c r="K24" s="559"/>
      <c r="L24" s="231">
        <f>'【7月】月集計表'!$BA$54</f>
        <v>0</v>
      </c>
      <c r="M24" s="559"/>
      <c r="N24" s="231">
        <f>'【8月】月集計表'!$BA$54</f>
        <v>0</v>
      </c>
      <c r="O24" s="559"/>
      <c r="P24" s="231">
        <f>'【9月】月集計表'!$BA$54</f>
        <v>0</v>
      </c>
      <c r="Q24" s="605"/>
      <c r="R24" s="231">
        <f t="shared" si="0"/>
        <v>0</v>
      </c>
      <c r="S24" s="568"/>
      <c r="T24" s="210">
        <f>IF(R24&gt;40000*SUM($C$8:$C$9),40000*SUM($C$8:$C$9),R24)</f>
        <v>0</v>
      </c>
    </row>
    <row r="25" spans="1:20" ht="26.25" customHeight="1" thickBot="1">
      <c r="A25" s="607"/>
      <c r="B25" s="232" t="s">
        <v>92</v>
      </c>
      <c r="C25" s="577"/>
      <c r="D25" s="224"/>
      <c r="E25" s="577"/>
      <c r="F25" s="229"/>
      <c r="G25" s="577"/>
      <c r="H25" s="224"/>
      <c r="I25" s="559"/>
      <c r="J25" s="231">
        <f>'【6月】月集計表'!$BB$54</f>
        <v>0</v>
      </c>
      <c r="K25" s="559"/>
      <c r="L25" s="231">
        <f>'【7月】月集計表'!$BB$54</f>
        <v>0</v>
      </c>
      <c r="M25" s="559"/>
      <c r="N25" s="231">
        <f>'【8月】月集計表'!$BB$54</f>
        <v>0</v>
      </c>
      <c r="O25" s="559"/>
      <c r="P25" s="231">
        <f>'【9月】月集計表'!$BB$54</f>
        <v>0</v>
      </c>
      <c r="Q25" s="605"/>
      <c r="R25" s="231">
        <f t="shared" si="0"/>
        <v>0</v>
      </c>
      <c r="S25" s="568"/>
      <c r="T25" s="210">
        <f>IF(R25&gt;100000*SUM($D$9),100000*SUM($D$9),R25)</f>
        <v>0</v>
      </c>
    </row>
    <row r="26" spans="1:20" ht="26.25" customHeight="1" thickBot="1">
      <c r="A26" s="607"/>
      <c r="B26" s="192" t="s">
        <v>93</v>
      </c>
      <c r="C26" s="577"/>
      <c r="D26" s="224"/>
      <c r="E26" s="577"/>
      <c r="F26" s="229"/>
      <c r="G26" s="577"/>
      <c r="H26" s="224"/>
      <c r="I26" s="559"/>
      <c r="J26" s="155">
        <f>'【6月】月集計表'!$BC$54</f>
        <v>0</v>
      </c>
      <c r="K26" s="559"/>
      <c r="L26" s="155">
        <f>'【7月】月集計表'!$BC$54</f>
        <v>0</v>
      </c>
      <c r="M26" s="559"/>
      <c r="N26" s="155">
        <f>'【8月】月集計表'!$BC$54</f>
        <v>0</v>
      </c>
      <c r="O26" s="559"/>
      <c r="P26" s="155">
        <f>'【9月】月集計表'!$BC$54</f>
        <v>0</v>
      </c>
      <c r="Q26" s="605"/>
      <c r="R26" s="155">
        <f t="shared" si="0"/>
        <v>0</v>
      </c>
      <c r="S26" s="568"/>
      <c r="T26" s="190">
        <f>IF(R26&gt;50000*SUM($E$9:$E$11),50000*SUM($E$9:$E$11),R26)</f>
        <v>0</v>
      </c>
    </row>
    <row r="27" spans="1:20" ht="26.25" customHeight="1" thickBot="1">
      <c r="A27" s="608"/>
      <c r="B27" s="192" t="s">
        <v>108</v>
      </c>
      <c r="C27" s="577"/>
      <c r="D27" s="224"/>
      <c r="E27" s="577"/>
      <c r="F27" s="229"/>
      <c r="G27" s="577"/>
      <c r="H27" s="224"/>
      <c r="I27" s="559"/>
      <c r="J27" s="155">
        <f>'【6月】月集計表'!$BD$54</f>
        <v>0</v>
      </c>
      <c r="K27" s="559"/>
      <c r="L27" s="155">
        <f>'【7月】月集計表'!$BD$54</f>
        <v>0</v>
      </c>
      <c r="M27" s="559"/>
      <c r="N27" s="155">
        <f>'【8月】月集計表'!$BD$54</f>
        <v>0</v>
      </c>
      <c r="O27" s="559"/>
      <c r="P27" s="155">
        <f>'【9月】月集計表'!$BD$54</f>
        <v>0</v>
      </c>
      <c r="Q27" s="605"/>
      <c r="R27" s="155">
        <f t="shared" si="0"/>
        <v>0</v>
      </c>
      <c r="S27" s="568"/>
      <c r="T27" s="190">
        <f>IF(R27&gt;20000*SUM($C$5)*4,20000*SUM($C$5)*4,R27)</f>
        <v>0</v>
      </c>
    </row>
    <row r="28" spans="1:20" ht="26.25" customHeight="1" thickBot="1">
      <c r="A28" s="493" t="s">
        <v>59</v>
      </c>
      <c r="B28" s="493"/>
      <c r="C28" s="578"/>
      <c r="D28" s="224"/>
      <c r="E28" s="578"/>
      <c r="F28" s="229"/>
      <c r="G28" s="578"/>
      <c r="H28" s="224"/>
      <c r="I28" s="560"/>
      <c r="J28" s="155">
        <f>SUM(J18:J27)</f>
        <v>0</v>
      </c>
      <c r="K28" s="560"/>
      <c r="L28" s="155">
        <f>SUM(L18:L27)</f>
        <v>0</v>
      </c>
      <c r="M28" s="560"/>
      <c r="N28" s="155">
        <f>SUM(N18:N27)</f>
        <v>0</v>
      </c>
      <c r="O28" s="560"/>
      <c r="P28" s="155">
        <f>SUM(P18:P27)</f>
        <v>0</v>
      </c>
      <c r="Q28" s="605"/>
      <c r="R28" s="155">
        <f t="shared" si="0"/>
        <v>0</v>
      </c>
      <c r="S28" s="568"/>
      <c r="T28" s="194">
        <f>SUM(T18:T27)</f>
        <v>0</v>
      </c>
    </row>
    <row r="29" spans="1:34" s="101" customFormat="1" ht="26.25" customHeight="1" thickBot="1">
      <c r="A29" s="102"/>
      <c r="B29" s="102"/>
      <c r="C29" s="100"/>
      <c r="D29" s="103"/>
      <c r="E29" s="100"/>
      <c r="F29" s="103"/>
      <c r="G29" s="100"/>
      <c r="H29" s="103"/>
      <c r="I29" s="100"/>
      <c r="J29" s="103"/>
      <c r="K29" s="103"/>
      <c r="L29" s="103"/>
      <c r="M29" s="103"/>
      <c r="N29" s="103"/>
      <c r="O29" s="103"/>
      <c r="P29" s="103"/>
      <c r="Q29" s="103"/>
      <c r="R29" s="104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</row>
    <row r="30" spans="1:20" ht="26.25" customHeight="1" thickBot="1">
      <c r="A30" s="591" t="s">
        <v>48</v>
      </c>
      <c r="B30" s="174" t="s">
        <v>49</v>
      </c>
      <c r="C30" s="569" t="s">
        <v>61</v>
      </c>
      <c r="D30" s="570"/>
      <c r="E30" s="569" t="s">
        <v>88</v>
      </c>
      <c r="F30" s="570"/>
      <c r="G30" s="569" t="s">
        <v>89</v>
      </c>
      <c r="H30" s="570"/>
      <c r="I30" s="569" t="s">
        <v>62</v>
      </c>
      <c r="J30" s="570"/>
      <c r="K30" s="582"/>
      <c r="L30" s="583"/>
      <c r="M30" s="493" t="s">
        <v>185</v>
      </c>
      <c r="N30" s="599"/>
      <c r="O30" s="581" t="s">
        <v>186</v>
      </c>
      <c r="P30" s="581"/>
      <c r="Q30" s="571" t="s">
        <v>60</v>
      </c>
      <c r="R30" s="572"/>
      <c r="S30" s="572"/>
      <c r="T30" s="573"/>
    </row>
    <row r="31" spans="1:20" ht="26.25" customHeight="1" thickBot="1">
      <c r="A31" s="592"/>
      <c r="B31" s="174" t="s">
        <v>50</v>
      </c>
      <c r="C31" s="174" t="s">
        <v>106</v>
      </c>
      <c r="D31" s="174" t="s">
        <v>159</v>
      </c>
      <c r="E31" s="174" t="s">
        <v>106</v>
      </c>
      <c r="F31" s="174" t="s">
        <v>159</v>
      </c>
      <c r="G31" s="174" t="s">
        <v>106</v>
      </c>
      <c r="H31" s="174" t="s">
        <v>159</v>
      </c>
      <c r="I31" s="174" t="s">
        <v>106</v>
      </c>
      <c r="J31" s="174" t="s">
        <v>159</v>
      </c>
      <c r="K31" s="221"/>
      <c r="L31" s="221"/>
      <c r="M31" s="174" t="s">
        <v>63</v>
      </c>
      <c r="N31" s="173" t="s">
        <v>51</v>
      </c>
      <c r="O31" s="195" t="s">
        <v>63</v>
      </c>
      <c r="P31" s="195" t="s">
        <v>51</v>
      </c>
      <c r="Q31" s="574"/>
      <c r="R31" s="575"/>
      <c r="S31" s="575"/>
      <c r="T31" s="576"/>
    </row>
    <row r="32" spans="1:20" ht="26.25" customHeight="1">
      <c r="A32" s="609" t="s">
        <v>52</v>
      </c>
      <c r="B32" s="242" t="s">
        <v>156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48"/>
      <c r="O32" s="211"/>
      <c r="P32" s="212"/>
      <c r="Q32" s="563"/>
      <c r="R32" s="564"/>
      <c r="S32" s="564"/>
      <c r="T32" s="565"/>
    </row>
    <row r="33" spans="1:20" ht="26.25" customHeight="1">
      <c r="A33" s="610"/>
      <c r="B33" s="243" t="s">
        <v>157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9"/>
      <c r="O33" s="213"/>
      <c r="P33" s="214"/>
      <c r="Q33" s="563"/>
      <c r="R33" s="564"/>
      <c r="S33" s="564"/>
      <c r="T33" s="565"/>
    </row>
    <row r="34" spans="1:20" ht="26.25" customHeight="1">
      <c r="A34" s="610"/>
      <c r="B34" s="243" t="s">
        <v>158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9"/>
      <c r="O34" s="213"/>
      <c r="P34" s="214"/>
      <c r="Q34" s="563"/>
      <c r="R34" s="564"/>
      <c r="S34" s="564"/>
      <c r="T34" s="565"/>
    </row>
    <row r="35" spans="1:20" ht="26.25" customHeight="1" thickBot="1">
      <c r="A35" s="611"/>
      <c r="B35" s="244" t="s">
        <v>53</v>
      </c>
      <c r="C35" s="225"/>
      <c r="D35" s="226"/>
      <c r="E35" s="225"/>
      <c r="F35" s="226"/>
      <c r="G35" s="225"/>
      <c r="H35" s="226"/>
      <c r="I35" s="225"/>
      <c r="J35" s="226"/>
      <c r="K35" s="225"/>
      <c r="L35" s="226"/>
      <c r="M35" s="225"/>
      <c r="N35" s="225"/>
      <c r="O35" s="215"/>
      <c r="P35" s="202"/>
      <c r="Q35" s="563"/>
      <c r="R35" s="564"/>
      <c r="S35" s="564"/>
      <c r="T35" s="565"/>
    </row>
    <row r="36" spans="1:20" ht="26.25" customHeight="1" thickBot="1">
      <c r="A36" s="593" t="s">
        <v>54</v>
      </c>
      <c r="B36" s="186" t="s">
        <v>55</v>
      </c>
      <c r="C36" s="559"/>
      <c r="D36" s="187">
        <f>'【10月】月集計表'!$AV$54</f>
        <v>0</v>
      </c>
      <c r="E36" s="559"/>
      <c r="F36" s="187">
        <f>'【11月】月集計表'!$AV$54</f>
        <v>0</v>
      </c>
      <c r="G36" s="559"/>
      <c r="H36" s="187">
        <f>'【12月】月集計表'!$AV$54</f>
        <v>0</v>
      </c>
      <c r="I36" s="559"/>
      <c r="J36" s="187">
        <f>'【1月】月集計表'!$AV$54</f>
        <v>0</v>
      </c>
      <c r="K36" s="577"/>
      <c r="L36" s="227"/>
      <c r="M36" s="559"/>
      <c r="N36" s="203">
        <f>SUM(D36,F36,H36,J36)</f>
        <v>0</v>
      </c>
      <c r="O36" s="561"/>
      <c r="P36" s="204">
        <f>N36+R19</f>
        <v>0</v>
      </c>
      <c r="Q36" s="563"/>
      <c r="R36" s="564"/>
      <c r="S36" s="564"/>
      <c r="T36" s="565"/>
    </row>
    <row r="37" spans="1:20" ht="26.25" customHeight="1" thickBot="1">
      <c r="A37" s="593"/>
      <c r="B37" s="189" t="s">
        <v>56</v>
      </c>
      <c r="C37" s="559"/>
      <c r="D37" s="155">
        <f>ROUNDDOWN(D36*0.06,0)</f>
        <v>0</v>
      </c>
      <c r="E37" s="559"/>
      <c r="F37" s="155">
        <f>ROUNDDOWN(F36*0.06,0)</f>
        <v>0</v>
      </c>
      <c r="G37" s="559"/>
      <c r="H37" s="155">
        <f>ROUNDDOWN(H36*0.06,0)</f>
        <v>0</v>
      </c>
      <c r="I37" s="559"/>
      <c r="J37" s="155">
        <f>ROUNDDOWN(J36*0.06,0)</f>
        <v>0</v>
      </c>
      <c r="K37" s="577"/>
      <c r="L37" s="224"/>
      <c r="M37" s="559"/>
      <c r="N37" s="178">
        <f aca="true" t="shared" si="1" ref="N37:N45">SUM(D37,F37,H37,J37)</f>
        <v>0</v>
      </c>
      <c r="O37" s="562"/>
      <c r="P37" s="205">
        <f>N37+R20</f>
        <v>0</v>
      </c>
      <c r="Q37" s="563"/>
      <c r="R37" s="564"/>
      <c r="S37" s="564"/>
      <c r="T37" s="565"/>
    </row>
    <row r="38" spans="1:20" ht="26.25" customHeight="1" thickBot="1">
      <c r="A38" s="593"/>
      <c r="B38" s="189" t="s">
        <v>79</v>
      </c>
      <c r="C38" s="559"/>
      <c r="D38" s="155">
        <f>'【10月】月集計表'!$AX$54</f>
        <v>0</v>
      </c>
      <c r="E38" s="559"/>
      <c r="F38" s="155">
        <f>'【11月】月集計表'!$AX$54</f>
        <v>0</v>
      </c>
      <c r="G38" s="559"/>
      <c r="H38" s="155">
        <f>'【12月】月集計表'!$AX$54</f>
        <v>0</v>
      </c>
      <c r="I38" s="559"/>
      <c r="J38" s="155">
        <f>'【1月】月集計表'!$AX$54</f>
        <v>0</v>
      </c>
      <c r="K38" s="577"/>
      <c r="L38" s="224"/>
      <c r="M38" s="559"/>
      <c r="N38" s="178">
        <f t="shared" si="1"/>
        <v>0</v>
      </c>
      <c r="O38" s="562"/>
      <c r="P38" s="205">
        <f>N38+R21</f>
        <v>0</v>
      </c>
      <c r="Q38" s="563"/>
      <c r="R38" s="564"/>
      <c r="S38" s="564"/>
      <c r="T38" s="565"/>
    </row>
    <row r="39" spans="1:20" ht="26.25" customHeight="1" thickBot="1">
      <c r="A39" s="594"/>
      <c r="B39" s="230" t="s">
        <v>57</v>
      </c>
      <c r="C39" s="559"/>
      <c r="D39" s="231">
        <f>'【10月】月集計表'!$AZ$54</f>
        <v>0</v>
      </c>
      <c r="E39" s="559"/>
      <c r="F39" s="231">
        <f>'【11月】月集計表'!$AZ$54</f>
        <v>0</v>
      </c>
      <c r="G39" s="559"/>
      <c r="H39" s="231">
        <f>'【12月】月集計表'!$AZ$54</f>
        <v>0</v>
      </c>
      <c r="I39" s="559"/>
      <c r="J39" s="231">
        <f>'【1月】月集計表'!$AZ$54</f>
        <v>0</v>
      </c>
      <c r="K39" s="577"/>
      <c r="L39" s="224"/>
      <c r="M39" s="559"/>
      <c r="N39" s="247">
        <f t="shared" si="1"/>
        <v>0</v>
      </c>
      <c r="O39" s="562"/>
      <c r="P39" s="249">
        <f>N39+R22</f>
        <v>0</v>
      </c>
      <c r="Q39" s="563"/>
      <c r="R39" s="564"/>
      <c r="S39" s="564"/>
      <c r="T39" s="565"/>
    </row>
    <row r="40" spans="1:20" ht="26.25" customHeight="1" thickBot="1">
      <c r="A40" s="606" t="s">
        <v>91</v>
      </c>
      <c r="B40" s="232" t="s">
        <v>90</v>
      </c>
      <c r="C40" s="559"/>
      <c r="D40" s="231"/>
      <c r="E40" s="559"/>
      <c r="F40" s="231"/>
      <c r="G40" s="559"/>
      <c r="H40" s="231"/>
      <c r="I40" s="559"/>
      <c r="J40" s="231"/>
      <c r="K40" s="577"/>
      <c r="L40" s="224"/>
      <c r="M40" s="559"/>
      <c r="N40" s="247"/>
      <c r="O40" s="562"/>
      <c r="P40" s="249">
        <v>0</v>
      </c>
      <c r="Q40" s="563"/>
      <c r="R40" s="564"/>
      <c r="S40" s="564"/>
      <c r="T40" s="565"/>
    </row>
    <row r="41" spans="1:20" ht="26.25" customHeight="1" thickBot="1">
      <c r="A41" s="607"/>
      <c r="B41" s="232" t="s">
        <v>58</v>
      </c>
      <c r="C41" s="559"/>
      <c r="D41" s="231">
        <f>'【10月】月集計表'!$BA$54</f>
        <v>0</v>
      </c>
      <c r="E41" s="559"/>
      <c r="F41" s="231">
        <f>'【11月】月集計表'!$BA$54</f>
        <v>0</v>
      </c>
      <c r="G41" s="559"/>
      <c r="H41" s="231">
        <f>'【12月】月集計表'!$BA$54</f>
        <v>0</v>
      </c>
      <c r="I41" s="559"/>
      <c r="J41" s="231">
        <f>'【1月】月集計表'!$BA$54</f>
        <v>0</v>
      </c>
      <c r="K41" s="577"/>
      <c r="L41" s="224"/>
      <c r="M41" s="559"/>
      <c r="N41" s="247">
        <f t="shared" si="1"/>
        <v>0</v>
      </c>
      <c r="O41" s="562"/>
      <c r="P41" s="249">
        <f>IF(N41+R24&gt;40000*SUM($C$8:$C$9),40000*SUM($C$8:$C$9),N41+R24)</f>
        <v>0</v>
      </c>
      <c r="Q41" s="563"/>
      <c r="R41" s="564"/>
      <c r="S41" s="564"/>
      <c r="T41" s="565"/>
    </row>
    <row r="42" spans="1:20" ht="26.25" customHeight="1" thickBot="1">
      <c r="A42" s="607"/>
      <c r="B42" s="232" t="s">
        <v>92</v>
      </c>
      <c r="C42" s="559"/>
      <c r="D42" s="231">
        <f>'【10月】月集計表'!$BB$54</f>
        <v>0</v>
      </c>
      <c r="E42" s="559"/>
      <c r="F42" s="231">
        <f>'【11月】月集計表'!$BB$54</f>
        <v>0</v>
      </c>
      <c r="G42" s="559"/>
      <c r="H42" s="231">
        <f>'【12月】月集計表'!$BB$54</f>
        <v>0</v>
      </c>
      <c r="I42" s="559"/>
      <c r="J42" s="231">
        <f>'【1月】月集計表'!$BB$54</f>
        <v>0</v>
      </c>
      <c r="K42" s="577"/>
      <c r="L42" s="224"/>
      <c r="M42" s="559"/>
      <c r="N42" s="247">
        <f t="shared" si="1"/>
        <v>0</v>
      </c>
      <c r="O42" s="562"/>
      <c r="P42" s="249">
        <f>IF(N42+R25&gt;100000*SUM($D$9),100000*SUM($D$9),N42+R25)</f>
        <v>0</v>
      </c>
      <c r="Q42" s="563"/>
      <c r="R42" s="564"/>
      <c r="S42" s="564"/>
      <c r="T42" s="565"/>
    </row>
    <row r="43" spans="1:20" ht="26.25" customHeight="1" thickBot="1">
      <c r="A43" s="607"/>
      <c r="B43" s="192" t="s">
        <v>93</v>
      </c>
      <c r="C43" s="559"/>
      <c r="D43" s="155">
        <f>'【10月】月集計表'!$BC$54</f>
        <v>0</v>
      </c>
      <c r="E43" s="559"/>
      <c r="F43" s="155">
        <f>'【11月】月集計表'!$BC$54</f>
        <v>0</v>
      </c>
      <c r="G43" s="559"/>
      <c r="H43" s="155">
        <f>'【12月】月集計表'!$BC$54</f>
        <v>0</v>
      </c>
      <c r="I43" s="559"/>
      <c r="J43" s="155">
        <f>'【1月】月集計表'!$BC$54</f>
        <v>0</v>
      </c>
      <c r="K43" s="577"/>
      <c r="L43" s="224"/>
      <c r="M43" s="559"/>
      <c r="N43" s="178">
        <f t="shared" si="1"/>
        <v>0</v>
      </c>
      <c r="O43" s="562"/>
      <c r="P43" s="205">
        <f>IF(N43+R26&gt;50000*SUM($E$9:$E$11),50000*SUM($E$9:$E$11),N43+R26)</f>
        <v>0</v>
      </c>
      <c r="Q43" s="563"/>
      <c r="R43" s="564"/>
      <c r="S43" s="564"/>
      <c r="T43" s="565"/>
    </row>
    <row r="44" spans="1:20" ht="26.25" customHeight="1" thickBot="1">
      <c r="A44" s="608"/>
      <c r="B44" s="192" t="s">
        <v>108</v>
      </c>
      <c r="C44" s="559"/>
      <c r="D44" s="155">
        <f>'【10月】月集計表'!$BD$54</f>
        <v>0</v>
      </c>
      <c r="E44" s="559"/>
      <c r="F44" s="155">
        <f>'【11月】月集計表'!$BD$54</f>
        <v>0</v>
      </c>
      <c r="G44" s="559"/>
      <c r="H44" s="155">
        <f>'【12月】月集計表'!$BD$54</f>
        <v>0</v>
      </c>
      <c r="I44" s="559"/>
      <c r="J44" s="155">
        <f>'【1月】月集計表'!$BD$54</f>
        <v>0</v>
      </c>
      <c r="K44" s="577"/>
      <c r="L44" s="224"/>
      <c r="M44" s="559"/>
      <c r="N44" s="178">
        <f t="shared" si="1"/>
        <v>0</v>
      </c>
      <c r="O44" s="562"/>
      <c r="P44" s="205">
        <f>IF(N44+R27&gt;20000*SUM($C$5)*8,20000*SUM($C$5)*8,N44+R27)</f>
        <v>0</v>
      </c>
      <c r="Q44" s="563"/>
      <c r="R44" s="564"/>
      <c r="S44" s="564"/>
      <c r="T44" s="565"/>
    </row>
    <row r="45" spans="1:20" ht="26.25" customHeight="1" thickBot="1">
      <c r="A45" s="493" t="s">
        <v>59</v>
      </c>
      <c r="B45" s="493"/>
      <c r="C45" s="560"/>
      <c r="D45" s="155">
        <f>SUM(D35:D44)</f>
        <v>0</v>
      </c>
      <c r="E45" s="560"/>
      <c r="F45" s="155">
        <f>SUM(F35:F44)</f>
        <v>0</v>
      </c>
      <c r="G45" s="560"/>
      <c r="H45" s="155">
        <f>SUM(H35:H44)</f>
        <v>0</v>
      </c>
      <c r="I45" s="560"/>
      <c r="J45" s="155">
        <f>SUM(J35:J44)</f>
        <v>0</v>
      </c>
      <c r="K45" s="578"/>
      <c r="L45" s="224"/>
      <c r="M45" s="560"/>
      <c r="N45" s="178">
        <f t="shared" si="1"/>
        <v>0</v>
      </c>
      <c r="O45" s="562"/>
      <c r="P45" s="206">
        <f>SUM(P35:P44)</f>
        <v>0</v>
      </c>
      <c r="Q45" s="563"/>
      <c r="R45" s="564"/>
      <c r="S45" s="564"/>
      <c r="T45" s="565"/>
    </row>
  </sheetData>
  <sheetProtection password="FA09" sheet="1"/>
  <mergeCells count="64">
    <mergeCell ref="Q44:T44"/>
    <mergeCell ref="A45:B45"/>
    <mergeCell ref="Q45:T45"/>
    <mergeCell ref="M36:M45"/>
    <mergeCell ref="O36:O45"/>
    <mergeCell ref="Q36:T36"/>
    <mergeCell ref="Q37:T37"/>
    <mergeCell ref="Q38:T38"/>
    <mergeCell ref="Q39:T39"/>
    <mergeCell ref="Q40:T40"/>
    <mergeCell ref="Q41:T41"/>
    <mergeCell ref="Q42:T42"/>
    <mergeCell ref="Q43:T43"/>
    <mergeCell ref="A36:A39"/>
    <mergeCell ref="C36:C45"/>
    <mergeCell ref="E36:E45"/>
    <mergeCell ref="G36:G45"/>
    <mergeCell ref="I36:I45"/>
    <mergeCell ref="K36:K45"/>
    <mergeCell ref="A40:A44"/>
    <mergeCell ref="O30:P30"/>
    <mergeCell ref="Q30:T31"/>
    <mergeCell ref="A32:A35"/>
    <mergeCell ref="Q32:T32"/>
    <mergeCell ref="Q33:T33"/>
    <mergeCell ref="Q34:T34"/>
    <mergeCell ref="Q35:T35"/>
    <mergeCell ref="A30:A31"/>
    <mergeCell ref="C30:D30"/>
    <mergeCell ref="E30:F30"/>
    <mergeCell ref="G30:H30"/>
    <mergeCell ref="I30:J30"/>
    <mergeCell ref="K30:L30"/>
    <mergeCell ref="K19:K28"/>
    <mergeCell ref="M19:M28"/>
    <mergeCell ref="M30:N30"/>
    <mergeCell ref="O19:O28"/>
    <mergeCell ref="Q19:Q28"/>
    <mergeCell ref="S19:S28"/>
    <mergeCell ref="A23:A27"/>
    <mergeCell ref="A28:B28"/>
    <mergeCell ref="M13:N13"/>
    <mergeCell ref="O13:P13"/>
    <mergeCell ref="Q13:R13"/>
    <mergeCell ref="S13:T13"/>
    <mergeCell ref="A15:A18"/>
    <mergeCell ref="A19:A22"/>
    <mergeCell ref="C19:C28"/>
    <mergeCell ref="E19:E28"/>
    <mergeCell ref="G19:G28"/>
    <mergeCell ref="I19:I28"/>
    <mergeCell ref="A13:A14"/>
    <mergeCell ref="C13:D13"/>
    <mergeCell ref="E13:F13"/>
    <mergeCell ref="G13:H13"/>
    <mergeCell ref="I13:J13"/>
    <mergeCell ref="K13:L13"/>
    <mergeCell ref="A1:B1"/>
    <mergeCell ref="D2:P3"/>
    <mergeCell ref="T2:T3"/>
    <mergeCell ref="J5:L5"/>
    <mergeCell ref="M5:O5"/>
    <mergeCell ref="P5:Q5"/>
    <mergeCell ref="R5:T5"/>
  </mergeCells>
  <conditionalFormatting sqref="C5 E11">
    <cfRule type="containsBlanks" priority="3" dxfId="1" stopIfTrue="1">
      <formula>LEN(TRIM(C5))=0</formula>
    </cfRule>
  </conditionalFormatting>
  <conditionalFormatting sqref="Q32:T45">
    <cfRule type="expression" priority="2" dxfId="1" stopIfTrue="1">
      <formula>Q32=""</formula>
    </cfRule>
  </conditionalFormatting>
  <conditionalFormatting sqref="M5 R5">
    <cfRule type="expression" priority="1" dxfId="0" stopIfTrue="1">
      <formula>M5=""</formula>
    </cfRule>
  </conditionalFormatting>
  <printOptions horizontalCentered="1" verticalCentered="1"/>
  <pageMargins left="0" right="0" top="0.5905511811023623" bottom="0.1968503937007874" header="0" footer="0"/>
  <pageSetup fitToHeight="1" fitToWidth="1" horizontalDpi="600" verticalDpi="600" orientation="landscape" paperSize="9" scale="55" r:id="rId1"/>
  <ignoredErrors>
    <ignoredError sqref="O13 I13:N13 C30:J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16" max="16" width="9.00390625" style="0" customWidth="1"/>
    <col min="18" max="18" width="9.00390625" style="0" customWidth="1"/>
  </cols>
  <sheetData>
    <row r="1" spans="1:32" ht="13.5">
      <c r="A1" s="26">
        <v>43891</v>
      </c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  <c r="L1" s="10">
        <v>11</v>
      </c>
      <c r="M1" s="10">
        <v>12</v>
      </c>
      <c r="N1" s="10">
        <v>13</v>
      </c>
      <c r="O1" s="10">
        <v>14</v>
      </c>
      <c r="P1" s="10">
        <v>15</v>
      </c>
      <c r="Q1" s="10">
        <v>16</v>
      </c>
      <c r="R1" s="10">
        <v>17</v>
      </c>
      <c r="S1" s="10">
        <v>18</v>
      </c>
      <c r="T1" s="10">
        <v>19</v>
      </c>
      <c r="U1" s="10">
        <v>20</v>
      </c>
      <c r="V1" s="10">
        <v>21</v>
      </c>
      <c r="W1" s="10">
        <v>22</v>
      </c>
      <c r="X1" s="10">
        <v>23</v>
      </c>
      <c r="Y1" s="10">
        <v>24</v>
      </c>
      <c r="Z1" s="10">
        <v>25</v>
      </c>
      <c r="AA1" s="10">
        <v>26</v>
      </c>
      <c r="AB1" s="10">
        <v>27</v>
      </c>
      <c r="AC1" s="10">
        <v>28</v>
      </c>
      <c r="AD1" s="10">
        <v>29</v>
      </c>
      <c r="AE1" s="10">
        <v>30</v>
      </c>
      <c r="AF1" s="10">
        <v>31</v>
      </c>
    </row>
    <row r="2" spans="1:32" ht="13.5">
      <c r="A2" s="11" t="s">
        <v>110</v>
      </c>
      <c r="B2" s="12">
        <f>A1</f>
        <v>43891</v>
      </c>
      <c r="C2" s="12">
        <f>B2+1</f>
        <v>43892</v>
      </c>
      <c r="D2" s="12">
        <f aca="true" t="shared" si="0" ref="D2:AF2">C2+1</f>
        <v>43893</v>
      </c>
      <c r="E2" s="12">
        <f t="shared" si="0"/>
        <v>43894</v>
      </c>
      <c r="F2" s="12">
        <f t="shared" si="0"/>
        <v>43895</v>
      </c>
      <c r="G2" s="12">
        <f>F2+1</f>
        <v>43896</v>
      </c>
      <c r="H2" s="12">
        <f t="shared" si="0"/>
        <v>43897</v>
      </c>
      <c r="I2" s="12">
        <f t="shared" si="0"/>
        <v>43898</v>
      </c>
      <c r="J2" s="12">
        <f>I2+1</f>
        <v>43899</v>
      </c>
      <c r="K2" s="12">
        <f>J2+1</f>
        <v>43900</v>
      </c>
      <c r="L2" s="12">
        <f t="shared" si="0"/>
        <v>43901</v>
      </c>
      <c r="M2" s="12">
        <f t="shared" si="0"/>
        <v>43902</v>
      </c>
      <c r="N2" s="12">
        <f t="shared" si="0"/>
        <v>43903</v>
      </c>
      <c r="O2" s="12">
        <f t="shared" si="0"/>
        <v>43904</v>
      </c>
      <c r="P2" s="12">
        <f t="shared" si="0"/>
        <v>43905</v>
      </c>
      <c r="Q2" s="12">
        <f t="shared" si="0"/>
        <v>43906</v>
      </c>
      <c r="R2" s="12">
        <f t="shared" si="0"/>
        <v>43907</v>
      </c>
      <c r="S2" s="12">
        <f t="shared" si="0"/>
        <v>43908</v>
      </c>
      <c r="T2" s="12">
        <f t="shared" si="0"/>
        <v>43909</v>
      </c>
      <c r="U2" s="12">
        <f t="shared" si="0"/>
        <v>43910</v>
      </c>
      <c r="V2" s="12">
        <f t="shared" si="0"/>
        <v>43911</v>
      </c>
      <c r="W2" s="12">
        <f t="shared" si="0"/>
        <v>43912</v>
      </c>
      <c r="X2" s="12">
        <f t="shared" si="0"/>
        <v>43913</v>
      </c>
      <c r="Y2" s="12">
        <f t="shared" si="0"/>
        <v>43914</v>
      </c>
      <c r="Z2" s="12">
        <f t="shared" si="0"/>
        <v>43915</v>
      </c>
      <c r="AA2" s="12">
        <f t="shared" si="0"/>
        <v>43916</v>
      </c>
      <c r="AB2" s="12">
        <f t="shared" si="0"/>
        <v>43917</v>
      </c>
      <c r="AC2" s="12">
        <f t="shared" si="0"/>
        <v>43918</v>
      </c>
      <c r="AD2" s="12">
        <f t="shared" si="0"/>
        <v>43919</v>
      </c>
      <c r="AE2" s="12">
        <f t="shared" si="0"/>
        <v>43920</v>
      </c>
      <c r="AF2" s="12">
        <f t="shared" si="0"/>
        <v>43921</v>
      </c>
    </row>
    <row r="3" spans="1:32" ht="13.5">
      <c r="A3" s="11" t="s">
        <v>191</v>
      </c>
      <c r="B3" s="12">
        <f>B2+31</f>
        <v>43922</v>
      </c>
      <c r="C3" s="12">
        <f aca="true" t="shared" si="1" ref="C3:AE3">B3+1</f>
        <v>43923</v>
      </c>
      <c r="D3" s="12">
        <f t="shared" si="1"/>
        <v>43924</v>
      </c>
      <c r="E3" s="12">
        <f t="shared" si="1"/>
        <v>43925</v>
      </c>
      <c r="F3" s="12">
        <f t="shared" si="1"/>
        <v>43926</v>
      </c>
      <c r="G3" s="12">
        <f t="shared" si="1"/>
        <v>43927</v>
      </c>
      <c r="H3" s="12">
        <f>G3+1</f>
        <v>43928</v>
      </c>
      <c r="I3" s="12">
        <f t="shared" si="1"/>
        <v>43929</v>
      </c>
      <c r="J3" s="12">
        <f t="shared" si="1"/>
        <v>43930</v>
      </c>
      <c r="K3" s="12">
        <f t="shared" si="1"/>
        <v>43931</v>
      </c>
      <c r="L3" s="12">
        <f t="shared" si="1"/>
        <v>43932</v>
      </c>
      <c r="M3" s="12">
        <f t="shared" si="1"/>
        <v>43933</v>
      </c>
      <c r="N3" s="12">
        <f t="shared" si="1"/>
        <v>43934</v>
      </c>
      <c r="O3" s="12">
        <f t="shared" si="1"/>
        <v>43935</v>
      </c>
      <c r="P3" s="12">
        <f t="shared" si="1"/>
        <v>43936</v>
      </c>
      <c r="Q3" s="12">
        <f t="shared" si="1"/>
        <v>43937</v>
      </c>
      <c r="R3" s="12">
        <f t="shared" si="1"/>
        <v>43938</v>
      </c>
      <c r="S3" s="12">
        <f t="shared" si="1"/>
        <v>43939</v>
      </c>
      <c r="T3" s="12">
        <f t="shared" si="1"/>
        <v>43940</v>
      </c>
      <c r="U3" s="12">
        <f t="shared" si="1"/>
        <v>43941</v>
      </c>
      <c r="V3" s="12">
        <f t="shared" si="1"/>
        <v>43942</v>
      </c>
      <c r="W3" s="12">
        <f t="shared" si="1"/>
        <v>43943</v>
      </c>
      <c r="X3" s="12">
        <f t="shared" si="1"/>
        <v>43944</v>
      </c>
      <c r="Y3" s="12">
        <f t="shared" si="1"/>
        <v>43945</v>
      </c>
      <c r="Z3" s="12">
        <f t="shared" si="1"/>
        <v>43946</v>
      </c>
      <c r="AA3" s="12">
        <f t="shared" si="1"/>
        <v>43947</v>
      </c>
      <c r="AB3" s="12">
        <f t="shared" si="1"/>
        <v>43948</v>
      </c>
      <c r="AC3" s="12">
        <f t="shared" si="1"/>
        <v>43949</v>
      </c>
      <c r="AD3" s="12">
        <f t="shared" si="1"/>
        <v>43950</v>
      </c>
      <c r="AE3" s="12">
        <f t="shared" si="1"/>
        <v>43951</v>
      </c>
      <c r="AF3" s="12"/>
    </row>
    <row r="4" spans="1:32" ht="13.5">
      <c r="A4" s="11" t="s">
        <v>111</v>
      </c>
      <c r="B4" s="12">
        <f>B3+30</f>
        <v>43952</v>
      </c>
      <c r="C4" s="12">
        <f aca="true" t="shared" si="2" ref="C4:AF4">B4+1</f>
        <v>43953</v>
      </c>
      <c r="D4" s="12">
        <f t="shared" si="2"/>
        <v>43954</v>
      </c>
      <c r="E4" s="12">
        <f t="shared" si="2"/>
        <v>43955</v>
      </c>
      <c r="F4" s="12">
        <f t="shared" si="2"/>
        <v>43956</v>
      </c>
      <c r="G4" s="12">
        <f t="shared" si="2"/>
        <v>43957</v>
      </c>
      <c r="H4" s="12">
        <f t="shared" si="2"/>
        <v>43958</v>
      </c>
      <c r="I4" s="12">
        <f t="shared" si="2"/>
        <v>43959</v>
      </c>
      <c r="J4" s="12">
        <f t="shared" si="2"/>
        <v>43960</v>
      </c>
      <c r="K4" s="12">
        <f t="shared" si="2"/>
        <v>43961</v>
      </c>
      <c r="L4" s="12">
        <f t="shared" si="2"/>
        <v>43962</v>
      </c>
      <c r="M4" s="12">
        <f t="shared" si="2"/>
        <v>43963</v>
      </c>
      <c r="N4" s="12">
        <f t="shared" si="2"/>
        <v>43964</v>
      </c>
      <c r="O4" s="12">
        <f t="shared" si="2"/>
        <v>43965</v>
      </c>
      <c r="P4" s="12">
        <f t="shared" si="2"/>
        <v>43966</v>
      </c>
      <c r="Q4" s="12">
        <f t="shared" si="2"/>
        <v>43967</v>
      </c>
      <c r="R4" s="12">
        <f t="shared" si="2"/>
        <v>43968</v>
      </c>
      <c r="S4" s="12">
        <f t="shared" si="2"/>
        <v>43969</v>
      </c>
      <c r="T4" s="12">
        <f t="shared" si="2"/>
        <v>43970</v>
      </c>
      <c r="U4" s="12">
        <f t="shared" si="2"/>
        <v>43971</v>
      </c>
      <c r="V4" s="12">
        <f t="shared" si="2"/>
        <v>43972</v>
      </c>
      <c r="W4" s="12">
        <f t="shared" si="2"/>
        <v>43973</v>
      </c>
      <c r="X4" s="12">
        <f t="shared" si="2"/>
        <v>43974</v>
      </c>
      <c r="Y4" s="12">
        <f t="shared" si="2"/>
        <v>43975</v>
      </c>
      <c r="Z4" s="12">
        <f t="shared" si="2"/>
        <v>43976</v>
      </c>
      <c r="AA4" s="12">
        <f t="shared" si="2"/>
        <v>43977</v>
      </c>
      <c r="AB4" s="12">
        <f t="shared" si="2"/>
        <v>43978</v>
      </c>
      <c r="AC4" s="12">
        <f t="shared" si="2"/>
        <v>43979</v>
      </c>
      <c r="AD4" s="12">
        <f t="shared" si="2"/>
        <v>43980</v>
      </c>
      <c r="AE4" s="12">
        <f t="shared" si="2"/>
        <v>43981</v>
      </c>
      <c r="AF4" s="12">
        <f t="shared" si="2"/>
        <v>43982</v>
      </c>
    </row>
    <row r="5" spans="1:32" ht="13.5">
      <c r="A5" s="11" t="s">
        <v>112</v>
      </c>
      <c r="B5" s="12">
        <f aca="true" t="shared" si="3" ref="B5:B13">B4+31</f>
        <v>43983</v>
      </c>
      <c r="C5" s="12">
        <f aca="true" t="shared" si="4" ref="C5:AE5">B5+1</f>
        <v>43984</v>
      </c>
      <c r="D5" s="12">
        <f t="shared" si="4"/>
        <v>43985</v>
      </c>
      <c r="E5" s="12">
        <f t="shared" si="4"/>
        <v>43986</v>
      </c>
      <c r="F5" s="12">
        <f t="shared" si="4"/>
        <v>43987</v>
      </c>
      <c r="G5" s="12">
        <f t="shared" si="4"/>
        <v>43988</v>
      </c>
      <c r="H5" s="12">
        <f t="shared" si="4"/>
        <v>43989</v>
      </c>
      <c r="I5" s="12">
        <f t="shared" si="4"/>
        <v>43990</v>
      </c>
      <c r="J5" s="12">
        <f t="shared" si="4"/>
        <v>43991</v>
      </c>
      <c r="K5" s="12">
        <f t="shared" si="4"/>
        <v>43992</v>
      </c>
      <c r="L5" s="12">
        <f t="shared" si="4"/>
        <v>43993</v>
      </c>
      <c r="M5" s="12">
        <f t="shared" si="4"/>
        <v>43994</v>
      </c>
      <c r="N5" s="12">
        <f t="shared" si="4"/>
        <v>43995</v>
      </c>
      <c r="O5" s="12">
        <f t="shared" si="4"/>
        <v>43996</v>
      </c>
      <c r="P5" s="12">
        <f t="shared" si="4"/>
        <v>43997</v>
      </c>
      <c r="Q5" s="12">
        <f t="shared" si="4"/>
        <v>43998</v>
      </c>
      <c r="R5" s="12">
        <f t="shared" si="4"/>
        <v>43999</v>
      </c>
      <c r="S5" s="12">
        <f t="shared" si="4"/>
        <v>44000</v>
      </c>
      <c r="T5" s="12">
        <f t="shared" si="4"/>
        <v>44001</v>
      </c>
      <c r="U5" s="12">
        <f t="shared" si="4"/>
        <v>44002</v>
      </c>
      <c r="V5" s="12">
        <f t="shared" si="4"/>
        <v>44003</v>
      </c>
      <c r="W5" s="12">
        <f t="shared" si="4"/>
        <v>44004</v>
      </c>
      <c r="X5" s="12">
        <f t="shared" si="4"/>
        <v>44005</v>
      </c>
      <c r="Y5" s="12">
        <f t="shared" si="4"/>
        <v>44006</v>
      </c>
      <c r="Z5" s="12">
        <f t="shared" si="4"/>
        <v>44007</v>
      </c>
      <c r="AA5" s="12">
        <f t="shared" si="4"/>
        <v>44008</v>
      </c>
      <c r="AB5" s="12">
        <f t="shared" si="4"/>
        <v>44009</v>
      </c>
      <c r="AC5" s="12">
        <f t="shared" si="4"/>
        <v>44010</v>
      </c>
      <c r="AD5" s="12">
        <f t="shared" si="4"/>
        <v>44011</v>
      </c>
      <c r="AE5" s="12">
        <f t="shared" si="4"/>
        <v>44012</v>
      </c>
      <c r="AF5" s="12"/>
    </row>
    <row r="6" spans="1:32" ht="13.5">
      <c r="A6" s="11" t="s">
        <v>113</v>
      </c>
      <c r="B6" s="12">
        <f>B5+30</f>
        <v>44013</v>
      </c>
      <c r="C6" s="12">
        <f aca="true" t="shared" si="5" ref="C6:AF6">B6+1</f>
        <v>44014</v>
      </c>
      <c r="D6" s="12">
        <f t="shared" si="5"/>
        <v>44015</v>
      </c>
      <c r="E6" s="12">
        <f t="shared" si="5"/>
        <v>44016</v>
      </c>
      <c r="F6" s="12">
        <f t="shared" si="5"/>
        <v>44017</v>
      </c>
      <c r="G6" s="12">
        <f t="shared" si="5"/>
        <v>44018</v>
      </c>
      <c r="H6" s="12">
        <f t="shared" si="5"/>
        <v>44019</v>
      </c>
      <c r="I6" s="12">
        <f t="shared" si="5"/>
        <v>44020</v>
      </c>
      <c r="J6" s="12">
        <f t="shared" si="5"/>
        <v>44021</v>
      </c>
      <c r="K6" s="12">
        <f t="shared" si="5"/>
        <v>44022</v>
      </c>
      <c r="L6" s="12">
        <f t="shared" si="5"/>
        <v>44023</v>
      </c>
      <c r="M6" s="12">
        <f t="shared" si="5"/>
        <v>44024</v>
      </c>
      <c r="N6" s="12">
        <f t="shared" si="5"/>
        <v>44025</v>
      </c>
      <c r="O6" s="12">
        <f t="shared" si="5"/>
        <v>44026</v>
      </c>
      <c r="P6" s="12">
        <f t="shared" si="5"/>
        <v>44027</v>
      </c>
      <c r="Q6" s="12">
        <f t="shared" si="5"/>
        <v>44028</v>
      </c>
      <c r="R6" s="12">
        <f t="shared" si="5"/>
        <v>44029</v>
      </c>
      <c r="S6" s="12">
        <f t="shared" si="5"/>
        <v>44030</v>
      </c>
      <c r="T6" s="12">
        <f t="shared" si="5"/>
        <v>44031</v>
      </c>
      <c r="U6" s="12">
        <f t="shared" si="5"/>
        <v>44032</v>
      </c>
      <c r="V6" s="12">
        <f t="shared" si="5"/>
        <v>44033</v>
      </c>
      <c r="W6" s="12">
        <f t="shared" si="5"/>
        <v>44034</v>
      </c>
      <c r="X6" s="12">
        <f t="shared" si="5"/>
        <v>44035</v>
      </c>
      <c r="Y6" s="12">
        <f t="shared" si="5"/>
        <v>44036</v>
      </c>
      <c r="Z6" s="12">
        <f t="shared" si="5"/>
        <v>44037</v>
      </c>
      <c r="AA6" s="12">
        <f t="shared" si="5"/>
        <v>44038</v>
      </c>
      <c r="AB6" s="12">
        <f t="shared" si="5"/>
        <v>44039</v>
      </c>
      <c r="AC6" s="12">
        <f t="shared" si="5"/>
        <v>44040</v>
      </c>
      <c r="AD6" s="12">
        <f t="shared" si="5"/>
        <v>44041</v>
      </c>
      <c r="AE6" s="12">
        <f t="shared" si="5"/>
        <v>44042</v>
      </c>
      <c r="AF6" s="12">
        <f t="shared" si="5"/>
        <v>44043</v>
      </c>
    </row>
    <row r="7" spans="1:32" ht="13.5">
      <c r="A7" s="11" t="s">
        <v>114</v>
      </c>
      <c r="B7" s="12">
        <f t="shared" si="3"/>
        <v>44044</v>
      </c>
      <c r="C7" s="12">
        <f aca="true" t="shared" si="6" ref="C7:AF7">B7+1</f>
        <v>44045</v>
      </c>
      <c r="D7" s="12">
        <f t="shared" si="6"/>
        <v>44046</v>
      </c>
      <c r="E7" s="12">
        <f t="shared" si="6"/>
        <v>44047</v>
      </c>
      <c r="F7" s="12">
        <f t="shared" si="6"/>
        <v>44048</v>
      </c>
      <c r="G7" s="12">
        <f t="shared" si="6"/>
        <v>44049</v>
      </c>
      <c r="H7" s="12">
        <f t="shared" si="6"/>
        <v>44050</v>
      </c>
      <c r="I7" s="12">
        <f t="shared" si="6"/>
        <v>44051</v>
      </c>
      <c r="J7" s="12">
        <f t="shared" si="6"/>
        <v>44052</v>
      </c>
      <c r="K7" s="12">
        <f t="shared" si="6"/>
        <v>44053</v>
      </c>
      <c r="L7" s="12">
        <f t="shared" si="6"/>
        <v>44054</v>
      </c>
      <c r="M7" s="12">
        <f t="shared" si="6"/>
        <v>44055</v>
      </c>
      <c r="N7" s="12">
        <f t="shared" si="6"/>
        <v>44056</v>
      </c>
      <c r="O7" s="12">
        <f t="shared" si="6"/>
        <v>44057</v>
      </c>
      <c r="P7" s="12">
        <f t="shared" si="6"/>
        <v>44058</v>
      </c>
      <c r="Q7" s="12">
        <f t="shared" si="6"/>
        <v>44059</v>
      </c>
      <c r="R7" s="12">
        <f t="shared" si="6"/>
        <v>44060</v>
      </c>
      <c r="S7" s="12">
        <f t="shared" si="6"/>
        <v>44061</v>
      </c>
      <c r="T7" s="12">
        <f t="shared" si="6"/>
        <v>44062</v>
      </c>
      <c r="U7" s="12">
        <f t="shared" si="6"/>
        <v>44063</v>
      </c>
      <c r="V7" s="12">
        <f t="shared" si="6"/>
        <v>44064</v>
      </c>
      <c r="W7" s="12">
        <f t="shared" si="6"/>
        <v>44065</v>
      </c>
      <c r="X7" s="12">
        <f t="shared" si="6"/>
        <v>44066</v>
      </c>
      <c r="Y7" s="12">
        <f t="shared" si="6"/>
        <v>44067</v>
      </c>
      <c r="Z7" s="12">
        <f t="shared" si="6"/>
        <v>44068</v>
      </c>
      <c r="AA7" s="12">
        <f t="shared" si="6"/>
        <v>44069</v>
      </c>
      <c r="AB7" s="12">
        <f t="shared" si="6"/>
        <v>44070</v>
      </c>
      <c r="AC7" s="12">
        <f t="shared" si="6"/>
        <v>44071</v>
      </c>
      <c r="AD7" s="12">
        <f t="shared" si="6"/>
        <v>44072</v>
      </c>
      <c r="AE7" s="12">
        <f t="shared" si="6"/>
        <v>44073</v>
      </c>
      <c r="AF7" s="12">
        <f t="shared" si="6"/>
        <v>44074</v>
      </c>
    </row>
    <row r="8" spans="1:32" ht="13.5">
      <c r="A8" s="11" t="s">
        <v>115</v>
      </c>
      <c r="B8" s="12">
        <f t="shared" si="3"/>
        <v>44075</v>
      </c>
      <c r="C8" s="12">
        <f aca="true" t="shared" si="7" ref="C8:AE8">B8+1</f>
        <v>44076</v>
      </c>
      <c r="D8" s="12">
        <f t="shared" si="7"/>
        <v>44077</v>
      </c>
      <c r="E8" s="12">
        <f t="shared" si="7"/>
        <v>44078</v>
      </c>
      <c r="F8" s="12">
        <f t="shared" si="7"/>
        <v>44079</v>
      </c>
      <c r="G8" s="12">
        <f t="shared" si="7"/>
        <v>44080</v>
      </c>
      <c r="H8" s="12">
        <f t="shared" si="7"/>
        <v>44081</v>
      </c>
      <c r="I8" s="12">
        <f t="shared" si="7"/>
        <v>44082</v>
      </c>
      <c r="J8" s="12">
        <f t="shared" si="7"/>
        <v>44083</v>
      </c>
      <c r="K8" s="12">
        <f t="shared" si="7"/>
        <v>44084</v>
      </c>
      <c r="L8" s="12">
        <f t="shared" si="7"/>
        <v>44085</v>
      </c>
      <c r="M8" s="12">
        <f t="shared" si="7"/>
        <v>44086</v>
      </c>
      <c r="N8" s="12">
        <f t="shared" si="7"/>
        <v>44087</v>
      </c>
      <c r="O8" s="12">
        <f t="shared" si="7"/>
        <v>44088</v>
      </c>
      <c r="P8" s="12">
        <f t="shared" si="7"/>
        <v>44089</v>
      </c>
      <c r="Q8" s="12">
        <f t="shared" si="7"/>
        <v>44090</v>
      </c>
      <c r="R8" s="12">
        <f t="shared" si="7"/>
        <v>44091</v>
      </c>
      <c r="S8" s="12">
        <f t="shared" si="7"/>
        <v>44092</v>
      </c>
      <c r="T8" s="12">
        <f t="shared" si="7"/>
        <v>44093</v>
      </c>
      <c r="U8" s="12">
        <f t="shared" si="7"/>
        <v>44094</v>
      </c>
      <c r="V8" s="12">
        <f t="shared" si="7"/>
        <v>44095</v>
      </c>
      <c r="W8" s="12">
        <f t="shared" si="7"/>
        <v>44096</v>
      </c>
      <c r="X8" s="12">
        <f t="shared" si="7"/>
        <v>44097</v>
      </c>
      <c r="Y8" s="12">
        <f t="shared" si="7"/>
        <v>44098</v>
      </c>
      <c r="Z8" s="12">
        <f t="shared" si="7"/>
        <v>44099</v>
      </c>
      <c r="AA8" s="12">
        <f t="shared" si="7"/>
        <v>44100</v>
      </c>
      <c r="AB8" s="12">
        <f t="shared" si="7"/>
        <v>44101</v>
      </c>
      <c r="AC8" s="12">
        <f t="shared" si="7"/>
        <v>44102</v>
      </c>
      <c r="AD8" s="12">
        <f t="shared" si="7"/>
        <v>44103</v>
      </c>
      <c r="AE8" s="12">
        <f t="shared" si="7"/>
        <v>44104</v>
      </c>
      <c r="AF8" s="12"/>
    </row>
    <row r="9" spans="1:32" ht="13.5">
      <c r="A9" s="11" t="s">
        <v>116</v>
      </c>
      <c r="B9" s="12">
        <f>B8+30</f>
        <v>44105</v>
      </c>
      <c r="C9" s="12">
        <f aca="true" t="shared" si="8" ref="C9:AF9">B9+1</f>
        <v>44106</v>
      </c>
      <c r="D9" s="12">
        <f t="shared" si="8"/>
        <v>44107</v>
      </c>
      <c r="E9" s="12">
        <f t="shared" si="8"/>
        <v>44108</v>
      </c>
      <c r="F9" s="12">
        <f t="shared" si="8"/>
        <v>44109</v>
      </c>
      <c r="G9" s="12">
        <f t="shared" si="8"/>
        <v>44110</v>
      </c>
      <c r="H9" s="12">
        <f t="shared" si="8"/>
        <v>44111</v>
      </c>
      <c r="I9" s="12">
        <f t="shared" si="8"/>
        <v>44112</v>
      </c>
      <c r="J9" s="12">
        <f t="shared" si="8"/>
        <v>44113</v>
      </c>
      <c r="K9" s="12">
        <f t="shared" si="8"/>
        <v>44114</v>
      </c>
      <c r="L9" s="12">
        <f t="shared" si="8"/>
        <v>44115</v>
      </c>
      <c r="M9" s="12">
        <f t="shared" si="8"/>
        <v>44116</v>
      </c>
      <c r="N9" s="12">
        <f t="shared" si="8"/>
        <v>44117</v>
      </c>
      <c r="O9" s="12">
        <f t="shared" si="8"/>
        <v>44118</v>
      </c>
      <c r="P9" s="12">
        <f t="shared" si="8"/>
        <v>44119</v>
      </c>
      <c r="Q9" s="12">
        <f t="shared" si="8"/>
        <v>44120</v>
      </c>
      <c r="R9" s="12">
        <f t="shared" si="8"/>
        <v>44121</v>
      </c>
      <c r="S9" s="12">
        <f t="shared" si="8"/>
        <v>44122</v>
      </c>
      <c r="T9" s="12">
        <f t="shared" si="8"/>
        <v>44123</v>
      </c>
      <c r="U9" s="12">
        <f t="shared" si="8"/>
        <v>44124</v>
      </c>
      <c r="V9" s="12">
        <f t="shared" si="8"/>
        <v>44125</v>
      </c>
      <c r="W9" s="12">
        <f t="shared" si="8"/>
        <v>44126</v>
      </c>
      <c r="X9" s="12">
        <f t="shared" si="8"/>
        <v>44127</v>
      </c>
      <c r="Y9" s="12">
        <f t="shared" si="8"/>
        <v>44128</v>
      </c>
      <c r="Z9" s="12">
        <f t="shared" si="8"/>
        <v>44129</v>
      </c>
      <c r="AA9" s="12">
        <f t="shared" si="8"/>
        <v>44130</v>
      </c>
      <c r="AB9" s="12">
        <f t="shared" si="8"/>
        <v>44131</v>
      </c>
      <c r="AC9" s="12">
        <f t="shared" si="8"/>
        <v>44132</v>
      </c>
      <c r="AD9" s="12">
        <f t="shared" si="8"/>
        <v>44133</v>
      </c>
      <c r="AE9" s="12">
        <f t="shared" si="8"/>
        <v>44134</v>
      </c>
      <c r="AF9" s="12">
        <f t="shared" si="8"/>
        <v>44135</v>
      </c>
    </row>
    <row r="10" spans="1:32" ht="13.5">
      <c r="A10" s="11" t="s">
        <v>117</v>
      </c>
      <c r="B10" s="12">
        <f t="shared" si="3"/>
        <v>44136</v>
      </c>
      <c r="C10" s="12">
        <f aca="true" t="shared" si="9" ref="C10:AE10">B10+1</f>
        <v>44137</v>
      </c>
      <c r="D10" s="12">
        <f t="shared" si="9"/>
        <v>44138</v>
      </c>
      <c r="E10" s="12">
        <f t="shared" si="9"/>
        <v>44139</v>
      </c>
      <c r="F10" s="12">
        <f t="shared" si="9"/>
        <v>44140</v>
      </c>
      <c r="G10" s="12">
        <f t="shared" si="9"/>
        <v>44141</v>
      </c>
      <c r="H10" s="12">
        <f t="shared" si="9"/>
        <v>44142</v>
      </c>
      <c r="I10" s="12">
        <f t="shared" si="9"/>
        <v>44143</v>
      </c>
      <c r="J10" s="12">
        <f t="shared" si="9"/>
        <v>44144</v>
      </c>
      <c r="K10" s="12">
        <f t="shared" si="9"/>
        <v>44145</v>
      </c>
      <c r="L10" s="12">
        <f t="shared" si="9"/>
        <v>44146</v>
      </c>
      <c r="M10" s="12">
        <f t="shared" si="9"/>
        <v>44147</v>
      </c>
      <c r="N10" s="12">
        <f t="shared" si="9"/>
        <v>44148</v>
      </c>
      <c r="O10" s="12">
        <f t="shared" si="9"/>
        <v>44149</v>
      </c>
      <c r="P10" s="12">
        <f t="shared" si="9"/>
        <v>44150</v>
      </c>
      <c r="Q10" s="12">
        <f t="shared" si="9"/>
        <v>44151</v>
      </c>
      <c r="R10" s="12">
        <f t="shared" si="9"/>
        <v>44152</v>
      </c>
      <c r="S10" s="12">
        <f t="shared" si="9"/>
        <v>44153</v>
      </c>
      <c r="T10" s="12">
        <f t="shared" si="9"/>
        <v>44154</v>
      </c>
      <c r="U10" s="12">
        <f t="shared" si="9"/>
        <v>44155</v>
      </c>
      <c r="V10" s="12">
        <f t="shared" si="9"/>
        <v>44156</v>
      </c>
      <c r="W10" s="12">
        <f t="shared" si="9"/>
        <v>44157</v>
      </c>
      <c r="X10" s="12">
        <f t="shared" si="9"/>
        <v>44158</v>
      </c>
      <c r="Y10" s="12">
        <f t="shared" si="9"/>
        <v>44159</v>
      </c>
      <c r="Z10" s="12">
        <f t="shared" si="9"/>
        <v>44160</v>
      </c>
      <c r="AA10" s="12">
        <f t="shared" si="9"/>
        <v>44161</v>
      </c>
      <c r="AB10" s="12">
        <f t="shared" si="9"/>
        <v>44162</v>
      </c>
      <c r="AC10" s="12">
        <f t="shared" si="9"/>
        <v>44163</v>
      </c>
      <c r="AD10" s="12">
        <f t="shared" si="9"/>
        <v>44164</v>
      </c>
      <c r="AE10" s="12">
        <f t="shared" si="9"/>
        <v>44165</v>
      </c>
      <c r="AF10" s="12"/>
    </row>
    <row r="11" spans="1:32" ht="13.5">
      <c r="A11" s="11" t="s">
        <v>118</v>
      </c>
      <c r="B11" s="12">
        <f>B10+30</f>
        <v>44166</v>
      </c>
      <c r="C11" s="12">
        <f aca="true" t="shared" si="10" ref="C11:AF11">B11+1</f>
        <v>44167</v>
      </c>
      <c r="D11" s="12">
        <f t="shared" si="10"/>
        <v>44168</v>
      </c>
      <c r="E11" s="12">
        <f t="shared" si="10"/>
        <v>44169</v>
      </c>
      <c r="F11" s="12">
        <f t="shared" si="10"/>
        <v>44170</v>
      </c>
      <c r="G11" s="12">
        <f t="shared" si="10"/>
        <v>44171</v>
      </c>
      <c r="H11" s="12">
        <f t="shared" si="10"/>
        <v>44172</v>
      </c>
      <c r="I11" s="12">
        <f t="shared" si="10"/>
        <v>44173</v>
      </c>
      <c r="J11" s="12">
        <f t="shared" si="10"/>
        <v>44174</v>
      </c>
      <c r="K11" s="12">
        <f t="shared" si="10"/>
        <v>44175</v>
      </c>
      <c r="L11" s="12">
        <f t="shared" si="10"/>
        <v>44176</v>
      </c>
      <c r="M11" s="12">
        <f t="shared" si="10"/>
        <v>44177</v>
      </c>
      <c r="N11" s="12">
        <f t="shared" si="10"/>
        <v>44178</v>
      </c>
      <c r="O11" s="12">
        <f t="shared" si="10"/>
        <v>44179</v>
      </c>
      <c r="P11" s="12">
        <f t="shared" si="10"/>
        <v>44180</v>
      </c>
      <c r="Q11" s="12">
        <f t="shared" si="10"/>
        <v>44181</v>
      </c>
      <c r="R11" s="12">
        <f t="shared" si="10"/>
        <v>44182</v>
      </c>
      <c r="S11" s="12">
        <f t="shared" si="10"/>
        <v>44183</v>
      </c>
      <c r="T11" s="12">
        <f t="shared" si="10"/>
        <v>44184</v>
      </c>
      <c r="U11" s="12">
        <f t="shared" si="10"/>
        <v>44185</v>
      </c>
      <c r="V11" s="12">
        <f t="shared" si="10"/>
        <v>44186</v>
      </c>
      <c r="W11" s="12">
        <f t="shared" si="10"/>
        <v>44187</v>
      </c>
      <c r="X11" s="12">
        <f t="shared" si="10"/>
        <v>44188</v>
      </c>
      <c r="Y11" s="12">
        <f t="shared" si="10"/>
        <v>44189</v>
      </c>
      <c r="Z11" s="12">
        <f t="shared" si="10"/>
        <v>44190</v>
      </c>
      <c r="AA11" s="12">
        <f t="shared" si="10"/>
        <v>44191</v>
      </c>
      <c r="AB11" s="12">
        <f t="shared" si="10"/>
        <v>44192</v>
      </c>
      <c r="AC11" s="12">
        <f t="shared" si="10"/>
        <v>44193</v>
      </c>
      <c r="AD11" s="12">
        <f t="shared" si="10"/>
        <v>44194</v>
      </c>
      <c r="AE11" s="12">
        <f t="shared" si="10"/>
        <v>44195</v>
      </c>
      <c r="AF11" s="12">
        <f t="shared" si="10"/>
        <v>44196</v>
      </c>
    </row>
    <row r="12" spans="1:32" ht="13.5">
      <c r="A12" s="11" t="s">
        <v>119</v>
      </c>
      <c r="B12" s="12">
        <f t="shared" si="3"/>
        <v>44197</v>
      </c>
      <c r="C12" s="12">
        <f aca="true" t="shared" si="11" ref="C12:AF12">B12+1</f>
        <v>44198</v>
      </c>
      <c r="D12" s="12">
        <f t="shared" si="11"/>
        <v>44199</v>
      </c>
      <c r="E12" s="12">
        <f t="shared" si="11"/>
        <v>44200</v>
      </c>
      <c r="F12" s="12">
        <f t="shared" si="11"/>
        <v>44201</v>
      </c>
      <c r="G12" s="12">
        <f t="shared" si="11"/>
        <v>44202</v>
      </c>
      <c r="H12" s="12">
        <f t="shared" si="11"/>
        <v>44203</v>
      </c>
      <c r="I12" s="12">
        <f t="shared" si="11"/>
        <v>44204</v>
      </c>
      <c r="J12" s="12">
        <f t="shared" si="11"/>
        <v>44205</v>
      </c>
      <c r="K12" s="12">
        <f t="shared" si="11"/>
        <v>44206</v>
      </c>
      <c r="L12" s="12">
        <f t="shared" si="11"/>
        <v>44207</v>
      </c>
      <c r="M12" s="12">
        <f t="shared" si="11"/>
        <v>44208</v>
      </c>
      <c r="N12" s="12">
        <f t="shared" si="11"/>
        <v>44209</v>
      </c>
      <c r="O12" s="12">
        <f t="shared" si="11"/>
        <v>44210</v>
      </c>
      <c r="P12" s="12">
        <f t="shared" si="11"/>
        <v>44211</v>
      </c>
      <c r="Q12" s="12">
        <f t="shared" si="11"/>
        <v>44212</v>
      </c>
      <c r="R12" s="12">
        <f t="shared" si="11"/>
        <v>44213</v>
      </c>
      <c r="S12" s="12">
        <f t="shared" si="11"/>
        <v>44214</v>
      </c>
      <c r="T12" s="12">
        <f t="shared" si="11"/>
        <v>44215</v>
      </c>
      <c r="U12" s="12">
        <f t="shared" si="11"/>
        <v>44216</v>
      </c>
      <c r="V12" s="12">
        <f t="shared" si="11"/>
        <v>44217</v>
      </c>
      <c r="W12" s="12">
        <f t="shared" si="11"/>
        <v>44218</v>
      </c>
      <c r="X12" s="12">
        <f t="shared" si="11"/>
        <v>44219</v>
      </c>
      <c r="Y12" s="12">
        <f t="shared" si="11"/>
        <v>44220</v>
      </c>
      <c r="Z12" s="12">
        <f t="shared" si="11"/>
        <v>44221</v>
      </c>
      <c r="AA12" s="12">
        <f t="shared" si="11"/>
        <v>44222</v>
      </c>
      <c r="AB12" s="12">
        <f t="shared" si="11"/>
        <v>44223</v>
      </c>
      <c r="AC12" s="12">
        <f t="shared" si="11"/>
        <v>44224</v>
      </c>
      <c r="AD12" s="12">
        <f t="shared" si="11"/>
        <v>44225</v>
      </c>
      <c r="AE12" s="12">
        <f t="shared" si="11"/>
        <v>44226</v>
      </c>
      <c r="AF12" s="12">
        <f t="shared" si="11"/>
        <v>44227</v>
      </c>
    </row>
    <row r="13" spans="1:32" ht="13.5">
      <c r="A13" s="11" t="s">
        <v>120</v>
      </c>
      <c r="B13" s="12">
        <f t="shared" si="3"/>
        <v>44228</v>
      </c>
      <c r="C13" s="12">
        <f aca="true" t="shared" si="12" ref="C13:AC13">B13+1</f>
        <v>44229</v>
      </c>
      <c r="D13" s="12">
        <f t="shared" si="12"/>
        <v>44230</v>
      </c>
      <c r="E13" s="12">
        <f t="shared" si="12"/>
        <v>44231</v>
      </c>
      <c r="F13" s="12">
        <f t="shared" si="12"/>
        <v>44232</v>
      </c>
      <c r="G13" s="12">
        <f t="shared" si="12"/>
        <v>44233</v>
      </c>
      <c r="H13" s="12">
        <f t="shared" si="12"/>
        <v>44234</v>
      </c>
      <c r="I13" s="12">
        <f t="shared" si="12"/>
        <v>44235</v>
      </c>
      <c r="J13" s="12">
        <f t="shared" si="12"/>
        <v>44236</v>
      </c>
      <c r="K13" s="12">
        <f t="shared" si="12"/>
        <v>44237</v>
      </c>
      <c r="L13" s="12">
        <f t="shared" si="12"/>
        <v>44238</v>
      </c>
      <c r="M13" s="12">
        <f t="shared" si="12"/>
        <v>44239</v>
      </c>
      <c r="N13" s="12">
        <f t="shared" si="12"/>
        <v>44240</v>
      </c>
      <c r="O13" s="12">
        <f t="shared" si="12"/>
        <v>44241</v>
      </c>
      <c r="P13" s="12">
        <f t="shared" si="12"/>
        <v>44242</v>
      </c>
      <c r="Q13" s="12">
        <f t="shared" si="12"/>
        <v>44243</v>
      </c>
      <c r="R13" s="12">
        <f t="shared" si="12"/>
        <v>44244</v>
      </c>
      <c r="S13" s="12">
        <f t="shared" si="12"/>
        <v>44245</v>
      </c>
      <c r="T13" s="12">
        <f t="shared" si="12"/>
        <v>44246</v>
      </c>
      <c r="U13" s="12">
        <f t="shared" si="12"/>
        <v>44247</v>
      </c>
      <c r="V13" s="12">
        <f t="shared" si="12"/>
        <v>44248</v>
      </c>
      <c r="W13" s="12">
        <f t="shared" si="12"/>
        <v>44249</v>
      </c>
      <c r="X13" s="12">
        <f t="shared" si="12"/>
        <v>44250</v>
      </c>
      <c r="Y13" s="12">
        <f t="shared" si="12"/>
        <v>44251</v>
      </c>
      <c r="Z13" s="12">
        <f t="shared" si="12"/>
        <v>44252</v>
      </c>
      <c r="AA13" s="12">
        <f t="shared" si="12"/>
        <v>44253</v>
      </c>
      <c r="AB13" s="12">
        <f t="shared" si="12"/>
        <v>44254</v>
      </c>
      <c r="AC13" s="12">
        <f t="shared" si="12"/>
        <v>44255</v>
      </c>
      <c r="AD13" s="12"/>
      <c r="AE13" s="12"/>
      <c r="AF13" s="12"/>
    </row>
    <row r="14" spans="1:32" ht="13.5">
      <c r="A14" s="11" t="s">
        <v>121</v>
      </c>
      <c r="B14" s="12">
        <f>B13+28</f>
        <v>44256</v>
      </c>
      <c r="C14" s="12">
        <f aca="true" t="shared" si="13" ref="C14:AF14">B14+1</f>
        <v>44257</v>
      </c>
      <c r="D14" s="12">
        <f t="shared" si="13"/>
        <v>44258</v>
      </c>
      <c r="E14" s="12">
        <f t="shared" si="13"/>
        <v>44259</v>
      </c>
      <c r="F14" s="12">
        <f t="shared" si="13"/>
        <v>44260</v>
      </c>
      <c r="G14" s="12">
        <f t="shared" si="13"/>
        <v>44261</v>
      </c>
      <c r="H14" s="12">
        <f t="shared" si="13"/>
        <v>44262</v>
      </c>
      <c r="I14" s="12">
        <f t="shared" si="13"/>
        <v>44263</v>
      </c>
      <c r="J14" s="12">
        <f t="shared" si="13"/>
        <v>44264</v>
      </c>
      <c r="K14" s="12">
        <f t="shared" si="13"/>
        <v>44265</v>
      </c>
      <c r="L14" s="12">
        <f t="shared" si="13"/>
        <v>44266</v>
      </c>
      <c r="M14" s="12">
        <f t="shared" si="13"/>
        <v>44267</v>
      </c>
      <c r="N14" s="12">
        <f t="shared" si="13"/>
        <v>44268</v>
      </c>
      <c r="O14" s="12">
        <f t="shared" si="13"/>
        <v>44269</v>
      </c>
      <c r="P14" s="12">
        <f t="shared" si="13"/>
        <v>44270</v>
      </c>
      <c r="Q14" s="12">
        <f t="shared" si="13"/>
        <v>44271</v>
      </c>
      <c r="R14" s="12">
        <f t="shared" si="13"/>
        <v>44272</v>
      </c>
      <c r="S14" s="12">
        <f t="shared" si="13"/>
        <v>44273</v>
      </c>
      <c r="T14" s="12">
        <f t="shared" si="13"/>
        <v>44274</v>
      </c>
      <c r="U14" s="12">
        <f t="shared" si="13"/>
        <v>44275</v>
      </c>
      <c r="V14" s="12">
        <f t="shared" si="13"/>
        <v>44276</v>
      </c>
      <c r="W14" s="12">
        <f t="shared" si="13"/>
        <v>44277</v>
      </c>
      <c r="X14" s="12">
        <f t="shared" si="13"/>
        <v>44278</v>
      </c>
      <c r="Y14" s="12">
        <f t="shared" si="13"/>
        <v>44279</v>
      </c>
      <c r="Z14" s="12">
        <f t="shared" si="13"/>
        <v>44280</v>
      </c>
      <c r="AA14" s="12">
        <f t="shared" si="13"/>
        <v>44281</v>
      </c>
      <c r="AB14" s="12">
        <f t="shared" si="13"/>
        <v>44282</v>
      </c>
      <c r="AC14" s="12">
        <f t="shared" si="13"/>
        <v>44283</v>
      </c>
      <c r="AD14" s="12">
        <f t="shared" si="13"/>
        <v>44284</v>
      </c>
      <c r="AE14" s="12">
        <f t="shared" si="13"/>
        <v>44285</v>
      </c>
      <c r="AF14" s="12">
        <f t="shared" si="13"/>
        <v>44286</v>
      </c>
    </row>
    <row r="15" spans="1:32" s="16" customFormat="1" ht="13.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s="16" customFormat="1" ht="13.5">
      <c r="A16" s="17">
        <v>1</v>
      </c>
      <c r="B16" s="18">
        <v>2</v>
      </c>
      <c r="C16" s="17">
        <v>3</v>
      </c>
      <c r="D16" s="18">
        <v>4</v>
      </c>
      <c r="E16" s="17">
        <v>5</v>
      </c>
      <c r="F16" s="18">
        <v>6</v>
      </c>
      <c r="G16" s="17">
        <v>7</v>
      </c>
      <c r="H16" s="18">
        <v>8</v>
      </c>
      <c r="I16" s="17">
        <v>9</v>
      </c>
      <c r="J16" s="18">
        <v>10</v>
      </c>
      <c r="K16" s="17">
        <v>11</v>
      </c>
      <c r="L16" s="18">
        <v>12</v>
      </c>
      <c r="M16" s="17">
        <v>13</v>
      </c>
      <c r="N16" s="18">
        <v>14</v>
      </c>
      <c r="O16" s="17">
        <v>15</v>
      </c>
      <c r="P16" s="18">
        <v>16</v>
      </c>
      <c r="Q16" s="17">
        <v>17</v>
      </c>
      <c r="R16" s="18">
        <v>18</v>
      </c>
      <c r="S16" s="17">
        <v>19</v>
      </c>
      <c r="T16" s="18">
        <v>20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s="22" customFormat="1" ht="13.5">
      <c r="A17" s="19" t="s">
        <v>208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20" ht="13.5">
      <c r="A18" s="283" t="s">
        <v>122</v>
      </c>
      <c r="B18" s="283" t="s">
        <v>123</v>
      </c>
      <c r="C18" s="283" t="s">
        <v>124</v>
      </c>
      <c r="D18" s="283" t="s">
        <v>210</v>
      </c>
      <c r="E18" s="283" t="s">
        <v>125</v>
      </c>
      <c r="F18" s="283" t="s">
        <v>127</v>
      </c>
      <c r="G18" s="283" t="s">
        <v>128</v>
      </c>
      <c r="H18" s="283" t="s">
        <v>129</v>
      </c>
      <c r="I18" s="283" t="s">
        <v>130</v>
      </c>
      <c r="J18" s="283" t="s">
        <v>212</v>
      </c>
      <c r="K18" s="276" t="s">
        <v>211</v>
      </c>
      <c r="L18" s="276" t="s">
        <v>213</v>
      </c>
      <c r="M18" s="274" t="s">
        <v>132</v>
      </c>
      <c r="N18" s="278" t="s">
        <v>133</v>
      </c>
      <c r="O18" s="278" t="s">
        <v>134</v>
      </c>
      <c r="P18" s="281" t="s">
        <v>136</v>
      </c>
      <c r="Q18" s="281" t="s">
        <v>137</v>
      </c>
      <c r="R18" s="11"/>
      <c r="S18" s="23"/>
      <c r="T18" s="23"/>
    </row>
    <row r="19" spans="1:20" ht="13.5">
      <c r="A19" s="284">
        <v>43831</v>
      </c>
      <c r="B19" s="284">
        <v>43843</v>
      </c>
      <c r="C19" s="284">
        <v>43872</v>
      </c>
      <c r="D19" s="284">
        <v>43885</v>
      </c>
      <c r="E19" s="284">
        <v>43910</v>
      </c>
      <c r="F19" s="284">
        <v>43950</v>
      </c>
      <c r="G19" s="284">
        <v>43954</v>
      </c>
      <c r="H19" s="284">
        <v>43955</v>
      </c>
      <c r="I19" s="284">
        <v>43956</v>
      </c>
      <c r="J19" s="284">
        <v>43957</v>
      </c>
      <c r="K19" s="277">
        <v>44035</v>
      </c>
      <c r="L19" s="277">
        <v>44036</v>
      </c>
      <c r="M19" s="275">
        <v>44053</v>
      </c>
      <c r="N19" s="279">
        <v>44095</v>
      </c>
      <c r="O19" s="279">
        <v>44096</v>
      </c>
      <c r="P19" s="282">
        <v>44138</v>
      </c>
      <c r="Q19" s="285">
        <v>44158</v>
      </c>
      <c r="R19" s="23"/>
      <c r="S19" s="23"/>
      <c r="T19" s="23"/>
    </row>
    <row r="20" spans="1:16" ht="13.5">
      <c r="A20" t="s">
        <v>209</v>
      </c>
      <c r="C20" s="113"/>
      <c r="E20" s="113"/>
      <c r="P20" s="113"/>
    </row>
    <row r="21" spans="1:20" ht="13.5">
      <c r="A21" s="286" t="s">
        <v>122</v>
      </c>
      <c r="B21" s="286" t="s">
        <v>123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5"/>
      <c r="T21" s="25"/>
    </row>
    <row r="22" spans="1:20" ht="13.5">
      <c r="A22" s="280">
        <v>44197</v>
      </c>
      <c r="B22" s="280">
        <v>44207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</sheetData>
  <sheetProtection password="FA09" sheet="1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98"/>
  <sheetViews>
    <sheetView tabSelected="1" view="pageBreakPreview" zoomScale="85" zoomScaleNormal="75" zoomScaleSheetLayoutView="85" zoomScalePageLayoutView="0" workbookViewId="0" topLeftCell="A1">
      <selection activeCell="A3" sqref="A3:G5"/>
    </sheetView>
  </sheetViews>
  <sheetFormatPr defaultColWidth="9.140625" defaultRowHeight="15"/>
  <cols>
    <col min="1" max="2" width="7.8515625" style="34" customWidth="1"/>
    <col min="3" max="4" width="4.7109375" style="34" customWidth="1"/>
    <col min="5" max="5" width="17.140625" style="34" customWidth="1"/>
    <col min="6" max="35" width="4.140625" style="34" customWidth="1"/>
    <col min="36" max="36" width="4.140625" style="34" hidden="1" customWidth="1"/>
    <col min="37" max="37" width="9.8515625" style="34" customWidth="1"/>
    <col min="38" max="38" width="14.57421875" style="34" customWidth="1"/>
    <col min="39" max="40" width="9.8515625" style="34" customWidth="1"/>
    <col min="41" max="42" width="7.57421875" style="34" customWidth="1"/>
    <col min="43" max="43" width="3.57421875" style="34" customWidth="1"/>
    <col min="44" max="44" width="3.8515625" style="34" bestFit="1" customWidth="1"/>
    <col min="45" max="45" width="3.8515625" style="34" customWidth="1"/>
    <col min="46" max="46" width="19.421875" style="34" customWidth="1"/>
    <col min="47" max="55" width="15.57421875" style="34" customWidth="1"/>
    <col min="56" max="56" width="16.57421875" style="34" customWidth="1"/>
    <col min="57" max="57" width="30.57421875" style="34" customWidth="1"/>
    <col min="58" max="58" width="9.00390625" style="34" customWidth="1"/>
    <col min="59" max="65" width="9.00390625" style="34" hidden="1" customWidth="1"/>
    <col min="66" max="16384" width="9.00390625" style="34" customWidth="1"/>
  </cols>
  <sheetData>
    <row r="1" spans="1:48" ht="24" customHeight="1">
      <c r="A1" s="379" t="s">
        <v>181</v>
      </c>
      <c r="B1" s="380"/>
      <c r="C1" s="380"/>
      <c r="D1" s="380"/>
      <c r="E1" s="381"/>
      <c r="F1" s="78"/>
      <c r="G1" s="79"/>
      <c r="H1" s="79"/>
      <c r="I1" s="79"/>
      <c r="J1" s="80"/>
      <c r="L1" s="35"/>
      <c r="AJ1" s="36"/>
      <c r="AK1" s="36"/>
      <c r="AO1" s="365" t="s">
        <v>220</v>
      </c>
      <c r="AP1" s="365"/>
      <c r="AT1" s="33" t="s">
        <v>182</v>
      </c>
      <c r="AU1" s="502" t="s">
        <v>193</v>
      </c>
      <c r="AV1" s="503"/>
    </row>
    <row r="2" spans="1:48" ht="24" customHeight="1" thickBot="1">
      <c r="A2" s="37"/>
      <c r="B2" s="37"/>
      <c r="C2" s="37"/>
      <c r="D2" s="37"/>
      <c r="E2" s="37"/>
      <c r="G2" s="30"/>
      <c r="I2" s="38"/>
      <c r="J2" s="38"/>
      <c r="K2" s="38"/>
      <c r="L2" s="38"/>
      <c r="M2" s="38"/>
      <c r="N2" s="38"/>
      <c r="O2" s="38"/>
      <c r="P2" s="38"/>
      <c r="Q2" s="38"/>
      <c r="R2" s="38"/>
      <c r="W2" s="39"/>
      <c r="X2" s="39"/>
      <c r="AJ2" s="40"/>
      <c r="AK2" s="40"/>
      <c r="AO2" s="366"/>
      <c r="AP2" s="366"/>
      <c r="AU2" s="502"/>
      <c r="AV2" s="504"/>
    </row>
    <row r="3" spans="1:57" ht="24" customHeight="1">
      <c r="A3" s="382" t="s">
        <v>200</v>
      </c>
      <c r="B3" s="382"/>
      <c r="C3" s="382"/>
      <c r="D3" s="382"/>
      <c r="E3" s="382"/>
      <c r="F3" s="382"/>
      <c r="G3" s="382"/>
      <c r="H3" s="383" t="s">
        <v>161</v>
      </c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J3" s="40"/>
      <c r="AK3" s="40"/>
      <c r="AO3" s="366"/>
      <c r="AP3" s="366"/>
      <c r="AR3" s="340" t="str">
        <f>A3</f>
        <v>令和 2 年 6 月</v>
      </c>
      <c r="AS3" s="340"/>
      <c r="AT3" s="340"/>
      <c r="AU3" s="340"/>
      <c r="AV3" s="335" t="s">
        <v>160</v>
      </c>
      <c r="AW3" s="335"/>
      <c r="AX3" s="335"/>
      <c r="AY3" s="335"/>
      <c r="AZ3" s="335"/>
      <c r="BA3" s="335"/>
      <c r="BB3" s="42"/>
      <c r="BC3" s="1" t="s">
        <v>221</v>
      </c>
      <c r="BD3" s="330">
        <f>IF(AE5="","",AE5)</f>
      </c>
      <c r="BE3" s="331"/>
    </row>
    <row r="4" spans="1:55" ht="7.5" customHeight="1">
      <c r="A4" s="382"/>
      <c r="B4" s="382"/>
      <c r="C4" s="382"/>
      <c r="D4" s="382"/>
      <c r="E4" s="382"/>
      <c r="F4" s="382"/>
      <c r="G4" s="382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J4" s="40"/>
      <c r="AK4" s="40"/>
      <c r="AO4" s="43"/>
      <c r="AP4" s="43"/>
      <c r="AR4" s="340"/>
      <c r="AS4" s="340"/>
      <c r="AT4" s="340"/>
      <c r="AU4" s="340"/>
      <c r="AV4" s="335"/>
      <c r="AW4" s="335"/>
      <c r="AX4" s="335"/>
      <c r="AY4" s="335"/>
      <c r="AZ4" s="335"/>
      <c r="BA4" s="335"/>
      <c r="BB4" s="42"/>
      <c r="BC4" s="44"/>
    </row>
    <row r="5" spans="1:57" ht="24" customHeight="1">
      <c r="A5" s="382"/>
      <c r="B5" s="382"/>
      <c r="C5" s="382"/>
      <c r="D5" s="382"/>
      <c r="E5" s="382"/>
      <c r="F5" s="382"/>
      <c r="G5" s="382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B5" s="402" t="s">
        <v>222</v>
      </c>
      <c r="AC5" s="402"/>
      <c r="AD5" s="402"/>
      <c r="AE5" s="367"/>
      <c r="AF5" s="368"/>
      <c r="AG5" s="368"/>
      <c r="AH5" s="368"/>
      <c r="AI5" s="368"/>
      <c r="AJ5" s="369"/>
      <c r="AK5" s="1" t="s">
        <v>0</v>
      </c>
      <c r="AL5" s="370"/>
      <c r="AM5" s="371"/>
      <c r="AN5" s="371"/>
      <c r="AO5" s="371"/>
      <c r="AP5" s="372"/>
      <c r="AR5" s="340"/>
      <c r="AS5" s="340"/>
      <c r="AT5" s="340"/>
      <c r="AU5" s="340"/>
      <c r="AV5" s="335"/>
      <c r="AW5" s="335"/>
      <c r="AX5" s="335"/>
      <c r="AY5" s="335"/>
      <c r="AZ5" s="335"/>
      <c r="BA5" s="335"/>
      <c r="BB5" s="42"/>
      <c r="BC5" s="1" t="s">
        <v>94</v>
      </c>
      <c r="BD5" s="330">
        <f>IF(AL5="","",AL5)</f>
      </c>
      <c r="BE5" s="331"/>
    </row>
    <row r="6" spans="14:40" ht="7.5" customHeight="1" thickBot="1"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J6" s="30"/>
      <c r="AK6" s="30"/>
      <c r="AN6" s="30"/>
    </row>
    <row r="7" spans="1:57" ht="19.5" customHeight="1">
      <c r="A7" s="384" t="s">
        <v>1</v>
      </c>
      <c r="B7" s="385"/>
      <c r="C7" s="417" t="s">
        <v>153</v>
      </c>
      <c r="D7" s="315"/>
      <c r="E7" s="400" t="s">
        <v>2</v>
      </c>
      <c r="F7" s="397" t="s">
        <v>3</v>
      </c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9"/>
      <c r="AK7" s="46" t="s">
        <v>107</v>
      </c>
      <c r="AL7" s="45" t="s">
        <v>106</v>
      </c>
      <c r="AM7" s="45" t="s">
        <v>214</v>
      </c>
      <c r="AN7" s="87" t="s">
        <v>215</v>
      </c>
      <c r="AQ7" s="404"/>
      <c r="AR7" s="295"/>
      <c r="AS7" s="297" t="s">
        <v>170</v>
      </c>
      <c r="AT7" s="315" t="s">
        <v>72</v>
      </c>
      <c r="AU7" s="336" t="s">
        <v>77</v>
      </c>
      <c r="AV7" s="351" t="s">
        <v>78</v>
      </c>
      <c r="AW7" s="336" t="s">
        <v>223</v>
      </c>
      <c r="AX7" s="351" t="s">
        <v>79</v>
      </c>
      <c r="AY7" s="336" t="s">
        <v>109</v>
      </c>
      <c r="AZ7" s="351" t="s">
        <v>80</v>
      </c>
      <c r="BA7" s="403" t="s">
        <v>81</v>
      </c>
      <c r="BB7" s="353" t="s">
        <v>92</v>
      </c>
      <c r="BC7" s="355" t="s">
        <v>82</v>
      </c>
      <c r="BD7" s="333" t="s">
        <v>232</v>
      </c>
      <c r="BE7" s="338" t="s">
        <v>83</v>
      </c>
    </row>
    <row r="8" spans="1:57" ht="19.5" customHeight="1" thickBot="1">
      <c r="A8" s="386"/>
      <c r="B8" s="387"/>
      <c r="C8" s="418"/>
      <c r="D8" s="419"/>
      <c r="E8" s="401"/>
      <c r="F8" s="47">
        <f>'日付'!B5</f>
        <v>43983</v>
      </c>
      <c r="G8" s="47">
        <f>'日付'!C5</f>
        <v>43984</v>
      </c>
      <c r="H8" s="47">
        <f>'日付'!D5</f>
        <v>43985</v>
      </c>
      <c r="I8" s="47">
        <f>'日付'!E5</f>
        <v>43986</v>
      </c>
      <c r="J8" s="47">
        <f>'日付'!F5</f>
        <v>43987</v>
      </c>
      <c r="K8" s="47">
        <f>'日付'!G5</f>
        <v>43988</v>
      </c>
      <c r="L8" s="47">
        <f>'日付'!H5</f>
        <v>43989</v>
      </c>
      <c r="M8" s="47">
        <f>'日付'!I5</f>
        <v>43990</v>
      </c>
      <c r="N8" s="47">
        <f>'日付'!J5</f>
        <v>43991</v>
      </c>
      <c r="O8" s="47">
        <f>'日付'!K5</f>
        <v>43992</v>
      </c>
      <c r="P8" s="47">
        <f>'日付'!L5</f>
        <v>43993</v>
      </c>
      <c r="Q8" s="47">
        <f>'日付'!M5</f>
        <v>43994</v>
      </c>
      <c r="R8" s="47">
        <f>'日付'!N5</f>
        <v>43995</v>
      </c>
      <c r="S8" s="47">
        <f>'日付'!O5</f>
        <v>43996</v>
      </c>
      <c r="T8" s="47">
        <f>'日付'!P5</f>
        <v>43997</v>
      </c>
      <c r="U8" s="47">
        <f>'日付'!Q5</f>
        <v>43998</v>
      </c>
      <c r="V8" s="47">
        <f>'日付'!R5</f>
        <v>43999</v>
      </c>
      <c r="W8" s="47">
        <f>'日付'!S5</f>
        <v>44000</v>
      </c>
      <c r="X8" s="47">
        <f>'日付'!T5</f>
        <v>44001</v>
      </c>
      <c r="Y8" s="47">
        <f>'日付'!U5</f>
        <v>44002</v>
      </c>
      <c r="Z8" s="47">
        <f>'日付'!V5</f>
        <v>44003</v>
      </c>
      <c r="AA8" s="47">
        <f>'日付'!W5</f>
        <v>44004</v>
      </c>
      <c r="AB8" s="47">
        <f>'日付'!X5</f>
        <v>44005</v>
      </c>
      <c r="AC8" s="47">
        <f>'日付'!Y5</f>
        <v>44006</v>
      </c>
      <c r="AD8" s="47">
        <f>'日付'!Z5</f>
        <v>44007</v>
      </c>
      <c r="AE8" s="47">
        <f>'日付'!AA5</f>
        <v>44008</v>
      </c>
      <c r="AF8" s="47">
        <f>'日付'!AB5</f>
        <v>44009</v>
      </c>
      <c r="AG8" s="47">
        <f>'日付'!AC5</f>
        <v>44010</v>
      </c>
      <c r="AH8" s="47">
        <f>'日付'!AD5</f>
        <v>44011</v>
      </c>
      <c r="AI8" s="47">
        <f>'日付'!AE5</f>
        <v>44012</v>
      </c>
      <c r="AJ8" s="99"/>
      <c r="AK8" s="346" t="s">
        <v>147</v>
      </c>
      <c r="AL8" s="410" t="s">
        <v>151</v>
      </c>
      <c r="AM8" s="343">
        <f>COUNTIF($F$48:$AJ$48,1)+COUNTIF($F$48:$AJ$48,2)+COUNTIF($F$48:$AJ$48,3)</f>
        <v>0</v>
      </c>
      <c r="AN8" s="307">
        <f>AM8</f>
        <v>0</v>
      </c>
      <c r="AQ8" s="405"/>
      <c r="AR8" s="296"/>
      <c r="AS8" s="298"/>
      <c r="AT8" s="316"/>
      <c r="AU8" s="337"/>
      <c r="AV8" s="352"/>
      <c r="AW8" s="337"/>
      <c r="AX8" s="352"/>
      <c r="AY8" s="337"/>
      <c r="AZ8" s="352"/>
      <c r="BA8" s="337"/>
      <c r="BB8" s="354"/>
      <c r="BC8" s="352"/>
      <c r="BD8" s="334"/>
      <c r="BE8" s="339"/>
    </row>
    <row r="9" spans="1:65" ht="16.5" customHeight="1">
      <c r="A9" s="388" t="s">
        <v>5</v>
      </c>
      <c r="B9" s="389"/>
      <c r="C9" s="420">
        <v>1</v>
      </c>
      <c r="D9" s="421"/>
      <c r="E9" s="13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91"/>
      <c r="AK9" s="347"/>
      <c r="AL9" s="411"/>
      <c r="AM9" s="344"/>
      <c r="AN9" s="308"/>
      <c r="AQ9" s="304" t="s">
        <v>139</v>
      </c>
      <c r="AR9" s="302">
        <v>1</v>
      </c>
      <c r="AS9" s="293"/>
      <c r="AT9" s="317">
        <f>IF(E27="","",E27)</f>
      </c>
      <c r="AU9" s="424"/>
      <c r="AV9" s="426">
        <f>IF(90000&lt;=AU9,90000,AU9)</f>
        <v>0</v>
      </c>
      <c r="AW9" s="428"/>
      <c r="AX9" s="432"/>
      <c r="AY9" s="424"/>
      <c r="AZ9" s="426">
        <f>IF(20000&lt;=AY9,20000,AY9)</f>
        <v>0</v>
      </c>
      <c r="BA9" s="424"/>
      <c r="BB9" s="434"/>
      <c r="BC9" s="432"/>
      <c r="BD9" s="436"/>
      <c r="BE9" s="438"/>
      <c r="BG9" s="505" t="s">
        <v>195</v>
      </c>
      <c r="BH9" s="506"/>
      <c r="BI9" s="268">
        <f>IF(AV1&lt;&gt;"",AV1,BG13)</f>
        <v>0.8</v>
      </c>
      <c r="BJ9" s="269"/>
      <c r="BK9" s="269"/>
      <c r="BL9" s="269"/>
      <c r="BM9" s="269"/>
    </row>
    <row r="10" spans="1:65" ht="16.5" customHeight="1">
      <c r="A10" s="390"/>
      <c r="B10" s="391"/>
      <c r="C10" s="349">
        <v>2</v>
      </c>
      <c r="D10" s="350"/>
      <c r="E10" s="13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92"/>
      <c r="AK10" s="347"/>
      <c r="AL10" s="412"/>
      <c r="AM10" s="345"/>
      <c r="AN10" s="309"/>
      <c r="AQ10" s="305"/>
      <c r="AR10" s="303"/>
      <c r="AS10" s="299"/>
      <c r="AT10" s="318"/>
      <c r="AU10" s="425"/>
      <c r="AV10" s="427"/>
      <c r="AW10" s="429"/>
      <c r="AX10" s="433"/>
      <c r="AY10" s="431"/>
      <c r="AZ10" s="427"/>
      <c r="BA10" s="431"/>
      <c r="BB10" s="435"/>
      <c r="BC10" s="433"/>
      <c r="BD10" s="437"/>
      <c r="BE10" s="439"/>
      <c r="BG10" s="269"/>
      <c r="BH10" s="269"/>
      <c r="BI10" s="269"/>
      <c r="BJ10" s="269"/>
      <c r="BK10" s="269"/>
      <c r="BL10" s="269"/>
      <c r="BM10" s="269"/>
    </row>
    <row r="11" spans="1:65" ht="16.5" customHeight="1">
      <c r="A11" s="390"/>
      <c r="B11" s="391"/>
      <c r="C11" s="349">
        <v>3</v>
      </c>
      <c r="D11" s="350"/>
      <c r="E11" s="13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92"/>
      <c r="AK11" s="347"/>
      <c r="AL11" s="410" t="s">
        <v>149</v>
      </c>
      <c r="AM11" s="343">
        <f>COUNTIF($F$48:$AJ$48,2)+COUNTIF($F$48:$AJ$48,3)</f>
        <v>0</v>
      </c>
      <c r="AN11" s="307">
        <f>AM11</f>
        <v>0</v>
      </c>
      <c r="AQ11" s="305"/>
      <c r="AR11" s="303">
        <v>2</v>
      </c>
      <c r="AS11" s="291"/>
      <c r="AT11" s="430">
        <f>IF(E28="","",E28)</f>
      </c>
      <c r="AU11" s="431"/>
      <c r="AV11" s="427">
        <f>IF(90000&lt;=AU11,90000,AU11)</f>
        <v>0</v>
      </c>
      <c r="AW11" s="429"/>
      <c r="AX11" s="433"/>
      <c r="AY11" s="431"/>
      <c r="AZ11" s="427">
        <f>IF(20000&lt;=AY11,20000,AY11)</f>
        <v>0</v>
      </c>
      <c r="BA11" s="431"/>
      <c r="BB11" s="435"/>
      <c r="BC11" s="433"/>
      <c r="BD11" s="437"/>
      <c r="BE11" s="439"/>
      <c r="BG11" s="507" t="s">
        <v>192</v>
      </c>
      <c r="BH11" s="507"/>
      <c r="BI11" s="507"/>
      <c r="BJ11" s="507"/>
      <c r="BK11" s="270" t="s">
        <v>196</v>
      </c>
      <c r="BL11" s="270" t="s">
        <v>197</v>
      </c>
      <c r="BM11" s="271" t="s">
        <v>198</v>
      </c>
    </row>
    <row r="12" spans="1:65" ht="16.5" customHeight="1">
      <c r="A12" s="390"/>
      <c r="B12" s="391"/>
      <c r="C12" s="349">
        <v>4</v>
      </c>
      <c r="D12" s="350"/>
      <c r="E12" s="13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93"/>
      <c r="AK12" s="347"/>
      <c r="AL12" s="411"/>
      <c r="AM12" s="344"/>
      <c r="AN12" s="308"/>
      <c r="AQ12" s="305"/>
      <c r="AR12" s="303"/>
      <c r="AS12" s="294"/>
      <c r="AT12" s="318"/>
      <c r="AU12" s="425"/>
      <c r="AV12" s="427"/>
      <c r="AW12" s="429"/>
      <c r="AX12" s="433"/>
      <c r="AY12" s="431"/>
      <c r="AZ12" s="427"/>
      <c r="BA12" s="431"/>
      <c r="BB12" s="435"/>
      <c r="BC12" s="433"/>
      <c r="BD12" s="437"/>
      <c r="BE12" s="439"/>
      <c r="BG12" s="272">
        <v>1</v>
      </c>
      <c r="BH12" s="273" t="s">
        <v>199</v>
      </c>
      <c r="BI12" s="273"/>
      <c r="BJ12" s="271"/>
      <c r="BK12" s="270">
        <v>1.05</v>
      </c>
      <c r="BL12" s="507">
        <f>IF(BI9="新規",BK13,IF(BI9&lt;BG15,BK15,IF(AND(BI9&gt;=BG14,BI9&lt;BI14),BK14,IF(AND(BI9&gt;=BG13,BI9&lt;BI13),BK13,IF(BI9=BG12,BK12,"")))))</f>
        <v>1</v>
      </c>
      <c r="BM12" s="508">
        <f>IF(AV1&lt;&gt;"",BL12*90000,"")</f>
      </c>
    </row>
    <row r="13" spans="1:65" ht="16.5" customHeight="1">
      <c r="A13" s="390"/>
      <c r="B13" s="391"/>
      <c r="C13" s="349">
        <v>5</v>
      </c>
      <c r="D13" s="350"/>
      <c r="E13" s="13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93"/>
      <c r="AK13" s="347"/>
      <c r="AL13" s="412"/>
      <c r="AM13" s="345"/>
      <c r="AN13" s="309"/>
      <c r="AQ13" s="305"/>
      <c r="AR13" s="303">
        <v>3</v>
      </c>
      <c r="AS13" s="291"/>
      <c r="AT13" s="430">
        <f>IF(E29="","",E29)</f>
      </c>
      <c r="AU13" s="431"/>
      <c r="AV13" s="427">
        <f>IF(90000&lt;=AU13,90000,AU13)</f>
        <v>0</v>
      </c>
      <c r="AW13" s="429"/>
      <c r="AX13" s="433"/>
      <c r="AY13" s="431"/>
      <c r="AZ13" s="427">
        <f>IF(20000&lt;=AY13,20000,AY13)</f>
        <v>0</v>
      </c>
      <c r="BA13" s="431"/>
      <c r="BB13" s="435"/>
      <c r="BC13" s="433"/>
      <c r="BD13" s="437"/>
      <c r="BE13" s="439"/>
      <c r="BG13" s="272">
        <v>0.8</v>
      </c>
      <c r="BH13" s="273" t="s">
        <v>199</v>
      </c>
      <c r="BI13" s="273">
        <v>1</v>
      </c>
      <c r="BJ13" s="271" t="s">
        <v>194</v>
      </c>
      <c r="BK13" s="270">
        <v>1</v>
      </c>
      <c r="BL13" s="507"/>
      <c r="BM13" s="509"/>
    </row>
    <row r="14" spans="1:65" ht="16.5" customHeight="1">
      <c r="A14" s="390"/>
      <c r="B14" s="391"/>
      <c r="C14" s="349">
        <v>6</v>
      </c>
      <c r="D14" s="350"/>
      <c r="E14" s="13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93"/>
      <c r="AK14" s="347"/>
      <c r="AL14" s="410" t="s">
        <v>150</v>
      </c>
      <c r="AM14" s="343">
        <f>COUNTIF($F$48:$AJ$48,3)</f>
        <v>0</v>
      </c>
      <c r="AN14" s="307">
        <f>AM14</f>
        <v>0</v>
      </c>
      <c r="AQ14" s="305"/>
      <c r="AR14" s="303"/>
      <c r="AS14" s="294"/>
      <c r="AT14" s="318"/>
      <c r="AU14" s="425"/>
      <c r="AV14" s="427"/>
      <c r="AW14" s="429"/>
      <c r="AX14" s="433"/>
      <c r="AY14" s="431"/>
      <c r="AZ14" s="427"/>
      <c r="BA14" s="431"/>
      <c r="BB14" s="435"/>
      <c r="BC14" s="433"/>
      <c r="BD14" s="437"/>
      <c r="BE14" s="439"/>
      <c r="BG14" s="272">
        <v>0.6</v>
      </c>
      <c r="BH14" s="273" t="s">
        <v>199</v>
      </c>
      <c r="BI14" s="273">
        <v>0.8</v>
      </c>
      <c r="BJ14" s="271" t="s">
        <v>194</v>
      </c>
      <c r="BK14" s="270">
        <v>0.95</v>
      </c>
      <c r="BL14" s="507"/>
      <c r="BM14" s="509"/>
    </row>
    <row r="15" spans="1:65" ht="16.5" customHeight="1">
      <c r="A15" s="390"/>
      <c r="B15" s="391"/>
      <c r="C15" s="349">
        <v>7</v>
      </c>
      <c r="D15" s="350"/>
      <c r="E15" s="13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93"/>
      <c r="AK15" s="347"/>
      <c r="AL15" s="411"/>
      <c r="AM15" s="344"/>
      <c r="AN15" s="308"/>
      <c r="AQ15" s="305"/>
      <c r="AR15" s="303">
        <v>4</v>
      </c>
      <c r="AS15" s="291"/>
      <c r="AT15" s="430">
        <f>IF(E30="","",E30)</f>
      </c>
      <c r="AU15" s="431"/>
      <c r="AV15" s="427">
        <f>IF(90000&lt;=AU15,90000,AU15)</f>
        <v>0</v>
      </c>
      <c r="AW15" s="429"/>
      <c r="AX15" s="433"/>
      <c r="AY15" s="431"/>
      <c r="AZ15" s="427">
        <f>IF(20000&lt;=AY15,20000,AY15)</f>
        <v>0</v>
      </c>
      <c r="BA15" s="431"/>
      <c r="BB15" s="435"/>
      <c r="BC15" s="433"/>
      <c r="BD15" s="437"/>
      <c r="BE15" s="439"/>
      <c r="BG15" s="272">
        <v>0.6</v>
      </c>
      <c r="BH15" s="273" t="s">
        <v>194</v>
      </c>
      <c r="BI15" s="273"/>
      <c r="BJ15" s="271"/>
      <c r="BK15" s="270">
        <v>0.9</v>
      </c>
      <c r="BL15" s="507"/>
      <c r="BM15" s="510"/>
    </row>
    <row r="16" spans="1:57" ht="17.25" customHeight="1">
      <c r="A16" s="390"/>
      <c r="B16" s="391"/>
      <c r="C16" s="349">
        <v>8</v>
      </c>
      <c r="D16" s="350"/>
      <c r="E16" s="13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93"/>
      <c r="AK16" s="347"/>
      <c r="AL16" s="412"/>
      <c r="AM16" s="345"/>
      <c r="AN16" s="309"/>
      <c r="AQ16" s="305"/>
      <c r="AR16" s="303"/>
      <c r="AS16" s="294"/>
      <c r="AT16" s="318"/>
      <c r="AU16" s="425"/>
      <c r="AV16" s="427"/>
      <c r="AW16" s="429"/>
      <c r="AX16" s="433"/>
      <c r="AY16" s="431"/>
      <c r="AZ16" s="427"/>
      <c r="BA16" s="431"/>
      <c r="BB16" s="435"/>
      <c r="BC16" s="433"/>
      <c r="BD16" s="437"/>
      <c r="BE16" s="439"/>
    </row>
    <row r="17" spans="1:57" ht="17.25" customHeight="1">
      <c r="A17" s="390"/>
      <c r="B17" s="391"/>
      <c r="C17" s="349">
        <v>9</v>
      </c>
      <c r="D17" s="350"/>
      <c r="E17" s="13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4"/>
      <c r="AK17" s="347"/>
      <c r="AL17" s="410" t="s">
        <v>142</v>
      </c>
      <c r="AM17" s="414">
        <f>SUM(AM8:AM16)</f>
        <v>0</v>
      </c>
      <c r="AN17" s="310">
        <f>SUM(AN8:AN16)</f>
        <v>0</v>
      </c>
      <c r="AQ17" s="305"/>
      <c r="AR17" s="303">
        <v>5</v>
      </c>
      <c r="AS17" s="291"/>
      <c r="AT17" s="430">
        <f>IF(E31="","",E31)</f>
      </c>
      <c r="AU17" s="431"/>
      <c r="AV17" s="427">
        <f>IF(90000&lt;=AU17,90000,AU17)</f>
        <v>0</v>
      </c>
      <c r="AW17" s="429"/>
      <c r="AX17" s="433"/>
      <c r="AY17" s="431"/>
      <c r="AZ17" s="427">
        <f>IF(20000&lt;=AY17,20000,AY17)</f>
        <v>0</v>
      </c>
      <c r="BA17" s="431"/>
      <c r="BB17" s="435"/>
      <c r="BC17" s="433"/>
      <c r="BD17" s="437"/>
      <c r="BE17" s="439"/>
    </row>
    <row r="18" spans="1:57" ht="17.25" customHeight="1" thickBot="1">
      <c r="A18" s="390"/>
      <c r="B18" s="391"/>
      <c r="C18" s="349">
        <v>10</v>
      </c>
      <c r="D18" s="350"/>
      <c r="E18" s="13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4"/>
      <c r="AK18" s="347"/>
      <c r="AL18" s="411"/>
      <c r="AM18" s="415"/>
      <c r="AN18" s="311"/>
      <c r="AQ18" s="306"/>
      <c r="AR18" s="440"/>
      <c r="AS18" s="292"/>
      <c r="AT18" s="441"/>
      <c r="AU18" s="442"/>
      <c r="AV18" s="443"/>
      <c r="AW18" s="444"/>
      <c r="AX18" s="445"/>
      <c r="AY18" s="446"/>
      <c r="AZ18" s="447"/>
      <c r="BA18" s="446"/>
      <c r="BB18" s="448"/>
      <c r="BC18" s="445"/>
      <c r="BD18" s="449"/>
      <c r="BE18" s="450"/>
    </row>
    <row r="19" spans="1:57" ht="17.25" customHeight="1" thickBot="1" thickTop="1">
      <c r="A19" s="390"/>
      <c r="B19" s="391"/>
      <c r="C19" s="349">
        <v>11</v>
      </c>
      <c r="D19" s="350"/>
      <c r="E19" s="13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4"/>
      <c r="AK19" s="348"/>
      <c r="AL19" s="413"/>
      <c r="AM19" s="416"/>
      <c r="AN19" s="312"/>
      <c r="AO19" s="30"/>
      <c r="AP19" s="30"/>
      <c r="AQ19" s="304" t="s">
        <v>162</v>
      </c>
      <c r="AR19" s="302">
        <v>1</v>
      </c>
      <c r="AS19" s="293"/>
      <c r="AT19" s="317">
        <f>IF(E32="","",E32)</f>
      </c>
      <c r="AU19" s="451"/>
      <c r="AV19" s="453">
        <f>IF($BM$12&lt;=AU19,$BM$12,AU19)</f>
      </c>
      <c r="AW19" s="455"/>
      <c r="AX19" s="426">
        <f>IF(10000&lt;=AW19,10000,AW19)</f>
        <v>0</v>
      </c>
      <c r="AY19" s="424"/>
      <c r="AZ19" s="426">
        <f>IF(20000&lt;=AY19,20000,AY19)</f>
        <v>0</v>
      </c>
      <c r="BA19" s="451"/>
      <c r="BB19" s="458"/>
      <c r="BC19" s="460"/>
      <c r="BD19" s="462"/>
      <c r="BE19" s="438"/>
    </row>
    <row r="20" spans="1:57" ht="17.25" customHeight="1">
      <c r="A20" s="390"/>
      <c r="B20" s="391"/>
      <c r="C20" s="349">
        <v>12</v>
      </c>
      <c r="D20" s="350"/>
      <c r="E20" s="13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4"/>
      <c r="AK20" s="48"/>
      <c r="AL20" s="49"/>
      <c r="AM20" s="50"/>
      <c r="AN20" s="52"/>
      <c r="AO20" s="52"/>
      <c r="AP20" s="51"/>
      <c r="AQ20" s="305"/>
      <c r="AR20" s="303"/>
      <c r="AS20" s="299"/>
      <c r="AT20" s="318"/>
      <c r="AU20" s="452"/>
      <c r="AV20" s="454"/>
      <c r="AW20" s="456"/>
      <c r="AX20" s="427"/>
      <c r="AY20" s="431"/>
      <c r="AZ20" s="427"/>
      <c r="BA20" s="457"/>
      <c r="BB20" s="459"/>
      <c r="BC20" s="461"/>
      <c r="BD20" s="463"/>
      <c r="BE20" s="439"/>
    </row>
    <row r="21" spans="1:57" ht="16.5" customHeight="1">
      <c r="A21" s="390"/>
      <c r="B21" s="391"/>
      <c r="C21" s="349">
        <v>13</v>
      </c>
      <c r="D21" s="350"/>
      <c r="E21" s="13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95"/>
      <c r="AK21" s="48"/>
      <c r="AL21" s="52"/>
      <c r="AM21" s="52"/>
      <c r="AN21" s="52"/>
      <c r="AO21" s="52"/>
      <c r="AP21" s="51"/>
      <c r="AQ21" s="305"/>
      <c r="AR21" s="303">
        <v>2</v>
      </c>
      <c r="AS21" s="291"/>
      <c r="AT21" s="430">
        <f>IF(E33="","",E33)</f>
      </c>
      <c r="AU21" s="457"/>
      <c r="AV21" s="454">
        <f>IF($BM$12&lt;=AU21,$BM$12,AU21)</f>
      </c>
      <c r="AW21" s="456"/>
      <c r="AX21" s="427">
        <f>IF(10000&lt;=AW21,10000,AW21)</f>
        <v>0</v>
      </c>
      <c r="AY21" s="431"/>
      <c r="AZ21" s="427">
        <f>IF(20000&lt;=AY21,20000,AY21)</f>
        <v>0</v>
      </c>
      <c r="BA21" s="457"/>
      <c r="BB21" s="459"/>
      <c r="BC21" s="461"/>
      <c r="BD21" s="463"/>
      <c r="BE21" s="439"/>
    </row>
    <row r="22" spans="1:57" ht="16.5" customHeight="1" thickBot="1">
      <c r="A22" s="392"/>
      <c r="B22" s="393"/>
      <c r="C22" s="394" t="s">
        <v>144</v>
      </c>
      <c r="D22" s="395"/>
      <c r="E22" s="396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96">
        <f t="shared" si="0"/>
        <v>0</v>
      </c>
      <c r="AK22" s="53"/>
      <c r="AL22" s="54"/>
      <c r="AM22" s="55"/>
      <c r="AN22" s="55"/>
      <c r="AO22" s="51"/>
      <c r="AP22" s="51"/>
      <c r="AQ22" s="305"/>
      <c r="AR22" s="303"/>
      <c r="AS22" s="294"/>
      <c r="AT22" s="318"/>
      <c r="AU22" s="452"/>
      <c r="AV22" s="454"/>
      <c r="AW22" s="456"/>
      <c r="AX22" s="427"/>
      <c r="AY22" s="431"/>
      <c r="AZ22" s="427"/>
      <c r="BA22" s="457"/>
      <c r="BB22" s="459"/>
      <c r="BC22" s="461"/>
      <c r="BD22" s="463"/>
      <c r="BE22" s="439"/>
    </row>
    <row r="23" spans="1:57" ht="15.75" customHeight="1">
      <c r="A23" s="384" t="s">
        <v>1</v>
      </c>
      <c r="B23" s="385"/>
      <c r="C23" s="297" t="s">
        <v>153</v>
      </c>
      <c r="D23" s="297" t="s">
        <v>152</v>
      </c>
      <c r="E23" s="362" t="s">
        <v>2</v>
      </c>
      <c r="F23" s="313">
        <f aca="true" t="shared" si="1" ref="F23:AI23">F8</f>
        <v>43983</v>
      </c>
      <c r="G23" s="313">
        <f t="shared" si="1"/>
        <v>43984</v>
      </c>
      <c r="H23" s="313">
        <f t="shared" si="1"/>
        <v>43985</v>
      </c>
      <c r="I23" s="313">
        <f t="shared" si="1"/>
        <v>43986</v>
      </c>
      <c r="J23" s="313">
        <f t="shared" si="1"/>
        <v>43987</v>
      </c>
      <c r="K23" s="313">
        <f t="shared" si="1"/>
        <v>43988</v>
      </c>
      <c r="L23" s="313">
        <f t="shared" si="1"/>
        <v>43989</v>
      </c>
      <c r="M23" s="313">
        <f t="shared" si="1"/>
        <v>43990</v>
      </c>
      <c r="N23" s="313">
        <f t="shared" si="1"/>
        <v>43991</v>
      </c>
      <c r="O23" s="313">
        <f t="shared" si="1"/>
        <v>43992</v>
      </c>
      <c r="P23" s="313">
        <f t="shared" si="1"/>
        <v>43993</v>
      </c>
      <c r="Q23" s="313">
        <f t="shared" si="1"/>
        <v>43994</v>
      </c>
      <c r="R23" s="313">
        <f t="shared" si="1"/>
        <v>43995</v>
      </c>
      <c r="S23" s="313">
        <f t="shared" si="1"/>
        <v>43996</v>
      </c>
      <c r="T23" s="313">
        <f t="shared" si="1"/>
        <v>43997</v>
      </c>
      <c r="U23" s="313">
        <f t="shared" si="1"/>
        <v>43998</v>
      </c>
      <c r="V23" s="313">
        <f t="shared" si="1"/>
        <v>43999</v>
      </c>
      <c r="W23" s="313">
        <f t="shared" si="1"/>
        <v>44000</v>
      </c>
      <c r="X23" s="313">
        <f t="shared" si="1"/>
        <v>44001</v>
      </c>
      <c r="Y23" s="313">
        <f t="shared" si="1"/>
        <v>44002</v>
      </c>
      <c r="Z23" s="313">
        <f t="shared" si="1"/>
        <v>44003</v>
      </c>
      <c r="AA23" s="313">
        <f t="shared" si="1"/>
        <v>44004</v>
      </c>
      <c r="AB23" s="313">
        <f t="shared" si="1"/>
        <v>44005</v>
      </c>
      <c r="AC23" s="313">
        <f t="shared" si="1"/>
        <v>44006</v>
      </c>
      <c r="AD23" s="313">
        <f t="shared" si="1"/>
        <v>44007</v>
      </c>
      <c r="AE23" s="313">
        <f t="shared" si="1"/>
        <v>44008</v>
      </c>
      <c r="AF23" s="313">
        <f t="shared" si="1"/>
        <v>44009</v>
      </c>
      <c r="AG23" s="313">
        <f t="shared" si="1"/>
        <v>44010</v>
      </c>
      <c r="AH23" s="313">
        <f t="shared" si="1"/>
        <v>44011</v>
      </c>
      <c r="AI23" s="341">
        <f t="shared" si="1"/>
        <v>44012</v>
      </c>
      <c r="AJ23" s="406"/>
      <c r="AK23" s="408" t="s">
        <v>154</v>
      </c>
      <c r="AL23" s="300" t="s">
        <v>46</v>
      </c>
      <c r="AM23" s="300" t="s">
        <v>73</v>
      </c>
      <c r="AN23" s="300" t="s">
        <v>74</v>
      </c>
      <c r="AO23" s="51"/>
      <c r="AP23" s="51"/>
      <c r="AQ23" s="305"/>
      <c r="AR23" s="303">
        <v>3</v>
      </c>
      <c r="AS23" s="291"/>
      <c r="AT23" s="430">
        <f>IF(E34="","",E34)</f>
      </c>
      <c r="AU23" s="457"/>
      <c r="AV23" s="454">
        <f>IF($BM$12&lt;=AU23,$BM$12,AU23)</f>
      </c>
      <c r="AW23" s="456"/>
      <c r="AX23" s="427">
        <f>IF(10000&lt;=AW23,10000,AW23)</f>
        <v>0</v>
      </c>
      <c r="AY23" s="431"/>
      <c r="AZ23" s="427">
        <f>IF(20000&lt;=AY23,20000,AY23)</f>
        <v>0</v>
      </c>
      <c r="BA23" s="457"/>
      <c r="BB23" s="459"/>
      <c r="BC23" s="461"/>
      <c r="BD23" s="463"/>
      <c r="BE23" s="439"/>
    </row>
    <row r="24" spans="1:57" ht="15.75" customHeight="1">
      <c r="A24" s="422"/>
      <c r="B24" s="423"/>
      <c r="C24" s="332"/>
      <c r="D24" s="332"/>
      <c r="E24" s="363"/>
      <c r="F24" s="314" t="s">
        <v>123</v>
      </c>
      <c r="G24" s="314" t="s">
        <v>124</v>
      </c>
      <c r="H24" s="314" t="s">
        <v>125</v>
      </c>
      <c r="I24" s="314" t="s">
        <v>126</v>
      </c>
      <c r="J24" s="314" t="s">
        <v>127</v>
      </c>
      <c r="K24" s="314" t="s">
        <v>128</v>
      </c>
      <c r="L24" s="314" t="s">
        <v>129</v>
      </c>
      <c r="M24" s="314" t="s">
        <v>130</v>
      </c>
      <c r="N24" s="314" t="s">
        <v>131</v>
      </c>
      <c r="O24" s="314" t="s">
        <v>132</v>
      </c>
      <c r="P24" s="314" t="s">
        <v>133</v>
      </c>
      <c r="Q24" s="314" t="s">
        <v>134</v>
      </c>
      <c r="R24" s="314" t="s">
        <v>135</v>
      </c>
      <c r="S24" s="314" t="s">
        <v>136</v>
      </c>
      <c r="T24" s="314" t="s">
        <v>137</v>
      </c>
      <c r="U24" s="314" t="s">
        <v>138</v>
      </c>
      <c r="V24" s="314">
        <v>0</v>
      </c>
      <c r="W24" s="314">
        <v>0</v>
      </c>
      <c r="X24" s="314">
        <v>0</v>
      </c>
      <c r="Y24" s="314"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42">
        <v>0</v>
      </c>
      <c r="AJ24" s="407"/>
      <c r="AK24" s="409"/>
      <c r="AL24" s="301"/>
      <c r="AM24" s="301"/>
      <c r="AN24" s="301"/>
      <c r="AO24" s="51"/>
      <c r="AP24" s="51"/>
      <c r="AQ24" s="305"/>
      <c r="AR24" s="303"/>
      <c r="AS24" s="294"/>
      <c r="AT24" s="318"/>
      <c r="AU24" s="452"/>
      <c r="AV24" s="454"/>
      <c r="AW24" s="456"/>
      <c r="AX24" s="427"/>
      <c r="AY24" s="431"/>
      <c r="AZ24" s="427"/>
      <c r="BA24" s="457"/>
      <c r="BB24" s="459"/>
      <c r="BC24" s="461"/>
      <c r="BD24" s="463"/>
      <c r="BE24" s="439"/>
    </row>
    <row r="25" spans="1:57" ht="15.75" customHeight="1">
      <c r="A25" s="422"/>
      <c r="B25" s="423"/>
      <c r="C25" s="332"/>
      <c r="D25" s="332"/>
      <c r="E25" s="363"/>
      <c r="F25" s="314">
        <v>42380</v>
      </c>
      <c r="G25" s="314">
        <v>42411</v>
      </c>
      <c r="H25" s="314">
        <v>42449</v>
      </c>
      <c r="I25" s="314">
        <v>42450</v>
      </c>
      <c r="J25" s="314">
        <v>42489</v>
      </c>
      <c r="K25" s="314">
        <v>42493</v>
      </c>
      <c r="L25" s="314">
        <v>42494</v>
      </c>
      <c r="M25" s="314">
        <v>42495</v>
      </c>
      <c r="N25" s="314">
        <v>42569</v>
      </c>
      <c r="O25" s="314">
        <v>42593</v>
      </c>
      <c r="P25" s="314">
        <v>42632</v>
      </c>
      <c r="Q25" s="314">
        <v>42635</v>
      </c>
      <c r="R25" s="314">
        <v>42653</v>
      </c>
      <c r="S25" s="314">
        <v>42677</v>
      </c>
      <c r="T25" s="314">
        <v>42697</v>
      </c>
      <c r="U25" s="314">
        <v>42727</v>
      </c>
      <c r="V25" s="314">
        <v>0</v>
      </c>
      <c r="W25" s="314">
        <v>0</v>
      </c>
      <c r="X25" s="314">
        <v>0</v>
      </c>
      <c r="Y25" s="314"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42">
        <v>0</v>
      </c>
      <c r="AJ25" s="407"/>
      <c r="AK25" s="409"/>
      <c r="AL25" s="301"/>
      <c r="AM25" s="301"/>
      <c r="AN25" s="301"/>
      <c r="AO25" s="48"/>
      <c r="AP25" s="51"/>
      <c r="AQ25" s="305"/>
      <c r="AR25" s="303">
        <v>4</v>
      </c>
      <c r="AS25" s="291"/>
      <c r="AT25" s="430">
        <f>IF(E35="","",E35)</f>
      </c>
      <c r="AU25" s="457"/>
      <c r="AV25" s="454">
        <f>IF($BM$12&lt;=AU25,$BM$12,AU25)</f>
      </c>
      <c r="AW25" s="456"/>
      <c r="AX25" s="427">
        <f>IF(10000&lt;=AW25,10000,AW25)</f>
        <v>0</v>
      </c>
      <c r="AY25" s="431"/>
      <c r="AZ25" s="427">
        <f>IF(20000&lt;=AY25,20000,AY25)</f>
        <v>0</v>
      </c>
      <c r="BA25" s="457"/>
      <c r="BB25" s="459"/>
      <c r="BC25" s="461"/>
      <c r="BD25" s="463"/>
      <c r="BE25" s="439"/>
    </row>
    <row r="26" spans="1:57" ht="15.75" customHeight="1" thickBot="1">
      <c r="A26" s="422"/>
      <c r="B26" s="423"/>
      <c r="C26" s="298"/>
      <c r="D26" s="298"/>
      <c r="E26" s="364"/>
      <c r="F26" s="314">
        <v>0</v>
      </c>
      <c r="G26" s="314">
        <v>0</v>
      </c>
      <c r="H26" s="314">
        <v>0</v>
      </c>
      <c r="I26" s="314">
        <v>0</v>
      </c>
      <c r="J26" s="314">
        <v>0</v>
      </c>
      <c r="K26" s="314">
        <v>0</v>
      </c>
      <c r="L26" s="314">
        <v>0</v>
      </c>
      <c r="M26" s="314">
        <v>0</v>
      </c>
      <c r="N26" s="314">
        <v>0</v>
      </c>
      <c r="O26" s="314">
        <v>0</v>
      </c>
      <c r="P26" s="314">
        <v>0</v>
      </c>
      <c r="Q26" s="314">
        <v>0</v>
      </c>
      <c r="R26" s="314">
        <v>0</v>
      </c>
      <c r="S26" s="314">
        <v>0</v>
      </c>
      <c r="T26" s="314">
        <v>0</v>
      </c>
      <c r="U26" s="314">
        <v>0</v>
      </c>
      <c r="V26" s="314">
        <v>0</v>
      </c>
      <c r="W26" s="314">
        <v>0</v>
      </c>
      <c r="X26" s="314">
        <v>0</v>
      </c>
      <c r="Y26" s="314"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42">
        <v>0</v>
      </c>
      <c r="AJ26" s="407"/>
      <c r="AK26" s="409"/>
      <c r="AL26" s="301"/>
      <c r="AM26" s="301"/>
      <c r="AN26" s="301"/>
      <c r="AO26" s="48"/>
      <c r="AP26" s="51"/>
      <c r="AQ26" s="305"/>
      <c r="AR26" s="303"/>
      <c r="AS26" s="294"/>
      <c r="AT26" s="318"/>
      <c r="AU26" s="452"/>
      <c r="AV26" s="454"/>
      <c r="AW26" s="456"/>
      <c r="AX26" s="427"/>
      <c r="AY26" s="431"/>
      <c r="AZ26" s="427"/>
      <c r="BA26" s="457"/>
      <c r="BB26" s="459"/>
      <c r="BC26" s="461"/>
      <c r="BD26" s="463"/>
      <c r="BE26" s="439"/>
    </row>
    <row r="27" spans="1:57" ht="16.5" customHeight="1">
      <c r="A27" s="388" t="s">
        <v>6</v>
      </c>
      <c r="B27" s="358" t="s">
        <v>139</v>
      </c>
      <c r="C27" s="56">
        <v>1</v>
      </c>
      <c r="D27" s="114"/>
      <c r="E27" s="134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111"/>
      <c r="AJ27" s="140"/>
      <c r="AK27" s="77">
        <f aca="true" t="shared" si="2" ref="AK27:AK45">COUNTA(F27:AJ27)-COUNTIF(F27:AJ27,"集")-COUNTIF(F27:AJ27,"休")-COUNTIF(F27:AJ27,"外")</f>
        <v>0</v>
      </c>
      <c r="AL27" s="147">
        <f aca="true" t="shared" si="3" ref="AL27:AL46">COUNTIF(F27:AJ27,"集")</f>
        <v>0</v>
      </c>
      <c r="AM27" s="77">
        <f aca="true" t="shared" si="4" ref="AM27:AM46">AK27</f>
        <v>0</v>
      </c>
      <c r="AN27" s="147">
        <f aca="true" t="shared" si="5" ref="AN27:AN46">AL27</f>
        <v>0</v>
      </c>
      <c r="AO27" s="48"/>
      <c r="AP27" s="51"/>
      <c r="AQ27" s="305"/>
      <c r="AR27" s="303">
        <v>5</v>
      </c>
      <c r="AS27" s="291"/>
      <c r="AT27" s="430">
        <f>IF(E36="","",E36)</f>
      </c>
      <c r="AU27" s="457"/>
      <c r="AV27" s="454">
        <f>IF($BM$12&lt;=AU27,$BM$12,AU27)</f>
      </c>
      <c r="AW27" s="456"/>
      <c r="AX27" s="427">
        <f>IF(10000&lt;=AW27,10000,AW27)</f>
        <v>0</v>
      </c>
      <c r="AY27" s="431"/>
      <c r="AZ27" s="427">
        <f>IF(20000&lt;=AY27,20000,AY27)</f>
        <v>0</v>
      </c>
      <c r="BA27" s="457"/>
      <c r="BB27" s="459"/>
      <c r="BC27" s="461"/>
      <c r="BD27" s="463"/>
      <c r="BE27" s="439"/>
    </row>
    <row r="28" spans="1:57" ht="16.5" customHeight="1" thickBot="1">
      <c r="A28" s="390"/>
      <c r="B28" s="359"/>
      <c r="C28" s="60">
        <v>2</v>
      </c>
      <c r="D28" s="115"/>
      <c r="E28" s="13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8"/>
      <c r="AJ28" s="141"/>
      <c r="AK28" s="59">
        <f t="shared" si="2"/>
        <v>0</v>
      </c>
      <c r="AL28" s="148">
        <f t="shared" si="3"/>
        <v>0</v>
      </c>
      <c r="AM28" s="59">
        <f t="shared" si="4"/>
        <v>0</v>
      </c>
      <c r="AN28" s="148">
        <f t="shared" si="5"/>
        <v>0</v>
      </c>
      <c r="AO28" s="48"/>
      <c r="AP28" s="51"/>
      <c r="AQ28" s="306"/>
      <c r="AR28" s="440"/>
      <c r="AS28" s="292"/>
      <c r="AT28" s="441"/>
      <c r="AU28" s="464"/>
      <c r="AV28" s="465"/>
      <c r="AW28" s="466"/>
      <c r="AX28" s="447"/>
      <c r="AY28" s="446"/>
      <c r="AZ28" s="447"/>
      <c r="BA28" s="467"/>
      <c r="BB28" s="468"/>
      <c r="BC28" s="469"/>
      <c r="BD28" s="470"/>
      <c r="BE28" s="450"/>
    </row>
    <row r="29" spans="1:57" ht="16.5" customHeight="1">
      <c r="A29" s="390"/>
      <c r="B29" s="359"/>
      <c r="C29" s="60">
        <v>3</v>
      </c>
      <c r="D29" s="115"/>
      <c r="E29" s="13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8"/>
      <c r="AJ29" s="141"/>
      <c r="AK29" s="59">
        <f t="shared" si="2"/>
        <v>0</v>
      </c>
      <c r="AL29" s="148">
        <f t="shared" si="3"/>
        <v>0</v>
      </c>
      <c r="AM29" s="59">
        <f t="shared" si="4"/>
        <v>0</v>
      </c>
      <c r="AN29" s="148">
        <f t="shared" si="5"/>
        <v>0</v>
      </c>
      <c r="AP29" s="30"/>
      <c r="AQ29" s="304" t="s">
        <v>163</v>
      </c>
      <c r="AR29" s="302">
        <v>1</v>
      </c>
      <c r="AS29" s="293"/>
      <c r="AT29" s="317">
        <f>IF(E37="","",E37)</f>
      </c>
      <c r="AU29" s="424"/>
      <c r="AV29" s="471">
        <f>IF(90000&lt;=AU29,90000,AU29)</f>
        <v>0</v>
      </c>
      <c r="AW29" s="424"/>
      <c r="AX29" s="426">
        <f>IF(10000&lt;=AW29,10000,AW29)</f>
        <v>0</v>
      </c>
      <c r="AY29" s="428"/>
      <c r="AZ29" s="432"/>
      <c r="BA29" s="428"/>
      <c r="BB29" s="472"/>
      <c r="BC29" s="474"/>
      <c r="BD29" s="462"/>
      <c r="BE29" s="438"/>
    </row>
    <row r="30" spans="1:57" ht="16.5" customHeight="1">
      <c r="A30" s="390"/>
      <c r="B30" s="359"/>
      <c r="C30" s="60">
        <v>4</v>
      </c>
      <c r="D30" s="115"/>
      <c r="E30" s="13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8"/>
      <c r="AJ30" s="141"/>
      <c r="AK30" s="59">
        <f t="shared" si="2"/>
        <v>0</v>
      </c>
      <c r="AL30" s="148">
        <f t="shared" si="3"/>
        <v>0</v>
      </c>
      <c r="AM30" s="59">
        <f t="shared" si="4"/>
        <v>0</v>
      </c>
      <c r="AN30" s="148">
        <f t="shared" si="5"/>
        <v>0</v>
      </c>
      <c r="AP30" s="30"/>
      <c r="AQ30" s="305"/>
      <c r="AR30" s="303"/>
      <c r="AS30" s="294"/>
      <c r="AT30" s="318"/>
      <c r="AU30" s="425"/>
      <c r="AV30" s="427"/>
      <c r="AW30" s="431"/>
      <c r="AX30" s="427"/>
      <c r="AY30" s="429"/>
      <c r="AZ30" s="433"/>
      <c r="BA30" s="429"/>
      <c r="BB30" s="473"/>
      <c r="BC30" s="475"/>
      <c r="BD30" s="463"/>
      <c r="BE30" s="439"/>
    </row>
    <row r="31" spans="1:57" ht="16.5" customHeight="1" thickBot="1">
      <c r="A31" s="390"/>
      <c r="B31" s="360"/>
      <c r="C31" s="57">
        <v>5</v>
      </c>
      <c r="D31" s="116"/>
      <c r="E31" s="13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112"/>
      <c r="AJ31" s="142"/>
      <c r="AK31" s="62">
        <f t="shared" si="2"/>
        <v>0</v>
      </c>
      <c r="AL31" s="149">
        <f t="shared" si="3"/>
        <v>0</v>
      </c>
      <c r="AM31" s="62">
        <f t="shared" si="4"/>
        <v>0</v>
      </c>
      <c r="AN31" s="149">
        <f t="shared" si="5"/>
        <v>0</v>
      </c>
      <c r="AP31" s="30"/>
      <c r="AQ31" s="305"/>
      <c r="AR31" s="303">
        <v>2</v>
      </c>
      <c r="AS31" s="291"/>
      <c r="AT31" s="430">
        <f>IF(E38="","",E38)</f>
      </c>
      <c r="AU31" s="431"/>
      <c r="AV31" s="427">
        <f>IF(90000&lt;=AU31,90000,AU31)</f>
        <v>0</v>
      </c>
      <c r="AW31" s="431"/>
      <c r="AX31" s="427">
        <f>IF(10000&lt;=AW31,10000,AW31)</f>
        <v>0</v>
      </c>
      <c r="AY31" s="429"/>
      <c r="AZ31" s="433"/>
      <c r="BA31" s="429"/>
      <c r="BB31" s="473"/>
      <c r="BC31" s="475"/>
      <c r="BD31" s="463"/>
      <c r="BE31" s="439"/>
    </row>
    <row r="32" spans="1:57" ht="16.5" customHeight="1">
      <c r="A32" s="390"/>
      <c r="B32" s="358" t="s">
        <v>140</v>
      </c>
      <c r="C32" s="56">
        <v>1</v>
      </c>
      <c r="D32" s="114"/>
      <c r="E32" s="134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111"/>
      <c r="AJ32" s="140"/>
      <c r="AK32" s="81">
        <f t="shared" si="2"/>
        <v>0</v>
      </c>
      <c r="AL32" s="77">
        <f t="shared" si="3"/>
        <v>0</v>
      </c>
      <c r="AM32" s="77">
        <f t="shared" si="4"/>
        <v>0</v>
      </c>
      <c r="AN32" s="77">
        <f t="shared" si="5"/>
        <v>0</v>
      </c>
      <c r="AP32" s="30"/>
      <c r="AQ32" s="305"/>
      <c r="AR32" s="303"/>
      <c r="AS32" s="294"/>
      <c r="AT32" s="318"/>
      <c r="AU32" s="425"/>
      <c r="AV32" s="427"/>
      <c r="AW32" s="431"/>
      <c r="AX32" s="427"/>
      <c r="AY32" s="429"/>
      <c r="AZ32" s="433"/>
      <c r="BA32" s="429"/>
      <c r="BB32" s="473"/>
      <c r="BC32" s="475"/>
      <c r="BD32" s="463"/>
      <c r="BE32" s="439"/>
    </row>
    <row r="33" spans="1:57" ht="16.5" customHeight="1">
      <c r="A33" s="390"/>
      <c r="B33" s="359"/>
      <c r="C33" s="60">
        <v>2</v>
      </c>
      <c r="D33" s="115"/>
      <c r="E33" s="13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8"/>
      <c r="AJ33" s="141"/>
      <c r="AK33" s="58">
        <f t="shared" si="2"/>
        <v>0</v>
      </c>
      <c r="AL33" s="59">
        <f t="shared" si="3"/>
        <v>0</v>
      </c>
      <c r="AM33" s="59">
        <f t="shared" si="4"/>
        <v>0</v>
      </c>
      <c r="AN33" s="59">
        <f t="shared" si="5"/>
        <v>0</v>
      </c>
      <c r="AP33" s="30"/>
      <c r="AQ33" s="305"/>
      <c r="AR33" s="303">
        <v>3</v>
      </c>
      <c r="AS33" s="291"/>
      <c r="AT33" s="430">
        <f>IF(E39="","",E39)</f>
      </c>
      <c r="AU33" s="431"/>
      <c r="AV33" s="427">
        <f>IF(90000&lt;=AU33,90000,AU33)</f>
        <v>0</v>
      </c>
      <c r="AW33" s="431"/>
      <c r="AX33" s="427">
        <f>IF(10000&lt;=AW33,10000,AW33)</f>
        <v>0</v>
      </c>
      <c r="AY33" s="429"/>
      <c r="AZ33" s="433"/>
      <c r="BA33" s="429"/>
      <c r="BB33" s="473"/>
      <c r="BC33" s="475"/>
      <c r="BD33" s="463"/>
      <c r="BE33" s="439"/>
    </row>
    <row r="34" spans="1:57" ht="16.5" customHeight="1">
      <c r="A34" s="390"/>
      <c r="B34" s="359"/>
      <c r="C34" s="60">
        <v>3</v>
      </c>
      <c r="D34" s="115"/>
      <c r="E34" s="13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8"/>
      <c r="AJ34" s="141"/>
      <c r="AK34" s="58">
        <f t="shared" si="2"/>
        <v>0</v>
      </c>
      <c r="AL34" s="59">
        <f t="shared" si="3"/>
        <v>0</v>
      </c>
      <c r="AM34" s="59">
        <f t="shared" si="4"/>
        <v>0</v>
      </c>
      <c r="AN34" s="59">
        <f t="shared" si="5"/>
        <v>0</v>
      </c>
      <c r="AP34" s="30"/>
      <c r="AQ34" s="305"/>
      <c r="AR34" s="303"/>
      <c r="AS34" s="294"/>
      <c r="AT34" s="318"/>
      <c r="AU34" s="425"/>
      <c r="AV34" s="427"/>
      <c r="AW34" s="431"/>
      <c r="AX34" s="427"/>
      <c r="AY34" s="429"/>
      <c r="AZ34" s="433"/>
      <c r="BA34" s="429"/>
      <c r="BB34" s="473"/>
      <c r="BC34" s="475"/>
      <c r="BD34" s="463"/>
      <c r="BE34" s="439"/>
    </row>
    <row r="35" spans="1:57" ht="16.5" customHeight="1">
      <c r="A35" s="390"/>
      <c r="B35" s="359"/>
      <c r="C35" s="60">
        <v>4</v>
      </c>
      <c r="D35" s="115"/>
      <c r="E35" s="13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8"/>
      <c r="AJ35" s="141"/>
      <c r="AK35" s="58">
        <f t="shared" si="2"/>
        <v>0</v>
      </c>
      <c r="AL35" s="59">
        <f t="shared" si="3"/>
        <v>0</v>
      </c>
      <c r="AM35" s="59">
        <f t="shared" si="4"/>
        <v>0</v>
      </c>
      <c r="AN35" s="59">
        <f t="shared" si="5"/>
        <v>0</v>
      </c>
      <c r="AP35" s="30"/>
      <c r="AQ35" s="305"/>
      <c r="AR35" s="303">
        <v>4</v>
      </c>
      <c r="AS35" s="291"/>
      <c r="AT35" s="430">
        <f>IF(E40="","",E40)</f>
      </c>
      <c r="AU35" s="431"/>
      <c r="AV35" s="427">
        <f>IF(90000&lt;=AU35,90000,AU35)</f>
        <v>0</v>
      </c>
      <c r="AW35" s="431"/>
      <c r="AX35" s="427">
        <f>IF(10000&lt;=AW35,10000,AW35)</f>
        <v>0</v>
      </c>
      <c r="AY35" s="429"/>
      <c r="AZ35" s="433"/>
      <c r="BA35" s="429"/>
      <c r="BB35" s="473"/>
      <c r="BC35" s="475"/>
      <c r="BD35" s="463"/>
      <c r="BE35" s="439"/>
    </row>
    <row r="36" spans="1:57" ht="16.5" customHeight="1" thickBot="1">
      <c r="A36" s="390"/>
      <c r="B36" s="360"/>
      <c r="C36" s="57">
        <v>5</v>
      </c>
      <c r="D36" s="116"/>
      <c r="E36" s="135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112"/>
      <c r="AJ36" s="142"/>
      <c r="AK36" s="61">
        <f t="shared" si="2"/>
        <v>0</v>
      </c>
      <c r="AL36" s="62">
        <f t="shared" si="3"/>
        <v>0</v>
      </c>
      <c r="AM36" s="62">
        <f t="shared" si="4"/>
        <v>0</v>
      </c>
      <c r="AN36" s="62">
        <f t="shared" si="5"/>
        <v>0</v>
      </c>
      <c r="AP36" s="30"/>
      <c r="AQ36" s="305"/>
      <c r="AR36" s="303"/>
      <c r="AS36" s="294"/>
      <c r="AT36" s="318"/>
      <c r="AU36" s="425"/>
      <c r="AV36" s="427"/>
      <c r="AW36" s="431"/>
      <c r="AX36" s="427"/>
      <c r="AY36" s="429"/>
      <c r="AZ36" s="433"/>
      <c r="BA36" s="429"/>
      <c r="BB36" s="473"/>
      <c r="BC36" s="475"/>
      <c r="BD36" s="463"/>
      <c r="BE36" s="439"/>
    </row>
    <row r="37" spans="1:57" ht="16.5" customHeight="1">
      <c r="A37" s="390"/>
      <c r="B37" s="358" t="s">
        <v>148</v>
      </c>
      <c r="C37" s="56">
        <v>1</v>
      </c>
      <c r="D37" s="114"/>
      <c r="E37" s="134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111"/>
      <c r="AJ37" s="140"/>
      <c r="AK37" s="81">
        <f t="shared" si="2"/>
        <v>0</v>
      </c>
      <c r="AL37" s="77">
        <f t="shared" si="3"/>
        <v>0</v>
      </c>
      <c r="AM37" s="77">
        <f t="shared" si="4"/>
        <v>0</v>
      </c>
      <c r="AN37" s="77">
        <f t="shared" si="5"/>
        <v>0</v>
      </c>
      <c r="AP37" s="30"/>
      <c r="AQ37" s="305"/>
      <c r="AR37" s="303">
        <v>5</v>
      </c>
      <c r="AS37" s="291"/>
      <c r="AT37" s="430">
        <f>IF(E41="","",E41)</f>
      </c>
      <c r="AU37" s="431"/>
      <c r="AV37" s="427">
        <f>IF(90000&lt;=AU37,90000,AU37)</f>
        <v>0</v>
      </c>
      <c r="AW37" s="431"/>
      <c r="AX37" s="427">
        <f>IF(10000&lt;=AW37,10000,AW37)</f>
        <v>0</v>
      </c>
      <c r="AY37" s="429"/>
      <c r="AZ37" s="433"/>
      <c r="BA37" s="429"/>
      <c r="BB37" s="473"/>
      <c r="BC37" s="475"/>
      <c r="BD37" s="463"/>
      <c r="BE37" s="439"/>
    </row>
    <row r="38" spans="1:57" ht="16.5" customHeight="1" thickBot="1">
      <c r="A38" s="390"/>
      <c r="B38" s="359"/>
      <c r="C38" s="60">
        <v>2</v>
      </c>
      <c r="D38" s="115"/>
      <c r="E38" s="13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8"/>
      <c r="AJ38" s="141"/>
      <c r="AK38" s="58">
        <f t="shared" si="2"/>
        <v>0</v>
      </c>
      <c r="AL38" s="59">
        <f t="shared" si="3"/>
        <v>0</v>
      </c>
      <c r="AM38" s="59">
        <f t="shared" si="4"/>
        <v>0</v>
      </c>
      <c r="AN38" s="59">
        <f t="shared" si="5"/>
        <v>0</v>
      </c>
      <c r="AP38" s="30"/>
      <c r="AQ38" s="306"/>
      <c r="AR38" s="440"/>
      <c r="AS38" s="292"/>
      <c r="AT38" s="441"/>
      <c r="AU38" s="442"/>
      <c r="AV38" s="447"/>
      <c r="AW38" s="446"/>
      <c r="AX38" s="447"/>
      <c r="AY38" s="444"/>
      <c r="AZ38" s="445"/>
      <c r="BA38" s="444"/>
      <c r="BB38" s="477"/>
      <c r="BC38" s="478"/>
      <c r="BD38" s="470"/>
      <c r="BE38" s="450"/>
    </row>
    <row r="39" spans="1:57" ht="16.5" customHeight="1">
      <c r="A39" s="390"/>
      <c r="B39" s="359"/>
      <c r="C39" s="60">
        <v>3</v>
      </c>
      <c r="D39" s="115"/>
      <c r="E39" s="13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8"/>
      <c r="AJ39" s="141"/>
      <c r="AK39" s="58">
        <f t="shared" si="2"/>
        <v>0</v>
      </c>
      <c r="AL39" s="59">
        <f t="shared" si="3"/>
        <v>0</v>
      </c>
      <c r="AM39" s="59">
        <f t="shared" si="4"/>
        <v>0</v>
      </c>
      <c r="AN39" s="59">
        <f t="shared" si="5"/>
        <v>0</v>
      </c>
      <c r="AQ39" s="304" t="s">
        <v>164</v>
      </c>
      <c r="AR39" s="302">
        <v>1</v>
      </c>
      <c r="AS39" s="293"/>
      <c r="AT39" s="317">
        <f>IF(E42="","",E42)</f>
      </c>
      <c r="AU39" s="424"/>
      <c r="AV39" s="426">
        <f>IF(90000&lt;=AU39,90000,AU39)</f>
        <v>0</v>
      </c>
      <c r="AW39" s="424"/>
      <c r="AX39" s="426">
        <f>IF(10000&lt;=AW39,10000,AW39)</f>
        <v>0</v>
      </c>
      <c r="AY39" s="428"/>
      <c r="AZ39" s="432"/>
      <c r="BA39" s="428"/>
      <c r="BB39" s="476"/>
      <c r="BC39" s="474"/>
      <c r="BD39" s="462"/>
      <c r="BE39" s="438"/>
    </row>
    <row r="40" spans="1:57" ht="16.5" customHeight="1">
      <c r="A40" s="390"/>
      <c r="B40" s="359"/>
      <c r="C40" s="60">
        <v>4</v>
      </c>
      <c r="D40" s="115"/>
      <c r="E40" s="13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8"/>
      <c r="AJ40" s="141"/>
      <c r="AK40" s="58">
        <f t="shared" si="2"/>
        <v>0</v>
      </c>
      <c r="AL40" s="59">
        <f t="shared" si="3"/>
        <v>0</v>
      </c>
      <c r="AM40" s="59">
        <f t="shared" si="4"/>
        <v>0</v>
      </c>
      <c r="AN40" s="59">
        <f t="shared" si="5"/>
        <v>0</v>
      </c>
      <c r="AQ40" s="305"/>
      <c r="AR40" s="303"/>
      <c r="AS40" s="294"/>
      <c r="AT40" s="318"/>
      <c r="AU40" s="425"/>
      <c r="AV40" s="427"/>
      <c r="AW40" s="431"/>
      <c r="AX40" s="427"/>
      <c r="AY40" s="429"/>
      <c r="AZ40" s="433"/>
      <c r="BA40" s="429"/>
      <c r="BB40" s="473"/>
      <c r="BC40" s="475"/>
      <c r="BD40" s="463"/>
      <c r="BE40" s="439"/>
    </row>
    <row r="41" spans="1:57" ht="16.5" customHeight="1" thickBot="1">
      <c r="A41" s="390"/>
      <c r="B41" s="360"/>
      <c r="C41" s="57">
        <v>5</v>
      </c>
      <c r="D41" s="116"/>
      <c r="E41" s="135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112"/>
      <c r="AJ41" s="142"/>
      <c r="AK41" s="61">
        <f t="shared" si="2"/>
        <v>0</v>
      </c>
      <c r="AL41" s="62">
        <f t="shared" si="3"/>
        <v>0</v>
      </c>
      <c r="AM41" s="62">
        <f t="shared" si="4"/>
        <v>0</v>
      </c>
      <c r="AN41" s="62">
        <f t="shared" si="5"/>
        <v>0</v>
      </c>
      <c r="AQ41" s="305"/>
      <c r="AR41" s="303">
        <v>2</v>
      </c>
      <c r="AS41" s="291"/>
      <c r="AT41" s="430">
        <f>IF(E43="","",E43)</f>
      </c>
      <c r="AU41" s="431"/>
      <c r="AV41" s="427">
        <f>IF(90000&lt;=AU41,90000,AU41)</f>
        <v>0</v>
      </c>
      <c r="AW41" s="431"/>
      <c r="AX41" s="427">
        <f>IF(10000&lt;=AW41,10000,AW41)</f>
        <v>0</v>
      </c>
      <c r="AY41" s="429"/>
      <c r="AZ41" s="433"/>
      <c r="BA41" s="429"/>
      <c r="BB41" s="473"/>
      <c r="BC41" s="475"/>
      <c r="BD41" s="463"/>
      <c r="BE41" s="439"/>
    </row>
    <row r="42" spans="1:57" ht="16.5" customHeight="1">
      <c r="A42" s="390"/>
      <c r="B42" s="359" t="s">
        <v>141</v>
      </c>
      <c r="C42" s="74">
        <v>1</v>
      </c>
      <c r="D42" s="117"/>
      <c r="E42" s="13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107"/>
      <c r="AJ42" s="143"/>
      <c r="AK42" s="75">
        <f t="shared" si="2"/>
        <v>0</v>
      </c>
      <c r="AL42" s="76">
        <f t="shared" si="3"/>
        <v>0</v>
      </c>
      <c r="AM42" s="76">
        <f t="shared" si="4"/>
        <v>0</v>
      </c>
      <c r="AN42" s="76">
        <f t="shared" si="5"/>
        <v>0</v>
      </c>
      <c r="AQ42" s="305"/>
      <c r="AR42" s="303"/>
      <c r="AS42" s="294"/>
      <c r="AT42" s="318"/>
      <c r="AU42" s="425"/>
      <c r="AV42" s="427"/>
      <c r="AW42" s="431"/>
      <c r="AX42" s="427"/>
      <c r="AY42" s="429"/>
      <c r="AZ42" s="433"/>
      <c r="BA42" s="429"/>
      <c r="BB42" s="473"/>
      <c r="BC42" s="475"/>
      <c r="BD42" s="463"/>
      <c r="BE42" s="439"/>
    </row>
    <row r="43" spans="1:57" ht="16.5" customHeight="1">
      <c r="A43" s="390"/>
      <c r="B43" s="359"/>
      <c r="C43" s="60">
        <v>2</v>
      </c>
      <c r="D43" s="115"/>
      <c r="E43" s="13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8"/>
      <c r="AJ43" s="141"/>
      <c r="AK43" s="58">
        <f t="shared" si="2"/>
        <v>0</v>
      </c>
      <c r="AL43" s="59">
        <f t="shared" si="3"/>
        <v>0</v>
      </c>
      <c r="AM43" s="59">
        <f t="shared" si="4"/>
        <v>0</v>
      </c>
      <c r="AN43" s="59">
        <f t="shared" si="5"/>
        <v>0</v>
      </c>
      <c r="AQ43" s="305"/>
      <c r="AR43" s="303">
        <v>3</v>
      </c>
      <c r="AS43" s="291"/>
      <c r="AT43" s="430">
        <f>IF(E44="","",E44)</f>
      </c>
      <c r="AU43" s="431"/>
      <c r="AV43" s="427">
        <f>IF(90000&lt;=AU43,90000,AU43)</f>
        <v>0</v>
      </c>
      <c r="AW43" s="431"/>
      <c r="AX43" s="427">
        <f>IF(10000&lt;=AW43,10000,AW43)</f>
        <v>0</v>
      </c>
      <c r="AY43" s="429"/>
      <c r="AZ43" s="433"/>
      <c r="BA43" s="429"/>
      <c r="BB43" s="473"/>
      <c r="BC43" s="475"/>
      <c r="BD43" s="463"/>
      <c r="BE43" s="439"/>
    </row>
    <row r="44" spans="1:57" ht="16.5" customHeight="1">
      <c r="A44" s="390"/>
      <c r="B44" s="359"/>
      <c r="C44" s="60">
        <v>3</v>
      </c>
      <c r="D44" s="115"/>
      <c r="E44" s="13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108"/>
      <c r="AJ44" s="141"/>
      <c r="AK44" s="58">
        <f t="shared" si="2"/>
        <v>0</v>
      </c>
      <c r="AL44" s="59">
        <f t="shared" si="3"/>
        <v>0</v>
      </c>
      <c r="AM44" s="59">
        <f t="shared" si="4"/>
        <v>0</v>
      </c>
      <c r="AN44" s="59">
        <f t="shared" si="5"/>
        <v>0</v>
      </c>
      <c r="AQ44" s="305"/>
      <c r="AR44" s="303"/>
      <c r="AS44" s="294"/>
      <c r="AT44" s="318"/>
      <c r="AU44" s="425"/>
      <c r="AV44" s="427"/>
      <c r="AW44" s="431"/>
      <c r="AX44" s="427"/>
      <c r="AY44" s="429"/>
      <c r="AZ44" s="433"/>
      <c r="BA44" s="429"/>
      <c r="BB44" s="473"/>
      <c r="BC44" s="475"/>
      <c r="BD44" s="463"/>
      <c r="BE44" s="439"/>
    </row>
    <row r="45" spans="1:57" ht="16.5" customHeight="1">
      <c r="A45" s="390"/>
      <c r="B45" s="359"/>
      <c r="C45" s="60">
        <v>4</v>
      </c>
      <c r="D45" s="115"/>
      <c r="E45" s="13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108"/>
      <c r="AJ45" s="141"/>
      <c r="AK45" s="58">
        <f t="shared" si="2"/>
        <v>0</v>
      </c>
      <c r="AL45" s="59">
        <f t="shared" si="3"/>
        <v>0</v>
      </c>
      <c r="AM45" s="59">
        <f t="shared" si="4"/>
        <v>0</v>
      </c>
      <c r="AN45" s="59">
        <f t="shared" si="5"/>
        <v>0</v>
      </c>
      <c r="AQ45" s="305"/>
      <c r="AR45" s="303">
        <v>4</v>
      </c>
      <c r="AS45" s="291"/>
      <c r="AT45" s="430">
        <f>IF(E45="","",E45)</f>
      </c>
      <c r="AU45" s="431"/>
      <c r="AV45" s="427">
        <f>IF(90000&lt;=AU45,90000,AU45)</f>
        <v>0</v>
      </c>
      <c r="AW45" s="431"/>
      <c r="AX45" s="427">
        <f>IF(10000&lt;=AW45,10000,AW45)</f>
        <v>0</v>
      </c>
      <c r="AY45" s="429"/>
      <c r="AZ45" s="433"/>
      <c r="BA45" s="429"/>
      <c r="BB45" s="473"/>
      <c r="BC45" s="475"/>
      <c r="BD45" s="463"/>
      <c r="BE45" s="439"/>
    </row>
    <row r="46" spans="1:57" ht="16.5" customHeight="1" thickBot="1">
      <c r="A46" s="390"/>
      <c r="B46" s="360"/>
      <c r="C46" s="57">
        <v>5</v>
      </c>
      <c r="D46" s="116"/>
      <c r="E46" s="135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112"/>
      <c r="AJ46" s="142"/>
      <c r="AK46" s="61">
        <f>COUNTA(F46:AJ46)-COUNTIF(F46:AJ46,"集")-COUNTIF(F46:AJ46,"休")-COUNTIF(F46:AJ46,"外")</f>
        <v>0</v>
      </c>
      <c r="AL46" s="62">
        <f t="shared" si="3"/>
        <v>0</v>
      </c>
      <c r="AM46" s="62">
        <f t="shared" si="4"/>
        <v>0</v>
      </c>
      <c r="AN46" s="62">
        <f t="shared" si="5"/>
        <v>0</v>
      </c>
      <c r="AQ46" s="305"/>
      <c r="AR46" s="303"/>
      <c r="AS46" s="294"/>
      <c r="AT46" s="318"/>
      <c r="AU46" s="425"/>
      <c r="AV46" s="427"/>
      <c r="AW46" s="431"/>
      <c r="AX46" s="427"/>
      <c r="AY46" s="429"/>
      <c r="AZ46" s="433"/>
      <c r="BA46" s="429"/>
      <c r="BB46" s="473"/>
      <c r="BC46" s="475"/>
      <c r="BD46" s="463"/>
      <c r="BE46" s="439"/>
    </row>
    <row r="47" spans="1:57" ht="16.5" customHeight="1" thickBot="1">
      <c r="A47" s="360"/>
      <c r="B47" s="356" t="s">
        <v>146</v>
      </c>
      <c r="C47" s="329"/>
      <c r="D47" s="329"/>
      <c r="E47" s="357"/>
      <c r="F47" s="63">
        <f>COUNTA(F27:F46)-COUNTIF(F27:F46,"外")-COUNTIF(F27:F46,"休")-COUNTIF(F27:F46,"集")</f>
        <v>0</v>
      </c>
      <c r="G47" s="63">
        <f aca="true" t="shared" si="6" ref="G47:AI47">COUNTA(G27:G46)-COUNTIF(G27:G46,"外")-COUNTIF(G27:G46,"休")-COUNTIF(G27:G46,"集")</f>
        <v>0</v>
      </c>
      <c r="H47" s="63">
        <f t="shared" si="6"/>
        <v>0</v>
      </c>
      <c r="I47" s="63">
        <f t="shared" si="6"/>
        <v>0</v>
      </c>
      <c r="J47" s="63">
        <f t="shared" si="6"/>
        <v>0</v>
      </c>
      <c r="K47" s="63">
        <f t="shared" si="6"/>
        <v>0</v>
      </c>
      <c r="L47" s="63">
        <f t="shared" si="6"/>
        <v>0</v>
      </c>
      <c r="M47" s="63">
        <f t="shared" si="6"/>
        <v>0</v>
      </c>
      <c r="N47" s="63">
        <f t="shared" si="6"/>
        <v>0</v>
      </c>
      <c r="O47" s="64">
        <f t="shared" si="6"/>
        <v>0</v>
      </c>
      <c r="P47" s="64">
        <f t="shared" si="6"/>
        <v>0</v>
      </c>
      <c r="Q47" s="64">
        <f t="shared" si="6"/>
        <v>0</v>
      </c>
      <c r="R47" s="64">
        <f t="shared" si="6"/>
        <v>0</v>
      </c>
      <c r="S47" s="64">
        <f t="shared" si="6"/>
        <v>0</v>
      </c>
      <c r="T47" s="64">
        <f t="shared" si="6"/>
        <v>0</v>
      </c>
      <c r="U47" s="64">
        <f t="shared" si="6"/>
        <v>0</v>
      </c>
      <c r="V47" s="64">
        <f t="shared" si="6"/>
        <v>0</v>
      </c>
      <c r="W47" s="64">
        <f t="shared" si="6"/>
        <v>0</v>
      </c>
      <c r="X47" s="64">
        <f t="shared" si="6"/>
        <v>0</v>
      </c>
      <c r="Y47" s="64">
        <f t="shared" si="6"/>
        <v>0</v>
      </c>
      <c r="Z47" s="64">
        <f t="shared" si="6"/>
        <v>0</v>
      </c>
      <c r="AA47" s="64">
        <f t="shared" si="6"/>
        <v>0</v>
      </c>
      <c r="AB47" s="64">
        <f t="shared" si="6"/>
        <v>0</v>
      </c>
      <c r="AC47" s="64">
        <f t="shared" si="6"/>
        <v>0</v>
      </c>
      <c r="AD47" s="64">
        <f t="shared" si="6"/>
        <v>0</v>
      </c>
      <c r="AE47" s="64">
        <f t="shared" si="6"/>
        <v>0</v>
      </c>
      <c r="AF47" s="64">
        <f t="shared" si="6"/>
        <v>0</v>
      </c>
      <c r="AG47" s="64">
        <f t="shared" si="6"/>
        <v>0</v>
      </c>
      <c r="AH47" s="66">
        <f t="shared" si="6"/>
        <v>0</v>
      </c>
      <c r="AI47" s="67">
        <f t="shared" si="6"/>
        <v>0</v>
      </c>
      <c r="AJ47" s="144">
        <f>COUNTA(AJ27:AJ46)-COUNTIF(AJ27:AJ46,"外")-COUNTIF(AJ27:AJ46,"休")-COUNTIF(AJ27:AJ46,"集")</f>
        <v>0</v>
      </c>
      <c r="AQ47" s="305"/>
      <c r="AR47" s="303">
        <v>5</v>
      </c>
      <c r="AS47" s="291"/>
      <c r="AT47" s="430">
        <f>IF(E46="","",E46)</f>
      </c>
      <c r="AU47" s="431"/>
      <c r="AV47" s="427">
        <f>IF(90000&lt;=AU47,90000,AU47)</f>
        <v>0</v>
      </c>
      <c r="AW47" s="431"/>
      <c r="AX47" s="427">
        <f>IF(10000&lt;=AW47,10000,AW47)</f>
        <v>0</v>
      </c>
      <c r="AY47" s="429"/>
      <c r="AZ47" s="433"/>
      <c r="BA47" s="429"/>
      <c r="BB47" s="473"/>
      <c r="BC47" s="475"/>
      <c r="BD47" s="463"/>
      <c r="BE47" s="439"/>
    </row>
    <row r="48" spans="1:57" ht="18" customHeight="1" thickBot="1">
      <c r="A48" s="328" t="s">
        <v>145</v>
      </c>
      <c r="B48" s="329"/>
      <c r="C48" s="329"/>
      <c r="D48" s="329"/>
      <c r="E48" s="329"/>
      <c r="F48" s="65">
        <f>IF(AND(F22&gt;=3,F47&gt;=5),1,0)+IF(AND(F22&gt;=2,F47&gt;=3),1,0)+IF(AND(F22&gt;=1,F47&gt;=1),1,0)</f>
        <v>0</v>
      </c>
      <c r="G48" s="65">
        <f aca="true" t="shared" si="7" ref="G48:AI48">IF(AND(G22&gt;=3,G47&gt;=5),1,0)+IF(AND(G22&gt;=2,G47&gt;=3),1,0)++IF(AND(G22&gt;=1,G47&gt;=1),1,0)</f>
        <v>0</v>
      </c>
      <c r="H48" s="65">
        <f t="shared" si="7"/>
        <v>0</v>
      </c>
      <c r="I48" s="65">
        <f t="shared" si="7"/>
        <v>0</v>
      </c>
      <c r="J48" s="65">
        <f t="shared" si="7"/>
        <v>0</v>
      </c>
      <c r="K48" s="65">
        <f t="shared" si="7"/>
        <v>0</v>
      </c>
      <c r="L48" s="65">
        <f t="shared" si="7"/>
        <v>0</v>
      </c>
      <c r="M48" s="65">
        <f t="shared" si="7"/>
        <v>0</v>
      </c>
      <c r="N48" s="65">
        <f t="shared" si="7"/>
        <v>0</v>
      </c>
      <c r="O48" s="66">
        <f t="shared" si="7"/>
        <v>0</v>
      </c>
      <c r="P48" s="66">
        <f t="shared" si="7"/>
        <v>0</v>
      </c>
      <c r="Q48" s="66">
        <f t="shared" si="7"/>
        <v>0</v>
      </c>
      <c r="R48" s="66">
        <f t="shared" si="7"/>
        <v>0</v>
      </c>
      <c r="S48" s="66">
        <f t="shared" si="7"/>
        <v>0</v>
      </c>
      <c r="T48" s="66">
        <f t="shared" si="7"/>
        <v>0</v>
      </c>
      <c r="U48" s="66">
        <f t="shared" si="7"/>
        <v>0</v>
      </c>
      <c r="V48" s="66">
        <f t="shared" si="7"/>
        <v>0</v>
      </c>
      <c r="W48" s="66">
        <f t="shared" si="7"/>
        <v>0</v>
      </c>
      <c r="X48" s="66">
        <f t="shared" si="7"/>
        <v>0</v>
      </c>
      <c r="Y48" s="66">
        <f t="shared" si="7"/>
        <v>0</v>
      </c>
      <c r="Z48" s="66">
        <f t="shared" si="7"/>
        <v>0</v>
      </c>
      <c r="AA48" s="66">
        <f t="shared" si="7"/>
        <v>0</v>
      </c>
      <c r="AB48" s="66">
        <f t="shared" si="7"/>
        <v>0</v>
      </c>
      <c r="AC48" s="66">
        <f t="shared" si="7"/>
        <v>0</v>
      </c>
      <c r="AD48" s="66">
        <f t="shared" si="7"/>
        <v>0</v>
      </c>
      <c r="AE48" s="66">
        <f t="shared" si="7"/>
        <v>0</v>
      </c>
      <c r="AF48" s="66">
        <f t="shared" si="7"/>
        <v>0</v>
      </c>
      <c r="AG48" s="66">
        <f t="shared" si="7"/>
        <v>0</v>
      </c>
      <c r="AH48" s="66">
        <f t="shared" si="7"/>
        <v>0</v>
      </c>
      <c r="AI48" s="67">
        <f t="shared" si="7"/>
        <v>0</v>
      </c>
      <c r="AJ48" s="144">
        <f>IF(AND(AJ22&gt;=3,AJ47&gt;=5),1,0)+IF(AND(AJ22&gt;=2,AJ47&gt;=3),1,0)++IF(AND(AJ22&gt;=1,AJ47&gt;=1),1,0)</f>
        <v>0</v>
      </c>
      <c r="AO48" s="51"/>
      <c r="AP48" s="51"/>
      <c r="AQ48" s="306"/>
      <c r="AR48" s="440"/>
      <c r="AS48" s="292"/>
      <c r="AT48" s="441"/>
      <c r="AU48" s="442"/>
      <c r="AV48" s="447"/>
      <c r="AW48" s="446"/>
      <c r="AX48" s="447"/>
      <c r="AY48" s="444"/>
      <c r="AZ48" s="445"/>
      <c r="BA48" s="444"/>
      <c r="BB48" s="477"/>
      <c r="BC48" s="478"/>
      <c r="BD48" s="470"/>
      <c r="BE48" s="450"/>
    </row>
    <row r="49" spans="1:57" ht="16.5" customHeight="1" thickBot="1">
      <c r="A49" s="328" t="s">
        <v>155</v>
      </c>
      <c r="B49" s="329"/>
      <c r="C49" s="329"/>
      <c r="D49" s="329"/>
      <c r="E49" s="329"/>
      <c r="F49" s="84"/>
      <c r="G49" s="84"/>
      <c r="H49" s="84"/>
      <c r="I49" s="84"/>
      <c r="J49" s="84"/>
      <c r="K49" s="84"/>
      <c r="L49" s="84"/>
      <c r="M49" s="84"/>
      <c r="N49" s="84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6"/>
      <c r="AJ49" s="146"/>
      <c r="AO49" s="51"/>
      <c r="AP49" s="51"/>
      <c r="AQ49" s="486" t="s">
        <v>229</v>
      </c>
      <c r="AR49" s="487"/>
      <c r="AS49" s="488"/>
      <c r="AT49" s="498"/>
      <c r="AU49" s="481">
        <f aca="true" t="shared" si="8" ref="AU49:BD49">SUM(AU19:AU48)</f>
        <v>0</v>
      </c>
      <c r="AV49" s="479">
        <f t="shared" si="8"/>
        <v>0</v>
      </c>
      <c r="AW49" s="481">
        <f t="shared" si="8"/>
        <v>0</v>
      </c>
      <c r="AX49" s="479">
        <f t="shared" si="8"/>
        <v>0</v>
      </c>
      <c r="AY49" s="481">
        <f>SUM(AY19:AY48)</f>
        <v>0</v>
      </c>
      <c r="AZ49" s="479">
        <f>SUM(AZ19:AZ48)</f>
        <v>0</v>
      </c>
      <c r="BA49" s="481">
        <f>SUM(BA19:BA48)</f>
        <v>0</v>
      </c>
      <c r="BB49" s="496">
        <f>SUM(BB19:BB48)</f>
        <v>0</v>
      </c>
      <c r="BC49" s="479">
        <f t="shared" si="8"/>
        <v>0</v>
      </c>
      <c r="BD49" s="481">
        <f t="shared" si="8"/>
        <v>0</v>
      </c>
      <c r="BE49" s="483"/>
    </row>
    <row r="50" spans="40:57" ht="16.5" customHeight="1" thickBot="1">
      <c r="AN50" s="68"/>
      <c r="AO50" s="51"/>
      <c r="AP50" s="51"/>
      <c r="AQ50" s="489"/>
      <c r="AR50" s="490"/>
      <c r="AS50" s="491"/>
      <c r="AT50" s="499"/>
      <c r="AU50" s="485"/>
      <c r="AV50" s="480"/>
      <c r="AW50" s="485"/>
      <c r="AX50" s="480"/>
      <c r="AY50" s="485"/>
      <c r="AZ50" s="480"/>
      <c r="BA50" s="485"/>
      <c r="BB50" s="497"/>
      <c r="BC50" s="480"/>
      <c r="BD50" s="482"/>
      <c r="BE50" s="484"/>
    </row>
    <row r="51" spans="1:57" ht="16.5" customHeight="1">
      <c r="A51" s="319" t="s">
        <v>7</v>
      </c>
      <c r="B51" s="320"/>
      <c r="C51" s="320"/>
      <c r="D51" s="321"/>
      <c r="E51" s="69" t="s">
        <v>8</v>
      </c>
      <c r="F51" s="41" t="s">
        <v>9</v>
      </c>
      <c r="G51" s="41" t="s">
        <v>10</v>
      </c>
      <c r="H51" s="41" t="s">
        <v>11</v>
      </c>
      <c r="I51" s="41" t="s">
        <v>12</v>
      </c>
      <c r="J51" s="41" t="s">
        <v>13</v>
      </c>
      <c r="K51" s="41" t="s">
        <v>14</v>
      </c>
      <c r="L51" s="41" t="s">
        <v>15</v>
      </c>
      <c r="M51" s="41" t="s">
        <v>16</v>
      </c>
      <c r="N51" s="41" t="s">
        <v>17</v>
      </c>
      <c r="O51" s="41" t="s">
        <v>64</v>
      </c>
      <c r="P51" s="41" t="s">
        <v>66</v>
      </c>
      <c r="Q51" s="41" t="s">
        <v>101</v>
      </c>
      <c r="R51" s="41" t="s">
        <v>102</v>
      </c>
      <c r="S51" s="41" t="s">
        <v>18</v>
      </c>
      <c r="T51" s="41" t="s">
        <v>19</v>
      </c>
      <c r="U51" s="41" t="s">
        <v>20</v>
      </c>
      <c r="V51" s="376" t="s">
        <v>105</v>
      </c>
      <c r="W51" s="377"/>
      <c r="X51" s="378"/>
      <c r="AN51" s="70"/>
      <c r="AO51" s="51"/>
      <c r="AP51" s="51"/>
      <c r="AQ51" s="500" t="s">
        <v>230</v>
      </c>
      <c r="AR51" s="501"/>
      <c r="AS51" s="501"/>
      <c r="AT51" s="125"/>
      <c r="AU51" s="126">
        <f>SUM(AU9:AU18)</f>
        <v>0</v>
      </c>
      <c r="AV51" s="137">
        <f aca="true" t="shared" si="9" ref="AV51:BD51">SUM(AV9:AV18)</f>
        <v>0</v>
      </c>
      <c r="AW51" s="157">
        <f t="shared" si="9"/>
        <v>0</v>
      </c>
      <c r="AX51" s="158">
        <f t="shared" si="9"/>
        <v>0</v>
      </c>
      <c r="AY51" s="126">
        <f>SUM(AY9:AY18)</f>
        <v>0</v>
      </c>
      <c r="AZ51" s="137">
        <f t="shared" si="9"/>
        <v>0</v>
      </c>
      <c r="BA51" s="126">
        <f t="shared" si="9"/>
        <v>0</v>
      </c>
      <c r="BB51" s="165">
        <f t="shared" si="9"/>
        <v>0</v>
      </c>
      <c r="BC51" s="158">
        <f t="shared" si="9"/>
        <v>0</v>
      </c>
      <c r="BD51" s="166">
        <f t="shared" si="9"/>
        <v>0</v>
      </c>
      <c r="BE51" s="122"/>
    </row>
    <row r="52" spans="1:57" ht="16.5" customHeight="1">
      <c r="A52" s="322"/>
      <c r="B52" s="323"/>
      <c r="C52" s="323"/>
      <c r="D52" s="324"/>
      <c r="E52" s="69" t="s">
        <v>21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373">
        <f>SUM(F52:R52)</f>
        <v>0</v>
      </c>
      <c r="W52" s="374"/>
      <c r="X52" s="375"/>
      <c r="AN52" s="70"/>
      <c r="AO52" s="51"/>
      <c r="AP52" s="51"/>
      <c r="AQ52" s="492" t="s">
        <v>178</v>
      </c>
      <c r="AR52" s="493"/>
      <c r="AS52" s="493"/>
      <c r="AT52" s="127"/>
      <c r="AU52" s="128">
        <f>SUM(AU19:AU28)</f>
        <v>0</v>
      </c>
      <c r="AV52" s="138">
        <f aca="true" t="shared" si="10" ref="AV52:BC52">SUM(AV19:AV28)</f>
        <v>0</v>
      </c>
      <c r="AW52" s="128">
        <f t="shared" si="10"/>
        <v>0</v>
      </c>
      <c r="AX52" s="138">
        <f t="shared" si="10"/>
        <v>0</v>
      </c>
      <c r="AY52" s="128">
        <f t="shared" si="10"/>
        <v>0</v>
      </c>
      <c r="AZ52" s="138">
        <f t="shared" si="10"/>
        <v>0</v>
      </c>
      <c r="BA52" s="128">
        <f t="shared" si="10"/>
        <v>0</v>
      </c>
      <c r="BB52" s="150">
        <f t="shared" si="10"/>
        <v>0</v>
      </c>
      <c r="BC52" s="138">
        <f t="shared" si="10"/>
        <v>0</v>
      </c>
      <c r="BD52" s="151">
        <f>SUM(BD19:BD28)</f>
        <v>0</v>
      </c>
      <c r="BE52" s="123"/>
    </row>
    <row r="53" spans="1:57" ht="16.5" customHeight="1">
      <c r="A53" s="322"/>
      <c r="B53" s="323"/>
      <c r="C53" s="323"/>
      <c r="D53" s="324"/>
      <c r="E53" s="69" t="s">
        <v>76</v>
      </c>
      <c r="F53" s="2">
        <f>AK83</f>
        <v>0</v>
      </c>
      <c r="G53" s="2">
        <f>AK84</f>
        <v>0</v>
      </c>
      <c r="H53" s="2">
        <f>AK85</f>
        <v>0</v>
      </c>
      <c r="I53" s="2">
        <f>AK86</f>
        <v>0</v>
      </c>
      <c r="J53" s="2">
        <f>AK87</f>
        <v>0</v>
      </c>
      <c r="K53" s="2">
        <f>AK88</f>
        <v>0</v>
      </c>
      <c r="L53" s="2">
        <f>AK89</f>
        <v>0</v>
      </c>
      <c r="M53" s="2">
        <f>AK90</f>
        <v>0</v>
      </c>
      <c r="N53" s="2">
        <f>AK91</f>
        <v>0</v>
      </c>
      <c r="O53" s="2">
        <f>AK92</f>
        <v>0</v>
      </c>
      <c r="P53" s="2">
        <f>AK93</f>
        <v>0</v>
      </c>
      <c r="Q53" s="2">
        <f>AK94</f>
        <v>0</v>
      </c>
      <c r="R53" s="2">
        <f>AK95</f>
        <v>0</v>
      </c>
      <c r="S53" s="2">
        <f>AK96</f>
        <v>0</v>
      </c>
      <c r="T53" s="2">
        <f>AK97</f>
        <v>0</v>
      </c>
      <c r="U53" s="2">
        <f>AK98</f>
        <v>0</v>
      </c>
      <c r="V53" s="373">
        <f>SUM(F53:R53)</f>
        <v>0</v>
      </c>
      <c r="W53" s="374"/>
      <c r="X53" s="375"/>
      <c r="AN53" s="70"/>
      <c r="AO53" s="51"/>
      <c r="AP53" s="51"/>
      <c r="AQ53" s="492" t="s">
        <v>179</v>
      </c>
      <c r="AR53" s="493"/>
      <c r="AS53" s="493"/>
      <c r="AT53" s="127"/>
      <c r="AU53" s="128">
        <f>SUM(AU29:AU38)</f>
        <v>0</v>
      </c>
      <c r="AV53" s="138">
        <f aca="true" t="shared" si="11" ref="AV53:BD53">SUM(AV29:AV38)</f>
        <v>0</v>
      </c>
      <c r="AW53" s="128">
        <f t="shared" si="11"/>
        <v>0</v>
      </c>
      <c r="AX53" s="138">
        <f t="shared" si="11"/>
        <v>0</v>
      </c>
      <c r="AY53" s="159">
        <f t="shared" si="11"/>
        <v>0</v>
      </c>
      <c r="AZ53" s="160">
        <f t="shared" si="11"/>
        <v>0</v>
      </c>
      <c r="BA53" s="159">
        <f t="shared" si="11"/>
        <v>0</v>
      </c>
      <c r="BB53" s="161">
        <f>SUM(BB29:BB38)</f>
        <v>0</v>
      </c>
      <c r="BC53" s="138">
        <f t="shared" si="11"/>
        <v>0</v>
      </c>
      <c r="BD53" s="151">
        <f t="shared" si="11"/>
        <v>0</v>
      </c>
      <c r="BE53" s="123"/>
    </row>
    <row r="54" spans="1:57" ht="16.5" customHeight="1" thickBot="1">
      <c r="A54" s="325"/>
      <c r="B54" s="326"/>
      <c r="C54" s="326"/>
      <c r="D54" s="327"/>
      <c r="E54" s="71" t="s">
        <v>75</v>
      </c>
      <c r="F54" s="2">
        <f>F53</f>
        <v>0</v>
      </c>
      <c r="G54" s="2">
        <f aca="true" t="shared" si="12" ref="G54:U54">G53</f>
        <v>0</v>
      </c>
      <c r="H54" s="2">
        <f t="shared" si="12"/>
        <v>0</v>
      </c>
      <c r="I54" s="2">
        <f t="shared" si="12"/>
        <v>0</v>
      </c>
      <c r="J54" s="2">
        <f t="shared" si="12"/>
        <v>0</v>
      </c>
      <c r="K54" s="2">
        <f t="shared" si="12"/>
        <v>0</v>
      </c>
      <c r="L54" s="2">
        <f t="shared" si="12"/>
        <v>0</v>
      </c>
      <c r="M54" s="2">
        <f t="shared" si="12"/>
        <v>0</v>
      </c>
      <c r="N54" s="2">
        <f t="shared" si="12"/>
        <v>0</v>
      </c>
      <c r="O54" s="2">
        <f t="shared" si="12"/>
        <v>0</v>
      </c>
      <c r="P54" s="2">
        <f t="shared" si="12"/>
        <v>0</v>
      </c>
      <c r="Q54" s="2">
        <f t="shared" si="12"/>
        <v>0</v>
      </c>
      <c r="R54" s="2">
        <f t="shared" si="12"/>
        <v>0</v>
      </c>
      <c r="S54" s="2">
        <f t="shared" si="12"/>
        <v>0</v>
      </c>
      <c r="T54" s="2">
        <f t="shared" si="12"/>
        <v>0</v>
      </c>
      <c r="U54" s="2">
        <f t="shared" si="12"/>
        <v>0</v>
      </c>
      <c r="V54" s="361">
        <f>SUM(F54:R54)</f>
        <v>0</v>
      </c>
      <c r="W54" s="361"/>
      <c r="X54" s="361"/>
      <c r="Y54" s="34" t="s">
        <v>143</v>
      </c>
      <c r="AN54" s="70"/>
      <c r="AO54" s="51"/>
      <c r="AP54" s="51"/>
      <c r="AQ54" s="494" t="s">
        <v>180</v>
      </c>
      <c r="AR54" s="495"/>
      <c r="AS54" s="495"/>
      <c r="AT54" s="129"/>
      <c r="AU54" s="130">
        <f>SUM(AU39:AU48)</f>
        <v>0</v>
      </c>
      <c r="AV54" s="139">
        <f aca="true" t="shared" si="13" ref="AV54:BD54">SUM(AV39:AV48)</f>
        <v>0</v>
      </c>
      <c r="AW54" s="130">
        <f t="shared" si="13"/>
        <v>0</v>
      </c>
      <c r="AX54" s="139">
        <f t="shared" si="13"/>
        <v>0</v>
      </c>
      <c r="AY54" s="162">
        <f t="shared" si="13"/>
        <v>0</v>
      </c>
      <c r="AZ54" s="163">
        <f t="shared" si="13"/>
        <v>0</v>
      </c>
      <c r="BA54" s="162">
        <f t="shared" si="13"/>
        <v>0</v>
      </c>
      <c r="BB54" s="164">
        <f>SUM(BB39:BB48)</f>
        <v>0</v>
      </c>
      <c r="BC54" s="139">
        <f t="shared" si="13"/>
        <v>0</v>
      </c>
      <c r="BD54" s="152">
        <f t="shared" si="13"/>
        <v>0</v>
      </c>
      <c r="BE54" s="124"/>
    </row>
    <row r="55" spans="41:42" ht="13.5" customHeight="1">
      <c r="AO55" s="51"/>
      <c r="AP55" s="51"/>
    </row>
    <row r="56" spans="41:42" ht="13.5" customHeight="1" hidden="1">
      <c r="AO56" s="68"/>
      <c r="AP56" s="68"/>
    </row>
    <row r="57" spans="11:42" ht="13.5" customHeight="1" hidden="1">
      <c r="K57" s="72" t="s">
        <v>22</v>
      </c>
      <c r="AO57" s="70"/>
      <c r="AP57" s="70"/>
    </row>
    <row r="58" spans="41:42" ht="13.5" customHeight="1" hidden="1">
      <c r="AO58" s="70"/>
      <c r="AP58" s="70"/>
    </row>
    <row r="59" spans="11:42" ht="13.5" customHeight="1" hidden="1">
      <c r="K59" s="72" t="s">
        <v>23</v>
      </c>
      <c r="L59" s="72" t="s">
        <v>24</v>
      </c>
      <c r="AO59" s="70"/>
      <c r="AP59" s="70"/>
    </row>
    <row r="60" spans="11:42" ht="13.5" customHeight="1" hidden="1">
      <c r="K60" s="72" t="s">
        <v>25</v>
      </c>
      <c r="L60" s="34" t="s">
        <v>26</v>
      </c>
      <c r="AO60" s="70"/>
      <c r="AP60" s="70"/>
    </row>
    <row r="61" spans="11:12" ht="13.5" customHeight="1" hidden="1">
      <c r="K61" s="72" t="s">
        <v>27</v>
      </c>
      <c r="L61" s="72" t="s">
        <v>28</v>
      </c>
    </row>
    <row r="62" spans="11:12" ht="13.5" customHeight="1" hidden="1">
      <c r="K62" s="72" t="s">
        <v>29</v>
      </c>
      <c r="L62" s="72" t="s">
        <v>30</v>
      </c>
    </row>
    <row r="63" spans="11:12" ht="13.5" customHeight="1" hidden="1">
      <c r="K63" s="72" t="s">
        <v>31</v>
      </c>
      <c r="L63" s="72" t="s">
        <v>32</v>
      </c>
    </row>
    <row r="64" spans="11:12" ht="13.5" customHeight="1" hidden="1">
      <c r="K64" s="72" t="s">
        <v>33</v>
      </c>
      <c r="L64" s="72" t="s">
        <v>34</v>
      </c>
    </row>
    <row r="65" spans="11:12" ht="13.5" customHeight="1" hidden="1">
      <c r="K65" s="72" t="s">
        <v>35</v>
      </c>
      <c r="L65" s="72" t="s">
        <v>36</v>
      </c>
    </row>
    <row r="66" spans="11:12" ht="13.5" customHeight="1" hidden="1">
      <c r="K66" s="72" t="s">
        <v>37</v>
      </c>
      <c r="L66" s="72" t="s">
        <v>38</v>
      </c>
    </row>
    <row r="67" spans="11:12" ht="13.5" customHeight="1" hidden="1">
      <c r="K67" s="72" t="s">
        <v>39</v>
      </c>
      <c r="L67" s="72" t="s">
        <v>40</v>
      </c>
    </row>
    <row r="68" spans="11:12" ht="13.5" customHeight="1" hidden="1">
      <c r="K68" s="72" t="s">
        <v>41</v>
      </c>
      <c r="L68" s="72" t="s">
        <v>42</v>
      </c>
    </row>
    <row r="69" spans="11:22" ht="13.5" customHeight="1" hidden="1">
      <c r="K69" s="72" t="s">
        <v>67</v>
      </c>
      <c r="L69" s="72" t="s">
        <v>65</v>
      </c>
      <c r="U69" s="72"/>
      <c r="V69" s="72"/>
    </row>
    <row r="70" spans="11:22" ht="13.5" customHeight="1" hidden="1">
      <c r="K70" s="72" t="s">
        <v>68</v>
      </c>
      <c r="L70" s="72" t="s">
        <v>69</v>
      </c>
      <c r="U70" s="72"/>
      <c r="V70" s="72"/>
    </row>
    <row r="71" spans="11:22" ht="13.5" customHeight="1" hidden="1">
      <c r="K71" s="72" t="s">
        <v>97</v>
      </c>
      <c r="L71" s="72" t="s">
        <v>99</v>
      </c>
      <c r="U71" s="72"/>
      <c r="V71" s="72"/>
    </row>
    <row r="72" spans="11:12" ht="13.5" customHeight="1" hidden="1">
      <c r="K72" s="72" t="s">
        <v>98</v>
      </c>
      <c r="L72" s="72" t="s">
        <v>100</v>
      </c>
    </row>
    <row r="73" spans="11:12" ht="13.5" customHeight="1" hidden="1">
      <c r="K73" s="34" t="s">
        <v>96</v>
      </c>
      <c r="L73" s="34" t="s">
        <v>44</v>
      </c>
    </row>
    <row r="74" spans="11:12" ht="13.5" customHeight="1" hidden="1">
      <c r="K74" s="34" t="s">
        <v>95</v>
      </c>
      <c r="L74" s="34" t="s">
        <v>45</v>
      </c>
    </row>
    <row r="75" spans="11:12" ht="13.5" customHeight="1" hidden="1">
      <c r="K75" s="72" t="s">
        <v>18</v>
      </c>
      <c r="L75" s="72" t="s">
        <v>43</v>
      </c>
    </row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spans="5:37" ht="13.5" customHeight="1" hidden="1">
      <c r="E82" s="2"/>
      <c r="F82" s="288">
        <v>1</v>
      </c>
      <c r="G82" s="288">
        <v>2</v>
      </c>
      <c r="H82" s="288">
        <v>3</v>
      </c>
      <c r="I82" s="288">
        <v>4</v>
      </c>
      <c r="J82" s="288">
        <v>5</v>
      </c>
      <c r="K82" s="288">
        <v>6</v>
      </c>
      <c r="L82" s="288">
        <v>7</v>
      </c>
      <c r="M82" s="288">
        <v>8</v>
      </c>
      <c r="N82" s="288">
        <v>9</v>
      </c>
      <c r="O82" s="288">
        <v>10</v>
      </c>
      <c r="P82" s="288">
        <v>11</v>
      </c>
      <c r="Q82" s="288">
        <v>12</v>
      </c>
      <c r="R82" s="288">
        <v>13</v>
      </c>
      <c r="S82" s="288">
        <v>14</v>
      </c>
      <c r="T82" s="288">
        <v>15</v>
      </c>
      <c r="U82" s="288">
        <v>16</v>
      </c>
      <c r="V82" s="288">
        <v>17</v>
      </c>
      <c r="W82" s="288">
        <v>18</v>
      </c>
      <c r="X82" s="288">
        <v>19</v>
      </c>
      <c r="Y82" s="288">
        <v>20</v>
      </c>
      <c r="Z82" s="288">
        <v>21</v>
      </c>
      <c r="AA82" s="288">
        <v>22</v>
      </c>
      <c r="AB82" s="288">
        <v>23</v>
      </c>
      <c r="AC82" s="288">
        <v>24</v>
      </c>
      <c r="AD82" s="288">
        <v>25</v>
      </c>
      <c r="AE82" s="288">
        <v>26</v>
      </c>
      <c r="AF82" s="288">
        <v>27</v>
      </c>
      <c r="AG82" s="288">
        <v>28</v>
      </c>
      <c r="AH82" s="288">
        <v>29</v>
      </c>
      <c r="AI82" s="288">
        <v>30</v>
      </c>
      <c r="AJ82" s="73">
        <v>31</v>
      </c>
      <c r="AK82" s="41" t="s">
        <v>4</v>
      </c>
    </row>
    <row r="83" spans="5:37" ht="13.5" customHeight="1" hidden="1">
      <c r="E83" s="41" t="s">
        <v>9</v>
      </c>
      <c r="F83" s="2">
        <f aca="true" t="shared" si="14" ref="F83:F98">IF(COUNTIF(F$27:F$46,$E83)=0,0,1)</f>
        <v>0</v>
      </c>
      <c r="G83" s="2">
        <f aca="true" t="shared" si="15" ref="G83:V98">IF(COUNTIF(G$27:G$46,$E83)=0,0,1)</f>
        <v>0</v>
      </c>
      <c r="H83" s="2">
        <f t="shared" si="15"/>
        <v>0</v>
      </c>
      <c r="I83" s="2">
        <f t="shared" si="15"/>
        <v>0</v>
      </c>
      <c r="J83" s="2">
        <f t="shared" si="15"/>
        <v>0</v>
      </c>
      <c r="K83" s="2">
        <f t="shared" si="15"/>
        <v>0</v>
      </c>
      <c r="L83" s="2">
        <f t="shared" si="15"/>
        <v>0</v>
      </c>
      <c r="M83" s="2">
        <f t="shared" si="15"/>
        <v>0</v>
      </c>
      <c r="N83" s="2">
        <f t="shared" si="15"/>
        <v>0</v>
      </c>
      <c r="O83" s="2">
        <f t="shared" si="15"/>
        <v>0</v>
      </c>
      <c r="P83" s="2">
        <f t="shared" si="15"/>
        <v>0</v>
      </c>
      <c r="Q83" s="2">
        <f t="shared" si="15"/>
        <v>0</v>
      </c>
      <c r="R83" s="2">
        <f t="shared" si="15"/>
        <v>0</v>
      </c>
      <c r="S83" s="2">
        <f t="shared" si="15"/>
        <v>0</v>
      </c>
      <c r="T83" s="2">
        <f t="shared" si="15"/>
        <v>0</v>
      </c>
      <c r="U83" s="2">
        <f t="shared" si="15"/>
        <v>0</v>
      </c>
      <c r="V83" s="2">
        <f t="shared" si="15"/>
        <v>0</v>
      </c>
      <c r="W83" s="2">
        <f aca="true" t="shared" si="16" ref="W83:AJ98">IF(COUNTIF(W$27:W$46,$E83)=0,0,1)</f>
        <v>0</v>
      </c>
      <c r="X83" s="2">
        <f t="shared" si="16"/>
        <v>0</v>
      </c>
      <c r="Y83" s="2">
        <f t="shared" si="16"/>
        <v>0</v>
      </c>
      <c r="Z83" s="2">
        <f t="shared" si="16"/>
        <v>0</v>
      </c>
      <c r="AA83" s="2">
        <f t="shared" si="16"/>
        <v>0</v>
      </c>
      <c r="AB83" s="2">
        <f t="shared" si="16"/>
        <v>0</v>
      </c>
      <c r="AC83" s="2">
        <f t="shared" si="16"/>
        <v>0</v>
      </c>
      <c r="AD83" s="2">
        <f t="shared" si="16"/>
        <v>0</v>
      </c>
      <c r="AE83" s="2">
        <f t="shared" si="16"/>
        <v>0</v>
      </c>
      <c r="AF83" s="2">
        <f t="shared" si="16"/>
        <v>0</v>
      </c>
      <c r="AG83" s="2">
        <f t="shared" si="16"/>
        <v>0</v>
      </c>
      <c r="AH83" s="2">
        <f t="shared" si="16"/>
        <v>0</v>
      </c>
      <c r="AI83" s="2">
        <f t="shared" si="16"/>
        <v>0</v>
      </c>
      <c r="AJ83" s="2">
        <f t="shared" si="16"/>
        <v>0</v>
      </c>
      <c r="AK83" s="2">
        <f>COUNTIF(F83:AJ83,1)</f>
        <v>0</v>
      </c>
    </row>
    <row r="84" spans="5:37" ht="13.5" customHeight="1" hidden="1">
      <c r="E84" s="41" t="s">
        <v>10</v>
      </c>
      <c r="F84" s="2">
        <f t="shared" si="14"/>
        <v>0</v>
      </c>
      <c r="G84" s="2">
        <f t="shared" si="15"/>
        <v>0</v>
      </c>
      <c r="H84" s="2">
        <f t="shared" si="15"/>
        <v>0</v>
      </c>
      <c r="I84" s="2">
        <f t="shared" si="15"/>
        <v>0</v>
      </c>
      <c r="J84" s="2">
        <f t="shared" si="15"/>
        <v>0</v>
      </c>
      <c r="K84" s="2">
        <f t="shared" si="15"/>
        <v>0</v>
      </c>
      <c r="L84" s="2">
        <f t="shared" si="15"/>
        <v>0</v>
      </c>
      <c r="M84" s="2">
        <f t="shared" si="15"/>
        <v>0</v>
      </c>
      <c r="N84" s="2">
        <f t="shared" si="15"/>
        <v>0</v>
      </c>
      <c r="O84" s="2">
        <f t="shared" si="15"/>
        <v>0</v>
      </c>
      <c r="P84" s="2">
        <f t="shared" si="15"/>
        <v>0</v>
      </c>
      <c r="Q84" s="2">
        <f t="shared" si="15"/>
        <v>0</v>
      </c>
      <c r="R84" s="2">
        <f t="shared" si="15"/>
        <v>0</v>
      </c>
      <c r="S84" s="2">
        <f t="shared" si="15"/>
        <v>0</v>
      </c>
      <c r="T84" s="2">
        <f t="shared" si="15"/>
        <v>0</v>
      </c>
      <c r="U84" s="2">
        <f t="shared" si="15"/>
        <v>0</v>
      </c>
      <c r="V84" s="2">
        <f t="shared" si="15"/>
        <v>0</v>
      </c>
      <c r="W84" s="2">
        <f t="shared" si="16"/>
        <v>0</v>
      </c>
      <c r="X84" s="2">
        <f t="shared" si="16"/>
        <v>0</v>
      </c>
      <c r="Y84" s="2">
        <f t="shared" si="16"/>
        <v>0</v>
      </c>
      <c r="Z84" s="2">
        <f t="shared" si="16"/>
        <v>0</v>
      </c>
      <c r="AA84" s="2">
        <f t="shared" si="16"/>
        <v>0</v>
      </c>
      <c r="AB84" s="2">
        <f t="shared" si="16"/>
        <v>0</v>
      </c>
      <c r="AC84" s="2">
        <f t="shared" si="16"/>
        <v>0</v>
      </c>
      <c r="AD84" s="2">
        <f t="shared" si="16"/>
        <v>0</v>
      </c>
      <c r="AE84" s="2">
        <f t="shared" si="16"/>
        <v>0</v>
      </c>
      <c r="AF84" s="2">
        <f t="shared" si="16"/>
        <v>0</v>
      </c>
      <c r="AG84" s="2">
        <f t="shared" si="16"/>
        <v>0</v>
      </c>
      <c r="AH84" s="2">
        <f t="shared" si="16"/>
        <v>0</v>
      </c>
      <c r="AI84" s="2">
        <f t="shared" si="16"/>
        <v>0</v>
      </c>
      <c r="AJ84" s="2">
        <f t="shared" si="16"/>
        <v>0</v>
      </c>
      <c r="AK84" s="2">
        <f aca="true" t="shared" si="17" ref="AK84:AK98">COUNTIF(F84:AJ84,1)</f>
        <v>0</v>
      </c>
    </row>
    <row r="85" spans="5:37" ht="13.5" customHeight="1" hidden="1">
      <c r="E85" s="41" t="s">
        <v>11</v>
      </c>
      <c r="F85" s="2">
        <f t="shared" si="14"/>
        <v>0</v>
      </c>
      <c r="G85" s="2">
        <f t="shared" si="15"/>
        <v>0</v>
      </c>
      <c r="H85" s="2">
        <f t="shared" si="15"/>
        <v>0</v>
      </c>
      <c r="I85" s="2">
        <f t="shared" si="15"/>
        <v>0</v>
      </c>
      <c r="J85" s="2">
        <f t="shared" si="15"/>
        <v>0</v>
      </c>
      <c r="K85" s="2">
        <f t="shared" si="15"/>
        <v>0</v>
      </c>
      <c r="L85" s="2">
        <f t="shared" si="15"/>
        <v>0</v>
      </c>
      <c r="M85" s="2">
        <f t="shared" si="15"/>
        <v>0</v>
      </c>
      <c r="N85" s="2">
        <f t="shared" si="15"/>
        <v>0</v>
      </c>
      <c r="O85" s="2">
        <f t="shared" si="15"/>
        <v>0</v>
      </c>
      <c r="P85" s="2">
        <f t="shared" si="15"/>
        <v>0</v>
      </c>
      <c r="Q85" s="2">
        <f t="shared" si="15"/>
        <v>0</v>
      </c>
      <c r="R85" s="2">
        <f t="shared" si="15"/>
        <v>0</v>
      </c>
      <c r="S85" s="2">
        <f t="shared" si="15"/>
        <v>0</v>
      </c>
      <c r="T85" s="2">
        <f t="shared" si="15"/>
        <v>0</v>
      </c>
      <c r="U85" s="2">
        <f t="shared" si="15"/>
        <v>0</v>
      </c>
      <c r="V85" s="2">
        <f t="shared" si="15"/>
        <v>0</v>
      </c>
      <c r="W85" s="2">
        <f t="shared" si="16"/>
        <v>0</v>
      </c>
      <c r="X85" s="2">
        <f t="shared" si="16"/>
        <v>0</v>
      </c>
      <c r="Y85" s="2">
        <f t="shared" si="16"/>
        <v>0</v>
      </c>
      <c r="Z85" s="2">
        <f t="shared" si="16"/>
        <v>0</v>
      </c>
      <c r="AA85" s="2">
        <f t="shared" si="16"/>
        <v>0</v>
      </c>
      <c r="AB85" s="2">
        <f t="shared" si="16"/>
        <v>0</v>
      </c>
      <c r="AC85" s="2">
        <f t="shared" si="16"/>
        <v>0</v>
      </c>
      <c r="AD85" s="2">
        <f t="shared" si="16"/>
        <v>0</v>
      </c>
      <c r="AE85" s="2">
        <f t="shared" si="16"/>
        <v>0</v>
      </c>
      <c r="AF85" s="2">
        <f t="shared" si="16"/>
        <v>0</v>
      </c>
      <c r="AG85" s="2">
        <f t="shared" si="16"/>
        <v>0</v>
      </c>
      <c r="AH85" s="2">
        <f t="shared" si="16"/>
        <v>0</v>
      </c>
      <c r="AI85" s="2">
        <f t="shared" si="16"/>
        <v>0</v>
      </c>
      <c r="AJ85" s="2">
        <f t="shared" si="16"/>
        <v>0</v>
      </c>
      <c r="AK85" s="2">
        <f t="shared" si="17"/>
        <v>0</v>
      </c>
    </row>
    <row r="86" spans="5:37" ht="13.5" customHeight="1" hidden="1">
      <c r="E86" s="41" t="s">
        <v>12</v>
      </c>
      <c r="F86" s="2">
        <f t="shared" si="14"/>
        <v>0</v>
      </c>
      <c r="G86" s="2">
        <f t="shared" si="15"/>
        <v>0</v>
      </c>
      <c r="H86" s="2">
        <f t="shared" si="15"/>
        <v>0</v>
      </c>
      <c r="I86" s="2">
        <f t="shared" si="15"/>
        <v>0</v>
      </c>
      <c r="J86" s="2">
        <f t="shared" si="15"/>
        <v>0</v>
      </c>
      <c r="K86" s="2">
        <f t="shared" si="15"/>
        <v>0</v>
      </c>
      <c r="L86" s="2">
        <f t="shared" si="15"/>
        <v>0</v>
      </c>
      <c r="M86" s="2">
        <f t="shared" si="15"/>
        <v>0</v>
      </c>
      <c r="N86" s="2">
        <f t="shared" si="15"/>
        <v>0</v>
      </c>
      <c r="O86" s="2">
        <f t="shared" si="15"/>
        <v>0</v>
      </c>
      <c r="P86" s="2">
        <f t="shared" si="15"/>
        <v>0</v>
      </c>
      <c r="Q86" s="2">
        <f t="shared" si="15"/>
        <v>0</v>
      </c>
      <c r="R86" s="2">
        <f t="shared" si="15"/>
        <v>0</v>
      </c>
      <c r="S86" s="2">
        <f t="shared" si="15"/>
        <v>0</v>
      </c>
      <c r="T86" s="2">
        <f t="shared" si="15"/>
        <v>0</v>
      </c>
      <c r="U86" s="2">
        <f t="shared" si="15"/>
        <v>0</v>
      </c>
      <c r="V86" s="2">
        <f t="shared" si="15"/>
        <v>0</v>
      </c>
      <c r="W86" s="2">
        <f t="shared" si="16"/>
        <v>0</v>
      </c>
      <c r="X86" s="2">
        <f t="shared" si="16"/>
        <v>0</v>
      </c>
      <c r="Y86" s="2">
        <f t="shared" si="16"/>
        <v>0</v>
      </c>
      <c r="Z86" s="2">
        <f t="shared" si="16"/>
        <v>0</v>
      </c>
      <c r="AA86" s="2">
        <f t="shared" si="16"/>
        <v>0</v>
      </c>
      <c r="AB86" s="2">
        <f t="shared" si="16"/>
        <v>0</v>
      </c>
      <c r="AC86" s="2">
        <f t="shared" si="16"/>
        <v>0</v>
      </c>
      <c r="AD86" s="2">
        <f t="shared" si="16"/>
        <v>0</v>
      </c>
      <c r="AE86" s="2">
        <f t="shared" si="16"/>
        <v>0</v>
      </c>
      <c r="AF86" s="2">
        <f t="shared" si="16"/>
        <v>0</v>
      </c>
      <c r="AG86" s="2">
        <f t="shared" si="16"/>
        <v>0</v>
      </c>
      <c r="AH86" s="2">
        <f t="shared" si="16"/>
        <v>0</v>
      </c>
      <c r="AI86" s="2">
        <f t="shared" si="16"/>
        <v>0</v>
      </c>
      <c r="AJ86" s="2">
        <f t="shared" si="16"/>
        <v>0</v>
      </c>
      <c r="AK86" s="2">
        <f t="shared" si="17"/>
        <v>0</v>
      </c>
    </row>
    <row r="87" spans="5:37" ht="13.5" customHeight="1" hidden="1">
      <c r="E87" s="41" t="s">
        <v>13</v>
      </c>
      <c r="F87" s="2">
        <f t="shared" si="14"/>
        <v>0</v>
      </c>
      <c r="G87" s="2">
        <f t="shared" si="15"/>
        <v>0</v>
      </c>
      <c r="H87" s="2">
        <f t="shared" si="15"/>
        <v>0</v>
      </c>
      <c r="I87" s="2">
        <f t="shared" si="15"/>
        <v>0</v>
      </c>
      <c r="J87" s="2">
        <f t="shared" si="15"/>
        <v>0</v>
      </c>
      <c r="K87" s="2">
        <f t="shared" si="15"/>
        <v>0</v>
      </c>
      <c r="L87" s="2">
        <f t="shared" si="15"/>
        <v>0</v>
      </c>
      <c r="M87" s="2">
        <f t="shared" si="15"/>
        <v>0</v>
      </c>
      <c r="N87" s="2">
        <f t="shared" si="15"/>
        <v>0</v>
      </c>
      <c r="O87" s="2">
        <f t="shared" si="15"/>
        <v>0</v>
      </c>
      <c r="P87" s="2">
        <f t="shared" si="15"/>
        <v>0</v>
      </c>
      <c r="Q87" s="2">
        <f t="shared" si="15"/>
        <v>0</v>
      </c>
      <c r="R87" s="2">
        <f t="shared" si="15"/>
        <v>0</v>
      </c>
      <c r="S87" s="2">
        <f t="shared" si="15"/>
        <v>0</v>
      </c>
      <c r="T87" s="2">
        <f t="shared" si="15"/>
        <v>0</v>
      </c>
      <c r="U87" s="2">
        <f t="shared" si="15"/>
        <v>0</v>
      </c>
      <c r="V87" s="2">
        <f t="shared" si="15"/>
        <v>0</v>
      </c>
      <c r="W87" s="2">
        <f t="shared" si="16"/>
        <v>0</v>
      </c>
      <c r="X87" s="2">
        <f t="shared" si="16"/>
        <v>0</v>
      </c>
      <c r="Y87" s="2">
        <f t="shared" si="16"/>
        <v>0</v>
      </c>
      <c r="Z87" s="2">
        <f t="shared" si="16"/>
        <v>0</v>
      </c>
      <c r="AA87" s="2">
        <f t="shared" si="16"/>
        <v>0</v>
      </c>
      <c r="AB87" s="2">
        <f t="shared" si="16"/>
        <v>0</v>
      </c>
      <c r="AC87" s="2">
        <f t="shared" si="16"/>
        <v>0</v>
      </c>
      <c r="AD87" s="2">
        <f t="shared" si="16"/>
        <v>0</v>
      </c>
      <c r="AE87" s="2">
        <f t="shared" si="16"/>
        <v>0</v>
      </c>
      <c r="AF87" s="2">
        <f t="shared" si="16"/>
        <v>0</v>
      </c>
      <c r="AG87" s="2">
        <f t="shared" si="16"/>
        <v>0</v>
      </c>
      <c r="AH87" s="2">
        <f t="shared" si="16"/>
        <v>0</v>
      </c>
      <c r="AI87" s="2">
        <f t="shared" si="16"/>
        <v>0</v>
      </c>
      <c r="AJ87" s="2">
        <f t="shared" si="16"/>
        <v>0</v>
      </c>
      <c r="AK87" s="2">
        <f t="shared" si="17"/>
        <v>0</v>
      </c>
    </row>
    <row r="88" spans="5:37" ht="13.5" customHeight="1" hidden="1">
      <c r="E88" s="41" t="s">
        <v>14</v>
      </c>
      <c r="F88" s="2">
        <f t="shared" si="14"/>
        <v>0</v>
      </c>
      <c r="G88" s="2">
        <f t="shared" si="15"/>
        <v>0</v>
      </c>
      <c r="H88" s="2">
        <f t="shared" si="15"/>
        <v>0</v>
      </c>
      <c r="I88" s="2">
        <f t="shared" si="15"/>
        <v>0</v>
      </c>
      <c r="J88" s="2">
        <f t="shared" si="15"/>
        <v>0</v>
      </c>
      <c r="K88" s="2">
        <f t="shared" si="15"/>
        <v>0</v>
      </c>
      <c r="L88" s="2">
        <f t="shared" si="15"/>
        <v>0</v>
      </c>
      <c r="M88" s="2">
        <f t="shared" si="15"/>
        <v>0</v>
      </c>
      <c r="N88" s="2">
        <f t="shared" si="15"/>
        <v>0</v>
      </c>
      <c r="O88" s="2">
        <f t="shared" si="15"/>
        <v>0</v>
      </c>
      <c r="P88" s="2">
        <f t="shared" si="15"/>
        <v>0</v>
      </c>
      <c r="Q88" s="2">
        <f t="shared" si="15"/>
        <v>0</v>
      </c>
      <c r="R88" s="2">
        <f t="shared" si="15"/>
        <v>0</v>
      </c>
      <c r="S88" s="2">
        <f t="shared" si="15"/>
        <v>0</v>
      </c>
      <c r="T88" s="2">
        <f t="shared" si="15"/>
        <v>0</v>
      </c>
      <c r="U88" s="2">
        <f t="shared" si="15"/>
        <v>0</v>
      </c>
      <c r="V88" s="2">
        <f t="shared" si="15"/>
        <v>0</v>
      </c>
      <c r="W88" s="2">
        <f t="shared" si="16"/>
        <v>0</v>
      </c>
      <c r="X88" s="2">
        <f t="shared" si="16"/>
        <v>0</v>
      </c>
      <c r="Y88" s="2">
        <f t="shared" si="16"/>
        <v>0</v>
      </c>
      <c r="Z88" s="2">
        <f t="shared" si="16"/>
        <v>0</v>
      </c>
      <c r="AA88" s="2">
        <f t="shared" si="16"/>
        <v>0</v>
      </c>
      <c r="AB88" s="2">
        <f t="shared" si="16"/>
        <v>0</v>
      </c>
      <c r="AC88" s="2">
        <f t="shared" si="16"/>
        <v>0</v>
      </c>
      <c r="AD88" s="2">
        <f t="shared" si="16"/>
        <v>0</v>
      </c>
      <c r="AE88" s="2">
        <f t="shared" si="16"/>
        <v>0</v>
      </c>
      <c r="AF88" s="2">
        <f t="shared" si="16"/>
        <v>0</v>
      </c>
      <c r="AG88" s="2">
        <f t="shared" si="16"/>
        <v>0</v>
      </c>
      <c r="AH88" s="2">
        <f t="shared" si="16"/>
        <v>0</v>
      </c>
      <c r="AI88" s="2">
        <f t="shared" si="16"/>
        <v>0</v>
      </c>
      <c r="AJ88" s="2">
        <f t="shared" si="16"/>
        <v>0</v>
      </c>
      <c r="AK88" s="2">
        <f t="shared" si="17"/>
        <v>0</v>
      </c>
    </row>
    <row r="89" spans="5:37" ht="13.5" customHeight="1" hidden="1">
      <c r="E89" s="41" t="s">
        <v>15</v>
      </c>
      <c r="F89" s="2">
        <f t="shared" si="14"/>
        <v>0</v>
      </c>
      <c r="G89" s="2">
        <f t="shared" si="15"/>
        <v>0</v>
      </c>
      <c r="H89" s="2">
        <f t="shared" si="15"/>
        <v>0</v>
      </c>
      <c r="I89" s="2">
        <f t="shared" si="15"/>
        <v>0</v>
      </c>
      <c r="J89" s="2">
        <f t="shared" si="15"/>
        <v>0</v>
      </c>
      <c r="K89" s="2">
        <f t="shared" si="15"/>
        <v>0</v>
      </c>
      <c r="L89" s="2">
        <f t="shared" si="15"/>
        <v>0</v>
      </c>
      <c r="M89" s="2">
        <f t="shared" si="15"/>
        <v>0</v>
      </c>
      <c r="N89" s="2">
        <f t="shared" si="15"/>
        <v>0</v>
      </c>
      <c r="O89" s="2">
        <f t="shared" si="15"/>
        <v>0</v>
      </c>
      <c r="P89" s="2">
        <f t="shared" si="15"/>
        <v>0</v>
      </c>
      <c r="Q89" s="2">
        <f t="shared" si="15"/>
        <v>0</v>
      </c>
      <c r="R89" s="2">
        <f t="shared" si="15"/>
        <v>0</v>
      </c>
      <c r="S89" s="2">
        <f t="shared" si="15"/>
        <v>0</v>
      </c>
      <c r="T89" s="2">
        <f t="shared" si="15"/>
        <v>0</v>
      </c>
      <c r="U89" s="2">
        <f t="shared" si="15"/>
        <v>0</v>
      </c>
      <c r="V89" s="2">
        <f t="shared" si="15"/>
        <v>0</v>
      </c>
      <c r="W89" s="2">
        <f t="shared" si="16"/>
        <v>0</v>
      </c>
      <c r="X89" s="2">
        <f t="shared" si="16"/>
        <v>0</v>
      </c>
      <c r="Y89" s="2">
        <f t="shared" si="16"/>
        <v>0</v>
      </c>
      <c r="Z89" s="2">
        <f t="shared" si="16"/>
        <v>0</v>
      </c>
      <c r="AA89" s="2">
        <f t="shared" si="16"/>
        <v>0</v>
      </c>
      <c r="AB89" s="2">
        <f t="shared" si="16"/>
        <v>0</v>
      </c>
      <c r="AC89" s="2">
        <f t="shared" si="16"/>
        <v>0</v>
      </c>
      <c r="AD89" s="2">
        <f t="shared" si="16"/>
        <v>0</v>
      </c>
      <c r="AE89" s="2">
        <f t="shared" si="16"/>
        <v>0</v>
      </c>
      <c r="AF89" s="2">
        <f t="shared" si="16"/>
        <v>0</v>
      </c>
      <c r="AG89" s="2">
        <f t="shared" si="16"/>
        <v>0</v>
      </c>
      <c r="AH89" s="2">
        <f t="shared" si="16"/>
        <v>0</v>
      </c>
      <c r="AI89" s="2">
        <f t="shared" si="16"/>
        <v>0</v>
      </c>
      <c r="AJ89" s="2">
        <f t="shared" si="16"/>
        <v>0</v>
      </c>
      <c r="AK89" s="2">
        <f t="shared" si="17"/>
        <v>0</v>
      </c>
    </row>
    <row r="90" spans="5:37" ht="13.5" customHeight="1" hidden="1">
      <c r="E90" s="41" t="s">
        <v>16</v>
      </c>
      <c r="F90" s="2">
        <f t="shared" si="14"/>
        <v>0</v>
      </c>
      <c r="G90" s="2">
        <f t="shared" si="15"/>
        <v>0</v>
      </c>
      <c r="H90" s="2">
        <f t="shared" si="15"/>
        <v>0</v>
      </c>
      <c r="I90" s="2">
        <f t="shared" si="15"/>
        <v>0</v>
      </c>
      <c r="J90" s="2">
        <f t="shared" si="15"/>
        <v>0</v>
      </c>
      <c r="K90" s="2">
        <f t="shared" si="15"/>
        <v>0</v>
      </c>
      <c r="L90" s="2">
        <f t="shared" si="15"/>
        <v>0</v>
      </c>
      <c r="M90" s="2">
        <f t="shared" si="15"/>
        <v>0</v>
      </c>
      <c r="N90" s="2">
        <f t="shared" si="15"/>
        <v>0</v>
      </c>
      <c r="O90" s="2">
        <f t="shared" si="15"/>
        <v>0</v>
      </c>
      <c r="P90" s="2">
        <f t="shared" si="15"/>
        <v>0</v>
      </c>
      <c r="Q90" s="2">
        <f t="shared" si="15"/>
        <v>0</v>
      </c>
      <c r="R90" s="2">
        <f t="shared" si="15"/>
        <v>0</v>
      </c>
      <c r="S90" s="2">
        <f t="shared" si="15"/>
        <v>0</v>
      </c>
      <c r="T90" s="2">
        <f t="shared" si="15"/>
        <v>0</v>
      </c>
      <c r="U90" s="2">
        <f t="shared" si="15"/>
        <v>0</v>
      </c>
      <c r="V90" s="2">
        <f t="shared" si="15"/>
        <v>0</v>
      </c>
      <c r="W90" s="2">
        <f t="shared" si="16"/>
        <v>0</v>
      </c>
      <c r="X90" s="2">
        <f t="shared" si="16"/>
        <v>0</v>
      </c>
      <c r="Y90" s="2">
        <f t="shared" si="16"/>
        <v>0</v>
      </c>
      <c r="Z90" s="2">
        <f t="shared" si="16"/>
        <v>0</v>
      </c>
      <c r="AA90" s="2">
        <f t="shared" si="16"/>
        <v>0</v>
      </c>
      <c r="AB90" s="2">
        <f t="shared" si="16"/>
        <v>0</v>
      </c>
      <c r="AC90" s="2">
        <f t="shared" si="16"/>
        <v>0</v>
      </c>
      <c r="AD90" s="2">
        <f t="shared" si="16"/>
        <v>0</v>
      </c>
      <c r="AE90" s="2">
        <f t="shared" si="16"/>
        <v>0</v>
      </c>
      <c r="AF90" s="2">
        <f t="shared" si="16"/>
        <v>0</v>
      </c>
      <c r="AG90" s="2">
        <f t="shared" si="16"/>
        <v>0</v>
      </c>
      <c r="AH90" s="2">
        <f t="shared" si="16"/>
        <v>0</v>
      </c>
      <c r="AI90" s="2">
        <f t="shared" si="16"/>
        <v>0</v>
      </c>
      <c r="AJ90" s="2">
        <f t="shared" si="16"/>
        <v>0</v>
      </c>
      <c r="AK90" s="2">
        <f t="shared" si="17"/>
        <v>0</v>
      </c>
    </row>
    <row r="91" spans="5:37" ht="13.5" customHeight="1" hidden="1">
      <c r="E91" s="41" t="s">
        <v>17</v>
      </c>
      <c r="F91" s="2">
        <f t="shared" si="14"/>
        <v>0</v>
      </c>
      <c r="G91" s="2">
        <f t="shared" si="15"/>
        <v>0</v>
      </c>
      <c r="H91" s="2">
        <f t="shared" si="15"/>
        <v>0</v>
      </c>
      <c r="I91" s="2">
        <f t="shared" si="15"/>
        <v>0</v>
      </c>
      <c r="J91" s="2">
        <f t="shared" si="15"/>
        <v>0</v>
      </c>
      <c r="K91" s="2">
        <f t="shared" si="15"/>
        <v>0</v>
      </c>
      <c r="L91" s="2">
        <f t="shared" si="15"/>
        <v>0</v>
      </c>
      <c r="M91" s="2">
        <f t="shared" si="15"/>
        <v>0</v>
      </c>
      <c r="N91" s="2">
        <f t="shared" si="15"/>
        <v>0</v>
      </c>
      <c r="O91" s="2">
        <f t="shared" si="15"/>
        <v>0</v>
      </c>
      <c r="P91" s="2">
        <f t="shared" si="15"/>
        <v>0</v>
      </c>
      <c r="Q91" s="2">
        <f t="shared" si="15"/>
        <v>0</v>
      </c>
      <c r="R91" s="2">
        <f t="shared" si="15"/>
        <v>0</v>
      </c>
      <c r="S91" s="2">
        <f t="shared" si="15"/>
        <v>0</v>
      </c>
      <c r="T91" s="2">
        <f t="shared" si="15"/>
        <v>0</v>
      </c>
      <c r="U91" s="2">
        <f t="shared" si="15"/>
        <v>0</v>
      </c>
      <c r="V91" s="2">
        <f t="shared" si="15"/>
        <v>0</v>
      </c>
      <c r="W91" s="2">
        <f t="shared" si="16"/>
        <v>0</v>
      </c>
      <c r="X91" s="2">
        <f t="shared" si="16"/>
        <v>0</v>
      </c>
      <c r="Y91" s="2">
        <f t="shared" si="16"/>
        <v>0</v>
      </c>
      <c r="Z91" s="2">
        <f t="shared" si="16"/>
        <v>0</v>
      </c>
      <c r="AA91" s="2">
        <f t="shared" si="16"/>
        <v>0</v>
      </c>
      <c r="AB91" s="2">
        <f t="shared" si="16"/>
        <v>0</v>
      </c>
      <c r="AC91" s="2">
        <f t="shared" si="16"/>
        <v>0</v>
      </c>
      <c r="AD91" s="2">
        <f t="shared" si="16"/>
        <v>0</v>
      </c>
      <c r="AE91" s="2">
        <f t="shared" si="16"/>
        <v>0</v>
      </c>
      <c r="AF91" s="2">
        <f t="shared" si="16"/>
        <v>0</v>
      </c>
      <c r="AG91" s="2">
        <f t="shared" si="16"/>
        <v>0</v>
      </c>
      <c r="AH91" s="2">
        <f t="shared" si="16"/>
        <v>0</v>
      </c>
      <c r="AI91" s="2">
        <f t="shared" si="16"/>
        <v>0</v>
      </c>
      <c r="AJ91" s="2">
        <f t="shared" si="16"/>
        <v>0</v>
      </c>
      <c r="AK91" s="2">
        <f>COUNTIF(F91:AJ91,1)</f>
        <v>0</v>
      </c>
    </row>
    <row r="92" spans="5:37" ht="13.5" customHeight="1" hidden="1">
      <c r="E92" s="41" t="s">
        <v>70</v>
      </c>
      <c r="F92" s="2">
        <f t="shared" si="14"/>
        <v>0</v>
      </c>
      <c r="G92" s="2">
        <f t="shared" si="15"/>
        <v>0</v>
      </c>
      <c r="H92" s="2">
        <f t="shared" si="15"/>
        <v>0</v>
      </c>
      <c r="I92" s="2">
        <f t="shared" si="15"/>
        <v>0</v>
      </c>
      <c r="J92" s="2">
        <f t="shared" si="15"/>
        <v>0</v>
      </c>
      <c r="K92" s="2">
        <f t="shared" si="15"/>
        <v>0</v>
      </c>
      <c r="L92" s="2">
        <f t="shared" si="15"/>
        <v>0</v>
      </c>
      <c r="M92" s="2">
        <f t="shared" si="15"/>
        <v>0</v>
      </c>
      <c r="N92" s="2">
        <f t="shared" si="15"/>
        <v>0</v>
      </c>
      <c r="O92" s="2">
        <f t="shared" si="15"/>
        <v>0</v>
      </c>
      <c r="P92" s="2">
        <f t="shared" si="15"/>
        <v>0</v>
      </c>
      <c r="Q92" s="2">
        <f t="shared" si="15"/>
        <v>0</v>
      </c>
      <c r="R92" s="2">
        <f t="shared" si="15"/>
        <v>0</v>
      </c>
      <c r="S92" s="2">
        <f t="shared" si="15"/>
        <v>0</v>
      </c>
      <c r="T92" s="2">
        <f t="shared" si="15"/>
        <v>0</v>
      </c>
      <c r="U92" s="2">
        <f t="shared" si="15"/>
        <v>0</v>
      </c>
      <c r="V92" s="2">
        <f t="shared" si="15"/>
        <v>0</v>
      </c>
      <c r="W92" s="2">
        <f t="shared" si="16"/>
        <v>0</v>
      </c>
      <c r="X92" s="2">
        <f t="shared" si="16"/>
        <v>0</v>
      </c>
      <c r="Y92" s="2">
        <f t="shared" si="16"/>
        <v>0</v>
      </c>
      <c r="Z92" s="2">
        <f t="shared" si="16"/>
        <v>0</v>
      </c>
      <c r="AA92" s="2">
        <f t="shared" si="16"/>
        <v>0</v>
      </c>
      <c r="AB92" s="2">
        <f t="shared" si="16"/>
        <v>0</v>
      </c>
      <c r="AC92" s="2">
        <f t="shared" si="16"/>
        <v>0</v>
      </c>
      <c r="AD92" s="2">
        <f t="shared" si="16"/>
        <v>0</v>
      </c>
      <c r="AE92" s="2">
        <f t="shared" si="16"/>
        <v>0</v>
      </c>
      <c r="AF92" s="2">
        <f t="shared" si="16"/>
        <v>0</v>
      </c>
      <c r="AG92" s="2">
        <f t="shared" si="16"/>
        <v>0</v>
      </c>
      <c r="AH92" s="2">
        <f t="shared" si="16"/>
        <v>0</v>
      </c>
      <c r="AI92" s="2">
        <f t="shared" si="16"/>
        <v>0</v>
      </c>
      <c r="AJ92" s="2">
        <f t="shared" si="16"/>
        <v>0</v>
      </c>
      <c r="AK92" s="2">
        <f>COUNTIF(F92:AJ92,1)</f>
        <v>0</v>
      </c>
    </row>
    <row r="93" spans="5:37" ht="13.5" customHeight="1" hidden="1">
      <c r="E93" s="41" t="s">
        <v>71</v>
      </c>
      <c r="F93" s="2">
        <f t="shared" si="14"/>
        <v>0</v>
      </c>
      <c r="G93" s="2">
        <f t="shared" si="15"/>
        <v>0</v>
      </c>
      <c r="H93" s="2">
        <f t="shared" si="15"/>
        <v>0</v>
      </c>
      <c r="I93" s="2">
        <f t="shared" si="15"/>
        <v>0</v>
      </c>
      <c r="J93" s="2">
        <f t="shared" si="15"/>
        <v>0</v>
      </c>
      <c r="K93" s="2">
        <f t="shared" si="15"/>
        <v>0</v>
      </c>
      <c r="L93" s="2">
        <f t="shared" si="15"/>
        <v>0</v>
      </c>
      <c r="M93" s="2">
        <f t="shared" si="15"/>
        <v>0</v>
      </c>
      <c r="N93" s="2">
        <f t="shared" si="15"/>
        <v>0</v>
      </c>
      <c r="O93" s="2">
        <f t="shared" si="15"/>
        <v>0</v>
      </c>
      <c r="P93" s="2">
        <f t="shared" si="15"/>
        <v>0</v>
      </c>
      <c r="Q93" s="2">
        <f t="shared" si="15"/>
        <v>0</v>
      </c>
      <c r="R93" s="2">
        <f t="shared" si="15"/>
        <v>0</v>
      </c>
      <c r="S93" s="2">
        <f t="shared" si="15"/>
        <v>0</v>
      </c>
      <c r="T93" s="2">
        <f t="shared" si="15"/>
        <v>0</v>
      </c>
      <c r="U93" s="2">
        <f t="shared" si="15"/>
        <v>0</v>
      </c>
      <c r="V93" s="2">
        <f t="shared" si="15"/>
        <v>0</v>
      </c>
      <c r="W93" s="2">
        <f t="shared" si="16"/>
        <v>0</v>
      </c>
      <c r="X93" s="2">
        <f t="shared" si="16"/>
        <v>0</v>
      </c>
      <c r="Y93" s="2">
        <f t="shared" si="16"/>
        <v>0</v>
      </c>
      <c r="Z93" s="2">
        <f t="shared" si="16"/>
        <v>0</v>
      </c>
      <c r="AA93" s="2">
        <f t="shared" si="16"/>
        <v>0</v>
      </c>
      <c r="AB93" s="2">
        <f t="shared" si="16"/>
        <v>0</v>
      </c>
      <c r="AC93" s="2">
        <f t="shared" si="16"/>
        <v>0</v>
      </c>
      <c r="AD93" s="2">
        <f t="shared" si="16"/>
        <v>0</v>
      </c>
      <c r="AE93" s="2">
        <f t="shared" si="16"/>
        <v>0</v>
      </c>
      <c r="AF93" s="2">
        <f t="shared" si="16"/>
        <v>0</v>
      </c>
      <c r="AG93" s="2">
        <f t="shared" si="16"/>
        <v>0</v>
      </c>
      <c r="AH93" s="2">
        <f t="shared" si="16"/>
        <v>0</v>
      </c>
      <c r="AI93" s="2">
        <f t="shared" si="16"/>
        <v>0</v>
      </c>
      <c r="AJ93" s="2">
        <f t="shared" si="16"/>
        <v>0</v>
      </c>
      <c r="AK93" s="2">
        <f>COUNTIF(F93:AJ93,1)</f>
        <v>0</v>
      </c>
    </row>
    <row r="94" spans="5:37" ht="13.5" customHeight="1" hidden="1">
      <c r="E94" s="41" t="s">
        <v>104</v>
      </c>
      <c r="F94" s="2">
        <f t="shared" si="14"/>
        <v>0</v>
      </c>
      <c r="G94" s="2">
        <f t="shared" si="15"/>
        <v>0</v>
      </c>
      <c r="H94" s="2">
        <f t="shared" si="15"/>
        <v>0</v>
      </c>
      <c r="I94" s="2">
        <f t="shared" si="15"/>
        <v>0</v>
      </c>
      <c r="J94" s="2">
        <f t="shared" si="15"/>
        <v>0</v>
      </c>
      <c r="K94" s="2">
        <f t="shared" si="15"/>
        <v>0</v>
      </c>
      <c r="L94" s="2">
        <f t="shared" si="15"/>
        <v>0</v>
      </c>
      <c r="M94" s="2">
        <f t="shared" si="15"/>
        <v>0</v>
      </c>
      <c r="N94" s="2">
        <f t="shared" si="15"/>
        <v>0</v>
      </c>
      <c r="O94" s="2">
        <f t="shared" si="15"/>
        <v>0</v>
      </c>
      <c r="P94" s="2">
        <f t="shared" si="15"/>
        <v>0</v>
      </c>
      <c r="Q94" s="2">
        <f t="shared" si="15"/>
        <v>0</v>
      </c>
      <c r="R94" s="2">
        <f t="shared" si="15"/>
        <v>0</v>
      </c>
      <c r="S94" s="2">
        <f t="shared" si="15"/>
        <v>0</v>
      </c>
      <c r="T94" s="2">
        <f t="shared" si="15"/>
        <v>0</v>
      </c>
      <c r="U94" s="2">
        <f t="shared" si="15"/>
        <v>0</v>
      </c>
      <c r="V94" s="2">
        <f t="shared" si="15"/>
        <v>0</v>
      </c>
      <c r="W94" s="2">
        <f t="shared" si="16"/>
        <v>0</v>
      </c>
      <c r="X94" s="2">
        <f t="shared" si="16"/>
        <v>0</v>
      </c>
      <c r="Y94" s="2">
        <f t="shared" si="16"/>
        <v>0</v>
      </c>
      <c r="Z94" s="2">
        <f t="shared" si="16"/>
        <v>0</v>
      </c>
      <c r="AA94" s="2">
        <f t="shared" si="16"/>
        <v>0</v>
      </c>
      <c r="AB94" s="2">
        <f t="shared" si="16"/>
        <v>0</v>
      </c>
      <c r="AC94" s="2">
        <f t="shared" si="16"/>
        <v>0</v>
      </c>
      <c r="AD94" s="2">
        <f t="shared" si="16"/>
        <v>0</v>
      </c>
      <c r="AE94" s="2">
        <f t="shared" si="16"/>
        <v>0</v>
      </c>
      <c r="AF94" s="2">
        <f t="shared" si="16"/>
        <v>0</v>
      </c>
      <c r="AG94" s="2">
        <f t="shared" si="16"/>
        <v>0</v>
      </c>
      <c r="AH94" s="2">
        <f t="shared" si="16"/>
        <v>0</v>
      </c>
      <c r="AI94" s="2">
        <f t="shared" si="16"/>
        <v>0</v>
      </c>
      <c r="AJ94" s="2">
        <f t="shared" si="16"/>
        <v>0</v>
      </c>
      <c r="AK94" s="2">
        <f>COUNTIF(F94:AJ94,1)</f>
        <v>0</v>
      </c>
    </row>
    <row r="95" spans="5:37" ht="13.5" customHeight="1" hidden="1">
      <c r="E95" s="41" t="s">
        <v>103</v>
      </c>
      <c r="F95" s="2">
        <f t="shared" si="14"/>
        <v>0</v>
      </c>
      <c r="G95" s="2">
        <f t="shared" si="15"/>
        <v>0</v>
      </c>
      <c r="H95" s="2">
        <f t="shared" si="15"/>
        <v>0</v>
      </c>
      <c r="I95" s="2">
        <f t="shared" si="15"/>
        <v>0</v>
      </c>
      <c r="J95" s="2">
        <f t="shared" si="15"/>
        <v>0</v>
      </c>
      <c r="K95" s="2">
        <f t="shared" si="15"/>
        <v>0</v>
      </c>
      <c r="L95" s="2">
        <f t="shared" si="15"/>
        <v>0</v>
      </c>
      <c r="M95" s="2">
        <f t="shared" si="15"/>
        <v>0</v>
      </c>
      <c r="N95" s="2">
        <f t="shared" si="15"/>
        <v>0</v>
      </c>
      <c r="O95" s="2">
        <f t="shared" si="15"/>
        <v>0</v>
      </c>
      <c r="P95" s="2">
        <f t="shared" si="15"/>
        <v>0</v>
      </c>
      <c r="Q95" s="2">
        <f t="shared" si="15"/>
        <v>0</v>
      </c>
      <c r="R95" s="2">
        <f t="shared" si="15"/>
        <v>0</v>
      </c>
      <c r="S95" s="2">
        <f t="shared" si="15"/>
        <v>0</v>
      </c>
      <c r="T95" s="2">
        <f t="shared" si="15"/>
        <v>0</v>
      </c>
      <c r="U95" s="2">
        <f t="shared" si="15"/>
        <v>0</v>
      </c>
      <c r="V95" s="2">
        <f t="shared" si="15"/>
        <v>0</v>
      </c>
      <c r="W95" s="2">
        <f t="shared" si="16"/>
        <v>0</v>
      </c>
      <c r="X95" s="2">
        <f t="shared" si="16"/>
        <v>0</v>
      </c>
      <c r="Y95" s="2">
        <f t="shared" si="16"/>
        <v>0</v>
      </c>
      <c r="Z95" s="2">
        <f t="shared" si="16"/>
        <v>0</v>
      </c>
      <c r="AA95" s="2">
        <f t="shared" si="16"/>
        <v>0</v>
      </c>
      <c r="AB95" s="2">
        <f t="shared" si="16"/>
        <v>0</v>
      </c>
      <c r="AC95" s="2">
        <f t="shared" si="16"/>
        <v>0</v>
      </c>
      <c r="AD95" s="2">
        <f t="shared" si="16"/>
        <v>0</v>
      </c>
      <c r="AE95" s="2">
        <f t="shared" si="16"/>
        <v>0</v>
      </c>
      <c r="AF95" s="2">
        <f t="shared" si="16"/>
        <v>0</v>
      </c>
      <c r="AG95" s="2">
        <f t="shared" si="16"/>
        <v>0</v>
      </c>
      <c r="AH95" s="2">
        <f t="shared" si="16"/>
        <v>0</v>
      </c>
      <c r="AI95" s="2">
        <f t="shared" si="16"/>
        <v>0</v>
      </c>
      <c r="AJ95" s="2">
        <f t="shared" si="16"/>
        <v>0</v>
      </c>
      <c r="AK95" s="2">
        <f>COUNTIF(F95:AJ95,1)</f>
        <v>0</v>
      </c>
    </row>
    <row r="96" spans="5:37" ht="13.5" customHeight="1" hidden="1">
      <c r="E96" s="41" t="s">
        <v>18</v>
      </c>
      <c r="F96" s="2">
        <f t="shared" si="14"/>
        <v>0</v>
      </c>
      <c r="G96" s="2">
        <f t="shared" si="15"/>
        <v>0</v>
      </c>
      <c r="H96" s="2">
        <f t="shared" si="15"/>
        <v>0</v>
      </c>
      <c r="I96" s="2">
        <f t="shared" si="15"/>
        <v>0</v>
      </c>
      <c r="J96" s="2">
        <f t="shared" si="15"/>
        <v>0</v>
      </c>
      <c r="K96" s="2">
        <f t="shared" si="15"/>
        <v>0</v>
      </c>
      <c r="L96" s="2">
        <f t="shared" si="15"/>
        <v>0</v>
      </c>
      <c r="M96" s="2">
        <f t="shared" si="15"/>
        <v>0</v>
      </c>
      <c r="N96" s="2">
        <f t="shared" si="15"/>
        <v>0</v>
      </c>
      <c r="O96" s="2">
        <f t="shared" si="15"/>
        <v>0</v>
      </c>
      <c r="P96" s="2">
        <f t="shared" si="15"/>
        <v>0</v>
      </c>
      <c r="Q96" s="2">
        <f t="shared" si="15"/>
        <v>0</v>
      </c>
      <c r="R96" s="2">
        <f t="shared" si="15"/>
        <v>0</v>
      </c>
      <c r="S96" s="2">
        <f t="shared" si="15"/>
        <v>0</v>
      </c>
      <c r="T96" s="2">
        <f t="shared" si="15"/>
        <v>0</v>
      </c>
      <c r="U96" s="2">
        <f t="shared" si="15"/>
        <v>0</v>
      </c>
      <c r="V96" s="2">
        <f t="shared" si="15"/>
        <v>0</v>
      </c>
      <c r="W96" s="2">
        <f t="shared" si="16"/>
        <v>0</v>
      </c>
      <c r="X96" s="2">
        <f t="shared" si="16"/>
        <v>0</v>
      </c>
      <c r="Y96" s="2">
        <f t="shared" si="16"/>
        <v>0</v>
      </c>
      <c r="Z96" s="2">
        <f t="shared" si="16"/>
        <v>0</v>
      </c>
      <c r="AA96" s="2">
        <f t="shared" si="16"/>
        <v>0</v>
      </c>
      <c r="AB96" s="2">
        <f t="shared" si="16"/>
        <v>0</v>
      </c>
      <c r="AC96" s="2">
        <f t="shared" si="16"/>
        <v>0</v>
      </c>
      <c r="AD96" s="2">
        <f t="shared" si="16"/>
        <v>0</v>
      </c>
      <c r="AE96" s="2">
        <f t="shared" si="16"/>
        <v>0</v>
      </c>
      <c r="AF96" s="2">
        <f t="shared" si="16"/>
        <v>0</v>
      </c>
      <c r="AG96" s="2">
        <f t="shared" si="16"/>
        <v>0</v>
      </c>
      <c r="AH96" s="2">
        <f t="shared" si="16"/>
        <v>0</v>
      </c>
      <c r="AI96" s="2">
        <f t="shared" si="16"/>
        <v>0</v>
      </c>
      <c r="AJ96" s="2">
        <f t="shared" si="16"/>
        <v>0</v>
      </c>
      <c r="AK96" s="2">
        <f t="shared" si="17"/>
        <v>0</v>
      </c>
    </row>
    <row r="97" spans="5:37" ht="13.5" customHeight="1" hidden="1">
      <c r="E97" s="41" t="s">
        <v>19</v>
      </c>
      <c r="F97" s="2">
        <f t="shared" si="14"/>
        <v>0</v>
      </c>
      <c r="G97" s="2">
        <f t="shared" si="15"/>
        <v>0</v>
      </c>
      <c r="H97" s="2">
        <f t="shared" si="15"/>
        <v>0</v>
      </c>
      <c r="I97" s="2">
        <f t="shared" si="15"/>
        <v>0</v>
      </c>
      <c r="J97" s="2">
        <f t="shared" si="15"/>
        <v>0</v>
      </c>
      <c r="K97" s="2">
        <f t="shared" si="15"/>
        <v>0</v>
      </c>
      <c r="L97" s="2">
        <f t="shared" si="15"/>
        <v>0</v>
      </c>
      <c r="M97" s="2">
        <f t="shared" si="15"/>
        <v>0</v>
      </c>
      <c r="N97" s="2">
        <f t="shared" si="15"/>
        <v>0</v>
      </c>
      <c r="O97" s="2">
        <f t="shared" si="15"/>
        <v>0</v>
      </c>
      <c r="P97" s="2">
        <f t="shared" si="15"/>
        <v>0</v>
      </c>
      <c r="Q97" s="2">
        <f t="shared" si="15"/>
        <v>0</v>
      </c>
      <c r="R97" s="2">
        <f t="shared" si="15"/>
        <v>0</v>
      </c>
      <c r="S97" s="2">
        <f t="shared" si="15"/>
        <v>0</v>
      </c>
      <c r="T97" s="2">
        <f t="shared" si="15"/>
        <v>0</v>
      </c>
      <c r="U97" s="2">
        <f t="shared" si="15"/>
        <v>0</v>
      </c>
      <c r="V97" s="2">
        <f t="shared" si="15"/>
        <v>0</v>
      </c>
      <c r="W97" s="2">
        <f t="shared" si="16"/>
        <v>0</v>
      </c>
      <c r="X97" s="2">
        <f t="shared" si="16"/>
        <v>0</v>
      </c>
      <c r="Y97" s="2">
        <f t="shared" si="16"/>
        <v>0</v>
      </c>
      <c r="Z97" s="2">
        <f t="shared" si="16"/>
        <v>0</v>
      </c>
      <c r="AA97" s="2">
        <f t="shared" si="16"/>
        <v>0</v>
      </c>
      <c r="AB97" s="2">
        <f t="shared" si="16"/>
        <v>0</v>
      </c>
      <c r="AC97" s="2">
        <f t="shared" si="16"/>
        <v>0</v>
      </c>
      <c r="AD97" s="2">
        <f t="shared" si="16"/>
        <v>0</v>
      </c>
      <c r="AE97" s="2">
        <f t="shared" si="16"/>
        <v>0</v>
      </c>
      <c r="AF97" s="2">
        <f t="shared" si="16"/>
        <v>0</v>
      </c>
      <c r="AG97" s="2">
        <f t="shared" si="16"/>
        <v>0</v>
      </c>
      <c r="AH97" s="2">
        <f t="shared" si="16"/>
        <v>0</v>
      </c>
      <c r="AI97" s="2">
        <f t="shared" si="16"/>
        <v>0</v>
      </c>
      <c r="AJ97" s="2">
        <f t="shared" si="16"/>
        <v>0</v>
      </c>
      <c r="AK97" s="2">
        <f t="shared" si="17"/>
        <v>0</v>
      </c>
    </row>
    <row r="98" spans="5:37" ht="13.5" customHeight="1" hidden="1">
      <c r="E98" s="41" t="s">
        <v>20</v>
      </c>
      <c r="F98" s="2">
        <f t="shared" si="14"/>
        <v>0</v>
      </c>
      <c r="G98" s="2">
        <f t="shared" si="15"/>
        <v>0</v>
      </c>
      <c r="H98" s="2">
        <f t="shared" si="15"/>
        <v>0</v>
      </c>
      <c r="I98" s="2">
        <f t="shared" si="15"/>
        <v>0</v>
      </c>
      <c r="J98" s="2">
        <f t="shared" si="15"/>
        <v>0</v>
      </c>
      <c r="K98" s="2">
        <f t="shared" si="15"/>
        <v>0</v>
      </c>
      <c r="L98" s="2">
        <f t="shared" si="15"/>
        <v>0</v>
      </c>
      <c r="M98" s="2">
        <f t="shared" si="15"/>
        <v>0</v>
      </c>
      <c r="N98" s="2">
        <f t="shared" si="15"/>
        <v>0</v>
      </c>
      <c r="O98" s="2">
        <f t="shared" si="15"/>
        <v>0</v>
      </c>
      <c r="P98" s="2">
        <f t="shared" si="15"/>
        <v>0</v>
      </c>
      <c r="Q98" s="2">
        <f t="shared" si="15"/>
        <v>0</v>
      </c>
      <c r="R98" s="2">
        <f t="shared" si="15"/>
        <v>0</v>
      </c>
      <c r="S98" s="2">
        <f t="shared" si="15"/>
        <v>0</v>
      </c>
      <c r="T98" s="2">
        <f t="shared" si="15"/>
        <v>0</v>
      </c>
      <c r="U98" s="2">
        <f t="shared" si="15"/>
        <v>0</v>
      </c>
      <c r="V98" s="2">
        <f>IF(COUNTIF(V$27:V$46,$E98)=0,0,1)</f>
        <v>0</v>
      </c>
      <c r="W98" s="2">
        <f t="shared" si="16"/>
        <v>0</v>
      </c>
      <c r="X98" s="2">
        <f t="shared" si="16"/>
        <v>0</v>
      </c>
      <c r="Y98" s="2">
        <f t="shared" si="16"/>
        <v>0</v>
      </c>
      <c r="Z98" s="2">
        <f t="shared" si="16"/>
        <v>0</v>
      </c>
      <c r="AA98" s="2">
        <f t="shared" si="16"/>
        <v>0</v>
      </c>
      <c r="AB98" s="2">
        <f t="shared" si="16"/>
        <v>0</v>
      </c>
      <c r="AC98" s="2">
        <f t="shared" si="16"/>
        <v>0</v>
      </c>
      <c r="AD98" s="2">
        <f t="shared" si="16"/>
        <v>0</v>
      </c>
      <c r="AE98" s="2">
        <f t="shared" si="16"/>
        <v>0</v>
      </c>
      <c r="AF98" s="2">
        <f t="shared" si="16"/>
        <v>0</v>
      </c>
      <c r="AG98" s="2">
        <f t="shared" si="16"/>
        <v>0</v>
      </c>
      <c r="AH98" s="2">
        <f t="shared" si="16"/>
        <v>0</v>
      </c>
      <c r="AI98" s="2">
        <f t="shared" si="16"/>
        <v>0</v>
      </c>
      <c r="AJ98" s="2">
        <f t="shared" si="16"/>
        <v>0</v>
      </c>
      <c r="AK98" s="2">
        <f t="shared" si="17"/>
        <v>0</v>
      </c>
    </row>
    <row r="99" ht="13.5" customHeight="1" hidden="1"/>
  </sheetData>
  <sheetProtection password="FA09" sheet="1" formatCells="0"/>
  <mergeCells count="418">
    <mergeCell ref="AU1:AU2"/>
    <mergeCell ref="AV1:AV2"/>
    <mergeCell ref="BG9:BH9"/>
    <mergeCell ref="BG11:BJ11"/>
    <mergeCell ref="BL12:BL15"/>
    <mergeCell ref="BM12:BM15"/>
    <mergeCell ref="BA15:BA16"/>
    <mergeCell ref="BB15:BB16"/>
    <mergeCell ref="BC15:BC16"/>
    <mergeCell ref="BD15:BD16"/>
    <mergeCell ref="AQ53:AS53"/>
    <mergeCell ref="AQ54:AS54"/>
    <mergeCell ref="BB49:BB50"/>
    <mergeCell ref="BC49:BC50"/>
    <mergeCell ref="AT49:AT50"/>
    <mergeCell ref="AU49:AU50"/>
    <mergeCell ref="AV49:AV50"/>
    <mergeCell ref="AW49:AW50"/>
    <mergeCell ref="BA49:BA50"/>
    <mergeCell ref="AQ51:AS51"/>
    <mergeCell ref="AQ52:AS52"/>
    <mergeCell ref="AU47:AU48"/>
    <mergeCell ref="AV47:AV48"/>
    <mergeCell ref="AW47:AW48"/>
    <mergeCell ref="AT47:AT48"/>
    <mergeCell ref="AS47:AS48"/>
    <mergeCell ref="AQ39:AQ48"/>
    <mergeCell ref="AS41:AS42"/>
    <mergeCell ref="AS43:AS44"/>
    <mergeCell ref="AR45:AR46"/>
    <mergeCell ref="AR47:AR48"/>
    <mergeCell ref="AQ49:AS50"/>
    <mergeCell ref="AS45:AS46"/>
    <mergeCell ref="AT45:AT46"/>
    <mergeCell ref="AY47:AY48"/>
    <mergeCell ref="AZ47:AZ48"/>
    <mergeCell ref="AU45:AU46"/>
    <mergeCell ref="AV45:AV46"/>
    <mergeCell ref="BE49:BE50"/>
    <mergeCell ref="BD47:BD48"/>
    <mergeCell ref="BE47:BE48"/>
    <mergeCell ref="BB47:BB48"/>
    <mergeCell ref="BC47:BC48"/>
    <mergeCell ref="AY49:AY50"/>
    <mergeCell ref="AZ43:AZ44"/>
    <mergeCell ref="BB45:BB46"/>
    <mergeCell ref="AX43:AX44"/>
    <mergeCell ref="AW45:AW46"/>
    <mergeCell ref="AX45:AX46"/>
    <mergeCell ref="AY45:AY46"/>
    <mergeCell ref="BE41:BE42"/>
    <mergeCell ref="BD45:BD46"/>
    <mergeCell ref="AX49:AX50"/>
    <mergeCell ref="BD49:BD50"/>
    <mergeCell ref="BC43:BC44"/>
    <mergeCell ref="BA47:BA48"/>
    <mergeCell ref="AZ49:AZ50"/>
    <mergeCell ref="AX47:AX48"/>
    <mergeCell ref="BE45:BE46"/>
    <mergeCell ref="BC45:BC46"/>
    <mergeCell ref="BE43:BE44"/>
    <mergeCell ref="AZ45:AZ46"/>
    <mergeCell ref="BA43:BA44"/>
    <mergeCell ref="BB43:BB44"/>
    <mergeCell ref="AR43:AR44"/>
    <mergeCell ref="AT43:AT44"/>
    <mergeCell ref="AU43:AU44"/>
    <mergeCell ref="AV43:AV44"/>
    <mergeCell ref="AW43:AW44"/>
    <mergeCell ref="BA45:BA46"/>
    <mergeCell ref="AV41:AV42"/>
    <mergeCell ref="AW41:AW42"/>
    <mergeCell ref="AY43:AY44"/>
    <mergeCell ref="BC39:BC40"/>
    <mergeCell ref="BD39:BD40"/>
    <mergeCell ref="BE39:BE40"/>
    <mergeCell ref="AX41:AX42"/>
    <mergeCell ref="BA41:BA42"/>
    <mergeCell ref="BC41:BC42"/>
    <mergeCell ref="BD43:BD44"/>
    <mergeCell ref="BE37:BE38"/>
    <mergeCell ref="BB39:BB40"/>
    <mergeCell ref="BA39:BA40"/>
    <mergeCell ref="AY39:AY40"/>
    <mergeCell ref="BB41:BB42"/>
    <mergeCell ref="BB37:BB38"/>
    <mergeCell ref="BC37:BC38"/>
    <mergeCell ref="AY41:AY42"/>
    <mergeCell ref="AZ41:AZ42"/>
    <mergeCell ref="BD41:BD42"/>
    <mergeCell ref="AU39:AU40"/>
    <mergeCell ref="AV39:AV40"/>
    <mergeCell ref="AW39:AW40"/>
    <mergeCell ref="AX39:AX40"/>
    <mergeCell ref="AZ39:AZ40"/>
    <mergeCell ref="BD37:BD38"/>
    <mergeCell ref="BE35:BE36"/>
    <mergeCell ref="AR37:AR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Y35:AY36"/>
    <mergeCell ref="AZ35:AZ36"/>
    <mergeCell ref="BA35:BA36"/>
    <mergeCell ref="BB35:BB36"/>
    <mergeCell ref="BC35:BC36"/>
    <mergeCell ref="BD35:BD36"/>
    <mergeCell ref="BB33:BB34"/>
    <mergeCell ref="BC33:BC34"/>
    <mergeCell ref="BD33:BD34"/>
    <mergeCell ref="BE33:BE34"/>
    <mergeCell ref="AR35:AR36"/>
    <mergeCell ref="AT35:AT36"/>
    <mergeCell ref="AU35:AU36"/>
    <mergeCell ref="AV35:AV36"/>
    <mergeCell ref="AW35:AW36"/>
    <mergeCell ref="AX35:AX36"/>
    <mergeCell ref="BE31:BE32"/>
    <mergeCell ref="AR33:AR34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AY31:AY32"/>
    <mergeCell ref="AZ31:AZ32"/>
    <mergeCell ref="BA31:BA32"/>
    <mergeCell ref="BB31:BB32"/>
    <mergeCell ref="BC31:BC32"/>
    <mergeCell ref="BD31:BD32"/>
    <mergeCell ref="BB29:BB30"/>
    <mergeCell ref="BC29:BC30"/>
    <mergeCell ref="BD29:BD30"/>
    <mergeCell ref="BE29:BE30"/>
    <mergeCell ref="AR31:AR32"/>
    <mergeCell ref="AT31:AT32"/>
    <mergeCell ref="AU31:AU32"/>
    <mergeCell ref="AV31:AV32"/>
    <mergeCell ref="AW31:AW32"/>
    <mergeCell ref="AX31:AX32"/>
    <mergeCell ref="BE27:BE28"/>
    <mergeCell ref="AR29:AR30"/>
    <mergeCell ref="AT29:AT30"/>
    <mergeCell ref="AU29:AU30"/>
    <mergeCell ref="AV29:AV30"/>
    <mergeCell ref="AW29:AW30"/>
    <mergeCell ref="AX29:AX30"/>
    <mergeCell ref="AY29:AY30"/>
    <mergeCell ref="AZ29:AZ30"/>
    <mergeCell ref="BA29:BA30"/>
    <mergeCell ref="AY27:AY28"/>
    <mergeCell ref="AZ27:AZ28"/>
    <mergeCell ref="BA27:BA28"/>
    <mergeCell ref="BB27:BB28"/>
    <mergeCell ref="BC27:BC28"/>
    <mergeCell ref="BD27:BD28"/>
    <mergeCell ref="BB25:BB26"/>
    <mergeCell ref="BC25:BC26"/>
    <mergeCell ref="BD25:BD26"/>
    <mergeCell ref="BE25:BE26"/>
    <mergeCell ref="AR27:AR28"/>
    <mergeCell ref="AT27:AT28"/>
    <mergeCell ref="AU27:AU28"/>
    <mergeCell ref="AV27:AV28"/>
    <mergeCell ref="AW27:AW28"/>
    <mergeCell ref="AX27:AX28"/>
    <mergeCell ref="BE23:BE24"/>
    <mergeCell ref="AR25:AR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Y23:AY24"/>
    <mergeCell ref="AZ23:AZ24"/>
    <mergeCell ref="BA23:BA24"/>
    <mergeCell ref="BB23:BB24"/>
    <mergeCell ref="BC23:BC24"/>
    <mergeCell ref="BD23:BD24"/>
    <mergeCell ref="BB21:BB22"/>
    <mergeCell ref="BC21:BC22"/>
    <mergeCell ref="BD21:BD22"/>
    <mergeCell ref="BE21:BE22"/>
    <mergeCell ref="AR23:AR24"/>
    <mergeCell ref="AT23:AT24"/>
    <mergeCell ref="AU23:AU24"/>
    <mergeCell ref="AV23:AV24"/>
    <mergeCell ref="AW23:AW24"/>
    <mergeCell ref="AX23:AX24"/>
    <mergeCell ref="BE19:BE20"/>
    <mergeCell ref="AR21:AR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AY19:AY20"/>
    <mergeCell ref="AZ19:AZ20"/>
    <mergeCell ref="BA19:BA20"/>
    <mergeCell ref="BB19:BB20"/>
    <mergeCell ref="BC19:BC20"/>
    <mergeCell ref="BD19:BD20"/>
    <mergeCell ref="BB17:BB18"/>
    <mergeCell ref="BC17:BC18"/>
    <mergeCell ref="BD17:BD18"/>
    <mergeCell ref="BE17:BE18"/>
    <mergeCell ref="AR19:AR20"/>
    <mergeCell ref="AT19:AT20"/>
    <mergeCell ref="AU19:AU20"/>
    <mergeCell ref="AV19:AV20"/>
    <mergeCell ref="AW19:AW20"/>
    <mergeCell ref="AX19:AX20"/>
    <mergeCell ref="BE15:BE16"/>
    <mergeCell ref="AR17:AR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BD13:BD14"/>
    <mergeCell ref="BE13:BE14"/>
    <mergeCell ref="AR15:AR16"/>
    <mergeCell ref="AT15:AT16"/>
    <mergeCell ref="AU15:AU16"/>
    <mergeCell ref="AV15:AV16"/>
    <mergeCell ref="AW15:AW16"/>
    <mergeCell ref="AX15:AX16"/>
    <mergeCell ref="AY15:AY16"/>
    <mergeCell ref="AZ15:AZ16"/>
    <mergeCell ref="AX13:AX14"/>
    <mergeCell ref="AY13:AY14"/>
    <mergeCell ref="AZ13:AZ14"/>
    <mergeCell ref="BA13:BA14"/>
    <mergeCell ref="BB13:BB14"/>
    <mergeCell ref="BC13:BC14"/>
    <mergeCell ref="BA11:BA12"/>
    <mergeCell ref="BB11:BB12"/>
    <mergeCell ref="BC11:BC12"/>
    <mergeCell ref="BD11:BD12"/>
    <mergeCell ref="BE11:BE12"/>
    <mergeCell ref="AR13:AR14"/>
    <mergeCell ref="AT13:AT14"/>
    <mergeCell ref="AU13:AU14"/>
    <mergeCell ref="AV13:AV14"/>
    <mergeCell ref="AW13:AW14"/>
    <mergeCell ref="BD9:BD10"/>
    <mergeCell ref="BE9:BE10"/>
    <mergeCell ref="AR11:AR12"/>
    <mergeCell ref="AT11:AT12"/>
    <mergeCell ref="AU11:AU12"/>
    <mergeCell ref="AV11:AV12"/>
    <mergeCell ref="AW11:AW12"/>
    <mergeCell ref="AX11:AX12"/>
    <mergeCell ref="AY11:AY12"/>
    <mergeCell ref="AZ11:AZ12"/>
    <mergeCell ref="AX9:AX10"/>
    <mergeCell ref="AY9:AY10"/>
    <mergeCell ref="AZ9:AZ10"/>
    <mergeCell ref="BA9:BA10"/>
    <mergeCell ref="BB9:BB10"/>
    <mergeCell ref="BC9:BC10"/>
    <mergeCell ref="AU9:AU10"/>
    <mergeCell ref="AV9:AV10"/>
    <mergeCell ref="AW9:AW10"/>
    <mergeCell ref="AR41:AR42"/>
    <mergeCell ref="AT41:AT42"/>
    <mergeCell ref="AU41:AU42"/>
    <mergeCell ref="AS17:AS18"/>
    <mergeCell ref="AS27:AS28"/>
    <mergeCell ref="AR39:AR40"/>
    <mergeCell ref="AT39:AT40"/>
    <mergeCell ref="I23:I26"/>
    <mergeCell ref="J23:J26"/>
    <mergeCell ref="AA23:AA26"/>
    <mergeCell ref="AD23:AD26"/>
    <mergeCell ref="Z23:Z26"/>
    <mergeCell ref="P23:P26"/>
    <mergeCell ref="C9:D9"/>
    <mergeCell ref="B27:B31"/>
    <mergeCell ref="B32:B36"/>
    <mergeCell ref="A23:B26"/>
    <mergeCell ref="A27:A47"/>
    <mergeCell ref="C11:D11"/>
    <mergeCell ref="C23:C26"/>
    <mergeCell ref="C14:D14"/>
    <mergeCell ref="C20:D20"/>
    <mergeCell ref="AL17:AL19"/>
    <mergeCell ref="AL14:AL16"/>
    <mergeCell ref="AM17:AM19"/>
    <mergeCell ref="AL8:AL10"/>
    <mergeCell ref="AM8:AM10"/>
    <mergeCell ref="C13:D13"/>
    <mergeCell ref="C10:D10"/>
    <mergeCell ref="C7:D8"/>
    <mergeCell ref="C12:D12"/>
    <mergeCell ref="AB23:AB26"/>
    <mergeCell ref="AN23:AN26"/>
    <mergeCell ref="AC23:AC26"/>
    <mergeCell ref="AF23:AF26"/>
    <mergeCell ref="AJ23:AJ26"/>
    <mergeCell ref="AK23:AK26"/>
    <mergeCell ref="AG23:AG26"/>
    <mergeCell ref="AH23:AH26"/>
    <mergeCell ref="C18:D18"/>
    <mergeCell ref="C19:D19"/>
    <mergeCell ref="C16:D16"/>
    <mergeCell ref="C17:D17"/>
    <mergeCell ref="BA7:BA8"/>
    <mergeCell ref="AU7:AU8"/>
    <mergeCell ref="AQ7:AQ8"/>
    <mergeCell ref="AM14:AM16"/>
    <mergeCell ref="AQ9:AQ18"/>
    <mergeCell ref="AL11:AL13"/>
    <mergeCell ref="A3:G5"/>
    <mergeCell ref="H3:Z5"/>
    <mergeCell ref="A7:B8"/>
    <mergeCell ref="A9:B22"/>
    <mergeCell ref="H23:H26"/>
    <mergeCell ref="C22:E22"/>
    <mergeCell ref="F7:AJ7"/>
    <mergeCell ref="C15:D15"/>
    <mergeCell ref="E7:E8"/>
    <mergeCell ref="AB5:AD5"/>
    <mergeCell ref="V54:X54"/>
    <mergeCell ref="E23:E26"/>
    <mergeCell ref="AO1:AP1"/>
    <mergeCell ref="AO2:AP3"/>
    <mergeCell ref="AE5:AJ5"/>
    <mergeCell ref="AL5:AP5"/>
    <mergeCell ref="V53:X53"/>
    <mergeCell ref="V51:X51"/>
    <mergeCell ref="V52:X52"/>
    <mergeCell ref="A1:E1"/>
    <mergeCell ref="U23:U26"/>
    <mergeCell ref="T23:T26"/>
    <mergeCell ref="Y23:Y26"/>
    <mergeCell ref="X23:X26"/>
    <mergeCell ref="R23:R26"/>
    <mergeCell ref="B37:B41"/>
    <mergeCell ref="O23:O26"/>
    <mergeCell ref="F23:F26"/>
    <mergeCell ref="N23:N26"/>
    <mergeCell ref="S23:S26"/>
    <mergeCell ref="C21:D21"/>
    <mergeCell ref="V23:V26"/>
    <mergeCell ref="W23:W26"/>
    <mergeCell ref="BD3:BE3"/>
    <mergeCell ref="AV7:AV8"/>
    <mergeCell ref="AZ7:AZ8"/>
    <mergeCell ref="BB7:BB8"/>
    <mergeCell ref="AW7:AW8"/>
    <mergeCell ref="BC7:BC8"/>
    <mergeCell ref="AX7:AX8"/>
    <mergeCell ref="BD5:BE5"/>
    <mergeCell ref="D23:D26"/>
    <mergeCell ref="BD7:BD8"/>
    <mergeCell ref="AV3:BA5"/>
    <mergeCell ref="AY7:AY8"/>
    <mergeCell ref="BE7:BE8"/>
    <mergeCell ref="AR3:AU5"/>
    <mergeCell ref="AI23:AI26"/>
    <mergeCell ref="AM11:AM13"/>
    <mergeCell ref="AK8:AK19"/>
    <mergeCell ref="A51:D54"/>
    <mergeCell ref="A49:E49"/>
    <mergeCell ref="Q23:Q26"/>
    <mergeCell ref="K23:K26"/>
    <mergeCell ref="L23:L26"/>
    <mergeCell ref="M23:M26"/>
    <mergeCell ref="A48:E48"/>
    <mergeCell ref="B47:E47"/>
    <mergeCell ref="B42:B46"/>
    <mergeCell ref="G23:G26"/>
    <mergeCell ref="AS29:AS30"/>
    <mergeCell ref="AS31:AS32"/>
    <mergeCell ref="AQ19:AQ28"/>
    <mergeCell ref="AE23:AE26"/>
    <mergeCell ref="AT7:AT8"/>
    <mergeCell ref="AS9:AS10"/>
    <mergeCell ref="AS11:AS12"/>
    <mergeCell ref="AS13:AS14"/>
    <mergeCell ref="AS15:AS16"/>
    <mergeCell ref="AT9:AT10"/>
    <mergeCell ref="AL23:AL26"/>
    <mergeCell ref="AM23:AM26"/>
    <mergeCell ref="AR9:AR10"/>
    <mergeCell ref="AQ29:AQ38"/>
    <mergeCell ref="AN8:AN10"/>
    <mergeCell ref="AN11:AN13"/>
    <mergeCell ref="AN14:AN16"/>
    <mergeCell ref="AN17:AN19"/>
    <mergeCell ref="AS37:AS38"/>
    <mergeCell ref="AS39:AS40"/>
    <mergeCell ref="AR7:AR8"/>
    <mergeCell ref="AS7:AS8"/>
    <mergeCell ref="AS19:AS20"/>
    <mergeCell ref="AS21:AS22"/>
    <mergeCell ref="AS23:AS24"/>
    <mergeCell ref="AS25:AS26"/>
    <mergeCell ref="AS33:AS34"/>
    <mergeCell ref="AS35:AS36"/>
  </mergeCells>
  <conditionalFormatting sqref="E9:AI21 E27:AI46">
    <cfRule type="expression" priority="50" dxfId="1" stopIfTrue="1">
      <formula>E9=""</formula>
    </cfRule>
  </conditionalFormatting>
  <conditionalFormatting sqref="F49:AI49">
    <cfRule type="containsBlanks" priority="46" dxfId="1" stopIfTrue="1">
      <formula>LEN(TRIM(F49))=0</formula>
    </cfRule>
  </conditionalFormatting>
  <conditionalFormatting sqref="F52:U52">
    <cfRule type="containsBlanks" priority="45" dxfId="1" stopIfTrue="1">
      <formula>LEN(TRIM(F52))=0</formula>
    </cfRule>
  </conditionalFormatting>
  <conditionalFormatting sqref="F8:AI8 F23:AI26">
    <cfRule type="expression" priority="42" dxfId="120" stopIfTrue="1">
      <formula>WEEKDAY(F8,1)=1</formula>
    </cfRule>
    <cfRule type="expression" priority="43" dxfId="121" stopIfTrue="1">
      <formula>WEEKDAY(F8,1)=7</formula>
    </cfRule>
  </conditionalFormatting>
  <conditionalFormatting sqref="AT9:AT48">
    <cfRule type="containsBlanks" priority="21" dxfId="0" stopIfTrue="1">
      <formula>LEN(TRIM(AT9))=0</formula>
    </cfRule>
  </conditionalFormatting>
  <conditionalFormatting sqref="AU9:AU48 AW19:AW48 AY9:AY28 BA9:BA28 BC29:BC48 BE9:BE48 BB19:BC28 BD19:BD48">
    <cfRule type="containsBlanks" priority="20" dxfId="1" stopIfTrue="1">
      <formula>LEN(TRIM(AU9))=0</formula>
    </cfRule>
  </conditionalFormatting>
  <conditionalFormatting sqref="AE5:AJ5 AL5:AP5">
    <cfRule type="containsBlanks" priority="19" dxfId="1" stopIfTrue="1">
      <formula>LEN(TRIM(AE5))=0</formula>
    </cfRule>
  </conditionalFormatting>
  <conditionalFormatting sqref="BD3:BE3 BD5:BE5">
    <cfRule type="containsBlanks" priority="18" dxfId="0" stopIfTrue="1">
      <formula>LEN(TRIM(BD3))=0</formula>
    </cfRule>
  </conditionalFormatting>
  <conditionalFormatting sqref="AV1:AV2">
    <cfRule type="expression" priority="15" dxfId="110" stopIfTrue="1">
      <formula>$AV$1=""</formula>
    </cfRule>
  </conditionalFormatting>
  <dataValidations count="5">
    <dataValidation type="list" allowBlank="1" showInputMessage="1" showErrorMessage="1" sqref="F9:AJ21">
      <formula1>"出"</formula1>
    </dataValidation>
    <dataValidation type="list" allowBlank="1" showInputMessage="1" showErrorMessage="1" sqref="F32:AJ46">
      <formula1>INDIRECT("$K$60:$K$75")</formula1>
    </dataValidation>
    <dataValidation type="list" allowBlank="1" showInputMessage="1" showErrorMessage="1" sqref="F27:AJ31">
      <formula1>INDIRECT("$K$60:$K$74")</formula1>
    </dataValidation>
    <dataValidation type="list" allowBlank="1" showInputMessage="1" showErrorMessage="1" sqref="F49:AJ49">
      <formula1>"○,無"</formula1>
    </dataValidation>
    <dataValidation type="whole" operator="lessThanOrEqual" allowBlank="1" showInputMessage="1" showErrorMessage="1" error="月当たりの上限額は２万円となります。&#10;（男性研修生は対象外）" sqref="BD19:BD48">
      <formula1>20000</formula1>
    </dataValidation>
  </dataValidations>
  <printOptions horizontalCentered="1" verticalCentered="1"/>
  <pageMargins left="0.1968503937007874" right="0.1968503937007874" top="0.3937007874015748" bottom="0" header="0" footer="0.1968503937007874"/>
  <pageSetup cellComments="asDisplayed" horizontalDpi="600" verticalDpi="600" orientation="landscape" paperSize="9" scale="60" r:id="rId4"/>
  <colBreaks count="1" manualBreakCount="1">
    <brk id="42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98"/>
  <sheetViews>
    <sheetView view="pageBreakPreview" zoomScale="85" zoomScaleNormal="75" zoomScaleSheetLayoutView="85" zoomScalePageLayoutView="0" workbookViewId="0" topLeftCell="A1">
      <selection activeCell="A3" sqref="A3:G5"/>
    </sheetView>
  </sheetViews>
  <sheetFormatPr defaultColWidth="9.140625" defaultRowHeight="15"/>
  <cols>
    <col min="1" max="2" width="7.8515625" style="34" customWidth="1"/>
    <col min="3" max="4" width="4.7109375" style="34" customWidth="1"/>
    <col min="5" max="5" width="17.140625" style="34" customWidth="1"/>
    <col min="6" max="36" width="4.140625" style="34" customWidth="1"/>
    <col min="37" max="37" width="9.8515625" style="34" customWidth="1"/>
    <col min="38" max="38" width="14.57421875" style="34" customWidth="1"/>
    <col min="39" max="40" width="9.8515625" style="34" customWidth="1"/>
    <col min="41" max="42" width="7.57421875" style="34" customWidth="1"/>
    <col min="43" max="43" width="3.57421875" style="34" customWidth="1"/>
    <col min="44" max="44" width="3.8515625" style="34" bestFit="1" customWidth="1"/>
    <col min="45" max="45" width="3.8515625" style="34" customWidth="1"/>
    <col min="46" max="46" width="19.421875" style="34" customWidth="1"/>
    <col min="47" max="55" width="15.57421875" style="34" customWidth="1"/>
    <col min="56" max="56" width="16.57421875" style="34" customWidth="1"/>
    <col min="57" max="57" width="30.57421875" style="34" customWidth="1"/>
    <col min="58" max="58" width="9.00390625" style="34" customWidth="1"/>
    <col min="59" max="65" width="9.00390625" style="34" hidden="1" customWidth="1"/>
    <col min="66" max="16384" width="9.00390625" style="34" customWidth="1"/>
  </cols>
  <sheetData>
    <row r="1" spans="1:48" ht="24" customHeight="1">
      <c r="A1" s="379" t="s">
        <v>187</v>
      </c>
      <c r="B1" s="380"/>
      <c r="C1" s="380"/>
      <c r="D1" s="380"/>
      <c r="E1" s="381"/>
      <c r="F1" s="78"/>
      <c r="G1" s="79"/>
      <c r="H1" s="79"/>
      <c r="I1" s="79"/>
      <c r="J1" s="80"/>
      <c r="L1" s="35"/>
      <c r="AJ1" s="36"/>
      <c r="AK1" s="36"/>
      <c r="AO1" s="365" t="s">
        <v>220</v>
      </c>
      <c r="AP1" s="365"/>
      <c r="AT1" s="33" t="s">
        <v>189</v>
      </c>
      <c r="AU1" s="511" t="s">
        <v>193</v>
      </c>
      <c r="AV1" s="517">
        <f>IF('【6月】月集計表'!AV1&gt;=0,'【6月】月集計表'!AV1,"")</f>
        <v>0</v>
      </c>
    </row>
    <row r="2" spans="1:48" ht="24" customHeight="1" thickBot="1">
      <c r="A2" s="37"/>
      <c r="B2" s="37"/>
      <c r="C2" s="37"/>
      <c r="D2" s="37"/>
      <c r="E2" s="37"/>
      <c r="G2" s="30"/>
      <c r="I2" s="38"/>
      <c r="J2" s="38"/>
      <c r="K2" s="38"/>
      <c r="L2" s="38"/>
      <c r="M2" s="38"/>
      <c r="N2" s="38"/>
      <c r="O2" s="38"/>
      <c r="P2" s="38"/>
      <c r="Q2" s="38"/>
      <c r="R2" s="38"/>
      <c r="W2" s="39"/>
      <c r="X2" s="39"/>
      <c r="AJ2" s="40"/>
      <c r="AK2" s="40"/>
      <c r="AO2" s="366"/>
      <c r="AP2" s="366"/>
      <c r="AU2" s="511"/>
      <c r="AV2" s="518"/>
    </row>
    <row r="3" spans="1:57" ht="24" customHeight="1">
      <c r="A3" s="382" t="s">
        <v>201</v>
      </c>
      <c r="B3" s="382"/>
      <c r="C3" s="382"/>
      <c r="D3" s="382"/>
      <c r="E3" s="382"/>
      <c r="F3" s="382"/>
      <c r="G3" s="382"/>
      <c r="H3" s="383" t="s">
        <v>161</v>
      </c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J3" s="40"/>
      <c r="AK3" s="40"/>
      <c r="AO3" s="366"/>
      <c r="AP3" s="366"/>
      <c r="AR3" s="340" t="str">
        <f>A3</f>
        <v>令和 2 年 7 月</v>
      </c>
      <c r="AS3" s="340"/>
      <c r="AT3" s="340"/>
      <c r="AU3" s="340"/>
      <c r="AV3" s="335" t="s">
        <v>160</v>
      </c>
      <c r="AW3" s="335"/>
      <c r="AX3" s="335"/>
      <c r="AY3" s="335"/>
      <c r="AZ3" s="335"/>
      <c r="BA3" s="335"/>
      <c r="BB3" s="42"/>
      <c r="BC3" s="1" t="s">
        <v>221</v>
      </c>
      <c r="BD3" s="330">
        <f>IF(AE5="","",AE5)</f>
      </c>
      <c r="BE3" s="331"/>
    </row>
    <row r="4" spans="1:55" ht="7.5" customHeight="1">
      <c r="A4" s="382"/>
      <c r="B4" s="382"/>
      <c r="C4" s="382"/>
      <c r="D4" s="382"/>
      <c r="E4" s="382"/>
      <c r="F4" s="382"/>
      <c r="G4" s="382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J4" s="40"/>
      <c r="AK4" s="40"/>
      <c r="AO4" s="43"/>
      <c r="AP4" s="43"/>
      <c r="AR4" s="340"/>
      <c r="AS4" s="340"/>
      <c r="AT4" s="340"/>
      <c r="AU4" s="340"/>
      <c r="AV4" s="335"/>
      <c r="AW4" s="335"/>
      <c r="AX4" s="335"/>
      <c r="AY4" s="335"/>
      <c r="AZ4" s="335"/>
      <c r="BA4" s="335"/>
      <c r="BB4" s="42"/>
      <c r="BC4" s="44"/>
    </row>
    <row r="5" spans="1:57" ht="24" customHeight="1">
      <c r="A5" s="382"/>
      <c r="B5" s="382"/>
      <c r="C5" s="382"/>
      <c r="D5" s="382"/>
      <c r="E5" s="382"/>
      <c r="F5" s="382"/>
      <c r="G5" s="382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B5" s="402" t="s">
        <v>222</v>
      </c>
      <c r="AC5" s="402"/>
      <c r="AD5" s="402"/>
      <c r="AE5" s="367">
        <f>IF('【6月】月集計表'!AE5&lt;&gt;"",'【6月】月集計表'!AE5,"")</f>
      </c>
      <c r="AF5" s="368"/>
      <c r="AG5" s="368"/>
      <c r="AH5" s="368"/>
      <c r="AI5" s="368"/>
      <c r="AJ5" s="369"/>
      <c r="AK5" s="1" t="s">
        <v>0</v>
      </c>
      <c r="AL5" s="370">
        <f>IF('【6月】月集計表'!AL5&lt;&gt;"",'【6月】月集計表'!AL5,"")</f>
      </c>
      <c r="AM5" s="371"/>
      <c r="AN5" s="371"/>
      <c r="AO5" s="371"/>
      <c r="AP5" s="372"/>
      <c r="AR5" s="340"/>
      <c r="AS5" s="340"/>
      <c r="AT5" s="340"/>
      <c r="AU5" s="340"/>
      <c r="AV5" s="335"/>
      <c r="AW5" s="335"/>
      <c r="AX5" s="335"/>
      <c r="AY5" s="335"/>
      <c r="AZ5" s="335"/>
      <c r="BA5" s="335"/>
      <c r="BB5" s="42"/>
      <c r="BC5" s="1" t="s">
        <v>94</v>
      </c>
      <c r="BD5" s="330">
        <f>IF(AL5="","",AL5)</f>
      </c>
      <c r="BE5" s="331"/>
    </row>
    <row r="6" spans="14:40" ht="7.5" customHeight="1" thickBot="1"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J6" s="30"/>
      <c r="AK6" s="30"/>
      <c r="AN6" s="30"/>
    </row>
    <row r="7" spans="1:57" ht="19.5" customHeight="1">
      <c r="A7" s="384" t="s">
        <v>1</v>
      </c>
      <c r="B7" s="385"/>
      <c r="C7" s="417" t="s">
        <v>153</v>
      </c>
      <c r="D7" s="315"/>
      <c r="E7" s="400" t="s">
        <v>2</v>
      </c>
      <c r="F7" s="397" t="s">
        <v>3</v>
      </c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9"/>
      <c r="AK7" s="46" t="s">
        <v>107</v>
      </c>
      <c r="AL7" s="45" t="s">
        <v>106</v>
      </c>
      <c r="AM7" s="45" t="s">
        <v>216</v>
      </c>
      <c r="AN7" s="87" t="s">
        <v>215</v>
      </c>
      <c r="AQ7" s="404"/>
      <c r="AR7" s="295"/>
      <c r="AS7" s="297" t="s">
        <v>170</v>
      </c>
      <c r="AT7" s="315" t="s">
        <v>72</v>
      </c>
      <c r="AU7" s="336" t="s">
        <v>77</v>
      </c>
      <c r="AV7" s="351" t="s">
        <v>78</v>
      </c>
      <c r="AW7" s="336" t="s">
        <v>223</v>
      </c>
      <c r="AX7" s="351" t="s">
        <v>79</v>
      </c>
      <c r="AY7" s="336" t="s">
        <v>109</v>
      </c>
      <c r="AZ7" s="351" t="s">
        <v>80</v>
      </c>
      <c r="BA7" s="403" t="s">
        <v>81</v>
      </c>
      <c r="BB7" s="353" t="s">
        <v>92</v>
      </c>
      <c r="BC7" s="355" t="s">
        <v>82</v>
      </c>
      <c r="BD7" s="333" t="s">
        <v>232</v>
      </c>
      <c r="BE7" s="338" t="s">
        <v>83</v>
      </c>
    </row>
    <row r="8" spans="1:57" ht="19.5" customHeight="1" thickBot="1">
      <c r="A8" s="386"/>
      <c r="B8" s="387"/>
      <c r="C8" s="418"/>
      <c r="D8" s="419"/>
      <c r="E8" s="401"/>
      <c r="F8" s="47">
        <f>'日付'!B6</f>
        <v>44013</v>
      </c>
      <c r="G8" s="47">
        <f>'日付'!C6</f>
        <v>44014</v>
      </c>
      <c r="H8" s="47">
        <f>'日付'!D6</f>
        <v>44015</v>
      </c>
      <c r="I8" s="47">
        <f>'日付'!E6</f>
        <v>44016</v>
      </c>
      <c r="J8" s="47">
        <f>'日付'!F6</f>
        <v>44017</v>
      </c>
      <c r="K8" s="47">
        <f>'日付'!G6</f>
        <v>44018</v>
      </c>
      <c r="L8" s="47">
        <f>'日付'!H6</f>
        <v>44019</v>
      </c>
      <c r="M8" s="47">
        <f>'日付'!I6</f>
        <v>44020</v>
      </c>
      <c r="N8" s="47">
        <f>'日付'!J6</f>
        <v>44021</v>
      </c>
      <c r="O8" s="47">
        <f>'日付'!K6</f>
        <v>44022</v>
      </c>
      <c r="P8" s="47">
        <f>'日付'!L6</f>
        <v>44023</v>
      </c>
      <c r="Q8" s="47">
        <f>'日付'!M6</f>
        <v>44024</v>
      </c>
      <c r="R8" s="47">
        <f>'日付'!N6</f>
        <v>44025</v>
      </c>
      <c r="S8" s="47">
        <f>'日付'!O6</f>
        <v>44026</v>
      </c>
      <c r="T8" s="47">
        <f>'日付'!P6</f>
        <v>44027</v>
      </c>
      <c r="U8" s="47">
        <f>'日付'!Q6</f>
        <v>44028</v>
      </c>
      <c r="V8" s="47">
        <f>'日付'!R6</f>
        <v>44029</v>
      </c>
      <c r="W8" s="47">
        <f>'日付'!S6</f>
        <v>44030</v>
      </c>
      <c r="X8" s="47">
        <f>'日付'!T6</f>
        <v>44031</v>
      </c>
      <c r="Y8" s="47">
        <f>'日付'!U6</f>
        <v>44032</v>
      </c>
      <c r="Z8" s="47">
        <f>'日付'!V6</f>
        <v>44033</v>
      </c>
      <c r="AA8" s="47">
        <f>'日付'!W6</f>
        <v>44034</v>
      </c>
      <c r="AB8" s="47">
        <f>'日付'!X6</f>
        <v>44035</v>
      </c>
      <c r="AC8" s="47">
        <f>'日付'!Y6</f>
        <v>44036</v>
      </c>
      <c r="AD8" s="47">
        <f>'日付'!Z6</f>
        <v>44037</v>
      </c>
      <c r="AE8" s="47">
        <f>'日付'!AA6</f>
        <v>44038</v>
      </c>
      <c r="AF8" s="47">
        <f>'日付'!AB6</f>
        <v>44039</v>
      </c>
      <c r="AG8" s="47">
        <f>'日付'!AC6</f>
        <v>44040</v>
      </c>
      <c r="AH8" s="47">
        <f>'日付'!AD6</f>
        <v>44041</v>
      </c>
      <c r="AI8" s="47">
        <f>'日付'!AE6</f>
        <v>44042</v>
      </c>
      <c r="AJ8" s="47">
        <f>'日付'!AF6</f>
        <v>44043</v>
      </c>
      <c r="AK8" s="346" t="s">
        <v>147</v>
      </c>
      <c r="AL8" s="410" t="s">
        <v>151</v>
      </c>
      <c r="AM8" s="343">
        <f>COUNTIF($F$48:$AJ$48,1)+COUNTIF($F$48:$AJ$48,2)+COUNTIF($F$48:$AJ$48,3)</f>
        <v>0</v>
      </c>
      <c r="AN8" s="307">
        <f>AM8+'【6月】月集計表'!AN8</f>
        <v>0</v>
      </c>
      <c r="AQ8" s="405"/>
      <c r="AR8" s="296"/>
      <c r="AS8" s="298"/>
      <c r="AT8" s="316"/>
      <c r="AU8" s="337"/>
      <c r="AV8" s="352"/>
      <c r="AW8" s="337"/>
      <c r="AX8" s="352"/>
      <c r="AY8" s="337"/>
      <c r="AZ8" s="352"/>
      <c r="BA8" s="337"/>
      <c r="BB8" s="354"/>
      <c r="BC8" s="352"/>
      <c r="BD8" s="334"/>
      <c r="BE8" s="339"/>
    </row>
    <row r="9" spans="1:65" ht="16.5" customHeight="1">
      <c r="A9" s="388" t="s">
        <v>5</v>
      </c>
      <c r="B9" s="389"/>
      <c r="C9" s="420">
        <v>1</v>
      </c>
      <c r="D9" s="421"/>
      <c r="E9" s="13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06"/>
      <c r="AK9" s="347"/>
      <c r="AL9" s="411"/>
      <c r="AM9" s="344"/>
      <c r="AN9" s="308"/>
      <c r="AQ9" s="304" t="s">
        <v>173</v>
      </c>
      <c r="AR9" s="302">
        <v>1</v>
      </c>
      <c r="AS9" s="293"/>
      <c r="AT9" s="317">
        <f>IF(E27="","",E27)</f>
      </c>
      <c r="AU9" s="424"/>
      <c r="AV9" s="426">
        <f>IF(90000&lt;=AU9,90000,AU9)</f>
        <v>0</v>
      </c>
      <c r="AW9" s="428"/>
      <c r="AX9" s="432"/>
      <c r="AY9" s="424"/>
      <c r="AZ9" s="426">
        <f>IF(20000&lt;=AY9,20000,AY9)</f>
        <v>0</v>
      </c>
      <c r="BA9" s="424"/>
      <c r="BB9" s="434"/>
      <c r="BC9" s="432"/>
      <c r="BD9" s="436"/>
      <c r="BE9" s="438"/>
      <c r="BG9" s="505" t="s">
        <v>195</v>
      </c>
      <c r="BH9" s="506"/>
      <c r="BI9" s="268">
        <f>IF(AV1&lt;&gt;"",AV1,BG13)</f>
        <v>0</v>
      </c>
      <c r="BJ9" s="269"/>
      <c r="BK9" s="269"/>
      <c r="BL9" s="269"/>
      <c r="BM9" s="269"/>
    </row>
    <row r="10" spans="1:65" ht="16.5" customHeight="1">
      <c r="A10" s="390"/>
      <c r="B10" s="391"/>
      <c r="C10" s="349">
        <v>2</v>
      </c>
      <c r="D10" s="350"/>
      <c r="E10" s="13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07"/>
      <c r="AK10" s="347"/>
      <c r="AL10" s="412"/>
      <c r="AM10" s="345"/>
      <c r="AN10" s="309"/>
      <c r="AQ10" s="305"/>
      <c r="AR10" s="303"/>
      <c r="AS10" s="299"/>
      <c r="AT10" s="318"/>
      <c r="AU10" s="425"/>
      <c r="AV10" s="427"/>
      <c r="AW10" s="429"/>
      <c r="AX10" s="433"/>
      <c r="AY10" s="431"/>
      <c r="AZ10" s="427"/>
      <c r="BA10" s="431"/>
      <c r="BB10" s="435"/>
      <c r="BC10" s="433"/>
      <c r="BD10" s="437"/>
      <c r="BE10" s="439"/>
      <c r="BG10" s="269"/>
      <c r="BH10" s="269"/>
      <c r="BI10" s="269"/>
      <c r="BJ10" s="269"/>
      <c r="BK10" s="269"/>
      <c r="BL10" s="269"/>
      <c r="BM10" s="269"/>
    </row>
    <row r="11" spans="1:65" ht="16.5" customHeight="1">
      <c r="A11" s="390"/>
      <c r="B11" s="391"/>
      <c r="C11" s="349">
        <v>3</v>
      </c>
      <c r="D11" s="350"/>
      <c r="E11" s="13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07"/>
      <c r="AK11" s="347"/>
      <c r="AL11" s="410" t="s">
        <v>149</v>
      </c>
      <c r="AM11" s="343">
        <f>COUNTIF($F$48:$AJ$48,2)+COUNTIF($F$48:$AJ$48,3)</f>
        <v>0</v>
      </c>
      <c r="AN11" s="307">
        <f>AM11+'【6月】月集計表'!AN11</f>
        <v>0</v>
      </c>
      <c r="AQ11" s="305"/>
      <c r="AR11" s="303">
        <v>2</v>
      </c>
      <c r="AS11" s="291"/>
      <c r="AT11" s="430">
        <f>IF(E28="","",E28)</f>
      </c>
      <c r="AU11" s="431"/>
      <c r="AV11" s="427">
        <f>IF(90000&lt;=AU11,90000,AU11)</f>
        <v>0</v>
      </c>
      <c r="AW11" s="429"/>
      <c r="AX11" s="433"/>
      <c r="AY11" s="431"/>
      <c r="AZ11" s="427">
        <f>IF(20000&lt;=AY11,20000,AY11)</f>
        <v>0</v>
      </c>
      <c r="BA11" s="431"/>
      <c r="BB11" s="435"/>
      <c r="BC11" s="433"/>
      <c r="BD11" s="437"/>
      <c r="BE11" s="439"/>
      <c r="BG11" s="507" t="s">
        <v>192</v>
      </c>
      <c r="BH11" s="507"/>
      <c r="BI11" s="507"/>
      <c r="BJ11" s="507"/>
      <c r="BK11" s="270" t="s">
        <v>196</v>
      </c>
      <c r="BL11" s="270" t="s">
        <v>197</v>
      </c>
      <c r="BM11" s="271" t="s">
        <v>198</v>
      </c>
    </row>
    <row r="12" spans="1:65" ht="16.5" customHeight="1">
      <c r="A12" s="390"/>
      <c r="B12" s="391"/>
      <c r="C12" s="349">
        <v>4</v>
      </c>
      <c r="D12" s="350"/>
      <c r="E12" s="13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08"/>
      <c r="AK12" s="347"/>
      <c r="AL12" s="411"/>
      <c r="AM12" s="344"/>
      <c r="AN12" s="308"/>
      <c r="AQ12" s="305"/>
      <c r="AR12" s="303"/>
      <c r="AS12" s="294"/>
      <c r="AT12" s="318"/>
      <c r="AU12" s="425"/>
      <c r="AV12" s="427"/>
      <c r="AW12" s="429"/>
      <c r="AX12" s="433"/>
      <c r="AY12" s="431"/>
      <c r="AZ12" s="427"/>
      <c r="BA12" s="431"/>
      <c r="BB12" s="435"/>
      <c r="BC12" s="433"/>
      <c r="BD12" s="437"/>
      <c r="BE12" s="439"/>
      <c r="BG12" s="272">
        <v>1</v>
      </c>
      <c r="BH12" s="273" t="s">
        <v>199</v>
      </c>
      <c r="BI12" s="273"/>
      <c r="BJ12" s="271"/>
      <c r="BK12" s="270">
        <v>1.05</v>
      </c>
      <c r="BL12" s="507">
        <f>IF(BI9="新規",BK13,IF(BI9&lt;BG15,BK15,IF(AND(BI9&gt;=BG14,BI9&lt;BI14),BK14,IF(AND(BI9&gt;=BG13,BI9&lt;BI13),BK13,IF(BI9=BG12,BK12,"")))))</f>
        <v>0.9</v>
      </c>
      <c r="BM12" s="508">
        <f>IF(AV1&lt;&gt;"",BL12*90000,"")</f>
        <v>81000</v>
      </c>
    </row>
    <row r="13" spans="1:65" ht="16.5" customHeight="1">
      <c r="A13" s="390"/>
      <c r="B13" s="391"/>
      <c r="C13" s="349">
        <v>5</v>
      </c>
      <c r="D13" s="350"/>
      <c r="E13" s="13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08"/>
      <c r="AK13" s="347"/>
      <c r="AL13" s="412"/>
      <c r="AM13" s="345"/>
      <c r="AN13" s="309"/>
      <c r="AQ13" s="305"/>
      <c r="AR13" s="303">
        <v>3</v>
      </c>
      <c r="AS13" s="291"/>
      <c r="AT13" s="430">
        <f>IF(E29="","",E29)</f>
      </c>
      <c r="AU13" s="431"/>
      <c r="AV13" s="427">
        <f>IF(90000&lt;=AU13,90000,AU13)</f>
        <v>0</v>
      </c>
      <c r="AW13" s="429"/>
      <c r="AX13" s="433"/>
      <c r="AY13" s="431"/>
      <c r="AZ13" s="427">
        <f>IF(20000&lt;=AY13,20000,AY13)</f>
        <v>0</v>
      </c>
      <c r="BA13" s="431"/>
      <c r="BB13" s="435"/>
      <c r="BC13" s="433"/>
      <c r="BD13" s="437"/>
      <c r="BE13" s="439"/>
      <c r="BG13" s="272">
        <v>0.8</v>
      </c>
      <c r="BH13" s="273" t="s">
        <v>199</v>
      </c>
      <c r="BI13" s="273">
        <v>1</v>
      </c>
      <c r="BJ13" s="271" t="s">
        <v>194</v>
      </c>
      <c r="BK13" s="270">
        <v>1</v>
      </c>
      <c r="BL13" s="507"/>
      <c r="BM13" s="509"/>
    </row>
    <row r="14" spans="1:65" ht="16.5" customHeight="1">
      <c r="A14" s="390"/>
      <c r="B14" s="391"/>
      <c r="C14" s="349">
        <v>6</v>
      </c>
      <c r="D14" s="350"/>
      <c r="E14" s="13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08"/>
      <c r="AK14" s="347"/>
      <c r="AL14" s="410" t="s">
        <v>150</v>
      </c>
      <c r="AM14" s="343">
        <f>COUNTIF($F$48:$AJ$48,3)</f>
        <v>0</v>
      </c>
      <c r="AN14" s="307">
        <f>AM14+'【6月】月集計表'!AN14</f>
        <v>0</v>
      </c>
      <c r="AQ14" s="305"/>
      <c r="AR14" s="303"/>
      <c r="AS14" s="294"/>
      <c r="AT14" s="318"/>
      <c r="AU14" s="425"/>
      <c r="AV14" s="427"/>
      <c r="AW14" s="429"/>
      <c r="AX14" s="433"/>
      <c r="AY14" s="431"/>
      <c r="AZ14" s="427"/>
      <c r="BA14" s="431"/>
      <c r="BB14" s="435"/>
      <c r="BC14" s="433"/>
      <c r="BD14" s="437"/>
      <c r="BE14" s="439"/>
      <c r="BG14" s="272">
        <v>0.6</v>
      </c>
      <c r="BH14" s="273" t="s">
        <v>199</v>
      </c>
      <c r="BI14" s="273">
        <v>0.8</v>
      </c>
      <c r="BJ14" s="271" t="s">
        <v>194</v>
      </c>
      <c r="BK14" s="270">
        <v>0.95</v>
      </c>
      <c r="BL14" s="507"/>
      <c r="BM14" s="509"/>
    </row>
    <row r="15" spans="1:65" ht="16.5" customHeight="1">
      <c r="A15" s="390"/>
      <c r="B15" s="391"/>
      <c r="C15" s="349">
        <v>7</v>
      </c>
      <c r="D15" s="350"/>
      <c r="E15" s="13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08"/>
      <c r="AK15" s="347"/>
      <c r="AL15" s="411"/>
      <c r="AM15" s="344"/>
      <c r="AN15" s="308"/>
      <c r="AQ15" s="305"/>
      <c r="AR15" s="303">
        <v>4</v>
      </c>
      <c r="AS15" s="291"/>
      <c r="AT15" s="430">
        <f>IF(E30="","",E30)</f>
      </c>
      <c r="AU15" s="431"/>
      <c r="AV15" s="427">
        <f>IF(90000&lt;=AU15,90000,AU15)</f>
        <v>0</v>
      </c>
      <c r="AW15" s="429"/>
      <c r="AX15" s="433"/>
      <c r="AY15" s="431"/>
      <c r="AZ15" s="427">
        <f>IF(20000&lt;=AY15,20000,AY15)</f>
        <v>0</v>
      </c>
      <c r="BA15" s="431"/>
      <c r="BB15" s="435"/>
      <c r="BC15" s="433"/>
      <c r="BD15" s="437"/>
      <c r="BE15" s="439"/>
      <c r="BG15" s="272">
        <v>0.6</v>
      </c>
      <c r="BH15" s="273" t="s">
        <v>194</v>
      </c>
      <c r="BI15" s="273"/>
      <c r="BJ15" s="271"/>
      <c r="BK15" s="270">
        <v>0.9</v>
      </c>
      <c r="BL15" s="507"/>
      <c r="BM15" s="510"/>
    </row>
    <row r="16" spans="1:57" ht="17.25" customHeight="1">
      <c r="A16" s="390"/>
      <c r="B16" s="391"/>
      <c r="C16" s="349">
        <v>8</v>
      </c>
      <c r="D16" s="350"/>
      <c r="E16" s="13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08"/>
      <c r="AK16" s="347"/>
      <c r="AL16" s="412"/>
      <c r="AM16" s="345"/>
      <c r="AN16" s="309"/>
      <c r="AQ16" s="305"/>
      <c r="AR16" s="303"/>
      <c r="AS16" s="294"/>
      <c r="AT16" s="318"/>
      <c r="AU16" s="425"/>
      <c r="AV16" s="427"/>
      <c r="AW16" s="429"/>
      <c r="AX16" s="433"/>
      <c r="AY16" s="431"/>
      <c r="AZ16" s="427"/>
      <c r="BA16" s="431"/>
      <c r="BB16" s="435"/>
      <c r="BC16" s="433"/>
      <c r="BD16" s="437"/>
      <c r="BE16" s="439"/>
    </row>
    <row r="17" spans="1:57" ht="17.25" customHeight="1">
      <c r="A17" s="390"/>
      <c r="B17" s="391"/>
      <c r="C17" s="349">
        <v>9</v>
      </c>
      <c r="D17" s="350"/>
      <c r="E17" s="13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09"/>
      <c r="AK17" s="347"/>
      <c r="AL17" s="410" t="s">
        <v>142</v>
      </c>
      <c r="AM17" s="414">
        <f>SUM(AM8:AM16)</f>
        <v>0</v>
      </c>
      <c r="AN17" s="310">
        <f>SUM(AN8:AN16)</f>
        <v>0</v>
      </c>
      <c r="AQ17" s="305"/>
      <c r="AR17" s="303">
        <v>5</v>
      </c>
      <c r="AS17" s="291"/>
      <c r="AT17" s="430">
        <f>IF(E31="","",E31)</f>
      </c>
      <c r="AU17" s="431"/>
      <c r="AV17" s="427">
        <f>IF(90000&lt;=AU17,90000,AU17)</f>
        <v>0</v>
      </c>
      <c r="AW17" s="429"/>
      <c r="AX17" s="433"/>
      <c r="AY17" s="431"/>
      <c r="AZ17" s="427">
        <f>IF(20000&lt;=AY17,20000,AY17)</f>
        <v>0</v>
      </c>
      <c r="BA17" s="431"/>
      <c r="BB17" s="435"/>
      <c r="BC17" s="433"/>
      <c r="BD17" s="437"/>
      <c r="BE17" s="439"/>
    </row>
    <row r="18" spans="1:57" ht="17.25" customHeight="1" thickBot="1">
      <c r="A18" s="390"/>
      <c r="B18" s="391"/>
      <c r="C18" s="349">
        <v>10</v>
      </c>
      <c r="D18" s="350"/>
      <c r="E18" s="13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09"/>
      <c r="AK18" s="347"/>
      <c r="AL18" s="411"/>
      <c r="AM18" s="415"/>
      <c r="AN18" s="311"/>
      <c r="AQ18" s="306"/>
      <c r="AR18" s="440"/>
      <c r="AS18" s="292"/>
      <c r="AT18" s="441"/>
      <c r="AU18" s="442"/>
      <c r="AV18" s="443"/>
      <c r="AW18" s="444"/>
      <c r="AX18" s="445"/>
      <c r="AY18" s="446"/>
      <c r="AZ18" s="447"/>
      <c r="BA18" s="446"/>
      <c r="BB18" s="448"/>
      <c r="BC18" s="445"/>
      <c r="BD18" s="449"/>
      <c r="BE18" s="450"/>
    </row>
    <row r="19" spans="1:57" ht="17.25" customHeight="1" thickBot="1" thickTop="1">
      <c r="A19" s="390"/>
      <c r="B19" s="391"/>
      <c r="C19" s="349">
        <v>11</v>
      </c>
      <c r="D19" s="350"/>
      <c r="E19" s="13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09"/>
      <c r="AK19" s="348"/>
      <c r="AL19" s="413"/>
      <c r="AM19" s="416"/>
      <c r="AN19" s="312"/>
      <c r="AO19" s="30"/>
      <c r="AP19" s="30"/>
      <c r="AQ19" s="304" t="s">
        <v>140</v>
      </c>
      <c r="AR19" s="302">
        <v>1</v>
      </c>
      <c r="AS19" s="293"/>
      <c r="AT19" s="317">
        <f>IF(E32="","",E32)</f>
      </c>
      <c r="AU19" s="451"/>
      <c r="AV19" s="453">
        <f>IF($BM$12&lt;=AU19,$BM$12,AU19)</f>
        <v>0</v>
      </c>
      <c r="AW19" s="455"/>
      <c r="AX19" s="426">
        <f>IF(10000&lt;=AW19,10000,AW19)</f>
        <v>0</v>
      </c>
      <c r="AY19" s="424"/>
      <c r="AZ19" s="426">
        <f>IF(20000&lt;=AY19,20000,AY19)</f>
        <v>0</v>
      </c>
      <c r="BA19" s="451"/>
      <c r="BB19" s="458"/>
      <c r="BC19" s="460"/>
      <c r="BD19" s="462"/>
      <c r="BE19" s="438"/>
    </row>
    <row r="20" spans="1:57" ht="17.25" customHeight="1">
      <c r="A20" s="390"/>
      <c r="B20" s="391"/>
      <c r="C20" s="349">
        <v>12</v>
      </c>
      <c r="D20" s="350"/>
      <c r="E20" s="13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09"/>
      <c r="AK20" s="48"/>
      <c r="AL20" s="49"/>
      <c r="AM20" s="50"/>
      <c r="AN20" s="52"/>
      <c r="AO20" s="52"/>
      <c r="AP20" s="51"/>
      <c r="AQ20" s="305"/>
      <c r="AR20" s="303"/>
      <c r="AS20" s="299"/>
      <c r="AT20" s="318"/>
      <c r="AU20" s="452"/>
      <c r="AV20" s="454"/>
      <c r="AW20" s="456"/>
      <c r="AX20" s="427"/>
      <c r="AY20" s="431"/>
      <c r="AZ20" s="427"/>
      <c r="BA20" s="457"/>
      <c r="BB20" s="459"/>
      <c r="BC20" s="461"/>
      <c r="BD20" s="463"/>
      <c r="BE20" s="439"/>
    </row>
    <row r="21" spans="1:57" ht="16.5" customHeight="1">
      <c r="A21" s="390"/>
      <c r="B21" s="391"/>
      <c r="C21" s="349">
        <v>13</v>
      </c>
      <c r="D21" s="350"/>
      <c r="E21" s="13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10"/>
      <c r="AK21" s="48"/>
      <c r="AL21" s="52"/>
      <c r="AM21" s="52"/>
      <c r="AN21" s="52"/>
      <c r="AO21" s="52"/>
      <c r="AP21" s="51"/>
      <c r="AQ21" s="305"/>
      <c r="AR21" s="303">
        <v>2</v>
      </c>
      <c r="AS21" s="291"/>
      <c r="AT21" s="430">
        <f>IF(E33="","",E33)</f>
      </c>
      <c r="AU21" s="457"/>
      <c r="AV21" s="454">
        <f>IF($BM$12&lt;=AU21,$BM$12,AU21)</f>
        <v>0</v>
      </c>
      <c r="AW21" s="456"/>
      <c r="AX21" s="427">
        <f>IF(10000&lt;=AW21,10000,AW21)</f>
        <v>0</v>
      </c>
      <c r="AY21" s="431"/>
      <c r="AZ21" s="427">
        <f>IF(20000&lt;=AY21,20000,AY21)</f>
        <v>0</v>
      </c>
      <c r="BA21" s="457"/>
      <c r="BB21" s="459"/>
      <c r="BC21" s="461"/>
      <c r="BD21" s="463"/>
      <c r="BE21" s="439"/>
    </row>
    <row r="22" spans="1:57" ht="16.5" customHeight="1" thickBot="1">
      <c r="A22" s="392"/>
      <c r="B22" s="393"/>
      <c r="C22" s="394" t="s">
        <v>144</v>
      </c>
      <c r="D22" s="395"/>
      <c r="E22" s="396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9">
        <f t="shared" si="0"/>
        <v>0</v>
      </c>
      <c r="AK22" s="53"/>
      <c r="AL22" s="54"/>
      <c r="AM22" s="55"/>
      <c r="AN22" s="55"/>
      <c r="AO22" s="51"/>
      <c r="AP22" s="51"/>
      <c r="AQ22" s="305"/>
      <c r="AR22" s="303"/>
      <c r="AS22" s="294"/>
      <c r="AT22" s="318"/>
      <c r="AU22" s="452"/>
      <c r="AV22" s="454"/>
      <c r="AW22" s="456"/>
      <c r="AX22" s="427"/>
      <c r="AY22" s="431"/>
      <c r="AZ22" s="427"/>
      <c r="BA22" s="457"/>
      <c r="BB22" s="459"/>
      <c r="BC22" s="461"/>
      <c r="BD22" s="463"/>
      <c r="BE22" s="439"/>
    </row>
    <row r="23" spans="1:57" ht="15.75" customHeight="1">
      <c r="A23" s="384" t="s">
        <v>1</v>
      </c>
      <c r="B23" s="385"/>
      <c r="C23" s="297" t="s">
        <v>153</v>
      </c>
      <c r="D23" s="297" t="s">
        <v>152</v>
      </c>
      <c r="E23" s="362" t="s">
        <v>2</v>
      </c>
      <c r="F23" s="313">
        <f aca="true" t="shared" si="1" ref="F23:AI23">F8</f>
        <v>44013</v>
      </c>
      <c r="G23" s="313">
        <f t="shared" si="1"/>
        <v>44014</v>
      </c>
      <c r="H23" s="313">
        <f t="shared" si="1"/>
        <v>44015</v>
      </c>
      <c r="I23" s="313">
        <f t="shared" si="1"/>
        <v>44016</v>
      </c>
      <c r="J23" s="313">
        <f t="shared" si="1"/>
        <v>44017</v>
      </c>
      <c r="K23" s="313">
        <f t="shared" si="1"/>
        <v>44018</v>
      </c>
      <c r="L23" s="313">
        <f t="shared" si="1"/>
        <v>44019</v>
      </c>
      <c r="M23" s="313">
        <f t="shared" si="1"/>
        <v>44020</v>
      </c>
      <c r="N23" s="313">
        <f t="shared" si="1"/>
        <v>44021</v>
      </c>
      <c r="O23" s="313">
        <f t="shared" si="1"/>
        <v>44022</v>
      </c>
      <c r="P23" s="313">
        <f t="shared" si="1"/>
        <v>44023</v>
      </c>
      <c r="Q23" s="313">
        <f t="shared" si="1"/>
        <v>44024</v>
      </c>
      <c r="R23" s="313">
        <f t="shared" si="1"/>
        <v>44025</v>
      </c>
      <c r="S23" s="313">
        <f t="shared" si="1"/>
        <v>44026</v>
      </c>
      <c r="T23" s="313">
        <f t="shared" si="1"/>
        <v>44027</v>
      </c>
      <c r="U23" s="313">
        <f t="shared" si="1"/>
        <v>44028</v>
      </c>
      <c r="V23" s="313">
        <f t="shared" si="1"/>
        <v>44029</v>
      </c>
      <c r="W23" s="313">
        <f t="shared" si="1"/>
        <v>44030</v>
      </c>
      <c r="X23" s="313">
        <f t="shared" si="1"/>
        <v>44031</v>
      </c>
      <c r="Y23" s="313">
        <f t="shared" si="1"/>
        <v>44032</v>
      </c>
      <c r="Z23" s="313">
        <f t="shared" si="1"/>
        <v>44033</v>
      </c>
      <c r="AA23" s="313">
        <f t="shared" si="1"/>
        <v>44034</v>
      </c>
      <c r="AB23" s="313">
        <f t="shared" si="1"/>
        <v>44035</v>
      </c>
      <c r="AC23" s="313">
        <f t="shared" si="1"/>
        <v>44036</v>
      </c>
      <c r="AD23" s="313">
        <f t="shared" si="1"/>
        <v>44037</v>
      </c>
      <c r="AE23" s="313">
        <f t="shared" si="1"/>
        <v>44038</v>
      </c>
      <c r="AF23" s="313">
        <f t="shared" si="1"/>
        <v>44039</v>
      </c>
      <c r="AG23" s="313">
        <f t="shared" si="1"/>
        <v>44040</v>
      </c>
      <c r="AH23" s="313">
        <f t="shared" si="1"/>
        <v>44041</v>
      </c>
      <c r="AI23" s="313">
        <f t="shared" si="1"/>
        <v>44042</v>
      </c>
      <c r="AJ23" s="341">
        <f>AJ8</f>
        <v>44043</v>
      </c>
      <c r="AK23" s="408" t="s">
        <v>154</v>
      </c>
      <c r="AL23" s="300" t="s">
        <v>46</v>
      </c>
      <c r="AM23" s="300" t="s">
        <v>73</v>
      </c>
      <c r="AN23" s="300" t="s">
        <v>74</v>
      </c>
      <c r="AO23" s="51"/>
      <c r="AP23" s="51"/>
      <c r="AQ23" s="305"/>
      <c r="AR23" s="303">
        <v>3</v>
      </c>
      <c r="AS23" s="291"/>
      <c r="AT23" s="430">
        <f>IF(E34="","",E34)</f>
      </c>
      <c r="AU23" s="457"/>
      <c r="AV23" s="454">
        <f>IF($BM$12&lt;=AU23,$BM$12,AU23)</f>
        <v>0</v>
      </c>
      <c r="AW23" s="456"/>
      <c r="AX23" s="427">
        <f>IF(10000&lt;=AW23,10000,AW23)</f>
        <v>0</v>
      </c>
      <c r="AY23" s="431"/>
      <c r="AZ23" s="427">
        <f>IF(20000&lt;=AY23,20000,AY23)</f>
        <v>0</v>
      </c>
      <c r="BA23" s="457"/>
      <c r="BB23" s="459"/>
      <c r="BC23" s="461"/>
      <c r="BD23" s="463"/>
      <c r="BE23" s="439"/>
    </row>
    <row r="24" spans="1:57" ht="15.75" customHeight="1">
      <c r="A24" s="422"/>
      <c r="B24" s="423"/>
      <c r="C24" s="332"/>
      <c r="D24" s="332"/>
      <c r="E24" s="363"/>
      <c r="F24" s="314" t="s">
        <v>123</v>
      </c>
      <c r="G24" s="314" t="s">
        <v>124</v>
      </c>
      <c r="H24" s="314" t="s">
        <v>125</v>
      </c>
      <c r="I24" s="314" t="s">
        <v>126</v>
      </c>
      <c r="J24" s="314" t="s">
        <v>127</v>
      </c>
      <c r="K24" s="314" t="s">
        <v>128</v>
      </c>
      <c r="L24" s="314" t="s">
        <v>129</v>
      </c>
      <c r="M24" s="314" t="s">
        <v>130</v>
      </c>
      <c r="N24" s="314" t="s">
        <v>131</v>
      </c>
      <c r="O24" s="314" t="s">
        <v>132</v>
      </c>
      <c r="P24" s="314" t="s">
        <v>133</v>
      </c>
      <c r="Q24" s="314" t="s">
        <v>134</v>
      </c>
      <c r="R24" s="314" t="s">
        <v>135</v>
      </c>
      <c r="S24" s="314" t="s">
        <v>136</v>
      </c>
      <c r="T24" s="314" t="s">
        <v>137</v>
      </c>
      <c r="U24" s="314" t="s">
        <v>138</v>
      </c>
      <c r="V24" s="314">
        <v>0</v>
      </c>
      <c r="W24" s="314">
        <v>0</v>
      </c>
      <c r="X24" s="314">
        <v>0</v>
      </c>
      <c r="Y24" s="314"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42">
        <v>0</v>
      </c>
      <c r="AK24" s="409"/>
      <c r="AL24" s="301"/>
      <c r="AM24" s="301"/>
      <c r="AN24" s="301"/>
      <c r="AO24" s="51"/>
      <c r="AP24" s="51"/>
      <c r="AQ24" s="305"/>
      <c r="AR24" s="303"/>
      <c r="AS24" s="294"/>
      <c r="AT24" s="318"/>
      <c r="AU24" s="452"/>
      <c r="AV24" s="454"/>
      <c r="AW24" s="456"/>
      <c r="AX24" s="427"/>
      <c r="AY24" s="431"/>
      <c r="AZ24" s="427"/>
      <c r="BA24" s="457"/>
      <c r="BB24" s="459"/>
      <c r="BC24" s="461"/>
      <c r="BD24" s="463"/>
      <c r="BE24" s="439"/>
    </row>
    <row r="25" spans="1:57" ht="15.75" customHeight="1">
      <c r="A25" s="422"/>
      <c r="B25" s="423"/>
      <c r="C25" s="332"/>
      <c r="D25" s="332"/>
      <c r="E25" s="363"/>
      <c r="F25" s="314">
        <v>42380</v>
      </c>
      <c r="G25" s="314">
        <v>42411</v>
      </c>
      <c r="H25" s="314">
        <v>42449</v>
      </c>
      <c r="I25" s="314">
        <v>42450</v>
      </c>
      <c r="J25" s="314">
        <v>42489</v>
      </c>
      <c r="K25" s="314">
        <v>42493</v>
      </c>
      <c r="L25" s="314">
        <v>42494</v>
      </c>
      <c r="M25" s="314">
        <v>42495</v>
      </c>
      <c r="N25" s="314">
        <v>42569</v>
      </c>
      <c r="O25" s="314">
        <v>42593</v>
      </c>
      <c r="P25" s="314">
        <v>42632</v>
      </c>
      <c r="Q25" s="314">
        <v>42635</v>
      </c>
      <c r="R25" s="314">
        <v>42653</v>
      </c>
      <c r="S25" s="314">
        <v>42677</v>
      </c>
      <c r="T25" s="314">
        <v>42697</v>
      </c>
      <c r="U25" s="314">
        <v>42727</v>
      </c>
      <c r="V25" s="314">
        <v>0</v>
      </c>
      <c r="W25" s="314">
        <v>0</v>
      </c>
      <c r="X25" s="314">
        <v>0</v>
      </c>
      <c r="Y25" s="314"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42">
        <v>0</v>
      </c>
      <c r="AK25" s="409"/>
      <c r="AL25" s="301"/>
      <c r="AM25" s="301"/>
      <c r="AN25" s="301"/>
      <c r="AO25" s="48"/>
      <c r="AP25" s="51"/>
      <c r="AQ25" s="305"/>
      <c r="AR25" s="303">
        <v>4</v>
      </c>
      <c r="AS25" s="291"/>
      <c r="AT25" s="430">
        <f>IF(E35="","",E35)</f>
      </c>
      <c r="AU25" s="457"/>
      <c r="AV25" s="454">
        <f>IF($BM$12&lt;=AU25,$BM$12,AU25)</f>
        <v>0</v>
      </c>
      <c r="AW25" s="456"/>
      <c r="AX25" s="427">
        <f>IF(10000&lt;=AW25,10000,AW25)</f>
        <v>0</v>
      </c>
      <c r="AY25" s="431"/>
      <c r="AZ25" s="427">
        <f>IF(20000&lt;=AY25,20000,AY25)</f>
        <v>0</v>
      </c>
      <c r="BA25" s="457"/>
      <c r="BB25" s="459"/>
      <c r="BC25" s="461"/>
      <c r="BD25" s="463"/>
      <c r="BE25" s="439"/>
    </row>
    <row r="26" spans="1:57" ht="15.75" customHeight="1" thickBot="1">
      <c r="A26" s="422"/>
      <c r="B26" s="423"/>
      <c r="C26" s="298"/>
      <c r="D26" s="298"/>
      <c r="E26" s="364"/>
      <c r="F26" s="314">
        <v>0</v>
      </c>
      <c r="G26" s="314">
        <v>0</v>
      </c>
      <c r="H26" s="314">
        <v>0</v>
      </c>
      <c r="I26" s="314">
        <v>0</v>
      </c>
      <c r="J26" s="314">
        <v>0</v>
      </c>
      <c r="K26" s="314">
        <v>0</v>
      </c>
      <c r="L26" s="314">
        <v>0</v>
      </c>
      <c r="M26" s="314">
        <v>0</v>
      </c>
      <c r="N26" s="314">
        <v>0</v>
      </c>
      <c r="O26" s="314">
        <v>0</v>
      </c>
      <c r="P26" s="314">
        <v>0</v>
      </c>
      <c r="Q26" s="314">
        <v>0</v>
      </c>
      <c r="R26" s="314">
        <v>0</v>
      </c>
      <c r="S26" s="314">
        <v>0</v>
      </c>
      <c r="T26" s="314">
        <v>0</v>
      </c>
      <c r="U26" s="314">
        <v>0</v>
      </c>
      <c r="V26" s="314">
        <v>0</v>
      </c>
      <c r="W26" s="314">
        <v>0</v>
      </c>
      <c r="X26" s="314">
        <v>0</v>
      </c>
      <c r="Y26" s="314"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512">
        <v>0</v>
      </c>
      <c r="AK26" s="409"/>
      <c r="AL26" s="301"/>
      <c r="AM26" s="301"/>
      <c r="AN26" s="301"/>
      <c r="AO26" s="48"/>
      <c r="AP26" s="51"/>
      <c r="AQ26" s="305"/>
      <c r="AR26" s="303"/>
      <c r="AS26" s="294"/>
      <c r="AT26" s="318"/>
      <c r="AU26" s="452"/>
      <c r="AV26" s="454"/>
      <c r="AW26" s="456"/>
      <c r="AX26" s="427"/>
      <c r="AY26" s="431"/>
      <c r="AZ26" s="427"/>
      <c r="BA26" s="457"/>
      <c r="BB26" s="459"/>
      <c r="BC26" s="461"/>
      <c r="BD26" s="463"/>
      <c r="BE26" s="439"/>
    </row>
    <row r="27" spans="1:57" ht="16.5" customHeight="1">
      <c r="A27" s="388" t="s">
        <v>6</v>
      </c>
      <c r="B27" s="358" t="s">
        <v>139</v>
      </c>
      <c r="C27" s="56">
        <v>1</v>
      </c>
      <c r="D27" s="114"/>
      <c r="E27" s="134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111"/>
      <c r="AK27" s="77">
        <f aca="true" t="shared" si="2" ref="AK27:AK45">COUNTA(F27:AJ27)-COUNTIF(F27:AJ27,"集")-COUNTIF(F27:AJ27,"休")-COUNTIF(F27:AJ27,"外")</f>
        <v>0</v>
      </c>
      <c r="AL27" s="147">
        <f aca="true" t="shared" si="3" ref="AL27:AL46">COUNTIF(F27:AJ27,"集")</f>
        <v>0</v>
      </c>
      <c r="AM27" s="77">
        <f>'【6月】月集計表'!AM27+AK27</f>
        <v>0</v>
      </c>
      <c r="AN27" s="147">
        <f>'【6月】月集計表'!AN27+AL27</f>
        <v>0</v>
      </c>
      <c r="AO27" s="48"/>
      <c r="AP27" s="51"/>
      <c r="AQ27" s="305"/>
      <c r="AR27" s="303">
        <v>5</v>
      </c>
      <c r="AS27" s="291"/>
      <c r="AT27" s="430">
        <f>IF(E36="","",E36)</f>
      </c>
      <c r="AU27" s="457"/>
      <c r="AV27" s="454">
        <f>IF($BM$12&lt;=AU27,$BM$12,AU27)</f>
        <v>0</v>
      </c>
      <c r="AW27" s="456"/>
      <c r="AX27" s="427">
        <f>IF(10000&lt;=AW27,10000,AW27)</f>
        <v>0</v>
      </c>
      <c r="AY27" s="431"/>
      <c r="AZ27" s="427">
        <f>IF(20000&lt;=AY27,20000,AY27)</f>
        <v>0</v>
      </c>
      <c r="BA27" s="457"/>
      <c r="BB27" s="459"/>
      <c r="BC27" s="461"/>
      <c r="BD27" s="463"/>
      <c r="BE27" s="439"/>
    </row>
    <row r="28" spans="1:57" ht="16.5" customHeight="1" thickBot="1">
      <c r="A28" s="390"/>
      <c r="B28" s="359"/>
      <c r="C28" s="60">
        <v>2</v>
      </c>
      <c r="D28" s="115"/>
      <c r="E28" s="13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08"/>
      <c r="AK28" s="59">
        <f t="shared" si="2"/>
        <v>0</v>
      </c>
      <c r="AL28" s="148">
        <f t="shared" si="3"/>
        <v>0</v>
      </c>
      <c r="AM28" s="59">
        <f>'【6月】月集計表'!AM28+AK28</f>
        <v>0</v>
      </c>
      <c r="AN28" s="148">
        <f>'【6月】月集計表'!AN28+AL28</f>
        <v>0</v>
      </c>
      <c r="AO28" s="48"/>
      <c r="AP28" s="51"/>
      <c r="AQ28" s="306"/>
      <c r="AR28" s="440"/>
      <c r="AS28" s="292"/>
      <c r="AT28" s="441"/>
      <c r="AU28" s="464"/>
      <c r="AV28" s="465"/>
      <c r="AW28" s="466"/>
      <c r="AX28" s="447"/>
      <c r="AY28" s="446"/>
      <c r="AZ28" s="447"/>
      <c r="BA28" s="467"/>
      <c r="BB28" s="468"/>
      <c r="BC28" s="469"/>
      <c r="BD28" s="470"/>
      <c r="BE28" s="450"/>
    </row>
    <row r="29" spans="1:57" ht="16.5" customHeight="1">
      <c r="A29" s="390"/>
      <c r="B29" s="359"/>
      <c r="C29" s="60">
        <v>3</v>
      </c>
      <c r="D29" s="115"/>
      <c r="E29" s="13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08"/>
      <c r="AK29" s="59">
        <f t="shared" si="2"/>
        <v>0</v>
      </c>
      <c r="AL29" s="148">
        <f t="shared" si="3"/>
        <v>0</v>
      </c>
      <c r="AM29" s="59">
        <f>'【6月】月集計表'!AM29+AK29</f>
        <v>0</v>
      </c>
      <c r="AN29" s="148">
        <f>'【6月】月集計表'!AN29+AL29</f>
        <v>0</v>
      </c>
      <c r="AP29" s="30"/>
      <c r="AQ29" s="304" t="s">
        <v>148</v>
      </c>
      <c r="AR29" s="302">
        <v>1</v>
      </c>
      <c r="AS29" s="293"/>
      <c r="AT29" s="317">
        <f>IF(E37="","",E37)</f>
      </c>
      <c r="AU29" s="424"/>
      <c r="AV29" s="471">
        <f>IF(90000&lt;=AU29,90000,AU29)</f>
        <v>0</v>
      </c>
      <c r="AW29" s="424"/>
      <c r="AX29" s="426">
        <f>IF(10000&lt;=AW29,10000,AW29)</f>
        <v>0</v>
      </c>
      <c r="AY29" s="428"/>
      <c r="AZ29" s="432"/>
      <c r="BA29" s="428"/>
      <c r="BB29" s="472"/>
      <c r="BC29" s="474"/>
      <c r="BD29" s="462"/>
      <c r="BE29" s="438"/>
    </row>
    <row r="30" spans="1:57" ht="16.5" customHeight="1">
      <c r="A30" s="390"/>
      <c r="B30" s="359"/>
      <c r="C30" s="60">
        <v>4</v>
      </c>
      <c r="D30" s="115"/>
      <c r="E30" s="13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08"/>
      <c r="AK30" s="59">
        <f t="shared" si="2"/>
        <v>0</v>
      </c>
      <c r="AL30" s="148">
        <f t="shared" si="3"/>
        <v>0</v>
      </c>
      <c r="AM30" s="59">
        <f>'【6月】月集計表'!AM30+AK30</f>
        <v>0</v>
      </c>
      <c r="AN30" s="148">
        <f>'【6月】月集計表'!AN30+AL30</f>
        <v>0</v>
      </c>
      <c r="AP30" s="30"/>
      <c r="AQ30" s="305"/>
      <c r="AR30" s="303"/>
      <c r="AS30" s="294"/>
      <c r="AT30" s="318"/>
      <c r="AU30" s="425"/>
      <c r="AV30" s="427"/>
      <c r="AW30" s="431"/>
      <c r="AX30" s="427"/>
      <c r="AY30" s="429"/>
      <c r="AZ30" s="433"/>
      <c r="BA30" s="429"/>
      <c r="BB30" s="473"/>
      <c r="BC30" s="475"/>
      <c r="BD30" s="463"/>
      <c r="BE30" s="439"/>
    </row>
    <row r="31" spans="1:57" ht="16.5" customHeight="1" thickBot="1">
      <c r="A31" s="390"/>
      <c r="B31" s="360"/>
      <c r="C31" s="57">
        <v>5</v>
      </c>
      <c r="D31" s="116"/>
      <c r="E31" s="13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112"/>
      <c r="AK31" s="62">
        <f t="shared" si="2"/>
        <v>0</v>
      </c>
      <c r="AL31" s="149">
        <f t="shared" si="3"/>
        <v>0</v>
      </c>
      <c r="AM31" s="62">
        <f>'【6月】月集計表'!AM31+AK31</f>
        <v>0</v>
      </c>
      <c r="AN31" s="149">
        <f>'【6月】月集計表'!AN31+AL31</f>
        <v>0</v>
      </c>
      <c r="AP31" s="30"/>
      <c r="AQ31" s="305"/>
      <c r="AR31" s="303">
        <v>2</v>
      </c>
      <c r="AS31" s="291"/>
      <c r="AT31" s="430">
        <f>IF(E38="","",E38)</f>
      </c>
      <c r="AU31" s="431"/>
      <c r="AV31" s="427">
        <f>IF(90000&lt;=AU31,90000,AU31)</f>
        <v>0</v>
      </c>
      <c r="AW31" s="431"/>
      <c r="AX31" s="427">
        <f>IF(10000&lt;=AW31,10000,AW31)</f>
        <v>0</v>
      </c>
      <c r="AY31" s="429"/>
      <c r="AZ31" s="433"/>
      <c r="BA31" s="429"/>
      <c r="BB31" s="473"/>
      <c r="BC31" s="475"/>
      <c r="BD31" s="463"/>
      <c r="BE31" s="439"/>
    </row>
    <row r="32" spans="1:57" ht="16.5" customHeight="1">
      <c r="A32" s="390"/>
      <c r="B32" s="358" t="s">
        <v>140</v>
      </c>
      <c r="C32" s="56">
        <v>1</v>
      </c>
      <c r="D32" s="114"/>
      <c r="E32" s="254">
        <f>IF('【6月】月集計表'!E32&lt;&gt;"",'【6月】月集計表'!E32,"")</f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111"/>
      <c r="AK32" s="81">
        <f t="shared" si="2"/>
        <v>0</v>
      </c>
      <c r="AL32" s="77">
        <f t="shared" si="3"/>
        <v>0</v>
      </c>
      <c r="AM32" s="77">
        <f>'【6月】月集計表'!AM32+AK32</f>
        <v>0</v>
      </c>
      <c r="AN32" s="77">
        <f>'【6月】月集計表'!AN32+AL32</f>
        <v>0</v>
      </c>
      <c r="AP32" s="30"/>
      <c r="AQ32" s="305"/>
      <c r="AR32" s="303"/>
      <c r="AS32" s="294"/>
      <c r="AT32" s="318"/>
      <c r="AU32" s="425"/>
      <c r="AV32" s="427"/>
      <c r="AW32" s="431"/>
      <c r="AX32" s="427"/>
      <c r="AY32" s="429"/>
      <c r="AZ32" s="433"/>
      <c r="BA32" s="429"/>
      <c r="BB32" s="473"/>
      <c r="BC32" s="475"/>
      <c r="BD32" s="463"/>
      <c r="BE32" s="439"/>
    </row>
    <row r="33" spans="1:57" ht="16.5" customHeight="1">
      <c r="A33" s="390"/>
      <c r="B33" s="359"/>
      <c r="C33" s="60">
        <v>2</v>
      </c>
      <c r="D33" s="115"/>
      <c r="E33" s="255">
        <f>IF('【6月】月集計表'!E33&lt;&gt;"",'【6月】月集計表'!E33,"")</f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08"/>
      <c r="AK33" s="58">
        <f t="shared" si="2"/>
        <v>0</v>
      </c>
      <c r="AL33" s="59">
        <f t="shared" si="3"/>
        <v>0</v>
      </c>
      <c r="AM33" s="59">
        <f>'【6月】月集計表'!AM33+AK33</f>
        <v>0</v>
      </c>
      <c r="AN33" s="59">
        <f>'【6月】月集計表'!AN33+AL33</f>
        <v>0</v>
      </c>
      <c r="AP33" s="30"/>
      <c r="AQ33" s="305"/>
      <c r="AR33" s="303">
        <v>3</v>
      </c>
      <c r="AS33" s="291"/>
      <c r="AT33" s="430">
        <f>IF(E39="","",E39)</f>
      </c>
      <c r="AU33" s="431"/>
      <c r="AV33" s="427">
        <f>IF(90000&lt;=AU33,90000,AU33)</f>
        <v>0</v>
      </c>
      <c r="AW33" s="431"/>
      <c r="AX33" s="427">
        <f>IF(10000&lt;=AW33,10000,AW33)</f>
        <v>0</v>
      </c>
      <c r="AY33" s="429"/>
      <c r="AZ33" s="433"/>
      <c r="BA33" s="429"/>
      <c r="BB33" s="473"/>
      <c r="BC33" s="475"/>
      <c r="BD33" s="463"/>
      <c r="BE33" s="439"/>
    </row>
    <row r="34" spans="1:57" ht="16.5" customHeight="1">
      <c r="A34" s="390"/>
      <c r="B34" s="359"/>
      <c r="C34" s="60">
        <v>3</v>
      </c>
      <c r="D34" s="115"/>
      <c r="E34" s="255">
        <f>IF('【6月】月集計表'!E34&lt;&gt;"",'【6月】月集計表'!E34,"")</f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08"/>
      <c r="AK34" s="58">
        <f t="shared" si="2"/>
        <v>0</v>
      </c>
      <c r="AL34" s="59">
        <f t="shared" si="3"/>
        <v>0</v>
      </c>
      <c r="AM34" s="59">
        <f>'【6月】月集計表'!AM34+AK34</f>
        <v>0</v>
      </c>
      <c r="AN34" s="59">
        <f>'【6月】月集計表'!AN34+AL34</f>
        <v>0</v>
      </c>
      <c r="AP34" s="30"/>
      <c r="AQ34" s="305"/>
      <c r="AR34" s="303"/>
      <c r="AS34" s="294"/>
      <c r="AT34" s="318"/>
      <c r="AU34" s="425"/>
      <c r="AV34" s="427"/>
      <c r="AW34" s="431"/>
      <c r="AX34" s="427"/>
      <c r="AY34" s="429"/>
      <c r="AZ34" s="433"/>
      <c r="BA34" s="429"/>
      <c r="BB34" s="473"/>
      <c r="BC34" s="475"/>
      <c r="BD34" s="463"/>
      <c r="BE34" s="439"/>
    </row>
    <row r="35" spans="1:57" ht="16.5" customHeight="1">
      <c r="A35" s="390"/>
      <c r="B35" s="359"/>
      <c r="C35" s="60">
        <v>4</v>
      </c>
      <c r="D35" s="115"/>
      <c r="E35" s="255">
        <f>IF('【6月】月集計表'!E35&lt;&gt;"",'【6月】月集計表'!E35,"")</f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08"/>
      <c r="AK35" s="58">
        <f t="shared" si="2"/>
        <v>0</v>
      </c>
      <c r="AL35" s="59">
        <f t="shared" si="3"/>
        <v>0</v>
      </c>
      <c r="AM35" s="59">
        <f>'【6月】月集計表'!AM35+AK35</f>
        <v>0</v>
      </c>
      <c r="AN35" s="59">
        <f>'【6月】月集計表'!AN35+AL35</f>
        <v>0</v>
      </c>
      <c r="AP35" s="30"/>
      <c r="AQ35" s="305"/>
      <c r="AR35" s="303">
        <v>4</v>
      </c>
      <c r="AS35" s="291"/>
      <c r="AT35" s="430">
        <f>IF(E40="","",E40)</f>
      </c>
      <c r="AU35" s="431"/>
      <c r="AV35" s="427">
        <f>IF(90000&lt;=AU35,90000,AU35)</f>
        <v>0</v>
      </c>
      <c r="AW35" s="431"/>
      <c r="AX35" s="427">
        <f>IF(10000&lt;=AW35,10000,AW35)</f>
        <v>0</v>
      </c>
      <c r="AY35" s="429"/>
      <c r="AZ35" s="433"/>
      <c r="BA35" s="429"/>
      <c r="BB35" s="473"/>
      <c r="BC35" s="475"/>
      <c r="BD35" s="463"/>
      <c r="BE35" s="439"/>
    </row>
    <row r="36" spans="1:57" ht="16.5" customHeight="1" thickBot="1">
      <c r="A36" s="390"/>
      <c r="B36" s="360"/>
      <c r="C36" s="57">
        <v>5</v>
      </c>
      <c r="D36" s="116"/>
      <c r="E36" s="256">
        <f>IF('【6月】月集計表'!E36&lt;&gt;"",'【6月】月集計表'!E36,"")</f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112"/>
      <c r="AK36" s="61">
        <f t="shared" si="2"/>
        <v>0</v>
      </c>
      <c r="AL36" s="62">
        <f t="shared" si="3"/>
        <v>0</v>
      </c>
      <c r="AM36" s="62">
        <f>'【6月】月集計表'!AM36+AK36</f>
        <v>0</v>
      </c>
      <c r="AN36" s="62">
        <f>'【6月】月集計表'!AN36+AL36</f>
        <v>0</v>
      </c>
      <c r="AP36" s="30"/>
      <c r="AQ36" s="305"/>
      <c r="AR36" s="303"/>
      <c r="AS36" s="294"/>
      <c r="AT36" s="318"/>
      <c r="AU36" s="425"/>
      <c r="AV36" s="427"/>
      <c r="AW36" s="431"/>
      <c r="AX36" s="427"/>
      <c r="AY36" s="429"/>
      <c r="AZ36" s="433"/>
      <c r="BA36" s="429"/>
      <c r="BB36" s="473"/>
      <c r="BC36" s="475"/>
      <c r="BD36" s="463"/>
      <c r="BE36" s="439"/>
    </row>
    <row r="37" spans="1:57" ht="16.5" customHeight="1">
      <c r="A37" s="390"/>
      <c r="B37" s="358" t="s">
        <v>148</v>
      </c>
      <c r="C37" s="56">
        <v>1</v>
      </c>
      <c r="D37" s="114"/>
      <c r="E37" s="254">
        <f>IF('【6月】月集計表'!E37&lt;&gt;"",'【6月】月集計表'!E37,"")</f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111"/>
      <c r="AK37" s="81">
        <f t="shared" si="2"/>
        <v>0</v>
      </c>
      <c r="AL37" s="77">
        <f t="shared" si="3"/>
        <v>0</v>
      </c>
      <c r="AM37" s="77">
        <f>'【6月】月集計表'!AM37+AK37</f>
        <v>0</v>
      </c>
      <c r="AN37" s="77">
        <f>'【6月】月集計表'!AN37+AL37</f>
        <v>0</v>
      </c>
      <c r="AP37" s="30"/>
      <c r="AQ37" s="305"/>
      <c r="AR37" s="303">
        <v>5</v>
      </c>
      <c r="AS37" s="291"/>
      <c r="AT37" s="430">
        <f>IF(E41="","",E41)</f>
      </c>
      <c r="AU37" s="431"/>
      <c r="AV37" s="427">
        <f>IF(90000&lt;=AU37,90000,AU37)</f>
        <v>0</v>
      </c>
      <c r="AW37" s="431"/>
      <c r="AX37" s="427">
        <f>IF(10000&lt;=AW37,10000,AW37)</f>
        <v>0</v>
      </c>
      <c r="AY37" s="429"/>
      <c r="AZ37" s="433"/>
      <c r="BA37" s="429"/>
      <c r="BB37" s="473"/>
      <c r="BC37" s="475"/>
      <c r="BD37" s="463"/>
      <c r="BE37" s="439"/>
    </row>
    <row r="38" spans="1:57" ht="16.5" customHeight="1" thickBot="1">
      <c r="A38" s="390"/>
      <c r="B38" s="359"/>
      <c r="C38" s="60">
        <v>2</v>
      </c>
      <c r="D38" s="115"/>
      <c r="E38" s="255">
        <f>IF('【6月】月集計表'!E38&lt;&gt;"",'【6月】月集計表'!E38,"")</f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08"/>
      <c r="AK38" s="58">
        <f t="shared" si="2"/>
        <v>0</v>
      </c>
      <c r="AL38" s="59">
        <f t="shared" si="3"/>
        <v>0</v>
      </c>
      <c r="AM38" s="59">
        <f>'【6月】月集計表'!AM38+AK38</f>
        <v>0</v>
      </c>
      <c r="AN38" s="59">
        <f>'【6月】月集計表'!AN38+AL38</f>
        <v>0</v>
      </c>
      <c r="AP38" s="30"/>
      <c r="AQ38" s="306"/>
      <c r="AR38" s="440"/>
      <c r="AS38" s="292"/>
      <c r="AT38" s="441"/>
      <c r="AU38" s="442"/>
      <c r="AV38" s="447"/>
      <c r="AW38" s="446"/>
      <c r="AX38" s="447"/>
      <c r="AY38" s="444"/>
      <c r="AZ38" s="445"/>
      <c r="BA38" s="444"/>
      <c r="BB38" s="477"/>
      <c r="BC38" s="478"/>
      <c r="BD38" s="470"/>
      <c r="BE38" s="450"/>
    </row>
    <row r="39" spans="1:57" ht="16.5" customHeight="1">
      <c r="A39" s="390"/>
      <c r="B39" s="359"/>
      <c r="C39" s="60">
        <v>3</v>
      </c>
      <c r="D39" s="115"/>
      <c r="E39" s="255">
        <f>IF('【6月】月集計表'!E39&lt;&gt;"",'【6月】月集計表'!E39,"")</f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08"/>
      <c r="AK39" s="58">
        <f t="shared" si="2"/>
        <v>0</v>
      </c>
      <c r="AL39" s="59">
        <f t="shared" si="3"/>
        <v>0</v>
      </c>
      <c r="AM39" s="59">
        <f>'【6月】月集計表'!AM39+AK39</f>
        <v>0</v>
      </c>
      <c r="AN39" s="59">
        <f>'【6月】月集計表'!AN39+AL39</f>
        <v>0</v>
      </c>
      <c r="AQ39" s="304" t="s">
        <v>141</v>
      </c>
      <c r="AR39" s="302">
        <v>1</v>
      </c>
      <c r="AS39" s="293"/>
      <c r="AT39" s="317">
        <f>IF(E42="","",E42)</f>
      </c>
      <c r="AU39" s="424"/>
      <c r="AV39" s="426">
        <f>IF(90000&lt;=AU39,90000,AU39)</f>
        <v>0</v>
      </c>
      <c r="AW39" s="424"/>
      <c r="AX39" s="426">
        <f>IF(10000&lt;=AW39,10000,AW39)</f>
        <v>0</v>
      </c>
      <c r="AY39" s="428"/>
      <c r="AZ39" s="432"/>
      <c r="BA39" s="428"/>
      <c r="BB39" s="476"/>
      <c r="BC39" s="474"/>
      <c r="BD39" s="462"/>
      <c r="BE39" s="438"/>
    </row>
    <row r="40" spans="1:57" ht="16.5" customHeight="1">
      <c r="A40" s="390"/>
      <c r="B40" s="359"/>
      <c r="C40" s="60">
        <v>4</v>
      </c>
      <c r="D40" s="115"/>
      <c r="E40" s="255">
        <f>IF('【6月】月集計表'!E40&lt;&gt;"",'【6月】月集計表'!E40,"")</f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08"/>
      <c r="AK40" s="58">
        <f t="shared" si="2"/>
        <v>0</v>
      </c>
      <c r="AL40" s="59">
        <f t="shared" si="3"/>
        <v>0</v>
      </c>
      <c r="AM40" s="59">
        <f>'【6月】月集計表'!AM40+AK40</f>
        <v>0</v>
      </c>
      <c r="AN40" s="59">
        <f>'【6月】月集計表'!AN40+AL40</f>
        <v>0</v>
      </c>
      <c r="AQ40" s="305"/>
      <c r="AR40" s="303"/>
      <c r="AS40" s="294"/>
      <c r="AT40" s="318"/>
      <c r="AU40" s="425"/>
      <c r="AV40" s="427"/>
      <c r="AW40" s="431"/>
      <c r="AX40" s="427"/>
      <c r="AY40" s="429"/>
      <c r="AZ40" s="433"/>
      <c r="BA40" s="429"/>
      <c r="BB40" s="473"/>
      <c r="BC40" s="475"/>
      <c r="BD40" s="463"/>
      <c r="BE40" s="439"/>
    </row>
    <row r="41" spans="1:57" ht="16.5" customHeight="1" thickBot="1">
      <c r="A41" s="390"/>
      <c r="B41" s="360"/>
      <c r="C41" s="57">
        <v>5</v>
      </c>
      <c r="D41" s="116"/>
      <c r="E41" s="256">
        <f>IF('【6月】月集計表'!E41&lt;&gt;"",'【6月】月集計表'!E41,"")</f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112"/>
      <c r="AK41" s="61">
        <f t="shared" si="2"/>
        <v>0</v>
      </c>
      <c r="AL41" s="62">
        <f t="shared" si="3"/>
        <v>0</v>
      </c>
      <c r="AM41" s="62">
        <f>'【6月】月集計表'!AM41+AK41</f>
        <v>0</v>
      </c>
      <c r="AN41" s="62">
        <f>'【6月】月集計表'!AN41+AL41</f>
        <v>0</v>
      </c>
      <c r="AQ41" s="305"/>
      <c r="AR41" s="303">
        <v>2</v>
      </c>
      <c r="AS41" s="291"/>
      <c r="AT41" s="430">
        <f>IF(E43="","",E43)</f>
      </c>
      <c r="AU41" s="431"/>
      <c r="AV41" s="427">
        <f>IF(90000&lt;=AU41,90000,AU41)</f>
        <v>0</v>
      </c>
      <c r="AW41" s="431"/>
      <c r="AX41" s="427">
        <f>IF(10000&lt;=AW41,10000,AW41)</f>
        <v>0</v>
      </c>
      <c r="AY41" s="429"/>
      <c r="AZ41" s="433"/>
      <c r="BA41" s="429"/>
      <c r="BB41" s="473"/>
      <c r="BC41" s="475"/>
      <c r="BD41" s="463"/>
      <c r="BE41" s="439"/>
    </row>
    <row r="42" spans="1:57" ht="16.5" customHeight="1">
      <c r="A42" s="390"/>
      <c r="B42" s="359" t="s">
        <v>141</v>
      </c>
      <c r="C42" s="74">
        <v>1</v>
      </c>
      <c r="D42" s="117"/>
      <c r="E42" s="254">
        <f>IF('【6月】月集計表'!E42&lt;&gt;"",'【6月】月集計表'!E42,"")</f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07"/>
      <c r="AK42" s="75">
        <f t="shared" si="2"/>
        <v>0</v>
      </c>
      <c r="AL42" s="76">
        <f t="shared" si="3"/>
        <v>0</v>
      </c>
      <c r="AM42" s="76">
        <f>'【6月】月集計表'!AM42+AK42</f>
        <v>0</v>
      </c>
      <c r="AN42" s="76">
        <f>'【6月】月集計表'!AN42+AL42</f>
        <v>0</v>
      </c>
      <c r="AQ42" s="305"/>
      <c r="AR42" s="303"/>
      <c r="AS42" s="294"/>
      <c r="AT42" s="318"/>
      <c r="AU42" s="425"/>
      <c r="AV42" s="427"/>
      <c r="AW42" s="431"/>
      <c r="AX42" s="427"/>
      <c r="AY42" s="429"/>
      <c r="AZ42" s="433"/>
      <c r="BA42" s="429"/>
      <c r="BB42" s="473"/>
      <c r="BC42" s="475"/>
      <c r="BD42" s="463"/>
      <c r="BE42" s="439"/>
    </row>
    <row r="43" spans="1:57" ht="16.5" customHeight="1">
      <c r="A43" s="390"/>
      <c r="B43" s="359"/>
      <c r="C43" s="60">
        <v>2</v>
      </c>
      <c r="D43" s="115"/>
      <c r="E43" s="255">
        <f>IF('【6月】月集計表'!E43&lt;&gt;"",'【6月】月集計表'!E43,"")</f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08"/>
      <c r="AK43" s="58">
        <f t="shared" si="2"/>
        <v>0</v>
      </c>
      <c r="AL43" s="59">
        <f t="shared" si="3"/>
        <v>0</v>
      </c>
      <c r="AM43" s="59">
        <f>'【6月】月集計表'!AM43+AK43</f>
        <v>0</v>
      </c>
      <c r="AN43" s="59">
        <f>'【6月】月集計表'!AN43+AL43</f>
        <v>0</v>
      </c>
      <c r="AQ43" s="305"/>
      <c r="AR43" s="303">
        <v>3</v>
      </c>
      <c r="AS43" s="291"/>
      <c r="AT43" s="430">
        <f>IF(E44="","",E44)</f>
      </c>
      <c r="AU43" s="431"/>
      <c r="AV43" s="427">
        <f>IF(90000&lt;=AU43,90000,AU43)</f>
        <v>0</v>
      </c>
      <c r="AW43" s="431"/>
      <c r="AX43" s="427">
        <f>IF(10000&lt;=AW43,10000,AW43)</f>
        <v>0</v>
      </c>
      <c r="AY43" s="429"/>
      <c r="AZ43" s="433"/>
      <c r="BA43" s="429"/>
      <c r="BB43" s="473"/>
      <c r="BC43" s="475"/>
      <c r="BD43" s="463"/>
      <c r="BE43" s="439"/>
    </row>
    <row r="44" spans="1:57" ht="16.5" customHeight="1">
      <c r="A44" s="390"/>
      <c r="B44" s="359"/>
      <c r="C44" s="60">
        <v>3</v>
      </c>
      <c r="D44" s="115"/>
      <c r="E44" s="255">
        <f>IF('【6月】月集計表'!E44&lt;&gt;"",'【6月】月集計表'!E44,"")</f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08"/>
      <c r="AK44" s="58">
        <f t="shared" si="2"/>
        <v>0</v>
      </c>
      <c r="AL44" s="59">
        <f t="shared" si="3"/>
        <v>0</v>
      </c>
      <c r="AM44" s="59">
        <f>'【6月】月集計表'!AM44+AK44</f>
        <v>0</v>
      </c>
      <c r="AN44" s="59">
        <f>'【6月】月集計表'!AN44+AL44</f>
        <v>0</v>
      </c>
      <c r="AQ44" s="305"/>
      <c r="AR44" s="303"/>
      <c r="AS44" s="294"/>
      <c r="AT44" s="318"/>
      <c r="AU44" s="425"/>
      <c r="AV44" s="427"/>
      <c r="AW44" s="431"/>
      <c r="AX44" s="427"/>
      <c r="AY44" s="429"/>
      <c r="AZ44" s="433"/>
      <c r="BA44" s="429"/>
      <c r="BB44" s="473"/>
      <c r="BC44" s="475"/>
      <c r="BD44" s="463"/>
      <c r="BE44" s="439"/>
    </row>
    <row r="45" spans="1:57" ht="16.5" customHeight="1">
      <c r="A45" s="390"/>
      <c r="B45" s="359"/>
      <c r="C45" s="60">
        <v>4</v>
      </c>
      <c r="D45" s="115"/>
      <c r="E45" s="255">
        <f>IF('【6月】月集計表'!E45&lt;&gt;"",'【6月】月集計表'!E45,"")</f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08"/>
      <c r="AK45" s="58">
        <f t="shared" si="2"/>
        <v>0</v>
      </c>
      <c r="AL45" s="59">
        <f t="shared" si="3"/>
        <v>0</v>
      </c>
      <c r="AM45" s="59">
        <f>'【6月】月集計表'!AM45+AK45</f>
        <v>0</v>
      </c>
      <c r="AN45" s="59">
        <f>'【6月】月集計表'!AN45+AL45</f>
        <v>0</v>
      </c>
      <c r="AQ45" s="305"/>
      <c r="AR45" s="303">
        <v>4</v>
      </c>
      <c r="AS45" s="291"/>
      <c r="AT45" s="430">
        <f>IF(E45="","",E45)</f>
      </c>
      <c r="AU45" s="431"/>
      <c r="AV45" s="427">
        <f>IF(90000&lt;=AU45,90000,AU45)</f>
        <v>0</v>
      </c>
      <c r="AW45" s="431"/>
      <c r="AX45" s="427">
        <f>IF(10000&lt;=AW45,10000,AW45)</f>
        <v>0</v>
      </c>
      <c r="AY45" s="429"/>
      <c r="AZ45" s="433"/>
      <c r="BA45" s="429"/>
      <c r="BB45" s="473"/>
      <c r="BC45" s="475"/>
      <c r="BD45" s="463"/>
      <c r="BE45" s="439"/>
    </row>
    <row r="46" spans="1:57" ht="16.5" customHeight="1" thickBot="1">
      <c r="A46" s="390"/>
      <c r="B46" s="360"/>
      <c r="C46" s="57">
        <v>5</v>
      </c>
      <c r="D46" s="116"/>
      <c r="E46" s="256">
        <f>IF('【6月】月集計表'!E46&lt;&gt;"",'【6月】月集計表'!E46,"")</f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112"/>
      <c r="AK46" s="61">
        <f>COUNTA(F46:AJ46)-COUNTIF(F46:AJ46,"集")-COUNTIF(F46:AJ46,"休")-COUNTIF(F46:AJ46,"外")</f>
        <v>0</v>
      </c>
      <c r="AL46" s="62">
        <f t="shared" si="3"/>
        <v>0</v>
      </c>
      <c r="AM46" s="62">
        <f>'【6月】月集計表'!AM46+AK46</f>
        <v>0</v>
      </c>
      <c r="AN46" s="62">
        <f>'【6月】月集計表'!AN46+AL46</f>
        <v>0</v>
      </c>
      <c r="AQ46" s="305"/>
      <c r="AR46" s="303"/>
      <c r="AS46" s="294"/>
      <c r="AT46" s="318"/>
      <c r="AU46" s="425"/>
      <c r="AV46" s="427"/>
      <c r="AW46" s="431"/>
      <c r="AX46" s="427"/>
      <c r="AY46" s="429"/>
      <c r="AZ46" s="433"/>
      <c r="BA46" s="429"/>
      <c r="BB46" s="473"/>
      <c r="BC46" s="475"/>
      <c r="BD46" s="463"/>
      <c r="BE46" s="439"/>
    </row>
    <row r="47" spans="1:57" ht="16.5" customHeight="1" thickBot="1">
      <c r="A47" s="360"/>
      <c r="B47" s="356" t="s">
        <v>146</v>
      </c>
      <c r="C47" s="329"/>
      <c r="D47" s="329"/>
      <c r="E47" s="357"/>
      <c r="F47" s="63">
        <f>COUNTA(F27:F46)-COUNTIF(F27:F46,"外")-COUNTIF(F27:F46,"休")-COUNTIF(F27:F46,"集")</f>
        <v>0</v>
      </c>
      <c r="G47" s="63">
        <f aca="true" t="shared" si="4" ref="G47:AI47">COUNTA(G27:G46)-COUNTIF(G27:G46,"外")-COUNTIF(G27:G46,"休")-COUNTIF(G27:G46,"集")</f>
        <v>0</v>
      </c>
      <c r="H47" s="63">
        <f t="shared" si="4"/>
        <v>0</v>
      </c>
      <c r="I47" s="63">
        <f t="shared" si="4"/>
        <v>0</v>
      </c>
      <c r="J47" s="63">
        <f t="shared" si="4"/>
        <v>0</v>
      </c>
      <c r="K47" s="63">
        <f t="shared" si="4"/>
        <v>0</v>
      </c>
      <c r="L47" s="63">
        <f t="shared" si="4"/>
        <v>0</v>
      </c>
      <c r="M47" s="63">
        <f t="shared" si="4"/>
        <v>0</v>
      </c>
      <c r="N47" s="63">
        <f t="shared" si="4"/>
        <v>0</v>
      </c>
      <c r="O47" s="64">
        <f t="shared" si="4"/>
        <v>0</v>
      </c>
      <c r="P47" s="64">
        <f t="shared" si="4"/>
        <v>0</v>
      </c>
      <c r="Q47" s="64">
        <f t="shared" si="4"/>
        <v>0</v>
      </c>
      <c r="R47" s="64">
        <f t="shared" si="4"/>
        <v>0</v>
      </c>
      <c r="S47" s="64">
        <f t="shared" si="4"/>
        <v>0</v>
      </c>
      <c r="T47" s="64">
        <f t="shared" si="4"/>
        <v>0</v>
      </c>
      <c r="U47" s="64">
        <f t="shared" si="4"/>
        <v>0</v>
      </c>
      <c r="V47" s="64">
        <f t="shared" si="4"/>
        <v>0</v>
      </c>
      <c r="W47" s="64">
        <f t="shared" si="4"/>
        <v>0</v>
      </c>
      <c r="X47" s="64">
        <f t="shared" si="4"/>
        <v>0</v>
      </c>
      <c r="Y47" s="64">
        <f t="shared" si="4"/>
        <v>0</v>
      </c>
      <c r="Z47" s="64">
        <f t="shared" si="4"/>
        <v>0</v>
      </c>
      <c r="AA47" s="64">
        <f t="shared" si="4"/>
        <v>0</v>
      </c>
      <c r="AB47" s="64">
        <f t="shared" si="4"/>
        <v>0</v>
      </c>
      <c r="AC47" s="64">
        <f t="shared" si="4"/>
        <v>0</v>
      </c>
      <c r="AD47" s="64">
        <f t="shared" si="4"/>
        <v>0</v>
      </c>
      <c r="AE47" s="64">
        <f t="shared" si="4"/>
        <v>0</v>
      </c>
      <c r="AF47" s="64">
        <f t="shared" si="4"/>
        <v>0</v>
      </c>
      <c r="AG47" s="64">
        <f t="shared" si="4"/>
        <v>0</v>
      </c>
      <c r="AH47" s="66">
        <f t="shared" si="4"/>
        <v>0</v>
      </c>
      <c r="AI47" s="66">
        <f t="shared" si="4"/>
        <v>0</v>
      </c>
      <c r="AJ47" s="67">
        <f>COUNTA(AJ27:AJ46)-COUNTIF(AJ27:AJ46,"外")-COUNTIF(AJ27:AJ46,"休")-COUNTIF(AJ27:AJ46,"集")</f>
        <v>0</v>
      </c>
      <c r="AQ47" s="305"/>
      <c r="AR47" s="303">
        <v>5</v>
      </c>
      <c r="AS47" s="291"/>
      <c r="AT47" s="430">
        <f>IF(E46="","",E46)</f>
      </c>
      <c r="AU47" s="431"/>
      <c r="AV47" s="427">
        <f>IF(90000&lt;=AU47,90000,AU47)</f>
        <v>0</v>
      </c>
      <c r="AW47" s="431"/>
      <c r="AX47" s="427">
        <f>IF(10000&lt;=AW47,10000,AW47)</f>
        <v>0</v>
      </c>
      <c r="AY47" s="429"/>
      <c r="AZ47" s="433"/>
      <c r="BA47" s="429"/>
      <c r="BB47" s="473"/>
      <c r="BC47" s="475"/>
      <c r="BD47" s="463"/>
      <c r="BE47" s="439"/>
    </row>
    <row r="48" spans="1:57" ht="18" customHeight="1" thickBot="1">
      <c r="A48" s="328" t="s">
        <v>145</v>
      </c>
      <c r="B48" s="329"/>
      <c r="C48" s="329"/>
      <c r="D48" s="329"/>
      <c r="E48" s="329"/>
      <c r="F48" s="65">
        <f>IF(AND(F22&gt;=3,F47&gt;=5),1,0)+IF(AND(F22&gt;=2,F47&gt;=3),1,0)+IF(AND(F22&gt;=1,F47&gt;=1),1,0)</f>
        <v>0</v>
      </c>
      <c r="G48" s="65">
        <f aca="true" t="shared" si="5" ref="G48:AI48">IF(AND(G22&gt;=3,G47&gt;=5),1,0)+IF(AND(G22&gt;=2,G47&gt;=3),1,0)++IF(AND(G22&gt;=1,G47&gt;=1),1,0)</f>
        <v>0</v>
      </c>
      <c r="H48" s="65">
        <f t="shared" si="5"/>
        <v>0</v>
      </c>
      <c r="I48" s="65">
        <f t="shared" si="5"/>
        <v>0</v>
      </c>
      <c r="J48" s="65">
        <f t="shared" si="5"/>
        <v>0</v>
      </c>
      <c r="K48" s="65">
        <f t="shared" si="5"/>
        <v>0</v>
      </c>
      <c r="L48" s="65">
        <f t="shared" si="5"/>
        <v>0</v>
      </c>
      <c r="M48" s="65">
        <f t="shared" si="5"/>
        <v>0</v>
      </c>
      <c r="N48" s="65">
        <f t="shared" si="5"/>
        <v>0</v>
      </c>
      <c r="O48" s="66">
        <f t="shared" si="5"/>
        <v>0</v>
      </c>
      <c r="P48" s="66">
        <f t="shared" si="5"/>
        <v>0</v>
      </c>
      <c r="Q48" s="66">
        <f t="shared" si="5"/>
        <v>0</v>
      </c>
      <c r="R48" s="66">
        <f t="shared" si="5"/>
        <v>0</v>
      </c>
      <c r="S48" s="66">
        <f t="shared" si="5"/>
        <v>0</v>
      </c>
      <c r="T48" s="66">
        <f t="shared" si="5"/>
        <v>0</v>
      </c>
      <c r="U48" s="66">
        <f t="shared" si="5"/>
        <v>0</v>
      </c>
      <c r="V48" s="66">
        <f t="shared" si="5"/>
        <v>0</v>
      </c>
      <c r="W48" s="66">
        <f t="shared" si="5"/>
        <v>0</v>
      </c>
      <c r="X48" s="66">
        <f t="shared" si="5"/>
        <v>0</v>
      </c>
      <c r="Y48" s="66">
        <f t="shared" si="5"/>
        <v>0</v>
      </c>
      <c r="Z48" s="66">
        <f t="shared" si="5"/>
        <v>0</v>
      </c>
      <c r="AA48" s="66">
        <f t="shared" si="5"/>
        <v>0</v>
      </c>
      <c r="AB48" s="66">
        <f t="shared" si="5"/>
        <v>0</v>
      </c>
      <c r="AC48" s="66">
        <f t="shared" si="5"/>
        <v>0</v>
      </c>
      <c r="AD48" s="66">
        <f t="shared" si="5"/>
        <v>0</v>
      </c>
      <c r="AE48" s="66">
        <f t="shared" si="5"/>
        <v>0</v>
      </c>
      <c r="AF48" s="66">
        <f t="shared" si="5"/>
        <v>0</v>
      </c>
      <c r="AG48" s="66">
        <f t="shared" si="5"/>
        <v>0</v>
      </c>
      <c r="AH48" s="66">
        <f t="shared" si="5"/>
        <v>0</v>
      </c>
      <c r="AI48" s="66">
        <f t="shared" si="5"/>
        <v>0</v>
      </c>
      <c r="AJ48" s="67">
        <f>IF(AND(AJ22&gt;=3,AJ47&gt;=5),1,0)+IF(AND(AJ22&gt;=2,AJ47&gt;=3),1,0)++IF(AND(AJ22&gt;=1,AJ47&gt;=1),1,0)</f>
        <v>0</v>
      </c>
      <c r="AO48" s="51"/>
      <c r="AP48" s="51"/>
      <c r="AQ48" s="306"/>
      <c r="AR48" s="440"/>
      <c r="AS48" s="292"/>
      <c r="AT48" s="441"/>
      <c r="AU48" s="442"/>
      <c r="AV48" s="447"/>
      <c r="AW48" s="446"/>
      <c r="AX48" s="447"/>
      <c r="AY48" s="444"/>
      <c r="AZ48" s="445"/>
      <c r="BA48" s="444"/>
      <c r="BB48" s="477"/>
      <c r="BC48" s="478"/>
      <c r="BD48" s="470"/>
      <c r="BE48" s="450"/>
    </row>
    <row r="49" spans="1:57" ht="16.5" customHeight="1" thickBot="1">
      <c r="A49" s="328" t="s">
        <v>155</v>
      </c>
      <c r="B49" s="329"/>
      <c r="C49" s="329"/>
      <c r="D49" s="329"/>
      <c r="E49" s="329"/>
      <c r="F49" s="84"/>
      <c r="G49" s="84"/>
      <c r="H49" s="84"/>
      <c r="I49" s="84"/>
      <c r="J49" s="84"/>
      <c r="K49" s="84"/>
      <c r="L49" s="84"/>
      <c r="M49" s="84"/>
      <c r="N49" s="84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O49" s="51"/>
      <c r="AP49" s="51"/>
      <c r="AQ49" s="486" t="s">
        <v>229</v>
      </c>
      <c r="AR49" s="487"/>
      <c r="AS49" s="488"/>
      <c r="AT49" s="498"/>
      <c r="AU49" s="515">
        <f aca="true" t="shared" si="6" ref="AU49:BD49">SUM(AU19:AU48)</f>
        <v>0</v>
      </c>
      <c r="AV49" s="496">
        <f t="shared" si="6"/>
        <v>0</v>
      </c>
      <c r="AW49" s="481">
        <f t="shared" si="6"/>
        <v>0</v>
      </c>
      <c r="AX49" s="513">
        <f t="shared" si="6"/>
        <v>0</v>
      </c>
      <c r="AY49" s="481">
        <f t="shared" si="6"/>
        <v>0</v>
      </c>
      <c r="AZ49" s="479">
        <f t="shared" si="6"/>
        <v>0</v>
      </c>
      <c r="BA49" s="481">
        <f t="shared" si="6"/>
        <v>0</v>
      </c>
      <c r="BB49" s="496">
        <f t="shared" si="6"/>
        <v>0</v>
      </c>
      <c r="BC49" s="479">
        <f t="shared" si="6"/>
        <v>0</v>
      </c>
      <c r="BD49" s="481">
        <f t="shared" si="6"/>
        <v>0</v>
      </c>
      <c r="BE49" s="483"/>
    </row>
    <row r="50" spans="40:57" ht="16.5" customHeight="1" thickBot="1">
      <c r="AN50" s="68"/>
      <c r="AO50" s="51"/>
      <c r="AP50" s="51"/>
      <c r="AQ50" s="489"/>
      <c r="AR50" s="490"/>
      <c r="AS50" s="491"/>
      <c r="AT50" s="499"/>
      <c r="AU50" s="516"/>
      <c r="AV50" s="497"/>
      <c r="AW50" s="485"/>
      <c r="AX50" s="514"/>
      <c r="AY50" s="485"/>
      <c r="AZ50" s="480"/>
      <c r="BA50" s="485"/>
      <c r="BB50" s="497"/>
      <c r="BC50" s="480"/>
      <c r="BD50" s="482"/>
      <c r="BE50" s="484"/>
    </row>
    <row r="51" spans="1:57" ht="16.5" customHeight="1">
      <c r="A51" s="319" t="s">
        <v>7</v>
      </c>
      <c r="B51" s="320"/>
      <c r="C51" s="320"/>
      <c r="D51" s="321"/>
      <c r="E51" s="88" t="s">
        <v>8</v>
      </c>
      <c r="F51" s="41" t="s">
        <v>9</v>
      </c>
      <c r="G51" s="41" t="s">
        <v>10</v>
      </c>
      <c r="H51" s="41" t="s">
        <v>11</v>
      </c>
      <c r="I51" s="41" t="s">
        <v>12</v>
      </c>
      <c r="J51" s="41" t="s">
        <v>13</v>
      </c>
      <c r="K51" s="41" t="s">
        <v>14</v>
      </c>
      <c r="L51" s="41" t="s">
        <v>15</v>
      </c>
      <c r="M51" s="41" t="s">
        <v>16</v>
      </c>
      <c r="N51" s="41" t="s">
        <v>17</v>
      </c>
      <c r="O51" s="41" t="s">
        <v>64</v>
      </c>
      <c r="P51" s="41" t="s">
        <v>66</v>
      </c>
      <c r="Q51" s="41" t="s">
        <v>101</v>
      </c>
      <c r="R51" s="41" t="s">
        <v>102</v>
      </c>
      <c r="S51" s="41" t="s">
        <v>18</v>
      </c>
      <c r="T51" s="41" t="s">
        <v>19</v>
      </c>
      <c r="U51" s="41" t="s">
        <v>20</v>
      </c>
      <c r="V51" s="376" t="s">
        <v>105</v>
      </c>
      <c r="W51" s="377"/>
      <c r="X51" s="378"/>
      <c r="AN51" s="70"/>
      <c r="AO51" s="51"/>
      <c r="AP51" s="51"/>
      <c r="AQ51" s="500" t="s">
        <v>230</v>
      </c>
      <c r="AR51" s="501"/>
      <c r="AS51" s="501"/>
      <c r="AT51" s="125"/>
      <c r="AU51" s="126">
        <f>SUM(AU9:AU18)</f>
        <v>0</v>
      </c>
      <c r="AV51" s="137">
        <f aca="true" t="shared" si="7" ref="AV51:BD51">SUM(AV9:AV18)</f>
        <v>0</v>
      </c>
      <c r="AW51" s="157">
        <f t="shared" si="7"/>
        <v>0</v>
      </c>
      <c r="AX51" s="158">
        <f t="shared" si="7"/>
        <v>0</v>
      </c>
      <c r="AY51" s="126">
        <f t="shared" si="7"/>
        <v>0</v>
      </c>
      <c r="AZ51" s="137">
        <f t="shared" si="7"/>
        <v>0</v>
      </c>
      <c r="BA51" s="126">
        <f t="shared" si="7"/>
        <v>0</v>
      </c>
      <c r="BB51" s="165">
        <f t="shared" si="7"/>
        <v>0</v>
      </c>
      <c r="BC51" s="158">
        <f t="shared" si="7"/>
        <v>0</v>
      </c>
      <c r="BD51" s="166">
        <f t="shared" si="7"/>
        <v>0</v>
      </c>
      <c r="BE51" s="122"/>
    </row>
    <row r="52" spans="1:57" ht="16.5" customHeight="1">
      <c r="A52" s="322"/>
      <c r="B52" s="323"/>
      <c r="C52" s="323"/>
      <c r="D52" s="324"/>
      <c r="E52" s="88" t="s">
        <v>21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373">
        <f>SUM(F52:R52)</f>
        <v>0</v>
      </c>
      <c r="W52" s="374"/>
      <c r="X52" s="375"/>
      <c r="AN52" s="70"/>
      <c r="AO52" s="51"/>
      <c r="AP52" s="51"/>
      <c r="AQ52" s="492" t="s">
        <v>178</v>
      </c>
      <c r="AR52" s="493"/>
      <c r="AS52" s="493"/>
      <c r="AT52" s="127"/>
      <c r="AU52" s="128">
        <f>SUM(AU19:AU28)</f>
        <v>0</v>
      </c>
      <c r="AV52" s="138">
        <f aca="true" t="shared" si="8" ref="AV52:BD52">SUM(AV19:AV28)</f>
        <v>0</v>
      </c>
      <c r="AW52" s="128">
        <f t="shared" si="8"/>
        <v>0</v>
      </c>
      <c r="AX52" s="138">
        <f t="shared" si="8"/>
        <v>0</v>
      </c>
      <c r="AY52" s="128">
        <f t="shared" si="8"/>
        <v>0</v>
      </c>
      <c r="AZ52" s="138">
        <f t="shared" si="8"/>
        <v>0</v>
      </c>
      <c r="BA52" s="128">
        <f t="shared" si="8"/>
        <v>0</v>
      </c>
      <c r="BB52" s="150">
        <f t="shared" si="8"/>
        <v>0</v>
      </c>
      <c r="BC52" s="138">
        <f t="shared" si="8"/>
        <v>0</v>
      </c>
      <c r="BD52" s="151">
        <f t="shared" si="8"/>
        <v>0</v>
      </c>
      <c r="BE52" s="123"/>
    </row>
    <row r="53" spans="1:57" ht="16.5" customHeight="1">
      <c r="A53" s="322"/>
      <c r="B53" s="323"/>
      <c r="C53" s="323"/>
      <c r="D53" s="324"/>
      <c r="E53" s="88" t="s">
        <v>76</v>
      </c>
      <c r="F53" s="2">
        <f>AK83</f>
        <v>0</v>
      </c>
      <c r="G53" s="2">
        <f>AK84</f>
        <v>0</v>
      </c>
      <c r="H53" s="2">
        <f>AK85</f>
        <v>0</v>
      </c>
      <c r="I53" s="2">
        <f>AK86</f>
        <v>0</v>
      </c>
      <c r="J53" s="2">
        <f>AK87</f>
        <v>0</v>
      </c>
      <c r="K53" s="2">
        <f>AK88</f>
        <v>0</v>
      </c>
      <c r="L53" s="2">
        <f>AK89</f>
        <v>0</v>
      </c>
      <c r="M53" s="2">
        <f>AK90</f>
        <v>0</v>
      </c>
      <c r="N53" s="2">
        <f>AK91</f>
        <v>0</v>
      </c>
      <c r="O53" s="2">
        <f>AK92</f>
        <v>0</v>
      </c>
      <c r="P53" s="2">
        <f>AK93</f>
        <v>0</v>
      </c>
      <c r="Q53" s="2">
        <f>AK94</f>
        <v>0</v>
      </c>
      <c r="R53" s="2">
        <f>AK95</f>
        <v>0</v>
      </c>
      <c r="S53" s="2">
        <f>AK96</f>
        <v>0</v>
      </c>
      <c r="T53" s="2">
        <f>AK97</f>
        <v>0</v>
      </c>
      <c r="U53" s="2">
        <f>AK98</f>
        <v>0</v>
      </c>
      <c r="V53" s="373">
        <f>SUM(F53:R53)</f>
        <v>0</v>
      </c>
      <c r="W53" s="374"/>
      <c r="X53" s="375"/>
      <c r="AN53" s="70"/>
      <c r="AO53" s="51"/>
      <c r="AP53" s="51"/>
      <c r="AQ53" s="492" t="s">
        <v>179</v>
      </c>
      <c r="AR53" s="493"/>
      <c r="AS53" s="493"/>
      <c r="AT53" s="127"/>
      <c r="AU53" s="128">
        <f>SUM(AU29:AU38)</f>
        <v>0</v>
      </c>
      <c r="AV53" s="138">
        <f aca="true" t="shared" si="9" ref="AV53:BD53">SUM(AV29:AV38)</f>
        <v>0</v>
      </c>
      <c r="AW53" s="128">
        <f t="shared" si="9"/>
        <v>0</v>
      </c>
      <c r="AX53" s="138">
        <f t="shared" si="9"/>
        <v>0</v>
      </c>
      <c r="AY53" s="159">
        <f t="shared" si="9"/>
        <v>0</v>
      </c>
      <c r="AZ53" s="160">
        <f t="shared" si="9"/>
        <v>0</v>
      </c>
      <c r="BA53" s="159">
        <f t="shared" si="9"/>
        <v>0</v>
      </c>
      <c r="BB53" s="161">
        <f t="shared" si="9"/>
        <v>0</v>
      </c>
      <c r="BC53" s="138">
        <f t="shared" si="9"/>
        <v>0</v>
      </c>
      <c r="BD53" s="151">
        <f t="shared" si="9"/>
        <v>0</v>
      </c>
      <c r="BE53" s="123"/>
    </row>
    <row r="54" spans="1:57" ht="16.5" customHeight="1" thickBot="1">
      <c r="A54" s="325"/>
      <c r="B54" s="326"/>
      <c r="C54" s="326"/>
      <c r="D54" s="327"/>
      <c r="E54" s="71" t="s">
        <v>75</v>
      </c>
      <c r="F54" s="2">
        <f>F53+'【6月】月集計表'!F54</f>
        <v>0</v>
      </c>
      <c r="G54" s="2">
        <f>G53+'【6月】月集計表'!G54</f>
        <v>0</v>
      </c>
      <c r="H54" s="2">
        <f>H53+'【6月】月集計表'!H54</f>
        <v>0</v>
      </c>
      <c r="I54" s="2">
        <f>I53+'【6月】月集計表'!I54</f>
        <v>0</v>
      </c>
      <c r="J54" s="2">
        <f>J53+'【6月】月集計表'!J54</f>
        <v>0</v>
      </c>
      <c r="K54" s="2">
        <f>K53+'【6月】月集計表'!K54</f>
        <v>0</v>
      </c>
      <c r="L54" s="2">
        <f>L53+'【6月】月集計表'!L54</f>
        <v>0</v>
      </c>
      <c r="M54" s="2">
        <f>M53+'【6月】月集計表'!M54</f>
        <v>0</v>
      </c>
      <c r="N54" s="2">
        <f>N53+'【6月】月集計表'!N54</f>
        <v>0</v>
      </c>
      <c r="O54" s="2">
        <f>O53+'【6月】月集計表'!O54</f>
        <v>0</v>
      </c>
      <c r="P54" s="2">
        <f>P53+'【6月】月集計表'!P54</f>
        <v>0</v>
      </c>
      <c r="Q54" s="2">
        <f>Q53+'【6月】月集計表'!Q54</f>
        <v>0</v>
      </c>
      <c r="R54" s="2">
        <f>R53+'【6月】月集計表'!R54</f>
        <v>0</v>
      </c>
      <c r="S54" s="2">
        <f>S53+'【6月】月集計表'!S54</f>
        <v>0</v>
      </c>
      <c r="T54" s="2">
        <f>T53+'【6月】月集計表'!T54</f>
        <v>0</v>
      </c>
      <c r="U54" s="2">
        <f>U53+'【6月】月集計表'!U54</f>
        <v>0</v>
      </c>
      <c r="V54" s="361">
        <f>SUM(F54:R54)</f>
        <v>0</v>
      </c>
      <c r="W54" s="361"/>
      <c r="X54" s="361"/>
      <c r="Y54" s="34" t="s">
        <v>143</v>
      </c>
      <c r="AN54" s="70"/>
      <c r="AO54" s="51"/>
      <c r="AP54" s="51"/>
      <c r="AQ54" s="494" t="s">
        <v>180</v>
      </c>
      <c r="AR54" s="495"/>
      <c r="AS54" s="495"/>
      <c r="AT54" s="129"/>
      <c r="AU54" s="130">
        <f>SUM(AU39:AU48)</f>
        <v>0</v>
      </c>
      <c r="AV54" s="139">
        <f aca="true" t="shared" si="10" ref="AV54:BD54">SUM(AV39:AV48)</f>
        <v>0</v>
      </c>
      <c r="AW54" s="130">
        <f t="shared" si="10"/>
        <v>0</v>
      </c>
      <c r="AX54" s="139">
        <f t="shared" si="10"/>
        <v>0</v>
      </c>
      <c r="AY54" s="162">
        <f t="shared" si="10"/>
        <v>0</v>
      </c>
      <c r="AZ54" s="163">
        <f t="shared" si="10"/>
        <v>0</v>
      </c>
      <c r="BA54" s="162">
        <f t="shared" si="10"/>
        <v>0</v>
      </c>
      <c r="BB54" s="164">
        <f t="shared" si="10"/>
        <v>0</v>
      </c>
      <c r="BC54" s="139">
        <f t="shared" si="10"/>
        <v>0</v>
      </c>
      <c r="BD54" s="152">
        <f t="shared" si="10"/>
        <v>0</v>
      </c>
      <c r="BE54" s="124"/>
    </row>
    <row r="55" spans="41:42" ht="13.5" customHeight="1">
      <c r="AO55" s="51"/>
      <c r="AP55" s="51"/>
    </row>
    <row r="56" spans="41:42" ht="13.5" customHeight="1" hidden="1">
      <c r="AO56" s="68"/>
      <c r="AP56" s="68"/>
    </row>
    <row r="57" spans="11:42" ht="13.5" customHeight="1" hidden="1">
      <c r="K57" s="72" t="s">
        <v>22</v>
      </c>
      <c r="AO57" s="70"/>
      <c r="AP57" s="70"/>
    </row>
    <row r="58" spans="41:42" ht="13.5" customHeight="1" hidden="1">
      <c r="AO58" s="70"/>
      <c r="AP58" s="70"/>
    </row>
    <row r="59" spans="11:42" ht="13.5" customHeight="1" hidden="1">
      <c r="K59" s="72" t="s">
        <v>23</v>
      </c>
      <c r="L59" s="72" t="s">
        <v>24</v>
      </c>
      <c r="AO59" s="70"/>
      <c r="AP59" s="70"/>
    </row>
    <row r="60" spans="11:42" ht="13.5" customHeight="1" hidden="1">
      <c r="K60" s="72" t="s">
        <v>25</v>
      </c>
      <c r="L60" s="34" t="s">
        <v>26</v>
      </c>
      <c r="AO60" s="70"/>
      <c r="AP60" s="70"/>
    </row>
    <row r="61" spans="11:12" ht="13.5" customHeight="1" hidden="1">
      <c r="K61" s="72" t="s">
        <v>27</v>
      </c>
      <c r="L61" s="72" t="s">
        <v>28</v>
      </c>
    </row>
    <row r="62" spans="11:12" ht="13.5" customHeight="1" hidden="1">
      <c r="K62" s="72" t="s">
        <v>29</v>
      </c>
      <c r="L62" s="72" t="s">
        <v>30</v>
      </c>
    </row>
    <row r="63" spans="11:12" ht="13.5" customHeight="1" hidden="1">
      <c r="K63" s="72" t="s">
        <v>31</v>
      </c>
      <c r="L63" s="72" t="s">
        <v>32</v>
      </c>
    </row>
    <row r="64" spans="11:12" ht="13.5" customHeight="1" hidden="1">
      <c r="K64" s="72" t="s">
        <v>33</v>
      </c>
      <c r="L64" s="72" t="s">
        <v>34</v>
      </c>
    </row>
    <row r="65" spans="11:12" ht="13.5" customHeight="1" hidden="1">
      <c r="K65" s="72" t="s">
        <v>35</v>
      </c>
      <c r="L65" s="72" t="s">
        <v>36</v>
      </c>
    </row>
    <row r="66" spans="11:12" ht="13.5" customHeight="1" hidden="1">
      <c r="K66" s="72" t="s">
        <v>37</v>
      </c>
      <c r="L66" s="72" t="s">
        <v>38</v>
      </c>
    </row>
    <row r="67" spans="11:12" ht="13.5" customHeight="1" hidden="1">
      <c r="K67" s="72" t="s">
        <v>39</v>
      </c>
      <c r="L67" s="72" t="s">
        <v>40</v>
      </c>
    </row>
    <row r="68" spans="11:12" ht="13.5" customHeight="1" hidden="1">
      <c r="K68" s="72" t="s">
        <v>41</v>
      </c>
      <c r="L68" s="72" t="s">
        <v>42</v>
      </c>
    </row>
    <row r="69" spans="11:22" ht="13.5" customHeight="1" hidden="1">
      <c r="K69" s="72" t="s">
        <v>67</v>
      </c>
      <c r="L69" s="72" t="s">
        <v>65</v>
      </c>
      <c r="U69" s="72"/>
      <c r="V69" s="72"/>
    </row>
    <row r="70" spans="11:22" ht="13.5" customHeight="1" hidden="1">
      <c r="K70" s="72" t="s">
        <v>68</v>
      </c>
      <c r="L70" s="72" t="s">
        <v>69</v>
      </c>
      <c r="U70" s="72"/>
      <c r="V70" s="72"/>
    </row>
    <row r="71" spans="11:22" ht="13.5" customHeight="1" hidden="1">
      <c r="K71" s="72" t="s">
        <v>97</v>
      </c>
      <c r="L71" s="72" t="s">
        <v>99</v>
      </c>
      <c r="U71" s="72"/>
      <c r="V71" s="72"/>
    </row>
    <row r="72" spans="11:12" ht="13.5" customHeight="1" hidden="1">
      <c r="K72" s="72" t="s">
        <v>98</v>
      </c>
      <c r="L72" s="72" t="s">
        <v>100</v>
      </c>
    </row>
    <row r="73" spans="11:12" ht="13.5" customHeight="1" hidden="1">
      <c r="K73" s="34" t="s">
        <v>96</v>
      </c>
      <c r="L73" s="34" t="s">
        <v>44</v>
      </c>
    </row>
    <row r="74" spans="11:12" ht="13.5" customHeight="1" hidden="1">
      <c r="K74" s="34" t="s">
        <v>95</v>
      </c>
      <c r="L74" s="34" t="s">
        <v>45</v>
      </c>
    </row>
    <row r="75" spans="11:12" ht="13.5" customHeight="1" hidden="1">
      <c r="K75" s="72" t="s">
        <v>18</v>
      </c>
      <c r="L75" s="72" t="s">
        <v>43</v>
      </c>
    </row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spans="5:37" ht="13.5" customHeight="1" hidden="1">
      <c r="E82" s="2"/>
      <c r="F82" s="288">
        <v>1</v>
      </c>
      <c r="G82" s="288">
        <v>2</v>
      </c>
      <c r="H82" s="288">
        <v>3</v>
      </c>
      <c r="I82" s="288">
        <v>4</v>
      </c>
      <c r="J82" s="288">
        <v>5</v>
      </c>
      <c r="K82" s="288">
        <v>6</v>
      </c>
      <c r="L82" s="288">
        <v>7</v>
      </c>
      <c r="M82" s="288">
        <v>8</v>
      </c>
      <c r="N82" s="288">
        <v>9</v>
      </c>
      <c r="O82" s="288">
        <v>10</v>
      </c>
      <c r="P82" s="288">
        <v>11</v>
      </c>
      <c r="Q82" s="288">
        <v>12</v>
      </c>
      <c r="R82" s="288">
        <v>13</v>
      </c>
      <c r="S82" s="288">
        <v>14</v>
      </c>
      <c r="T82" s="288">
        <v>15</v>
      </c>
      <c r="U82" s="288">
        <v>16</v>
      </c>
      <c r="V82" s="288">
        <v>17</v>
      </c>
      <c r="W82" s="288">
        <v>18</v>
      </c>
      <c r="X82" s="288">
        <v>19</v>
      </c>
      <c r="Y82" s="288">
        <v>20</v>
      </c>
      <c r="Z82" s="288">
        <v>21</v>
      </c>
      <c r="AA82" s="288">
        <v>22</v>
      </c>
      <c r="AB82" s="288">
        <v>23</v>
      </c>
      <c r="AC82" s="288">
        <v>24</v>
      </c>
      <c r="AD82" s="288">
        <v>25</v>
      </c>
      <c r="AE82" s="288">
        <v>26</v>
      </c>
      <c r="AF82" s="288">
        <v>27</v>
      </c>
      <c r="AG82" s="288">
        <v>28</v>
      </c>
      <c r="AH82" s="288">
        <v>29</v>
      </c>
      <c r="AI82" s="288">
        <v>30</v>
      </c>
      <c r="AJ82" s="288">
        <v>31</v>
      </c>
      <c r="AK82" s="41" t="s">
        <v>4</v>
      </c>
    </row>
    <row r="83" spans="5:37" ht="13.5" customHeight="1" hidden="1">
      <c r="E83" s="41" t="s">
        <v>9</v>
      </c>
      <c r="F83" s="2">
        <f aca="true" t="shared" si="11" ref="F83:F98">IF(COUNTIF(F$27:F$46,$E83)=0,0,1)</f>
        <v>0</v>
      </c>
      <c r="G83" s="2">
        <f aca="true" t="shared" si="12" ref="G83:V98">IF(COUNTIF(G$27:G$46,$E83)=0,0,1)</f>
        <v>0</v>
      </c>
      <c r="H83" s="2">
        <f t="shared" si="12"/>
        <v>0</v>
      </c>
      <c r="I83" s="2">
        <f t="shared" si="12"/>
        <v>0</v>
      </c>
      <c r="J83" s="2">
        <f t="shared" si="12"/>
        <v>0</v>
      </c>
      <c r="K83" s="2">
        <f t="shared" si="12"/>
        <v>0</v>
      </c>
      <c r="L83" s="2">
        <f t="shared" si="12"/>
        <v>0</v>
      </c>
      <c r="M83" s="2">
        <f t="shared" si="12"/>
        <v>0</v>
      </c>
      <c r="N83" s="2">
        <f t="shared" si="12"/>
        <v>0</v>
      </c>
      <c r="O83" s="2">
        <f t="shared" si="12"/>
        <v>0</v>
      </c>
      <c r="P83" s="2">
        <f t="shared" si="12"/>
        <v>0</v>
      </c>
      <c r="Q83" s="2">
        <f t="shared" si="12"/>
        <v>0</v>
      </c>
      <c r="R83" s="2">
        <f t="shared" si="12"/>
        <v>0</v>
      </c>
      <c r="S83" s="2">
        <f t="shared" si="12"/>
        <v>0</v>
      </c>
      <c r="T83" s="2">
        <f t="shared" si="12"/>
        <v>0</v>
      </c>
      <c r="U83" s="2">
        <f t="shared" si="12"/>
        <v>0</v>
      </c>
      <c r="V83" s="2">
        <f t="shared" si="12"/>
        <v>0</v>
      </c>
      <c r="W83" s="2">
        <f aca="true" t="shared" si="13" ref="W83:AJ98">IF(COUNTIF(W$27:W$46,$E83)=0,0,1)</f>
        <v>0</v>
      </c>
      <c r="X83" s="2">
        <f t="shared" si="13"/>
        <v>0</v>
      </c>
      <c r="Y83" s="2">
        <f t="shared" si="13"/>
        <v>0</v>
      </c>
      <c r="Z83" s="2">
        <f t="shared" si="13"/>
        <v>0</v>
      </c>
      <c r="AA83" s="2">
        <f t="shared" si="13"/>
        <v>0</v>
      </c>
      <c r="AB83" s="2">
        <f t="shared" si="13"/>
        <v>0</v>
      </c>
      <c r="AC83" s="2">
        <f t="shared" si="13"/>
        <v>0</v>
      </c>
      <c r="AD83" s="2">
        <f t="shared" si="13"/>
        <v>0</v>
      </c>
      <c r="AE83" s="2">
        <f t="shared" si="13"/>
        <v>0</v>
      </c>
      <c r="AF83" s="2">
        <f t="shared" si="13"/>
        <v>0</v>
      </c>
      <c r="AG83" s="2">
        <f t="shared" si="13"/>
        <v>0</v>
      </c>
      <c r="AH83" s="2">
        <f t="shared" si="13"/>
        <v>0</v>
      </c>
      <c r="AI83" s="2">
        <f t="shared" si="13"/>
        <v>0</v>
      </c>
      <c r="AJ83" s="2">
        <f t="shared" si="13"/>
        <v>0</v>
      </c>
      <c r="AK83" s="2">
        <f>COUNTIF(F83:AJ83,1)</f>
        <v>0</v>
      </c>
    </row>
    <row r="84" spans="5:37" ht="13.5" customHeight="1" hidden="1">
      <c r="E84" s="41" t="s">
        <v>10</v>
      </c>
      <c r="F84" s="2">
        <f t="shared" si="11"/>
        <v>0</v>
      </c>
      <c r="G84" s="2">
        <f t="shared" si="12"/>
        <v>0</v>
      </c>
      <c r="H84" s="2">
        <f t="shared" si="12"/>
        <v>0</v>
      </c>
      <c r="I84" s="2">
        <f t="shared" si="12"/>
        <v>0</v>
      </c>
      <c r="J84" s="2">
        <f t="shared" si="12"/>
        <v>0</v>
      </c>
      <c r="K84" s="2">
        <f t="shared" si="12"/>
        <v>0</v>
      </c>
      <c r="L84" s="2">
        <f t="shared" si="12"/>
        <v>0</v>
      </c>
      <c r="M84" s="2">
        <f t="shared" si="12"/>
        <v>0</v>
      </c>
      <c r="N84" s="2">
        <f t="shared" si="12"/>
        <v>0</v>
      </c>
      <c r="O84" s="2">
        <f t="shared" si="12"/>
        <v>0</v>
      </c>
      <c r="P84" s="2">
        <f t="shared" si="12"/>
        <v>0</v>
      </c>
      <c r="Q84" s="2">
        <f t="shared" si="12"/>
        <v>0</v>
      </c>
      <c r="R84" s="2">
        <f t="shared" si="12"/>
        <v>0</v>
      </c>
      <c r="S84" s="2">
        <f t="shared" si="12"/>
        <v>0</v>
      </c>
      <c r="T84" s="2">
        <f t="shared" si="12"/>
        <v>0</v>
      </c>
      <c r="U84" s="2">
        <f t="shared" si="12"/>
        <v>0</v>
      </c>
      <c r="V84" s="2">
        <f t="shared" si="12"/>
        <v>0</v>
      </c>
      <c r="W84" s="2">
        <f t="shared" si="13"/>
        <v>0</v>
      </c>
      <c r="X84" s="2">
        <f t="shared" si="13"/>
        <v>0</v>
      </c>
      <c r="Y84" s="2">
        <f t="shared" si="13"/>
        <v>0</v>
      </c>
      <c r="Z84" s="2">
        <f t="shared" si="13"/>
        <v>0</v>
      </c>
      <c r="AA84" s="2">
        <f t="shared" si="13"/>
        <v>0</v>
      </c>
      <c r="AB84" s="2">
        <f t="shared" si="13"/>
        <v>0</v>
      </c>
      <c r="AC84" s="2">
        <f t="shared" si="13"/>
        <v>0</v>
      </c>
      <c r="AD84" s="2">
        <f t="shared" si="13"/>
        <v>0</v>
      </c>
      <c r="AE84" s="2">
        <f t="shared" si="13"/>
        <v>0</v>
      </c>
      <c r="AF84" s="2">
        <f t="shared" si="13"/>
        <v>0</v>
      </c>
      <c r="AG84" s="2">
        <f t="shared" si="13"/>
        <v>0</v>
      </c>
      <c r="AH84" s="2">
        <f t="shared" si="13"/>
        <v>0</v>
      </c>
      <c r="AI84" s="2">
        <f t="shared" si="13"/>
        <v>0</v>
      </c>
      <c r="AJ84" s="2">
        <f t="shared" si="13"/>
        <v>0</v>
      </c>
      <c r="AK84" s="2">
        <f aca="true" t="shared" si="14" ref="AK84:AK98">COUNTIF(F84:AJ84,1)</f>
        <v>0</v>
      </c>
    </row>
    <row r="85" spans="5:37" ht="13.5" customHeight="1" hidden="1">
      <c r="E85" s="41" t="s">
        <v>11</v>
      </c>
      <c r="F85" s="2">
        <f t="shared" si="11"/>
        <v>0</v>
      </c>
      <c r="G85" s="2">
        <f t="shared" si="12"/>
        <v>0</v>
      </c>
      <c r="H85" s="2">
        <f t="shared" si="12"/>
        <v>0</v>
      </c>
      <c r="I85" s="2">
        <f t="shared" si="12"/>
        <v>0</v>
      </c>
      <c r="J85" s="2">
        <f t="shared" si="12"/>
        <v>0</v>
      </c>
      <c r="K85" s="2">
        <f t="shared" si="12"/>
        <v>0</v>
      </c>
      <c r="L85" s="2">
        <f t="shared" si="12"/>
        <v>0</v>
      </c>
      <c r="M85" s="2">
        <f t="shared" si="12"/>
        <v>0</v>
      </c>
      <c r="N85" s="2">
        <f t="shared" si="12"/>
        <v>0</v>
      </c>
      <c r="O85" s="2">
        <f t="shared" si="12"/>
        <v>0</v>
      </c>
      <c r="P85" s="2">
        <f t="shared" si="12"/>
        <v>0</v>
      </c>
      <c r="Q85" s="2">
        <f t="shared" si="12"/>
        <v>0</v>
      </c>
      <c r="R85" s="2">
        <f t="shared" si="12"/>
        <v>0</v>
      </c>
      <c r="S85" s="2">
        <f t="shared" si="12"/>
        <v>0</v>
      </c>
      <c r="T85" s="2">
        <f t="shared" si="12"/>
        <v>0</v>
      </c>
      <c r="U85" s="2">
        <f t="shared" si="12"/>
        <v>0</v>
      </c>
      <c r="V85" s="2">
        <f t="shared" si="12"/>
        <v>0</v>
      </c>
      <c r="W85" s="2">
        <f t="shared" si="13"/>
        <v>0</v>
      </c>
      <c r="X85" s="2">
        <f t="shared" si="13"/>
        <v>0</v>
      </c>
      <c r="Y85" s="2">
        <f t="shared" si="13"/>
        <v>0</v>
      </c>
      <c r="Z85" s="2">
        <f t="shared" si="13"/>
        <v>0</v>
      </c>
      <c r="AA85" s="2">
        <f t="shared" si="13"/>
        <v>0</v>
      </c>
      <c r="AB85" s="2">
        <f t="shared" si="13"/>
        <v>0</v>
      </c>
      <c r="AC85" s="2">
        <f t="shared" si="13"/>
        <v>0</v>
      </c>
      <c r="AD85" s="2">
        <f t="shared" si="13"/>
        <v>0</v>
      </c>
      <c r="AE85" s="2">
        <f t="shared" si="13"/>
        <v>0</v>
      </c>
      <c r="AF85" s="2">
        <f t="shared" si="13"/>
        <v>0</v>
      </c>
      <c r="AG85" s="2">
        <f t="shared" si="13"/>
        <v>0</v>
      </c>
      <c r="AH85" s="2">
        <f t="shared" si="13"/>
        <v>0</v>
      </c>
      <c r="AI85" s="2">
        <f t="shared" si="13"/>
        <v>0</v>
      </c>
      <c r="AJ85" s="2">
        <f t="shared" si="13"/>
        <v>0</v>
      </c>
      <c r="AK85" s="2">
        <f t="shared" si="14"/>
        <v>0</v>
      </c>
    </row>
    <row r="86" spans="5:37" ht="13.5" customHeight="1" hidden="1">
      <c r="E86" s="41" t="s">
        <v>12</v>
      </c>
      <c r="F86" s="2">
        <f t="shared" si="11"/>
        <v>0</v>
      </c>
      <c r="G86" s="2">
        <f t="shared" si="12"/>
        <v>0</v>
      </c>
      <c r="H86" s="2">
        <f t="shared" si="12"/>
        <v>0</v>
      </c>
      <c r="I86" s="2">
        <f t="shared" si="12"/>
        <v>0</v>
      </c>
      <c r="J86" s="2">
        <f t="shared" si="12"/>
        <v>0</v>
      </c>
      <c r="K86" s="2">
        <f t="shared" si="12"/>
        <v>0</v>
      </c>
      <c r="L86" s="2">
        <f t="shared" si="12"/>
        <v>0</v>
      </c>
      <c r="M86" s="2">
        <f t="shared" si="12"/>
        <v>0</v>
      </c>
      <c r="N86" s="2">
        <f t="shared" si="12"/>
        <v>0</v>
      </c>
      <c r="O86" s="2">
        <f t="shared" si="12"/>
        <v>0</v>
      </c>
      <c r="P86" s="2">
        <f t="shared" si="12"/>
        <v>0</v>
      </c>
      <c r="Q86" s="2">
        <f t="shared" si="12"/>
        <v>0</v>
      </c>
      <c r="R86" s="2">
        <f t="shared" si="12"/>
        <v>0</v>
      </c>
      <c r="S86" s="2">
        <f t="shared" si="12"/>
        <v>0</v>
      </c>
      <c r="T86" s="2">
        <f t="shared" si="12"/>
        <v>0</v>
      </c>
      <c r="U86" s="2">
        <f t="shared" si="12"/>
        <v>0</v>
      </c>
      <c r="V86" s="2">
        <f t="shared" si="12"/>
        <v>0</v>
      </c>
      <c r="W86" s="2">
        <f t="shared" si="13"/>
        <v>0</v>
      </c>
      <c r="X86" s="2">
        <f t="shared" si="13"/>
        <v>0</v>
      </c>
      <c r="Y86" s="2">
        <f t="shared" si="13"/>
        <v>0</v>
      </c>
      <c r="Z86" s="2">
        <f t="shared" si="13"/>
        <v>0</v>
      </c>
      <c r="AA86" s="2">
        <f t="shared" si="13"/>
        <v>0</v>
      </c>
      <c r="AB86" s="2">
        <f t="shared" si="13"/>
        <v>0</v>
      </c>
      <c r="AC86" s="2">
        <f t="shared" si="13"/>
        <v>0</v>
      </c>
      <c r="AD86" s="2">
        <f t="shared" si="13"/>
        <v>0</v>
      </c>
      <c r="AE86" s="2">
        <f t="shared" si="13"/>
        <v>0</v>
      </c>
      <c r="AF86" s="2">
        <f t="shared" si="13"/>
        <v>0</v>
      </c>
      <c r="AG86" s="2">
        <f t="shared" si="13"/>
        <v>0</v>
      </c>
      <c r="AH86" s="2">
        <f t="shared" si="13"/>
        <v>0</v>
      </c>
      <c r="AI86" s="2">
        <f t="shared" si="13"/>
        <v>0</v>
      </c>
      <c r="AJ86" s="2">
        <f t="shared" si="13"/>
        <v>0</v>
      </c>
      <c r="AK86" s="2">
        <f t="shared" si="14"/>
        <v>0</v>
      </c>
    </row>
    <row r="87" spans="5:37" ht="13.5" customHeight="1" hidden="1">
      <c r="E87" s="41" t="s">
        <v>13</v>
      </c>
      <c r="F87" s="2">
        <f t="shared" si="11"/>
        <v>0</v>
      </c>
      <c r="G87" s="2">
        <f t="shared" si="12"/>
        <v>0</v>
      </c>
      <c r="H87" s="2">
        <f t="shared" si="12"/>
        <v>0</v>
      </c>
      <c r="I87" s="2">
        <f t="shared" si="12"/>
        <v>0</v>
      </c>
      <c r="J87" s="2">
        <f t="shared" si="12"/>
        <v>0</v>
      </c>
      <c r="K87" s="2">
        <f t="shared" si="12"/>
        <v>0</v>
      </c>
      <c r="L87" s="2">
        <f t="shared" si="12"/>
        <v>0</v>
      </c>
      <c r="M87" s="2">
        <f t="shared" si="12"/>
        <v>0</v>
      </c>
      <c r="N87" s="2">
        <f t="shared" si="12"/>
        <v>0</v>
      </c>
      <c r="O87" s="2">
        <f t="shared" si="12"/>
        <v>0</v>
      </c>
      <c r="P87" s="2">
        <f t="shared" si="12"/>
        <v>0</v>
      </c>
      <c r="Q87" s="2">
        <f t="shared" si="12"/>
        <v>0</v>
      </c>
      <c r="R87" s="2">
        <f t="shared" si="12"/>
        <v>0</v>
      </c>
      <c r="S87" s="2">
        <f t="shared" si="12"/>
        <v>0</v>
      </c>
      <c r="T87" s="2">
        <f t="shared" si="12"/>
        <v>0</v>
      </c>
      <c r="U87" s="2">
        <f t="shared" si="12"/>
        <v>0</v>
      </c>
      <c r="V87" s="2">
        <f t="shared" si="12"/>
        <v>0</v>
      </c>
      <c r="W87" s="2">
        <f t="shared" si="13"/>
        <v>0</v>
      </c>
      <c r="X87" s="2">
        <f t="shared" si="13"/>
        <v>0</v>
      </c>
      <c r="Y87" s="2">
        <f t="shared" si="13"/>
        <v>0</v>
      </c>
      <c r="Z87" s="2">
        <f t="shared" si="13"/>
        <v>0</v>
      </c>
      <c r="AA87" s="2">
        <f t="shared" si="13"/>
        <v>0</v>
      </c>
      <c r="AB87" s="2">
        <f t="shared" si="13"/>
        <v>0</v>
      </c>
      <c r="AC87" s="2">
        <f t="shared" si="13"/>
        <v>0</v>
      </c>
      <c r="AD87" s="2">
        <f t="shared" si="13"/>
        <v>0</v>
      </c>
      <c r="AE87" s="2">
        <f t="shared" si="13"/>
        <v>0</v>
      </c>
      <c r="AF87" s="2">
        <f t="shared" si="13"/>
        <v>0</v>
      </c>
      <c r="AG87" s="2">
        <f t="shared" si="13"/>
        <v>0</v>
      </c>
      <c r="AH87" s="2">
        <f t="shared" si="13"/>
        <v>0</v>
      </c>
      <c r="AI87" s="2">
        <f t="shared" si="13"/>
        <v>0</v>
      </c>
      <c r="AJ87" s="2">
        <f t="shared" si="13"/>
        <v>0</v>
      </c>
      <c r="AK87" s="2">
        <f t="shared" si="14"/>
        <v>0</v>
      </c>
    </row>
    <row r="88" spans="5:37" ht="13.5" customHeight="1" hidden="1">
      <c r="E88" s="41" t="s">
        <v>14</v>
      </c>
      <c r="F88" s="2">
        <f t="shared" si="11"/>
        <v>0</v>
      </c>
      <c r="G88" s="2">
        <f t="shared" si="12"/>
        <v>0</v>
      </c>
      <c r="H88" s="2">
        <f t="shared" si="12"/>
        <v>0</v>
      </c>
      <c r="I88" s="2">
        <f t="shared" si="12"/>
        <v>0</v>
      </c>
      <c r="J88" s="2">
        <f t="shared" si="12"/>
        <v>0</v>
      </c>
      <c r="K88" s="2">
        <f t="shared" si="12"/>
        <v>0</v>
      </c>
      <c r="L88" s="2">
        <f t="shared" si="12"/>
        <v>0</v>
      </c>
      <c r="M88" s="2">
        <f t="shared" si="12"/>
        <v>0</v>
      </c>
      <c r="N88" s="2">
        <f t="shared" si="12"/>
        <v>0</v>
      </c>
      <c r="O88" s="2">
        <f t="shared" si="12"/>
        <v>0</v>
      </c>
      <c r="P88" s="2">
        <f t="shared" si="12"/>
        <v>0</v>
      </c>
      <c r="Q88" s="2">
        <f t="shared" si="12"/>
        <v>0</v>
      </c>
      <c r="R88" s="2">
        <f t="shared" si="12"/>
        <v>0</v>
      </c>
      <c r="S88" s="2">
        <f t="shared" si="12"/>
        <v>0</v>
      </c>
      <c r="T88" s="2">
        <f t="shared" si="12"/>
        <v>0</v>
      </c>
      <c r="U88" s="2">
        <f t="shared" si="12"/>
        <v>0</v>
      </c>
      <c r="V88" s="2">
        <f t="shared" si="12"/>
        <v>0</v>
      </c>
      <c r="W88" s="2">
        <f t="shared" si="13"/>
        <v>0</v>
      </c>
      <c r="X88" s="2">
        <f t="shared" si="13"/>
        <v>0</v>
      </c>
      <c r="Y88" s="2">
        <f t="shared" si="13"/>
        <v>0</v>
      </c>
      <c r="Z88" s="2">
        <f t="shared" si="13"/>
        <v>0</v>
      </c>
      <c r="AA88" s="2">
        <f t="shared" si="13"/>
        <v>0</v>
      </c>
      <c r="AB88" s="2">
        <f t="shared" si="13"/>
        <v>0</v>
      </c>
      <c r="AC88" s="2">
        <f t="shared" si="13"/>
        <v>0</v>
      </c>
      <c r="AD88" s="2">
        <f t="shared" si="13"/>
        <v>0</v>
      </c>
      <c r="AE88" s="2">
        <f t="shared" si="13"/>
        <v>0</v>
      </c>
      <c r="AF88" s="2">
        <f t="shared" si="13"/>
        <v>0</v>
      </c>
      <c r="AG88" s="2">
        <f t="shared" si="13"/>
        <v>0</v>
      </c>
      <c r="AH88" s="2">
        <f t="shared" si="13"/>
        <v>0</v>
      </c>
      <c r="AI88" s="2">
        <f t="shared" si="13"/>
        <v>0</v>
      </c>
      <c r="AJ88" s="2">
        <f t="shared" si="13"/>
        <v>0</v>
      </c>
      <c r="AK88" s="2">
        <f t="shared" si="14"/>
        <v>0</v>
      </c>
    </row>
    <row r="89" spans="5:37" ht="13.5" customHeight="1" hidden="1">
      <c r="E89" s="41" t="s">
        <v>15</v>
      </c>
      <c r="F89" s="2">
        <f t="shared" si="11"/>
        <v>0</v>
      </c>
      <c r="G89" s="2">
        <f t="shared" si="12"/>
        <v>0</v>
      </c>
      <c r="H89" s="2">
        <f t="shared" si="12"/>
        <v>0</v>
      </c>
      <c r="I89" s="2">
        <f t="shared" si="12"/>
        <v>0</v>
      </c>
      <c r="J89" s="2">
        <f t="shared" si="12"/>
        <v>0</v>
      </c>
      <c r="K89" s="2">
        <f t="shared" si="12"/>
        <v>0</v>
      </c>
      <c r="L89" s="2">
        <f t="shared" si="12"/>
        <v>0</v>
      </c>
      <c r="M89" s="2">
        <f t="shared" si="12"/>
        <v>0</v>
      </c>
      <c r="N89" s="2">
        <f t="shared" si="12"/>
        <v>0</v>
      </c>
      <c r="O89" s="2">
        <f t="shared" si="12"/>
        <v>0</v>
      </c>
      <c r="P89" s="2">
        <f t="shared" si="12"/>
        <v>0</v>
      </c>
      <c r="Q89" s="2">
        <f t="shared" si="12"/>
        <v>0</v>
      </c>
      <c r="R89" s="2">
        <f t="shared" si="12"/>
        <v>0</v>
      </c>
      <c r="S89" s="2">
        <f t="shared" si="12"/>
        <v>0</v>
      </c>
      <c r="T89" s="2">
        <f t="shared" si="12"/>
        <v>0</v>
      </c>
      <c r="U89" s="2">
        <f t="shared" si="12"/>
        <v>0</v>
      </c>
      <c r="V89" s="2">
        <f t="shared" si="12"/>
        <v>0</v>
      </c>
      <c r="W89" s="2">
        <f t="shared" si="13"/>
        <v>0</v>
      </c>
      <c r="X89" s="2">
        <f t="shared" si="13"/>
        <v>0</v>
      </c>
      <c r="Y89" s="2">
        <f t="shared" si="13"/>
        <v>0</v>
      </c>
      <c r="Z89" s="2">
        <f t="shared" si="13"/>
        <v>0</v>
      </c>
      <c r="AA89" s="2">
        <f t="shared" si="13"/>
        <v>0</v>
      </c>
      <c r="AB89" s="2">
        <f t="shared" si="13"/>
        <v>0</v>
      </c>
      <c r="AC89" s="2">
        <f t="shared" si="13"/>
        <v>0</v>
      </c>
      <c r="AD89" s="2">
        <f t="shared" si="13"/>
        <v>0</v>
      </c>
      <c r="AE89" s="2">
        <f t="shared" si="13"/>
        <v>0</v>
      </c>
      <c r="AF89" s="2">
        <f t="shared" si="13"/>
        <v>0</v>
      </c>
      <c r="AG89" s="2">
        <f t="shared" si="13"/>
        <v>0</v>
      </c>
      <c r="AH89" s="2">
        <f t="shared" si="13"/>
        <v>0</v>
      </c>
      <c r="AI89" s="2">
        <f t="shared" si="13"/>
        <v>0</v>
      </c>
      <c r="AJ89" s="2">
        <f t="shared" si="13"/>
        <v>0</v>
      </c>
      <c r="AK89" s="2">
        <f t="shared" si="14"/>
        <v>0</v>
      </c>
    </row>
    <row r="90" spans="5:37" ht="13.5" customHeight="1" hidden="1">
      <c r="E90" s="41" t="s">
        <v>16</v>
      </c>
      <c r="F90" s="2">
        <f t="shared" si="11"/>
        <v>0</v>
      </c>
      <c r="G90" s="2">
        <f t="shared" si="12"/>
        <v>0</v>
      </c>
      <c r="H90" s="2">
        <f t="shared" si="12"/>
        <v>0</v>
      </c>
      <c r="I90" s="2">
        <f t="shared" si="12"/>
        <v>0</v>
      </c>
      <c r="J90" s="2">
        <f t="shared" si="12"/>
        <v>0</v>
      </c>
      <c r="K90" s="2">
        <f t="shared" si="12"/>
        <v>0</v>
      </c>
      <c r="L90" s="2">
        <f t="shared" si="12"/>
        <v>0</v>
      </c>
      <c r="M90" s="2">
        <f t="shared" si="12"/>
        <v>0</v>
      </c>
      <c r="N90" s="2">
        <f t="shared" si="12"/>
        <v>0</v>
      </c>
      <c r="O90" s="2">
        <f t="shared" si="12"/>
        <v>0</v>
      </c>
      <c r="P90" s="2">
        <f t="shared" si="12"/>
        <v>0</v>
      </c>
      <c r="Q90" s="2">
        <f t="shared" si="12"/>
        <v>0</v>
      </c>
      <c r="R90" s="2">
        <f t="shared" si="12"/>
        <v>0</v>
      </c>
      <c r="S90" s="2">
        <f t="shared" si="12"/>
        <v>0</v>
      </c>
      <c r="T90" s="2">
        <f t="shared" si="12"/>
        <v>0</v>
      </c>
      <c r="U90" s="2">
        <f t="shared" si="12"/>
        <v>0</v>
      </c>
      <c r="V90" s="2">
        <f t="shared" si="12"/>
        <v>0</v>
      </c>
      <c r="W90" s="2">
        <f t="shared" si="13"/>
        <v>0</v>
      </c>
      <c r="X90" s="2">
        <f t="shared" si="13"/>
        <v>0</v>
      </c>
      <c r="Y90" s="2">
        <f t="shared" si="13"/>
        <v>0</v>
      </c>
      <c r="Z90" s="2">
        <f t="shared" si="13"/>
        <v>0</v>
      </c>
      <c r="AA90" s="2">
        <f t="shared" si="13"/>
        <v>0</v>
      </c>
      <c r="AB90" s="2">
        <f t="shared" si="13"/>
        <v>0</v>
      </c>
      <c r="AC90" s="2">
        <f t="shared" si="13"/>
        <v>0</v>
      </c>
      <c r="AD90" s="2">
        <f t="shared" si="13"/>
        <v>0</v>
      </c>
      <c r="AE90" s="2">
        <f t="shared" si="13"/>
        <v>0</v>
      </c>
      <c r="AF90" s="2">
        <f t="shared" si="13"/>
        <v>0</v>
      </c>
      <c r="AG90" s="2">
        <f t="shared" si="13"/>
        <v>0</v>
      </c>
      <c r="AH90" s="2">
        <f t="shared" si="13"/>
        <v>0</v>
      </c>
      <c r="AI90" s="2">
        <f t="shared" si="13"/>
        <v>0</v>
      </c>
      <c r="AJ90" s="2">
        <f t="shared" si="13"/>
        <v>0</v>
      </c>
      <c r="AK90" s="2">
        <f t="shared" si="14"/>
        <v>0</v>
      </c>
    </row>
    <row r="91" spans="5:37" ht="13.5" customHeight="1" hidden="1">
      <c r="E91" s="41" t="s">
        <v>17</v>
      </c>
      <c r="F91" s="2">
        <f t="shared" si="11"/>
        <v>0</v>
      </c>
      <c r="G91" s="2">
        <f t="shared" si="12"/>
        <v>0</v>
      </c>
      <c r="H91" s="2">
        <f t="shared" si="12"/>
        <v>0</v>
      </c>
      <c r="I91" s="2">
        <f t="shared" si="12"/>
        <v>0</v>
      </c>
      <c r="J91" s="2">
        <f t="shared" si="12"/>
        <v>0</v>
      </c>
      <c r="K91" s="2">
        <f t="shared" si="12"/>
        <v>0</v>
      </c>
      <c r="L91" s="2">
        <f t="shared" si="12"/>
        <v>0</v>
      </c>
      <c r="M91" s="2">
        <f t="shared" si="12"/>
        <v>0</v>
      </c>
      <c r="N91" s="2">
        <f t="shared" si="12"/>
        <v>0</v>
      </c>
      <c r="O91" s="2">
        <f t="shared" si="12"/>
        <v>0</v>
      </c>
      <c r="P91" s="2">
        <f t="shared" si="12"/>
        <v>0</v>
      </c>
      <c r="Q91" s="2">
        <f t="shared" si="12"/>
        <v>0</v>
      </c>
      <c r="R91" s="2">
        <f t="shared" si="12"/>
        <v>0</v>
      </c>
      <c r="S91" s="2">
        <f t="shared" si="12"/>
        <v>0</v>
      </c>
      <c r="T91" s="2">
        <f t="shared" si="12"/>
        <v>0</v>
      </c>
      <c r="U91" s="2">
        <f t="shared" si="12"/>
        <v>0</v>
      </c>
      <c r="V91" s="2">
        <f t="shared" si="12"/>
        <v>0</v>
      </c>
      <c r="W91" s="2">
        <f t="shared" si="13"/>
        <v>0</v>
      </c>
      <c r="X91" s="2">
        <f t="shared" si="13"/>
        <v>0</v>
      </c>
      <c r="Y91" s="2">
        <f t="shared" si="13"/>
        <v>0</v>
      </c>
      <c r="Z91" s="2">
        <f t="shared" si="13"/>
        <v>0</v>
      </c>
      <c r="AA91" s="2">
        <f t="shared" si="13"/>
        <v>0</v>
      </c>
      <c r="AB91" s="2">
        <f t="shared" si="13"/>
        <v>0</v>
      </c>
      <c r="AC91" s="2">
        <f t="shared" si="13"/>
        <v>0</v>
      </c>
      <c r="AD91" s="2">
        <f t="shared" si="13"/>
        <v>0</v>
      </c>
      <c r="AE91" s="2">
        <f t="shared" si="13"/>
        <v>0</v>
      </c>
      <c r="AF91" s="2">
        <f t="shared" si="13"/>
        <v>0</v>
      </c>
      <c r="AG91" s="2">
        <f t="shared" si="13"/>
        <v>0</v>
      </c>
      <c r="AH91" s="2">
        <f t="shared" si="13"/>
        <v>0</v>
      </c>
      <c r="AI91" s="2">
        <f t="shared" si="13"/>
        <v>0</v>
      </c>
      <c r="AJ91" s="2">
        <f t="shared" si="13"/>
        <v>0</v>
      </c>
      <c r="AK91" s="2">
        <f>COUNTIF(F91:AJ91,1)</f>
        <v>0</v>
      </c>
    </row>
    <row r="92" spans="5:37" ht="13.5" customHeight="1" hidden="1">
      <c r="E92" s="41" t="s">
        <v>64</v>
      </c>
      <c r="F92" s="2">
        <f t="shared" si="11"/>
        <v>0</v>
      </c>
      <c r="G92" s="2">
        <f t="shared" si="12"/>
        <v>0</v>
      </c>
      <c r="H92" s="2">
        <f t="shared" si="12"/>
        <v>0</v>
      </c>
      <c r="I92" s="2">
        <f t="shared" si="12"/>
        <v>0</v>
      </c>
      <c r="J92" s="2">
        <f t="shared" si="12"/>
        <v>0</v>
      </c>
      <c r="K92" s="2">
        <f t="shared" si="12"/>
        <v>0</v>
      </c>
      <c r="L92" s="2">
        <f t="shared" si="12"/>
        <v>0</v>
      </c>
      <c r="M92" s="2">
        <f t="shared" si="12"/>
        <v>0</v>
      </c>
      <c r="N92" s="2">
        <f t="shared" si="12"/>
        <v>0</v>
      </c>
      <c r="O92" s="2">
        <f t="shared" si="12"/>
        <v>0</v>
      </c>
      <c r="P92" s="2">
        <f t="shared" si="12"/>
        <v>0</v>
      </c>
      <c r="Q92" s="2">
        <f t="shared" si="12"/>
        <v>0</v>
      </c>
      <c r="R92" s="2">
        <f t="shared" si="12"/>
        <v>0</v>
      </c>
      <c r="S92" s="2">
        <f t="shared" si="12"/>
        <v>0</v>
      </c>
      <c r="T92" s="2">
        <f t="shared" si="12"/>
        <v>0</v>
      </c>
      <c r="U92" s="2">
        <f t="shared" si="12"/>
        <v>0</v>
      </c>
      <c r="V92" s="2">
        <f t="shared" si="12"/>
        <v>0</v>
      </c>
      <c r="W92" s="2">
        <f t="shared" si="13"/>
        <v>0</v>
      </c>
      <c r="X92" s="2">
        <f t="shared" si="13"/>
        <v>0</v>
      </c>
      <c r="Y92" s="2">
        <f t="shared" si="13"/>
        <v>0</v>
      </c>
      <c r="Z92" s="2">
        <f t="shared" si="13"/>
        <v>0</v>
      </c>
      <c r="AA92" s="2">
        <f t="shared" si="13"/>
        <v>0</v>
      </c>
      <c r="AB92" s="2">
        <f t="shared" si="13"/>
        <v>0</v>
      </c>
      <c r="AC92" s="2">
        <f t="shared" si="13"/>
        <v>0</v>
      </c>
      <c r="AD92" s="2">
        <f t="shared" si="13"/>
        <v>0</v>
      </c>
      <c r="AE92" s="2">
        <f t="shared" si="13"/>
        <v>0</v>
      </c>
      <c r="AF92" s="2">
        <f t="shared" si="13"/>
        <v>0</v>
      </c>
      <c r="AG92" s="2">
        <f t="shared" si="13"/>
        <v>0</v>
      </c>
      <c r="AH92" s="2">
        <f t="shared" si="13"/>
        <v>0</v>
      </c>
      <c r="AI92" s="2">
        <f t="shared" si="13"/>
        <v>0</v>
      </c>
      <c r="AJ92" s="2">
        <f t="shared" si="13"/>
        <v>0</v>
      </c>
      <c r="AK92" s="2">
        <f>COUNTIF(F92:AJ92,1)</f>
        <v>0</v>
      </c>
    </row>
    <row r="93" spans="5:37" ht="13.5" customHeight="1" hidden="1">
      <c r="E93" s="41" t="s">
        <v>66</v>
      </c>
      <c r="F93" s="2">
        <f t="shared" si="11"/>
        <v>0</v>
      </c>
      <c r="G93" s="2">
        <f t="shared" si="12"/>
        <v>0</v>
      </c>
      <c r="H93" s="2">
        <f t="shared" si="12"/>
        <v>0</v>
      </c>
      <c r="I93" s="2">
        <f t="shared" si="12"/>
        <v>0</v>
      </c>
      <c r="J93" s="2">
        <f t="shared" si="12"/>
        <v>0</v>
      </c>
      <c r="K93" s="2">
        <f t="shared" si="12"/>
        <v>0</v>
      </c>
      <c r="L93" s="2">
        <f t="shared" si="12"/>
        <v>0</v>
      </c>
      <c r="M93" s="2">
        <f t="shared" si="12"/>
        <v>0</v>
      </c>
      <c r="N93" s="2">
        <f t="shared" si="12"/>
        <v>0</v>
      </c>
      <c r="O93" s="2">
        <f t="shared" si="12"/>
        <v>0</v>
      </c>
      <c r="P93" s="2">
        <f t="shared" si="12"/>
        <v>0</v>
      </c>
      <c r="Q93" s="2">
        <f t="shared" si="12"/>
        <v>0</v>
      </c>
      <c r="R93" s="2">
        <f t="shared" si="12"/>
        <v>0</v>
      </c>
      <c r="S93" s="2">
        <f t="shared" si="12"/>
        <v>0</v>
      </c>
      <c r="T93" s="2">
        <f t="shared" si="12"/>
        <v>0</v>
      </c>
      <c r="U93" s="2">
        <f t="shared" si="12"/>
        <v>0</v>
      </c>
      <c r="V93" s="2">
        <f t="shared" si="12"/>
        <v>0</v>
      </c>
      <c r="W93" s="2">
        <f t="shared" si="13"/>
        <v>0</v>
      </c>
      <c r="X93" s="2">
        <f t="shared" si="13"/>
        <v>0</v>
      </c>
      <c r="Y93" s="2">
        <f t="shared" si="13"/>
        <v>0</v>
      </c>
      <c r="Z93" s="2">
        <f t="shared" si="13"/>
        <v>0</v>
      </c>
      <c r="AA93" s="2">
        <f t="shared" si="13"/>
        <v>0</v>
      </c>
      <c r="AB93" s="2">
        <f t="shared" si="13"/>
        <v>0</v>
      </c>
      <c r="AC93" s="2">
        <f t="shared" si="13"/>
        <v>0</v>
      </c>
      <c r="AD93" s="2">
        <f t="shared" si="13"/>
        <v>0</v>
      </c>
      <c r="AE93" s="2">
        <f t="shared" si="13"/>
        <v>0</v>
      </c>
      <c r="AF93" s="2">
        <f t="shared" si="13"/>
        <v>0</v>
      </c>
      <c r="AG93" s="2">
        <f t="shared" si="13"/>
        <v>0</v>
      </c>
      <c r="AH93" s="2">
        <f t="shared" si="13"/>
        <v>0</v>
      </c>
      <c r="AI93" s="2">
        <f t="shared" si="13"/>
        <v>0</v>
      </c>
      <c r="AJ93" s="2">
        <f t="shared" si="13"/>
        <v>0</v>
      </c>
      <c r="AK93" s="2">
        <f>COUNTIF(F93:AJ93,1)</f>
        <v>0</v>
      </c>
    </row>
    <row r="94" spans="5:37" ht="13.5" customHeight="1" hidden="1">
      <c r="E94" s="41" t="s">
        <v>101</v>
      </c>
      <c r="F94" s="2">
        <f t="shared" si="11"/>
        <v>0</v>
      </c>
      <c r="G94" s="2">
        <f t="shared" si="12"/>
        <v>0</v>
      </c>
      <c r="H94" s="2">
        <f t="shared" si="12"/>
        <v>0</v>
      </c>
      <c r="I94" s="2">
        <f t="shared" si="12"/>
        <v>0</v>
      </c>
      <c r="J94" s="2">
        <f t="shared" si="12"/>
        <v>0</v>
      </c>
      <c r="K94" s="2">
        <f t="shared" si="12"/>
        <v>0</v>
      </c>
      <c r="L94" s="2">
        <f t="shared" si="12"/>
        <v>0</v>
      </c>
      <c r="M94" s="2">
        <f t="shared" si="12"/>
        <v>0</v>
      </c>
      <c r="N94" s="2">
        <f t="shared" si="12"/>
        <v>0</v>
      </c>
      <c r="O94" s="2">
        <f t="shared" si="12"/>
        <v>0</v>
      </c>
      <c r="P94" s="2">
        <f t="shared" si="12"/>
        <v>0</v>
      </c>
      <c r="Q94" s="2">
        <f t="shared" si="12"/>
        <v>0</v>
      </c>
      <c r="R94" s="2">
        <f t="shared" si="12"/>
        <v>0</v>
      </c>
      <c r="S94" s="2">
        <f t="shared" si="12"/>
        <v>0</v>
      </c>
      <c r="T94" s="2">
        <f t="shared" si="12"/>
        <v>0</v>
      </c>
      <c r="U94" s="2">
        <f t="shared" si="12"/>
        <v>0</v>
      </c>
      <c r="V94" s="2">
        <f t="shared" si="12"/>
        <v>0</v>
      </c>
      <c r="W94" s="2">
        <f t="shared" si="13"/>
        <v>0</v>
      </c>
      <c r="X94" s="2">
        <f t="shared" si="13"/>
        <v>0</v>
      </c>
      <c r="Y94" s="2">
        <f t="shared" si="13"/>
        <v>0</v>
      </c>
      <c r="Z94" s="2">
        <f t="shared" si="13"/>
        <v>0</v>
      </c>
      <c r="AA94" s="2">
        <f t="shared" si="13"/>
        <v>0</v>
      </c>
      <c r="AB94" s="2">
        <f t="shared" si="13"/>
        <v>0</v>
      </c>
      <c r="AC94" s="2">
        <f t="shared" si="13"/>
        <v>0</v>
      </c>
      <c r="AD94" s="2">
        <f t="shared" si="13"/>
        <v>0</v>
      </c>
      <c r="AE94" s="2">
        <f t="shared" si="13"/>
        <v>0</v>
      </c>
      <c r="AF94" s="2">
        <f t="shared" si="13"/>
        <v>0</v>
      </c>
      <c r="AG94" s="2">
        <f t="shared" si="13"/>
        <v>0</v>
      </c>
      <c r="AH94" s="2">
        <f t="shared" si="13"/>
        <v>0</v>
      </c>
      <c r="AI94" s="2">
        <f t="shared" si="13"/>
        <v>0</v>
      </c>
      <c r="AJ94" s="2">
        <f t="shared" si="13"/>
        <v>0</v>
      </c>
      <c r="AK94" s="2">
        <f>COUNTIF(F94:AJ94,1)</f>
        <v>0</v>
      </c>
    </row>
    <row r="95" spans="5:37" ht="13.5" customHeight="1" hidden="1">
      <c r="E95" s="41" t="s">
        <v>102</v>
      </c>
      <c r="F95" s="2">
        <f t="shared" si="11"/>
        <v>0</v>
      </c>
      <c r="G95" s="2">
        <f t="shared" si="12"/>
        <v>0</v>
      </c>
      <c r="H95" s="2">
        <f t="shared" si="12"/>
        <v>0</v>
      </c>
      <c r="I95" s="2">
        <f t="shared" si="12"/>
        <v>0</v>
      </c>
      <c r="J95" s="2">
        <f t="shared" si="12"/>
        <v>0</v>
      </c>
      <c r="K95" s="2">
        <f t="shared" si="12"/>
        <v>0</v>
      </c>
      <c r="L95" s="2">
        <f t="shared" si="12"/>
        <v>0</v>
      </c>
      <c r="M95" s="2">
        <f t="shared" si="12"/>
        <v>0</v>
      </c>
      <c r="N95" s="2">
        <f t="shared" si="12"/>
        <v>0</v>
      </c>
      <c r="O95" s="2">
        <f t="shared" si="12"/>
        <v>0</v>
      </c>
      <c r="P95" s="2">
        <f t="shared" si="12"/>
        <v>0</v>
      </c>
      <c r="Q95" s="2">
        <f t="shared" si="12"/>
        <v>0</v>
      </c>
      <c r="R95" s="2">
        <f t="shared" si="12"/>
        <v>0</v>
      </c>
      <c r="S95" s="2">
        <f t="shared" si="12"/>
        <v>0</v>
      </c>
      <c r="T95" s="2">
        <f t="shared" si="12"/>
        <v>0</v>
      </c>
      <c r="U95" s="2">
        <f t="shared" si="12"/>
        <v>0</v>
      </c>
      <c r="V95" s="2">
        <f t="shared" si="12"/>
        <v>0</v>
      </c>
      <c r="W95" s="2">
        <f t="shared" si="13"/>
        <v>0</v>
      </c>
      <c r="X95" s="2">
        <f t="shared" si="13"/>
        <v>0</v>
      </c>
      <c r="Y95" s="2">
        <f t="shared" si="13"/>
        <v>0</v>
      </c>
      <c r="Z95" s="2">
        <f t="shared" si="13"/>
        <v>0</v>
      </c>
      <c r="AA95" s="2">
        <f t="shared" si="13"/>
        <v>0</v>
      </c>
      <c r="AB95" s="2">
        <f t="shared" si="13"/>
        <v>0</v>
      </c>
      <c r="AC95" s="2">
        <f t="shared" si="13"/>
        <v>0</v>
      </c>
      <c r="AD95" s="2">
        <f t="shared" si="13"/>
        <v>0</v>
      </c>
      <c r="AE95" s="2">
        <f t="shared" si="13"/>
        <v>0</v>
      </c>
      <c r="AF95" s="2">
        <f t="shared" si="13"/>
        <v>0</v>
      </c>
      <c r="AG95" s="2">
        <f t="shared" si="13"/>
        <v>0</v>
      </c>
      <c r="AH95" s="2">
        <f t="shared" si="13"/>
        <v>0</v>
      </c>
      <c r="AI95" s="2">
        <f t="shared" si="13"/>
        <v>0</v>
      </c>
      <c r="AJ95" s="2">
        <f t="shared" si="13"/>
        <v>0</v>
      </c>
      <c r="AK95" s="2">
        <f>COUNTIF(F95:AJ95,1)</f>
        <v>0</v>
      </c>
    </row>
    <row r="96" spans="5:37" ht="13.5" customHeight="1" hidden="1">
      <c r="E96" s="41" t="s">
        <v>18</v>
      </c>
      <c r="F96" s="2">
        <f t="shared" si="11"/>
        <v>0</v>
      </c>
      <c r="G96" s="2">
        <f t="shared" si="12"/>
        <v>0</v>
      </c>
      <c r="H96" s="2">
        <f t="shared" si="12"/>
        <v>0</v>
      </c>
      <c r="I96" s="2">
        <f t="shared" si="12"/>
        <v>0</v>
      </c>
      <c r="J96" s="2">
        <f t="shared" si="12"/>
        <v>0</v>
      </c>
      <c r="K96" s="2">
        <f t="shared" si="12"/>
        <v>0</v>
      </c>
      <c r="L96" s="2">
        <f t="shared" si="12"/>
        <v>0</v>
      </c>
      <c r="M96" s="2">
        <f t="shared" si="12"/>
        <v>0</v>
      </c>
      <c r="N96" s="2">
        <f t="shared" si="12"/>
        <v>0</v>
      </c>
      <c r="O96" s="2">
        <f t="shared" si="12"/>
        <v>0</v>
      </c>
      <c r="P96" s="2">
        <f t="shared" si="12"/>
        <v>0</v>
      </c>
      <c r="Q96" s="2">
        <f t="shared" si="12"/>
        <v>0</v>
      </c>
      <c r="R96" s="2">
        <f t="shared" si="12"/>
        <v>0</v>
      </c>
      <c r="S96" s="2">
        <f t="shared" si="12"/>
        <v>0</v>
      </c>
      <c r="T96" s="2">
        <f t="shared" si="12"/>
        <v>0</v>
      </c>
      <c r="U96" s="2">
        <f t="shared" si="12"/>
        <v>0</v>
      </c>
      <c r="V96" s="2">
        <f t="shared" si="12"/>
        <v>0</v>
      </c>
      <c r="W96" s="2">
        <f t="shared" si="13"/>
        <v>0</v>
      </c>
      <c r="X96" s="2">
        <f t="shared" si="13"/>
        <v>0</v>
      </c>
      <c r="Y96" s="2">
        <f t="shared" si="13"/>
        <v>0</v>
      </c>
      <c r="Z96" s="2">
        <f t="shared" si="13"/>
        <v>0</v>
      </c>
      <c r="AA96" s="2">
        <f t="shared" si="13"/>
        <v>0</v>
      </c>
      <c r="AB96" s="2">
        <f t="shared" si="13"/>
        <v>0</v>
      </c>
      <c r="AC96" s="2">
        <f t="shared" si="13"/>
        <v>0</v>
      </c>
      <c r="AD96" s="2">
        <f t="shared" si="13"/>
        <v>0</v>
      </c>
      <c r="AE96" s="2">
        <f t="shared" si="13"/>
        <v>0</v>
      </c>
      <c r="AF96" s="2">
        <f t="shared" si="13"/>
        <v>0</v>
      </c>
      <c r="AG96" s="2">
        <f t="shared" si="13"/>
        <v>0</v>
      </c>
      <c r="AH96" s="2">
        <f t="shared" si="13"/>
        <v>0</v>
      </c>
      <c r="AI96" s="2">
        <f t="shared" si="13"/>
        <v>0</v>
      </c>
      <c r="AJ96" s="2">
        <f t="shared" si="13"/>
        <v>0</v>
      </c>
      <c r="AK96" s="2">
        <f t="shared" si="14"/>
        <v>0</v>
      </c>
    </row>
    <row r="97" spans="5:37" ht="13.5" customHeight="1" hidden="1">
      <c r="E97" s="41" t="s">
        <v>19</v>
      </c>
      <c r="F97" s="2">
        <f t="shared" si="11"/>
        <v>0</v>
      </c>
      <c r="G97" s="2">
        <f t="shared" si="12"/>
        <v>0</v>
      </c>
      <c r="H97" s="2">
        <f t="shared" si="12"/>
        <v>0</v>
      </c>
      <c r="I97" s="2">
        <f t="shared" si="12"/>
        <v>0</v>
      </c>
      <c r="J97" s="2">
        <f t="shared" si="12"/>
        <v>0</v>
      </c>
      <c r="K97" s="2">
        <f t="shared" si="12"/>
        <v>0</v>
      </c>
      <c r="L97" s="2">
        <f t="shared" si="12"/>
        <v>0</v>
      </c>
      <c r="M97" s="2">
        <f t="shared" si="12"/>
        <v>0</v>
      </c>
      <c r="N97" s="2">
        <f t="shared" si="12"/>
        <v>0</v>
      </c>
      <c r="O97" s="2">
        <f t="shared" si="12"/>
        <v>0</v>
      </c>
      <c r="P97" s="2">
        <f t="shared" si="12"/>
        <v>0</v>
      </c>
      <c r="Q97" s="2">
        <f t="shared" si="12"/>
        <v>0</v>
      </c>
      <c r="R97" s="2">
        <f t="shared" si="12"/>
        <v>0</v>
      </c>
      <c r="S97" s="2">
        <f t="shared" si="12"/>
        <v>0</v>
      </c>
      <c r="T97" s="2">
        <f t="shared" si="12"/>
        <v>0</v>
      </c>
      <c r="U97" s="2">
        <f t="shared" si="12"/>
        <v>0</v>
      </c>
      <c r="V97" s="2">
        <f t="shared" si="12"/>
        <v>0</v>
      </c>
      <c r="W97" s="2">
        <f t="shared" si="13"/>
        <v>0</v>
      </c>
      <c r="X97" s="2">
        <f t="shared" si="13"/>
        <v>0</v>
      </c>
      <c r="Y97" s="2">
        <f t="shared" si="13"/>
        <v>0</v>
      </c>
      <c r="Z97" s="2">
        <f t="shared" si="13"/>
        <v>0</v>
      </c>
      <c r="AA97" s="2">
        <f t="shared" si="13"/>
        <v>0</v>
      </c>
      <c r="AB97" s="2">
        <f t="shared" si="13"/>
        <v>0</v>
      </c>
      <c r="AC97" s="2">
        <f t="shared" si="13"/>
        <v>0</v>
      </c>
      <c r="AD97" s="2">
        <f t="shared" si="13"/>
        <v>0</v>
      </c>
      <c r="AE97" s="2">
        <f t="shared" si="13"/>
        <v>0</v>
      </c>
      <c r="AF97" s="2">
        <f t="shared" si="13"/>
        <v>0</v>
      </c>
      <c r="AG97" s="2">
        <f t="shared" si="13"/>
        <v>0</v>
      </c>
      <c r="AH97" s="2">
        <f t="shared" si="13"/>
        <v>0</v>
      </c>
      <c r="AI97" s="2">
        <f t="shared" si="13"/>
        <v>0</v>
      </c>
      <c r="AJ97" s="2">
        <f t="shared" si="13"/>
        <v>0</v>
      </c>
      <c r="AK97" s="2">
        <f t="shared" si="14"/>
        <v>0</v>
      </c>
    </row>
    <row r="98" spans="5:37" ht="13.5" customHeight="1" hidden="1">
      <c r="E98" s="41" t="s">
        <v>20</v>
      </c>
      <c r="F98" s="2">
        <f t="shared" si="11"/>
        <v>0</v>
      </c>
      <c r="G98" s="2">
        <f t="shared" si="12"/>
        <v>0</v>
      </c>
      <c r="H98" s="2">
        <f t="shared" si="12"/>
        <v>0</v>
      </c>
      <c r="I98" s="2">
        <f t="shared" si="12"/>
        <v>0</v>
      </c>
      <c r="J98" s="2">
        <f t="shared" si="12"/>
        <v>0</v>
      </c>
      <c r="K98" s="2">
        <f t="shared" si="12"/>
        <v>0</v>
      </c>
      <c r="L98" s="2">
        <f t="shared" si="12"/>
        <v>0</v>
      </c>
      <c r="M98" s="2">
        <f t="shared" si="12"/>
        <v>0</v>
      </c>
      <c r="N98" s="2">
        <f t="shared" si="12"/>
        <v>0</v>
      </c>
      <c r="O98" s="2">
        <f t="shared" si="12"/>
        <v>0</v>
      </c>
      <c r="P98" s="2">
        <f t="shared" si="12"/>
        <v>0</v>
      </c>
      <c r="Q98" s="2">
        <f t="shared" si="12"/>
        <v>0</v>
      </c>
      <c r="R98" s="2">
        <f t="shared" si="12"/>
        <v>0</v>
      </c>
      <c r="S98" s="2">
        <f t="shared" si="12"/>
        <v>0</v>
      </c>
      <c r="T98" s="2">
        <f t="shared" si="12"/>
        <v>0</v>
      </c>
      <c r="U98" s="2">
        <f t="shared" si="12"/>
        <v>0</v>
      </c>
      <c r="V98" s="2">
        <f>IF(COUNTIF(V$27:V$46,$E98)=0,0,1)</f>
        <v>0</v>
      </c>
      <c r="W98" s="2">
        <f t="shared" si="13"/>
        <v>0</v>
      </c>
      <c r="X98" s="2">
        <f t="shared" si="13"/>
        <v>0</v>
      </c>
      <c r="Y98" s="2">
        <f t="shared" si="13"/>
        <v>0</v>
      </c>
      <c r="Z98" s="2">
        <f t="shared" si="13"/>
        <v>0</v>
      </c>
      <c r="AA98" s="2">
        <f t="shared" si="13"/>
        <v>0</v>
      </c>
      <c r="AB98" s="2">
        <f t="shared" si="13"/>
        <v>0</v>
      </c>
      <c r="AC98" s="2">
        <f t="shared" si="13"/>
        <v>0</v>
      </c>
      <c r="AD98" s="2">
        <f t="shared" si="13"/>
        <v>0</v>
      </c>
      <c r="AE98" s="2">
        <f t="shared" si="13"/>
        <v>0</v>
      </c>
      <c r="AF98" s="2">
        <f t="shared" si="13"/>
        <v>0</v>
      </c>
      <c r="AG98" s="2">
        <f t="shared" si="13"/>
        <v>0</v>
      </c>
      <c r="AH98" s="2">
        <f t="shared" si="13"/>
        <v>0</v>
      </c>
      <c r="AI98" s="2">
        <f t="shared" si="13"/>
        <v>0</v>
      </c>
      <c r="AJ98" s="2">
        <f t="shared" si="13"/>
        <v>0</v>
      </c>
      <c r="AK98" s="2">
        <f t="shared" si="14"/>
        <v>0</v>
      </c>
    </row>
    <row r="99" ht="13.5" customHeight="1" hidden="1"/>
  </sheetData>
  <sheetProtection password="FA09" sheet="1" formatCells="0"/>
  <mergeCells count="418">
    <mergeCell ref="AV1:AV2"/>
    <mergeCell ref="BG9:BH9"/>
    <mergeCell ref="BG11:BJ11"/>
    <mergeCell ref="BL12:BL15"/>
    <mergeCell ref="BM12:BM15"/>
    <mergeCell ref="AQ51:AS51"/>
    <mergeCell ref="BD49:BD50"/>
    <mergeCell ref="BE49:BE50"/>
    <mergeCell ref="BD47:BD48"/>
    <mergeCell ref="BE47:BE48"/>
    <mergeCell ref="AQ52:AS52"/>
    <mergeCell ref="AQ53:AS53"/>
    <mergeCell ref="AQ54:AS54"/>
    <mergeCell ref="BB49:BB50"/>
    <mergeCell ref="BC49:BC50"/>
    <mergeCell ref="AT49:AT50"/>
    <mergeCell ref="AU49:AU50"/>
    <mergeCell ref="AV49:AV50"/>
    <mergeCell ref="AW49:AW50"/>
    <mergeCell ref="AQ49:AS50"/>
    <mergeCell ref="BB47:BB48"/>
    <mergeCell ref="BC47:BC48"/>
    <mergeCell ref="AX49:AX50"/>
    <mergeCell ref="AY49:AY50"/>
    <mergeCell ref="AZ49:AZ50"/>
    <mergeCell ref="BA49:BA50"/>
    <mergeCell ref="AX47:AX48"/>
    <mergeCell ref="AY47:AY48"/>
    <mergeCell ref="AZ47:AZ48"/>
    <mergeCell ref="BA47:BA48"/>
    <mergeCell ref="BA45:BA46"/>
    <mergeCell ref="BB45:BB46"/>
    <mergeCell ref="BC45:BC46"/>
    <mergeCell ref="BD45:BD46"/>
    <mergeCell ref="BE45:BE46"/>
    <mergeCell ref="AR47:AR48"/>
    <mergeCell ref="AT47:AT48"/>
    <mergeCell ref="AU47:AU48"/>
    <mergeCell ref="AV47:AV48"/>
    <mergeCell ref="AW47:AW48"/>
    <mergeCell ref="BE43:BE44"/>
    <mergeCell ref="AR45:AR46"/>
    <mergeCell ref="AT45:AT46"/>
    <mergeCell ref="AU45:AU46"/>
    <mergeCell ref="AV45:AV46"/>
    <mergeCell ref="AW45:AW46"/>
    <mergeCell ref="AX45:AX46"/>
    <mergeCell ref="AY45:AY46"/>
    <mergeCell ref="AZ45:AZ46"/>
    <mergeCell ref="AY43:AY44"/>
    <mergeCell ref="AZ43:AZ44"/>
    <mergeCell ref="BA43:BA44"/>
    <mergeCell ref="BB43:BB44"/>
    <mergeCell ref="BC43:BC44"/>
    <mergeCell ref="BD43:BD44"/>
    <mergeCell ref="BC41:BC42"/>
    <mergeCell ref="BD41:BD42"/>
    <mergeCell ref="AZ41:AZ42"/>
    <mergeCell ref="BA41:BA42"/>
    <mergeCell ref="BB41:BB42"/>
    <mergeCell ref="AT43:AT44"/>
    <mergeCell ref="AU43:AU44"/>
    <mergeCell ref="AV43:AV44"/>
    <mergeCell ref="AW43:AW44"/>
    <mergeCell ref="AX43:AX44"/>
    <mergeCell ref="AS43:AS44"/>
    <mergeCell ref="BD39:BD40"/>
    <mergeCell ref="BE39:BE40"/>
    <mergeCell ref="AR41:AR42"/>
    <mergeCell ref="AT41:AT42"/>
    <mergeCell ref="AU41:AU42"/>
    <mergeCell ref="AV41:AV42"/>
    <mergeCell ref="BE41:BE42"/>
    <mergeCell ref="AW41:AW42"/>
    <mergeCell ref="AX41:AX42"/>
    <mergeCell ref="AY41:AY42"/>
    <mergeCell ref="AZ39:AZ40"/>
    <mergeCell ref="AY37:AY38"/>
    <mergeCell ref="BA39:BA40"/>
    <mergeCell ref="BB39:BB40"/>
    <mergeCell ref="BC39:BC40"/>
    <mergeCell ref="BC37:BC38"/>
    <mergeCell ref="AZ37:AZ38"/>
    <mergeCell ref="BA37:BA38"/>
    <mergeCell ref="AT39:AT40"/>
    <mergeCell ref="AU39:AU40"/>
    <mergeCell ref="AV39:AV40"/>
    <mergeCell ref="AW39:AW40"/>
    <mergeCell ref="AX39:AX40"/>
    <mergeCell ref="AY39:AY40"/>
    <mergeCell ref="BB35:BB36"/>
    <mergeCell ref="BC35:BC36"/>
    <mergeCell ref="BD35:BD36"/>
    <mergeCell ref="BE37:BE38"/>
    <mergeCell ref="BE35:BE36"/>
    <mergeCell ref="BB37:BB38"/>
    <mergeCell ref="AT37:AT38"/>
    <mergeCell ref="AU37:AU38"/>
    <mergeCell ref="AV37:AV38"/>
    <mergeCell ref="AW37:AW38"/>
    <mergeCell ref="AX37:AX38"/>
    <mergeCell ref="BD37:BD38"/>
    <mergeCell ref="BE33:BE34"/>
    <mergeCell ref="AR35:AR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AY33:AY34"/>
    <mergeCell ref="AZ33:AZ34"/>
    <mergeCell ref="BA33:BA34"/>
    <mergeCell ref="BB33:BB34"/>
    <mergeCell ref="BC33:BC34"/>
    <mergeCell ref="BD33:BD34"/>
    <mergeCell ref="BB31:BB32"/>
    <mergeCell ref="BC31:BC32"/>
    <mergeCell ref="BD31:BD32"/>
    <mergeCell ref="BE31:BE32"/>
    <mergeCell ref="AR33:AR34"/>
    <mergeCell ref="AT33:AT34"/>
    <mergeCell ref="AU33:AU34"/>
    <mergeCell ref="AV33:AV34"/>
    <mergeCell ref="AW33:AW34"/>
    <mergeCell ref="AX33:AX34"/>
    <mergeCell ref="BE29:BE30"/>
    <mergeCell ref="AR31:AR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Y29:AY30"/>
    <mergeCell ref="AZ29:AZ30"/>
    <mergeCell ref="BA29:BA30"/>
    <mergeCell ref="BB29:BB30"/>
    <mergeCell ref="BC29:BC30"/>
    <mergeCell ref="BD29:BD30"/>
    <mergeCell ref="BB27:BB28"/>
    <mergeCell ref="BC27:BC28"/>
    <mergeCell ref="BD27:BD28"/>
    <mergeCell ref="BE27:BE28"/>
    <mergeCell ref="AR29:AR30"/>
    <mergeCell ref="AT29:AT30"/>
    <mergeCell ref="AU29:AU30"/>
    <mergeCell ref="AV29:AV30"/>
    <mergeCell ref="AW29:AW30"/>
    <mergeCell ref="AX29:AX30"/>
    <mergeCell ref="BE25:BE26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AY25:AY26"/>
    <mergeCell ref="AZ25:AZ26"/>
    <mergeCell ref="BA25:BA26"/>
    <mergeCell ref="BB25:BB26"/>
    <mergeCell ref="BC25:BC26"/>
    <mergeCell ref="BD25:BD26"/>
    <mergeCell ref="BB23:BB24"/>
    <mergeCell ref="BC23:BC24"/>
    <mergeCell ref="BD23:BD24"/>
    <mergeCell ref="BE23:BE24"/>
    <mergeCell ref="AR25:AR26"/>
    <mergeCell ref="AT25:AT26"/>
    <mergeCell ref="AU25:AU26"/>
    <mergeCell ref="AV25:AV26"/>
    <mergeCell ref="AW25:AW26"/>
    <mergeCell ref="AX25:AX26"/>
    <mergeCell ref="BE21:BE22"/>
    <mergeCell ref="AR23:AR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AY21:AY22"/>
    <mergeCell ref="AZ21:AZ22"/>
    <mergeCell ref="BA21:BA22"/>
    <mergeCell ref="BB21:BB22"/>
    <mergeCell ref="BC21:BC22"/>
    <mergeCell ref="BD21:BD22"/>
    <mergeCell ref="BB19:BB20"/>
    <mergeCell ref="BC19:BC20"/>
    <mergeCell ref="BD19:BD20"/>
    <mergeCell ref="BE19:BE20"/>
    <mergeCell ref="AR21:AR22"/>
    <mergeCell ref="AT21:AT22"/>
    <mergeCell ref="AU21:AU22"/>
    <mergeCell ref="AV21:AV22"/>
    <mergeCell ref="AW21:AW22"/>
    <mergeCell ref="AX21:AX22"/>
    <mergeCell ref="BE17:BE18"/>
    <mergeCell ref="AR19:AR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Y17:AY18"/>
    <mergeCell ref="AZ17:AZ18"/>
    <mergeCell ref="BA17:BA18"/>
    <mergeCell ref="BB17:BB18"/>
    <mergeCell ref="BC17:BC18"/>
    <mergeCell ref="BD17:BD18"/>
    <mergeCell ref="BB15:BB16"/>
    <mergeCell ref="BC15:BC16"/>
    <mergeCell ref="BD15:BD16"/>
    <mergeCell ref="BE15:BE16"/>
    <mergeCell ref="AR17:AR18"/>
    <mergeCell ref="AT17:AT18"/>
    <mergeCell ref="AU17:AU18"/>
    <mergeCell ref="AV17:AV18"/>
    <mergeCell ref="AW17:AW18"/>
    <mergeCell ref="AX17:AX18"/>
    <mergeCell ref="BE13:BE14"/>
    <mergeCell ref="AR15:AR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Y13:AY14"/>
    <mergeCell ref="AZ13:AZ14"/>
    <mergeCell ref="BA13:BA14"/>
    <mergeCell ref="BB13:BB14"/>
    <mergeCell ref="BC13:BC14"/>
    <mergeCell ref="BD13:BD14"/>
    <mergeCell ref="BB11:BB12"/>
    <mergeCell ref="BC11:BC12"/>
    <mergeCell ref="BD11:BD12"/>
    <mergeCell ref="BE11:BE12"/>
    <mergeCell ref="AR13:AR14"/>
    <mergeCell ref="AT13:AT14"/>
    <mergeCell ref="AU13:AU14"/>
    <mergeCell ref="AV13:AV14"/>
    <mergeCell ref="AW13:AW14"/>
    <mergeCell ref="AX13:AX14"/>
    <mergeCell ref="BE9:BE10"/>
    <mergeCell ref="AR11:AR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AY9:AY10"/>
    <mergeCell ref="AZ9:AZ10"/>
    <mergeCell ref="BA9:BA10"/>
    <mergeCell ref="BB9:BB10"/>
    <mergeCell ref="BC9:BC10"/>
    <mergeCell ref="BD9:BD10"/>
    <mergeCell ref="AT9:AT10"/>
    <mergeCell ref="AU9:AU10"/>
    <mergeCell ref="AV9:AV10"/>
    <mergeCell ref="AW9:AW10"/>
    <mergeCell ref="AX9:AX10"/>
    <mergeCell ref="AS9:AS10"/>
    <mergeCell ref="AQ19:AQ28"/>
    <mergeCell ref="AQ29:AQ38"/>
    <mergeCell ref="AQ39:AQ48"/>
    <mergeCell ref="B47:E47"/>
    <mergeCell ref="A48:E48"/>
    <mergeCell ref="AJ23:AJ26"/>
    <mergeCell ref="AK23:AK26"/>
    <mergeCell ref="AL23:AL26"/>
    <mergeCell ref="AM23:AM26"/>
    <mergeCell ref="AD23:AD26"/>
    <mergeCell ref="A49:E49"/>
    <mergeCell ref="A51:D54"/>
    <mergeCell ref="V51:X51"/>
    <mergeCell ref="V52:X52"/>
    <mergeCell ref="V53:X53"/>
    <mergeCell ref="V54:X54"/>
    <mergeCell ref="BE7:BE8"/>
    <mergeCell ref="A27:A47"/>
    <mergeCell ref="B27:B31"/>
    <mergeCell ref="B32:B36"/>
    <mergeCell ref="B37:B41"/>
    <mergeCell ref="B42:B46"/>
    <mergeCell ref="AY7:AY8"/>
    <mergeCell ref="AZ7:AZ8"/>
    <mergeCell ref="BA7:BA8"/>
    <mergeCell ref="BB7:BB8"/>
    <mergeCell ref="BC7:BC8"/>
    <mergeCell ref="BD7:BD8"/>
    <mergeCell ref="AQ7:AQ8"/>
    <mergeCell ref="AU7:AU8"/>
    <mergeCell ref="AV7:AV8"/>
    <mergeCell ref="AW7:AW8"/>
    <mergeCell ref="AX7:AX8"/>
    <mergeCell ref="AT7:AT8"/>
    <mergeCell ref="AR7:AR8"/>
    <mergeCell ref="AS7:AS8"/>
    <mergeCell ref="AE23:AE26"/>
    <mergeCell ref="AF23:AF26"/>
    <mergeCell ref="AG23:AG26"/>
    <mergeCell ref="AH23:AH26"/>
    <mergeCell ref="AI23:AI26"/>
    <mergeCell ref="X23:X26"/>
    <mergeCell ref="Y23:Y26"/>
    <mergeCell ref="Z23:Z26"/>
    <mergeCell ref="AA23:AA26"/>
    <mergeCell ref="AB23:AB26"/>
    <mergeCell ref="AC23:AC26"/>
    <mergeCell ref="R23:R26"/>
    <mergeCell ref="S23:S26"/>
    <mergeCell ref="T23:T26"/>
    <mergeCell ref="U23:U26"/>
    <mergeCell ref="V23:V26"/>
    <mergeCell ref="W23:W26"/>
    <mergeCell ref="L23:L26"/>
    <mergeCell ref="M23:M26"/>
    <mergeCell ref="N23:N26"/>
    <mergeCell ref="O23:O26"/>
    <mergeCell ref="P23:P26"/>
    <mergeCell ref="Q23:Q26"/>
    <mergeCell ref="F23:F26"/>
    <mergeCell ref="G23:G26"/>
    <mergeCell ref="H23:H26"/>
    <mergeCell ref="I23:I26"/>
    <mergeCell ref="J23:J26"/>
    <mergeCell ref="K23:K26"/>
    <mergeCell ref="C20:D20"/>
    <mergeCell ref="C21:D21"/>
    <mergeCell ref="C22:E22"/>
    <mergeCell ref="A23:B26"/>
    <mergeCell ref="C23:C26"/>
    <mergeCell ref="D23:D26"/>
    <mergeCell ref="E23:E26"/>
    <mergeCell ref="AM14:AM16"/>
    <mergeCell ref="C15:D15"/>
    <mergeCell ref="C16:D16"/>
    <mergeCell ref="C17:D17"/>
    <mergeCell ref="AL17:AL19"/>
    <mergeCell ref="AM17:AM19"/>
    <mergeCell ref="C18:D18"/>
    <mergeCell ref="C19:D19"/>
    <mergeCell ref="AM8:AM10"/>
    <mergeCell ref="A9:B22"/>
    <mergeCell ref="C9:D9"/>
    <mergeCell ref="C10:D10"/>
    <mergeCell ref="C11:D11"/>
    <mergeCell ref="AL11:AL13"/>
    <mergeCell ref="AM11:AM13"/>
    <mergeCell ref="C12:D12"/>
    <mergeCell ref="C13:D13"/>
    <mergeCell ref="C14:D14"/>
    <mergeCell ref="A7:B8"/>
    <mergeCell ref="C7:D8"/>
    <mergeCell ref="E7:E8"/>
    <mergeCell ref="F7:AJ7"/>
    <mergeCell ref="AK8:AK19"/>
    <mergeCell ref="AL8:AL10"/>
    <mergeCell ref="AL14:AL16"/>
    <mergeCell ref="AV3:BA5"/>
    <mergeCell ref="BD3:BE3"/>
    <mergeCell ref="AB5:AD5"/>
    <mergeCell ref="AE5:AJ5"/>
    <mergeCell ref="AL5:AP5"/>
    <mergeCell ref="BD5:BE5"/>
    <mergeCell ref="A1:E1"/>
    <mergeCell ref="AO1:AP1"/>
    <mergeCell ref="AO2:AP3"/>
    <mergeCell ref="A3:G5"/>
    <mergeCell ref="H3:Z5"/>
    <mergeCell ref="AR3:AU5"/>
    <mergeCell ref="AU1:AU2"/>
    <mergeCell ref="AS39:AS40"/>
    <mergeCell ref="AS41:AS42"/>
    <mergeCell ref="AS27:AS28"/>
    <mergeCell ref="AS29:AS30"/>
    <mergeCell ref="AS11:AS12"/>
    <mergeCell ref="AS13:AS14"/>
    <mergeCell ref="AS15:AS16"/>
    <mergeCell ref="AS17:AS18"/>
    <mergeCell ref="AR37:AR38"/>
    <mergeCell ref="AR39:AR40"/>
    <mergeCell ref="AR43:AR44"/>
    <mergeCell ref="AN8:AN10"/>
    <mergeCell ref="AN11:AN13"/>
    <mergeCell ref="AN14:AN16"/>
    <mergeCell ref="AN17:AN19"/>
    <mergeCell ref="AR9:AR10"/>
    <mergeCell ref="AN23:AN26"/>
    <mergeCell ref="AQ9:AQ18"/>
    <mergeCell ref="AS45:AS46"/>
    <mergeCell ref="AS47:AS48"/>
    <mergeCell ref="AS19:AS20"/>
    <mergeCell ref="AS21:AS22"/>
    <mergeCell ref="AS23:AS24"/>
    <mergeCell ref="AS25:AS26"/>
    <mergeCell ref="AS31:AS32"/>
    <mergeCell ref="AS33:AS34"/>
    <mergeCell ref="AS35:AS36"/>
    <mergeCell ref="AS37:AS38"/>
  </mergeCells>
  <conditionalFormatting sqref="E9:AJ21 E27:AJ31 F32:AJ46">
    <cfRule type="expression" priority="60" dxfId="1" stopIfTrue="1">
      <formula>E9=""</formula>
    </cfRule>
  </conditionalFormatting>
  <conditionalFormatting sqref="F49:AJ49">
    <cfRule type="containsBlanks" priority="56" dxfId="1" stopIfTrue="1">
      <formula>LEN(TRIM(F49))=0</formula>
    </cfRule>
  </conditionalFormatting>
  <conditionalFormatting sqref="F52:U52">
    <cfRule type="containsBlanks" priority="55" dxfId="1" stopIfTrue="1">
      <formula>LEN(TRIM(F52))=0</formula>
    </cfRule>
  </conditionalFormatting>
  <conditionalFormatting sqref="F8:AJ8 F23:AJ26">
    <cfRule type="expression" priority="53" dxfId="120" stopIfTrue="1">
      <formula>WEEKDAY(F8,1)=1</formula>
    </cfRule>
    <cfRule type="expression" priority="54" dxfId="121" stopIfTrue="1">
      <formula>WEEKDAY(F8,1)=7</formula>
    </cfRule>
  </conditionalFormatting>
  <conditionalFormatting sqref="AE5:AJ5 AL5:AP5">
    <cfRule type="containsBlanks" priority="27" dxfId="1" stopIfTrue="1">
      <formula>LEN(TRIM(AE5))=0</formula>
    </cfRule>
  </conditionalFormatting>
  <conditionalFormatting sqref="BD3:BE3 BD5:BE5">
    <cfRule type="containsBlanks" priority="26" dxfId="0" stopIfTrue="1">
      <formula>LEN(TRIM(BD3))=0</formula>
    </cfRule>
  </conditionalFormatting>
  <conditionalFormatting sqref="AT9:AT48 E32:E46">
    <cfRule type="containsBlanks" priority="23" dxfId="0" stopIfTrue="1">
      <formula>LEN(TRIM(E9))=0</formula>
    </cfRule>
  </conditionalFormatting>
  <conditionalFormatting sqref="AU9:AU48 AW19:AW48 AY9:AY28 BA9:BA28 BB19:BC28 BE9:BE48">
    <cfRule type="containsBlanks" priority="22" dxfId="1" stopIfTrue="1">
      <formula>LEN(TRIM(AU9))=0</formula>
    </cfRule>
  </conditionalFormatting>
  <conditionalFormatting sqref="BC29:BC48">
    <cfRule type="containsBlanks" priority="20" dxfId="1" stopIfTrue="1">
      <formula>LEN(TRIM(BC29))=0</formula>
    </cfRule>
  </conditionalFormatting>
  <conditionalFormatting sqref="AV1:AV2">
    <cfRule type="expression" priority="18" dxfId="0" stopIfTrue="1">
      <formula>$AV$1=""</formula>
    </cfRule>
  </conditionalFormatting>
  <dataValidations count="5">
    <dataValidation type="list" allowBlank="1" showInputMessage="1" showErrorMessage="1" sqref="F49:AJ49">
      <formula1>"○,無"</formula1>
    </dataValidation>
    <dataValidation type="list" allowBlank="1" showInputMessage="1" showErrorMessage="1" sqref="F27:AJ31">
      <formula1>INDIRECT("$K$60:$K$74")</formula1>
    </dataValidation>
    <dataValidation type="list" allowBlank="1" showInputMessage="1" showErrorMessage="1" sqref="F32:AJ46">
      <formula1>INDIRECT("$K$60:$K$75")</formula1>
    </dataValidation>
    <dataValidation type="list" allowBlank="1" showInputMessage="1" showErrorMessage="1" sqref="F9:AJ21">
      <formula1>"出"</formula1>
    </dataValidation>
    <dataValidation type="whole" operator="lessThanOrEqual" allowBlank="1" showInputMessage="1" showErrorMessage="1" error="月当たりの上限額は２万円となります。&#10;（男性研修生は対象外）" sqref="BD19:BD48">
      <formula1>20000</formula1>
    </dataValidation>
  </dataValidations>
  <printOptions horizontalCentered="1" verticalCentered="1"/>
  <pageMargins left="0.1968503937007874" right="0.1968503937007874" top="0.3937007874015748" bottom="0" header="0" footer="0.1968503937007874"/>
  <pageSetup cellComments="asDisplayed" horizontalDpi="600" verticalDpi="600" orientation="landscape" paperSize="9" scale="63" r:id="rId3"/>
  <colBreaks count="1" manualBreakCount="1">
    <brk id="42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98"/>
  <sheetViews>
    <sheetView view="pageBreakPreview" zoomScale="85" zoomScaleNormal="75" zoomScaleSheetLayoutView="85" zoomScalePageLayoutView="0" workbookViewId="0" topLeftCell="A1">
      <selection activeCell="A3" sqref="A3:G5"/>
    </sheetView>
  </sheetViews>
  <sheetFormatPr defaultColWidth="9.140625" defaultRowHeight="15"/>
  <cols>
    <col min="1" max="2" width="7.8515625" style="34" customWidth="1"/>
    <col min="3" max="4" width="4.7109375" style="34" customWidth="1"/>
    <col min="5" max="5" width="17.140625" style="34" customWidth="1"/>
    <col min="6" max="36" width="4.140625" style="34" customWidth="1"/>
    <col min="37" max="37" width="9.8515625" style="34" customWidth="1"/>
    <col min="38" max="38" width="14.57421875" style="34" customWidth="1"/>
    <col min="39" max="40" width="9.8515625" style="34" customWidth="1"/>
    <col min="41" max="42" width="7.57421875" style="34" customWidth="1"/>
    <col min="43" max="43" width="3.57421875" style="34" customWidth="1"/>
    <col min="44" max="44" width="3.8515625" style="34" bestFit="1" customWidth="1"/>
    <col min="45" max="45" width="3.8515625" style="34" customWidth="1"/>
    <col min="46" max="46" width="19.421875" style="34" customWidth="1"/>
    <col min="47" max="55" width="15.57421875" style="34" customWidth="1"/>
    <col min="56" max="56" width="16.57421875" style="34" customWidth="1"/>
    <col min="57" max="57" width="30.57421875" style="34" customWidth="1"/>
    <col min="58" max="58" width="9.00390625" style="34" customWidth="1"/>
    <col min="59" max="65" width="9.00390625" style="34" hidden="1" customWidth="1"/>
    <col min="66" max="16384" width="9.00390625" style="34" customWidth="1"/>
  </cols>
  <sheetData>
    <row r="1" spans="1:48" ht="24" customHeight="1">
      <c r="A1" s="379" t="s">
        <v>188</v>
      </c>
      <c r="B1" s="380"/>
      <c r="C1" s="380"/>
      <c r="D1" s="380"/>
      <c r="E1" s="381"/>
      <c r="F1" s="78"/>
      <c r="G1" s="79"/>
      <c r="H1" s="79"/>
      <c r="I1" s="79"/>
      <c r="J1" s="80"/>
      <c r="L1" s="35"/>
      <c r="AJ1" s="36"/>
      <c r="AK1" s="36"/>
      <c r="AO1" s="365" t="s">
        <v>220</v>
      </c>
      <c r="AP1" s="365"/>
      <c r="AT1" s="33" t="s">
        <v>182</v>
      </c>
      <c r="AU1" s="511" t="s">
        <v>193</v>
      </c>
      <c r="AV1" s="517">
        <f>IF('【6月】月集計表'!AV1&gt;=0,'【6月】月集計表'!AV1,"")</f>
        <v>0</v>
      </c>
    </row>
    <row r="2" spans="1:48" ht="24" customHeight="1" thickBot="1">
      <c r="A2" s="37"/>
      <c r="B2" s="37"/>
      <c r="C2" s="37"/>
      <c r="D2" s="37"/>
      <c r="E2" s="37"/>
      <c r="G2" s="30"/>
      <c r="I2" s="38"/>
      <c r="J2" s="38"/>
      <c r="K2" s="38"/>
      <c r="L2" s="38"/>
      <c r="M2" s="38"/>
      <c r="N2" s="38"/>
      <c r="O2" s="38"/>
      <c r="P2" s="38"/>
      <c r="Q2" s="38"/>
      <c r="R2" s="38"/>
      <c r="W2" s="39"/>
      <c r="X2" s="39"/>
      <c r="AJ2" s="40"/>
      <c r="AK2" s="40"/>
      <c r="AO2" s="366"/>
      <c r="AP2" s="366"/>
      <c r="AU2" s="511"/>
      <c r="AV2" s="518"/>
    </row>
    <row r="3" spans="1:57" ht="24" customHeight="1">
      <c r="A3" s="382" t="s">
        <v>202</v>
      </c>
      <c r="B3" s="382"/>
      <c r="C3" s="382"/>
      <c r="D3" s="382"/>
      <c r="E3" s="382"/>
      <c r="F3" s="382"/>
      <c r="G3" s="382"/>
      <c r="H3" s="383" t="s">
        <v>161</v>
      </c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J3" s="40"/>
      <c r="AK3" s="40"/>
      <c r="AO3" s="366"/>
      <c r="AP3" s="366"/>
      <c r="AR3" s="340" t="str">
        <f>A3</f>
        <v>令和 2 年 8 月</v>
      </c>
      <c r="AS3" s="340"/>
      <c r="AT3" s="340"/>
      <c r="AU3" s="340"/>
      <c r="AV3" s="335" t="s">
        <v>160</v>
      </c>
      <c r="AW3" s="335"/>
      <c r="AX3" s="335"/>
      <c r="AY3" s="335"/>
      <c r="AZ3" s="335"/>
      <c r="BA3" s="335"/>
      <c r="BB3" s="42"/>
      <c r="BC3" s="1" t="s">
        <v>221</v>
      </c>
      <c r="BD3" s="330">
        <f>IF(AE5="","",AE5)</f>
      </c>
      <c r="BE3" s="331"/>
    </row>
    <row r="4" spans="1:55" ht="7.5" customHeight="1">
      <c r="A4" s="382"/>
      <c r="B4" s="382"/>
      <c r="C4" s="382"/>
      <c r="D4" s="382"/>
      <c r="E4" s="382"/>
      <c r="F4" s="382"/>
      <c r="G4" s="382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J4" s="40"/>
      <c r="AK4" s="40"/>
      <c r="AO4" s="43"/>
      <c r="AP4" s="43"/>
      <c r="AR4" s="340"/>
      <c r="AS4" s="340"/>
      <c r="AT4" s="340"/>
      <c r="AU4" s="340"/>
      <c r="AV4" s="335"/>
      <c r="AW4" s="335"/>
      <c r="AX4" s="335"/>
      <c r="AY4" s="335"/>
      <c r="AZ4" s="335"/>
      <c r="BA4" s="335"/>
      <c r="BB4" s="42"/>
      <c r="BC4" s="44"/>
    </row>
    <row r="5" spans="1:57" ht="24" customHeight="1">
      <c r="A5" s="382"/>
      <c r="B5" s="382"/>
      <c r="C5" s="382"/>
      <c r="D5" s="382"/>
      <c r="E5" s="382"/>
      <c r="F5" s="382"/>
      <c r="G5" s="382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B5" s="402" t="s">
        <v>222</v>
      </c>
      <c r="AC5" s="402"/>
      <c r="AD5" s="402"/>
      <c r="AE5" s="367">
        <f>IF('【7月】月集計表'!AE5&lt;&gt;"",'【7月】月集計表'!AE5,"")</f>
      </c>
      <c r="AF5" s="368"/>
      <c r="AG5" s="368"/>
      <c r="AH5" s="368"/>
      <c r="AI5" s="368"/>
      <c r="AJ5" s="369"/>
      <c r="AK5" s="1" t="s">
        <v>0</v>
      </c>
      <c r="AL5" s="370">
        <f>IF('【7月】月集計表'!AL5&lt;&gt;"",'【7月】月集計表'!AL5,"")</f>
      </c>
      <c r="AM5" s="371"/>
      <c r="AN5" s="371"/>
      <c r="AO5" s="371"/>
      <c r="AP5" s="372"/>
      <c r="AR5" s="340"/>
      <c r="AS5" s="340"/>
      <c r="AT5" s="340"/>
      <c r="AU5" s="340"/>
      <c r="AV5" s="335"/>
      <c r="AW5" s="335"/>
      <c r="AX5" s="335"/>
      <c r="AY5" s="335"/>
      <c r="AZ5" s="335"/>
      <c r="BA5" s="335"/>
      <c r="BB5" s="42"/>
      <c r="BC5" s="1" t="s">
        <v>94</v>
      </c>
      <c r="BD5" s="330">
        <f>IF(AL5="","",AL5)</f>
      </c>
      <c r="BE5" s="331"/>
    </row>
    <row r="6" spans="14:40" ht="7.5" customHeight="1" thickBot="1"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J6" s="30"/>
      <c r="AK6" s="30"/>
      <c r="AN6" s="30"/>
    </row>
    <row r="7" spans="1:57" ht="19.5" customHeight="1">
      <c r="A7" s="384" t="s">
        <v>1</v>
      </c>
      <c r="B7" s="385"/>
      <c r="C7" s="417" t="s">
        <v>153</v>
      </c>
      <c r="D7" s="315"/>
      <c r="E7" s="400" t="s">
        <v>2</v>
      </c>
      <c r="F7" s="397" t="s">
        <v>3</v>
      </c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9"/>
      <c r="AK7" s="46" t="s">
        <v>107</v>
      </c>
      <c r="AL7" s="45" t="s">
        <v>106</v>
      </c>
      <c r="AM7" s="45" t="s">
        <v>216</v>
      </c>
      <c r="AN7" s="87" t="s">
        <v>215</v>
      </c>
      <c r="AQ7" s="404"/>
      <c r="AR7" s="295"/>
      <c r="AS7" s="297" t="s">
        <v>170</v>
      </c>
      <c r="AT7" s="315" t="s">
        <v>72</v>
      </c>
      <c r="AU7" s="336" t="s">
        <v>77</v>
      </c>
      <c r="AV7" s="351" t="s">
        <v>78</v>
      </c>
      <c r="AW7" s="336" t="s">
        <v>223</v>
      </c>
      <c r="AX7" s="351" t="s">
        <v>79</v>
      </c>
      <c r="AY7" s="336" t="s">
        <v>109</v>
      </c>
      <c r="AZ7" s="351" t="s">
        <v>80</v>
      </c>
      <c r="BA7" s="403" t="s">
        <v>81</v>
      </c>
      <c r="BB7" s="353" t="s">
        <v>92</v>
      </c>
      <c r="BC7" s="355" t="s">
        <v>82</v>
      </c>
      <c r="BD7" s="333" t="s">
        <v>232</v>
      </c>
      <c r="BE7" s="338" t="s">
        <v>83</v>
      </c>
    </row>
    <row r="8" spans="1:57" ht="19.5" customHeight="1" thickBot="1">
      <c r="A8" s="386"/>
      <c r="B8" s="387"/>
      <c r="C8" s="418"/>
      <c r="D8" s="419"/>
      <c r="E8" s="401"/>
      <c r="F8" s="47">
        <f>'日付'!B7</f>
        <v>44044</v>
      </c>
      <c r="G8" s="47">
        <f>'日付'!C7</f>
        <v>44045</v>
      </c>
      <c r="H8" s="47">
        <f>'日付'!D7</f>
        <v>44046</v>
      </c>
      <c r="I8" s="47">
        <f>'日付'!E7</f>
        <v>44047</v>
      </c>
      <c r="J8" s="47">
        <f>'日付'!F7</f>
        <v>44048</v>
      </c>
      <c r="K8" s="47">
        <f>'日付'!G7</f>
        <v>44049</v>
      </c>
      <c r="L8" s="47">
        <f>'日付'!H7</f>
        <v>44050</v>
      </c>
      <c r="M8" s="47">
        <f>'日付'!I7</f>
        <v>44051</v>
      </c>
      <c r="N8" s="47">
        <f>'日付'!J7</f>
        <v>44052</v>
      </c>
      <c r="O8" s="47">
        <f>'日付'!K7</f>
        <v>44053</v>
      </c>
      <c r="P8" s="47">
        <f>'日付'!L7</f>
        <v>44054</v>
      </c>
      <c r="Q8" s="47">
        <f>'日付'!M7</f>
        <v>44055</v>
      </c>
      <c r="R8" s="47">
        <f>'日付'!N7</f>
        <v>44056</v>
      </c>
      <c r="S8" s="47">
        <f>'日付'!O7</f>
        <v>44057</v>
      </c>
      <c r="T8" s="47">
        <f>'日付'!P7</f>
        <v>44058</v>
      </c>
      <c r="U8" s="47">
        <f>'日付'!Q7</f>
        <v>44059</v>
      </c>
      <c r="V8" s="47">
        <f>'日付'!R7</f>
        <v>44060</v>
      </c>
      <c r="W8" s="47">
        <f>'日付'!S7</f>
        <v>44061</v>
      </c>
      <c r="X8" s="47">
        <f>'日付'!T7</f>
        <v>44062</v>
      </c>
      <c r="Y8" s="47">
        <f>'日付'!U7</f>
        <v>44063</v>
      </c>
      <c r="Z8" s="47">
        <f>'日付'!V7</f>
        <v>44064</v>
      </c>
      <c r="AA8" s="47">
        <f>'日付'!W7</f>
        <v>44065</v>
      </c>
      <c r="AB8" s="47">
        <f>'日付'!X7</f>
        <v>44066</v>
      </c>
      <c r="AC8" s="47">
        <f>'日付'!Y7</f>
        <v>44067</v>
      </c>
      <c r="AD8" s="47">
        <f>'日付'!Z7</f>
        <v>44068</v>
      </c>
      <c r="AE8" s="47">
        <f>'日付'!AA7</f>
        <v>44069</v>
      </c>
      <c r="AF8" s="47">
        <f>'日付'!AB7</f>
        <v>44070</v>
      </c>
      <c r="AG8" s="47">
        <f>'日付'!AC7</f>
        <v>44071</v>
      </c>
      <c r="AH8" s="47">
        <f>'日付'!AD7</f>
        <v>44072</v>
      </c>
      <c r="AI8" s="47">
        <f>'日付'!AE7</f>
        <v>44073</v>
      </c>
      <c r="AJ8" s="47">
        <f>'日付'!AF7</f>
        <v>44074</v>
      </c>
      <c r="AK8" s="346" t="s">
        <v>147</v>
      </c>
      <c r="AL8" s="410" t="s">
        <v>151</v>
      </c>
      <c r="AM8" s="343">
        <f>COUNTIF($F$48:$AJ$48,1)+COUNTIF($F$48:$AJ$48,2)+COUNTIF($F$48:$AJ$48,3)</f>
        <v>0</v>
      </c>
      <c r="AN8" s="307">
        <f>AM8+'【7月】月集計表'!AN8</f>
        <v>0</v>
      </c>
      <c r="AQ8" s="405"/>
      <c r="AR8" s="296"/>
      <c r="AS8" s="298"/>
      <c r="AT8" s="316"/>
      <c r="AU8" s="337"/>
      <c r="AV8" s="352"/>
      <c r="AW8" s="337"/>
      <c r="AX8" s="352"/>
      <c r="AY8" s="337"/>
      <c r="AZ8" s="352"/>
      <c r="BA8" s="337"/>
      <c r="BB8" s="354"/>
      <c r="BC8" s="352"/>
      <c r="BD8" s="334"/>
      <c r="BE8" s="339"/>
    </row>
    <row r="9" spans="1:65" ht="16.5" customHeight="1">
      <c r="A9" s="388" t="s">
        <v>5</v>
      </c>
      <c r="B9" s="389"/>
      <c r="C9" s="420">
        <v>1</v>
      </c>
      <c r="D9" s="421"/>
      <c r="E9" s="13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06"/>
      <c r="AK9" s="347"/>
      <c r="AL9" s="411"/>
      <c r="AM9" s="344"/>
      <c r="AN9" s="308"/>
      <c r="AQ9" s="522" t="s">
        <v>171</v>
      </c>
      <c r="AR9" s="521">
        <v>1</v>
      </c>
      <c r="AS9" s="293"/>
      <c r="AT9" s="317">
        <f>IF(E27="","",E27)</f>
      </c>
      <c r="AU9" s="424"/>
      <c r="AV9" s="426">
        <f>IF(90000&lt;=AU9,90000,AU9)</f>
        <v>0</v>
      </c>
      <c r="AW9" s="428"/>
      <c r="AX9" s="432"/>
      <c r="AY9" s="424"/>
      <c r="AZ9" s="426">
        <f>IF(20000&lt;=AY9,20000,AY9)</f>
        <v>0</v>
      </c>
      <c r="BA9" s="424"/>
      <c r="BB9" s="434"/>
      <c r="BC9" s="432"/>
      <c r="BD9" s="436"/>
      <c r="BE9" s="438"/>
      <c r="BG9" s="505" t="s">
        <v>195</v>
      </c>
      <c r="BH9" s="506"/>
      <c r="BI9" s="268">
        <f>IF(AV1&lt;&gt;"",AV1,BG13)</f>
        <v>0</v>
      </c>
      <c r="BJ9" s="269"/>
      <c r="BK9" s="269"/>
      <c r="BL9" s="269"/>
      <c r="BM9" s="269"/>
    </row>
    <row r="10" spans="1:65" ht="16.5" customHeight="1">
      <c r="A10" s="390"/>
      <c r="B10" s="391"/>
      <c r="C10" s="349">
        <v>2</v>
      </c>
      <c r="D10" s="350"/>
      <c r="E10" s="13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07"/>
      <c r="AK10" s="347"/>
      <c r="AL10" s="412"/>
      <c r="AM10" s="345"/>
      <c r="AN10" s="309"/>
      <c r="AQ10" s="523"/>
      <c r="AR10" s="519"/>
      <c r="AS10" s="299"/>
      <c r="AT10" s="318"/>
      <c r="AU10" s="425"/>
      <c r="AV10" s="427"/>
      <c r="AW10" s="429"/>
      <c r="AX10" s="433"/>
      <c r="AY10" s="431"/>
      <c r="AZ10" s="427"/>
      <c r="BA10" s="431"/>
      <c r="BB10" s="435"/>
      <c r="BC10" s="433"/>
      <c r="BD10" s="437"/>
      <c r="BE10" s="439"/>
      <c r="BG10" s="269"/>
      <c r="BH10" s="269"/>
      <c r="BI10" s="269"/>
      <c r="BJ10" s="269"/>
      <c r="BK10" s="269"/>
      <c r="BL10" s="269"/>
      <c r="BM10" s="269"/>
    </row>
    <row r="11" spans="1:65" ht="16.5" customHeight="1">
      <c r="A11" s="390"/>
      <c r="B11" s="391"/>
      <c r="C11" s="349">
        <v>3</v>
      </c>
      <c r="D11" s="350"/>
      <c r="E11" s="13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07"/>
      <c r="AK11" s="347"/>
      <c r="AL11" s="410" t="s">
        <v>149</v>
      </c>
      <c r="AM11" s="343">
        <f>COUNTIF($F$48:$AJ$48,2)+COUNTIF($F$48:$AJ$48,3)</f>
        <v>0</v>
      </c>
      <c r="AN11" s="307">
        <f>AM11+'【7月】月集計表'!AN11</f>
        <v>0</v>
      </c>
      <c r="AQ11" s="523"/>
      <c r="AR11" s="519">
        <v>2</v>
      </c>
      <c r="AS11" s="291"/>
      <c r="AT11" s="430">
        <f>IF(E28="","",E28)</f>
      </c>
      <c r="AU11" s="431"/>
      <c r="AV11" s="427">
        <f>IF(90000&lt;=AU11,90000,AU11)</f>
        <v>0</v>
      </c>
      <c r="AW11" s="429"/>
      <c r="AX11" s="433"/>
      <c r="AY11" s="431"/>
      <c r="AZ11" s="427">
        <f>IF(20000&lt;=AY11,20000,AY11)</f>
        <v>0</v>
      </c>
      <c r="BA11" s="431"/>
      <c r="BB11" s="435"/>
      <c r="BC11" s="433"/>
      <c r="BD11" s="437"/>
      <c r="BE11" s="439"/>
      <c r="BG11" s="507" t="s">
        <v>192</v>
      </c>
      <c r="BH11" s="507"/>
      <c r="BI11" s="507"/>
      <c r="BJ11" s="507"/>
      <c r="BK11" s="270" t="s">
        <v>196</v>
      </c>
      <c r="BL11" s="270" t="s">
        <v>197</v>
      </c>
      <c r="BM11" s="271" t="s">
        <v>198</v>
      </c>
    </row>
    <row r="12" spans="1:65" ht="16.5" customHeight="1">
      <c r="A12" s="390"/>
      <c r="B12" s="391"/>
      <c r="C12" s="349">
        <v>4</v>
      </c>
      <c r="D12" s="350"/>
      <c r="E12" s="13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08"/>
      <c r="AK12" s="347"/>
      <c r="AL12" s="411"/>
      <c r="AM12" s="344"/>
      <c r="AN12" s="308"/>
      <c r="AQ12" s="523"/>
      <c r="AR12" s="519"/>
      <c r="AS12" s="294"/>
      <c r="AT12" s="318"/>
      <c r="AU12" s="425"/>
      <c r="AV12" s="427"/>
      <c r="AW12" s="429"/>
      <c r="AX12" s="433"/>
      <c r="AY12" s="431"/>
      <c r="AZ12" s="427"/>
      <c r="BA12" s="431"/>
      <c r="BB12" s="435"/>
      <c r="BC12" s="433"/>
      <c r="BD12" s="437"/>
      <c r="BE12" s="439"/>
      <c r="BG12" s="272">
        <v>1</v>
      </c>
      <c r="BH12" s="273" t="s">
        <v>199</v>
      </c>
      <c r="BI12" s="273"/>
      <c r="BJ12" s="271"/>
      <c r="BK12" s="270">
        <v>1.05</v>
      </c>
      <c r="BL12" s="507">
        <f>IF(BI9="新規",BK13,IF(BI9&lt;BG15,BK15,IF(AND(BI9&gt;=BG14,BI9&lt;BI14),BK14,IF(AND(BI9&gt;=BG13,BI9&lt;BI13),BK13,IF(BI9=BG12,BK12,"")))))</f>
        <v>0.9</v>
      </c>
      <c r="BM12" s="508">
        <f>IF(AV1&lt;&gt;"",BL12*90000,"")</f>
        <v>81000</v>
      </c>
    </row>
    <row r="13" spans="1:65" ht="16.5" customHeight="1">
      <c r="A13" s="390"/>
      <c r="B13" s="391"/>
      <c r="C13" s="349">
        <v>5</v>
      </c>
      <c r="D13" s="350"/>
      <c r="E13" s="13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08"/>
      <c r="AK13" s="347"/>
      <c r="AL13" s="412"/>
      <c r="AM13" s="345"/>
      <c r="AN13" s="309"/>
      <c r="AQ13" s="523"/>
      <c r="AR13" s="519">
        <v>3</v>
      </c>
      <c r="AS13" s="291"/>
      <c r="AT13" s="430">
        <f>IF(E29="","",E29)</f>
      </c>
      <c r="AU13" s="431"/>
      <c r="AV13" s="427">
        <f>IF(90000&lt;=AU13,90000,AU13)</f>
        <v>0</v>
      </c>
      <c r="AW13" s="429"/>
      <c r="AX13" s="433"/>
      <c r="AY13" s="431"/>
      <c r="AZ13" s="427">
        <f>IF(20000&lt;=AY13,20000,AY13)</f>
        <v>0</v>
      </c>
      <c r="BA13" s="431"/>
      <c r="BB13" s="435"/>
      <c r="BC13" s="433"/>
      <c r="BD13" s="437"/>
      <c r="BE13" s="439"/>
      <c r="BG13" s="272">
        <v>0.8</v>
      </c>
      <c r="BH13" s="273" t="s">
        <v>199</v>
      </c>
      <c r="BI13" s="273">
        <v>1</v>
      </c>
      <c r="BJ13" s="271" t="s">
        <v>194</v>
      </c>
      <c r="BK13" s="270">
        <v>1</v>
      </c>
      <c r="BL13" s="507"/>
      <c r="BM13" s="509"/>
    </row>
    <row r="14" spans="1:65" ht="16.5" customHeight="1">
      <c r="A14" s="390"/>
      <c r="B14" s="391"/>
      <c r="C14" s="349">
        <v>6</v>
      </c>
      <c r="D14" s="350"/>
      <c r="E14" s="13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08"/>
      <c r="AK14" s="347"/>
      <c r="AL14" s="410" t="s">
        <v>150</v>
      </c>
      <c r="AM14" s="343">
        <f>COUNTIF($F$48:$AJ$48,3)</f>
        <v>0</v>
      </c>
      <c r="AN14" s="307">
        <f>AM14+'【7月】月集計表'!AN14</f>
        <v>0</v>
      </c>
      <c r="AQ14" s="523"/>
      <c r="AR14" s="519"/>
      <c r="AS14" s="294"/>
      <c r="AT14" s="318"/>
      <c r="AU14" s="425"/>
      <c r="AV14" s="427"/>
      <c r="AW14" s="429"/>
      <c r="AX14" s="433"/>
      <c r="AY14" s="431"/>
      <c r="AZ14" s="427"/>
      <c r="BA14" s="431"/>
      <c r="BB14" s="435"/>
      <c r="BC14" s="433"/>
      <c r="BD14" s="437"/>
      <c r="BE14" s="439"/>
      <c r="BG14" s="272">
        <v>0.6</v>
      </c>
      <c r="BH14" s="273" t="s">
        <v>199</v>
      </c>
      <c r="BI14" s="273">
        <v>0.8</v>
      </c>
      <c r="BJ14" s="271" t="s">
        <v>194</v>
      </c>
      <c r="BK14" s="270">
        <v>0.95</v>
      </c>
      <c r="BL14" s="507"/>
      <c r="BM14" s="509"/>
    </row>
    <row r="15" spans="1:65" ht="16.5" customHeight="1">
      <c r="A15" s="390"/>
      <c r="B15" s="391"/>
      <c r="C15" s="349">
        <v>7</v>
      </c>
      <c r="D15" s="350"/>
      <c r="E15" s="13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08"/>
      <c r="AK15" s="347"/>
      <c r="AL15" s="411"/>
      <c r="AM15" s="344"/>
      <c r="AN15" s="308"/>
      <c r="AQ15" s="523"/>
      <c r="AR15" s="519">
        <v>4</v>
      </c>
      <c r="AS15" s="291"/>
      <c r="AT15" s="430">
        <f>IF(E30="","",E30)</f>
      </c>
      <c r="AU15" s="431"/>
      <c r="AV15" s="427">
        <f>IF(90000&lt;=AU15,90000,AU15)</f>
        <v>0</v>
      </c>
      <c r="AW15" s="429"/>
      <c r="AX15" s="433"/>
      <c r="AY15" s="431"/>
      <c r="AZ15" s="427">
        <f>IF(20000&lt;=AY15,20000,AY15)</f>
        <v>0</v>
      </c>
      <c r="BA15" s="431"/>
      <c r="BB15" s="435"/>
      <c r="BC15" s="433"/>
      <c r="BD15" s="437"/>
      <c r="BE15" s="439"/>
      <c r="BG15" s="272">
        <v>0.6</v>
      </c>
      <c r="BH15" s="273" t="s">
        <v>194</v>
      </c>
      <c r="BI15" s="273"/>
      <c r="BJ15" s="271"/>
      <c r="BK15" s="270">
        <v>0.9</v>
      </c>
      <c r="BL15" s="507"/>
      <c r="BM15" s="510"/>
    </row>
    <row r="16" spans="1:57" ht="17.25" customHeight="1">
      <c r="A16" s="390"/>
      <c r="B16" s="391"/>
      <c r="C16" s="349">
        <v>8</v>
      </c>
      <c r="D16" s="350"/>
      <c r="E16" s="13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08"/>
      <c r="AK16" s="347"/>
      <c r="AL16" s="412"/>
      <c r="AM16" s="345"/>
      <c r="AN16" s="309"/>
      <c r="AQ16" s="523"/>
      <c r="AR16" s="519"/>
      <c r="AS16" s="294"/>
      <c r="AT16" s="318"/>
      <c r="AU16" s="425"/>
      <c r="AV16" s="427"/>
      <c r="AW16" s="429"/>
      <c r="AX16" s="433"/>
      <c r="AY16" s="431"/>
      <c r="AZ16" s="427"/>
      <c r="BA16" s="431"/>
      <c r="BB16" s="435"/>
      <c r="BC16" s="433"/>
      <c r="BD16" s="437"/>
      <c r="BE16" s="439"/>
    </row>
    <row r="17" spans="1:57" ht="17.25" customHeight="1">
      <c r="A17" s="390"/>
      <c r="B17" s="391"/>
      <c r="C17" s="349">
        <v>9</v>
      </c>
      <c r="D17" s="350"/>
      <c r="E17" s="13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09"/>
      <c r="AK17" s="347"/>
      <c r="AL17" s="410" t="s">
        <v>142</v>
      </c>
      <c r="AM17" s="414">
        <f>SUM(AM8:AM16)</f>
        <v>0</v>
      </c>
      <c r="AN17" s="310">
        <f>SUM(AN8:AN16)</f>
        <v>0</v>
      </c>
      <c r="AQ17" s="523"/>
      <c r="AR17" s="519">
        <v>5</v>
      </c>
      <c r="AS17" s="291"/>
      <c r="AT17" s="430">
        <f>IF(E31="","",E31)</f>
      </c>
      <c r="AU17" s="431"/>
      <c r="AV17" s="427">
        <f>IF(90000&lt;=AU17,90000,AU17)</f>
        <v>0</v>
      </c>
      <c r="AW17" s="429"/>
      <c r="AX17" s="433"/>
      <c r="AY17" s="431"/>
      <c r="AZ17" s="427">
        <f>IF(20000&lt;=AY17,20000,AY17)</f>
        <v>0</v>
      </c>
      <c r="BA17" s="431"/>
      <c r="BB17" s="435"/>
      <c r="BC17" s="433"/>
      <c r="BD17" s="437"/>
      <c r="BE17" s="439"/>
    </row>
    <row r="18" spans="1:57" ht="17.25" customHeight="1" thickBot="1">
      <c r="A18" s="390"/>
      <c r="B18" s="391"/>
      <c r="C18" s="349">
        <v>10</v>
      </c>
      <c r="D18" s="350"/>
      <c r="E18" s="13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09"/>
      <c r="AK18" s="347"/>
      <c r="AL18" s="411"/>
      <c r="AM18" s="415"/>
      <c r="AN18" s="311"/>
      <c r="AQ18" s="524"/>
      <c r="AR18" s="520"/>
      <c r="AS18" s="292"/>
      <c r="AT18" s="441"/>
      <c r="AU18" s="442"/>
      <c r="AV18" s="443"/>
      <c r="AW18" s="444"/>
      <c r="AX18" s="445"/>
      <c r="AY18" s="446"/>
      <c r="AZ18" s="447"/>
      <c r="BA18" s="446"/>
      <c r="BB18" s="448"/>
      <c r="BC18" s="445"/>
      <c r="BD18" s="449"/>
      <c r="BE18" s="450"/>
    </row>
    <row r="19" spans="1:57" ht="17.25" customHeight="1" thickBot="1" thickTop="1">
      <c r="A19" s="390"/>
      <c r="B19" s="391"/>
      <c r="C19" s="349">
        <v>11</v>
      </c>
      <c r="D19" s="350"/>
      <c r="E19" s="13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09"/>
      <c r="AK19" s="348"/>
      <c r="AL19" s="413"/>
      <c r="AM19" s="416"/>
      <c r="AN19" s="312"/>
      <c r="AO19" s="30"/>
      <c r="AP19" s="30"/>
      <c r="AQ19" s="522" t="s">
        <v>172</v>
      </c>
      <c r="AR19" s="521">
        <v>1</v>
      </c>
      <c r="AS19" s="293"/>
      <c r="AT19" s="317">
        <f>IF(E32="","",E32)</f>
      </c>
      <c r="AU19" s="451"/>
      <c r="AV19" s="453">
        <f>IF($BM$12&lt;=AU19,$BM$12,AU19)</f>
        <v>0</v>
      </c>
      <c r="AW19" s="455"/>
      <c r="AX19" s="426">
        <f>IF(10000&lt;=AW19,10000,AW19)</f>
        <v>0</v>
      </c>
      <c r="AY19" s="424"/>
      <c r="AZ19" s="426">
        <f>IF(20000&lt;=AY19,20000,AY19)</f>
        <v>0</v>
      </c>
      <c r="BA19" s="451"/>
      <c r="BB19" s="458"/>
      <c r="BC19" s="460"/>
      <c r="BD19" s="462"/>
      <c r="BE19" s="438"/>
    </row>
    <row r="20" spans="1:57" ht="17.25" customHeight="1">
      <c r="A20" s="390"/>
      <c r="B20" s="391"/>
      <c r="C20" s="349">
        <v>12</v>
      </c>
      <c r="D20" s="350"/>
      <c r="E20" s="13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09"/>
      <c r="AK20" s="48"/>
      <c r="AL20" s="49"/>
      <c r="AM20" s="50"/>
      <c r="AN20" s="52"/>
      <c r="AO20" s="52"/>
      <c r="AP20" s="51"/>
      <c r="AQ20" s="523"/>
      <c r="AR20" s="519"/>
      <c r="AS20" s="299"/>
      <c r="AT20" s="318"/>
      <c r="AU20" s="452"/>
      <c r="AV20" s="454"/>
      <c r="AW20" s="456"/>
      <c r="AX20" s="427"/>
      <c r="AY20" s="431"/>
      <c r="AZ20" s="427"/>
      <c r="BA20" s="457"/>
      <c r="BB20" s="459"/>
      <c r="BC20" s="461"/>
      <c r="BD20" s="463"/>
      <c r="BE20" s="439"/>
    </row>
    <row r="21" spans="1:57" ht="16.5" customHeight="1">
      <c r="A21" s="390"/>
      <c r="B21" s="391"/>
      <c r="C21" s="349">
        <v>13</v>
      </c>
      <c r="D21" s="350"/>
      <c r="E21" s="13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10"/>
      <c r="AK21" s="48"/>
      <c r="AL21" s="52"/>
      <c r="AM21" s="52"/>
      <c r="AN21" s="52"/>
      <c r="AO21" s="52"/>
      <c r="AP21" s="51"/>
      <c r="AQ21" s="523"/>
      <c r="AR21" s="519">
        <v>2</v>
      </c>
      <c r="AS21" s="291"/>
      <c r="AT21" s="430">
        <f>IF(E33="","",E33)</f>
      </c>
      <c r="AU21" s="457"/>
      <c r="AV21" s="454">
        <f>IF($BM$12&lt;=AU21,$BM$12,AU21)</f>
        <v>0</v>
      </c>
      <c r="AW21" s="456"/>
      <c r="AX21" s="427">
        <f>IF(10000&lt;=AW21,10000,AW21)</f>
        <v>0</v>
      </c>
      <c r="AY21" s="431"/>
      <c r="AZ21" s="427">
        <f>IF(20000&lt;=AY21,20000,AY21)</f>
        <v>0</v>
      </c>
      <c r="BA21" s="457"/>
      <c r="BB21" s="459"/>
      <c r="BC21" s="461"/>
      <c r="BD21" s="463"/>
      <c r="BE21" s="439"/>
    </row>
    <row r="22" spans="1:57" ht="16.5" customHeight="1" thickBot="1">
      <c r="A22" s="392"/>
      <c r="B22" s="393"/>
      <c r="C22" s="394" t="s">
        <v>144</v>
      </c>
      <c r="D22" s="395"/>
      <c r="E22" s="396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9">
        <f t="shared" si="0"/>
        <v>0</v>
      </c>
      <c r="AK22" s="53"/>
      <c r="AL22" s="54"/>
      <c r="AM22" s="55"/>
      <c r="AN22" s="55"/>
      <c r="AO22" s="51"/>
      <c r="AP22" s="51"/>
      <c r="AQ22" s="523"/>
      <c r="AR22" s="519"/>
      <c r="AS22" s="294"/>
      <c r="AT22" s="318"/>
      <c r="AU22" s="452"/>
      <c r="AV22" s="454"/>
      <c r="AW22" s="456"/>
      <c r="AX22" s="427"/>
      <c r="AY22" s="431"/>
      <c r="AZ22" s="427"/>
      <c r="BA22" s="457"/>
      <c r="BB22" s="459"/>
      <c r="BC22" s="461"/>
      <c r="BD22" s="463"/>
      <c r="BE22" s="439"/>
    </row>
    <row r="23" spans="1:57" ht="15.75" customHeight="1">
      <c r="A23" s="384" t="s">
        <v>1</v>
      </c>
      <c r="B23" s="385"/>
      <c r="C23" s="297" t="s">
        <v>153</v>
      </c>
      <c r="D23" s="297" t="s">
        <v>152</v>
      </c>
      <c r="E23" s="362" t="s">
        <v>2</v>
      </c>
      <c r="F23" s="313">
        <f>F8</f>
        <v>44044</v>
      </c>
      <c r="G23" s="313">
        <f aca="true" t="shared" si="1" ref="G23:AJ23">G8</f>
        <v>44045</v>
      </c>
      <c r="H23" s="313">
        <f t="shared" si="1"/>
        <v>44046</v>
      </c>
      <c r="I23" s="313">
        <f t="shared" si="1"/>
        <v>44047</v>
      </c>
      <c r="J23" s="313">
        <f t="shared" si="1"/>
        <v>44048</v>
      </c>
      <c r="K23" s="313">
        <f t="shared" si="1"/>
        <v>44049</v>
      </c>
      <c r="L23" s="313">
        <f t="shared" si="1"/>
        <v>44050</v>
      </c>
      <c r="M23" s="313">
        <f t="shared" si="1"/>
        <v>44051</v>
      </c>
      <c r="N23" s="313">
        <f t="shared" si="1"/>
        <v>44052</v>
      </c>
      <c r="O23" s="313">
        <f t="shared" si="1"/>
        <v>44053</v>
      </c>
      <c r="P23" s="313">
        <f t="shared" si="1"/>
        <v>44054</v>
      </c>
      <c r="Q23" s="313">
        <f t="shared" si="1"/>
        <v>44055</v>
      </c>
      <c r="R23" s="313">
        <f t="shared" si="1"/>
        <v>44056</v>
      </c>
      <c r="S23" s="313">
        <f t="shared" si="1"/>
        <v>44057</v>
      </c>
      <c r="T23" s="313">
        <f t="shared" si="1"/>
        <v>44058</v>
      </c>
      <c r="U23" s="313">
        <f t="shared" si="1"/>
        <v>44059</v>
      </c>
      <c r="V23" s="313">
        <f t="shared" si="1"/>
        <v>44060</v>
      </c>
      <c r="W23" s="313">
        <f t="shared" si="1"/>
        <v>44061</v>
      </c>
      <c r="X23" s="313">
        <f t="shared" si="1"/>
        <v>44062</v>
      </c>
      <c r="Y23" s="313">
        <f t="shared" si="1"/>
        <v>44063</v>
      </c>
      <c r="Z23" s="313">
        <f t="shared" si="1"/>
        <v>44064</v>
      </c>
      <c r="AA23" s="313">
        <f t="shared" si="1"/>
        <v>44065</v>
      </c>
      <c r="AB23" s="313">
        <f t="shared" si="1"/>
        <v>44066</v>
      </c>
      <c r="AC23" s="313">
        <f t="shared" si="1"/>
        <v>44067</v>
      </c>
      <c r="AD23" s="313">
        <f t="shared" si="1"/>
        <v>44068</v>
      </c>
      <c r="AE23" s="313">
        <f t="shared" si="1"/>
        <v>44069</v>
      </c>
      <c r="AF23" s="313">
        <f t="shared" si="1"/>
        <v>44070</v>
      </c>
      <c r="AG23" s="313">
        <f t="shared" si="1"/>
        <v>44071</v>
      </c>
      <c r="AH23" s="313">
        <f t="shared" si="1"/>
        <v>44072</v>
      </c>
      <c r="AI23" s="313">
        <f t="shared" si="1"/>
        <v>44073</v>
      </c>
      <c r="AJ23" s="525">
        <f t="shared" si="1"/>
        <v>44074</v>
      </c>
      <c r="AK23" s="408" t="s">
        <v>154</v>
      </c>
      <c r="AL23" s="300" t="s">
        <v>46</v>
      </c>
      <c r="AM23" s="300" t="s">
        <v>73</v>
      </c>
      <c r="AN23" s="300" t="s">
        <v>74</v>
      </c>
      <c r="AO23" s="51"/>
      <c r="AP23" s="51"/>
      <c r="AQ23" s="523"/>
      <c r="AR23" s="519">
        <v>3</v>
      </c>
      <c r="AS23" s="291"/>
      <c r="AT23" s="430">
        <f>IF(E34="","",E34)</f>
      </c>
      <c r="AU23" s="457"/>
      <c r="AV23" s="454">
        <f>IF($BM$12&lt;=AU23,$BM$12,AU23)</f>
        <v>0</v>
      </c>
      <c r="AW23" s="456"/>
      <c r="AX23" s="427">
        <f>IF(10000&lt;=AW23,10000,AW23)</f>
        <v>0</v>
      </c>
      <c r="AY23" s="431"/>
      <c r="AZ23" s="427">
        <f>IF(20000&lt;=AY23,20000,AY23)</f>
        <v>0</v>
      </c>
      <c r="BA23" s="457"/>
      <c r="BB23" s="459"/>
      <c r="BC23" s="461"/>
      <c r="BD23" s="463"/>
      <c r="BE23" s="439"/>
    </row>
    <row r="24" spans="1:57" ht="15.75" customHeight="1">
      <c r="A24" s="422"/>
      <c r="B24" s="423"/>
      <c r="C24" s="332"/>
      <c r="D24" s="332"/>
      <c r="E24" s="363"/>
      <c r="F24" s="314" t="s">
        <v>123</v>
      </c>
      <c r="G24" s="314" t="s">
        <v>123</v>
      </c>
      <c r="H24" s="314" t="s">
        <v>123</v>
      </c>
      <c r="I24" s="314" t="s">
        <v>123</v>
      </c>
      <c r="J24" s="314" t="s">
        <v>123</v>
      </c>
      <c r="K24" s="314" t="s">
        <v>123</v>
      </c>
      <c r="L24" s="314" t="s">
        <v>123</v>
      </c>
      <c r="M24" s="314" t="s">
        <v>123</v>
      </c>
      <c r="N24" s="314" t="s">
        <v>123</v>
      </c>
      <c r="O24" s="314" t="s">
        <v>123</v>
      </c>
      <c r="P24" s="314" t="s">
        <v>123</v>
      </c>
      <c r="Q24" s="314" t="s">
        <v>123</v>
      </c>
      <c r="R24" s="314" t="s">
        <v>123</v>
      </c>
      <c r="S24" s="314" t="s">
        <v>123</v>
      </c>
      <c r="T24" s="314" t="s">
        <v>123</v>
      </c>
      <c r="U24" s="314" t="s">
        <v>123</v>
      </c>
      <c r="V24" s="314" t="s">
        <v>123</v>
      </c>
      <c r="W24" s="314" t="s">
        <v>123</v>
      </c>
      <c r="X24" s="314" t="s">
        <v>123</v>
      </c>
      <c r="Y24" s="314" t="s">
        <v>123</v>
      </c>
      <c r="Z24" s="314" t="s">
        <v>123</v>
      </c>
      <c r="AA24" s="314" t="s">
        <v>123</v>
      </c>
      <c r="AB24" s="314" t="s">
        <v>123</v>
      </c>
      <c r="AC24" s="314" t="s">
        <v>123</v>
      </c>
      <c r="AD24" s="314" t="s">
        <v>123</v>
      </c>
      <c r="AE24" s="314" t="s">
        <v>123</v>
      </c>
      <c r="AF24" s="314" t="s">
        <v>123</v>
      </c>
      <c r="AG24" s="314" t="s">
        <v>123</v>
      </c>
      <c r="AH24" s="314" t="s">
        <v>123</v>
      </c>
      <c r="AI24" s="314" t="s">
        <v>123</v>
      </c>
      <c r="AJ24" s="526" t="s">
        <v>123</v>
      </c>
      <c r="AK24" s="409"/>
      <c r="AL24" s="301"/>
      <c r="AM24" s="301"/>
      <c r="AN24" s="301"/>
      <c r="AO24" s="51"/>
      <c r="AP24" s="51"/>
      <c r="AQ24" s="523"/>
      <c r="AR24" s="519"/>
      <c r="AS24" s="294"/>
      <c r="AT24" s="318"/>
      <c r="AU24" s="452"/>
      <c r="AV24" s="454"/>
      <c r="AW24" s="456"/>
      <c r="AX24" s="427"/>
      <c r="AY24" s="431"/>
      <c r="AZ24" s="427"/>
      <c r="BA24" s="457"/>
      <c r="BB24" s="459"/>
      <c r="BC24" s="461"/>
      <c r="BD24" s="463"/>
      <c r="BE24" s="439"/>
    </row>
    <row r="25" spans="1:57" ht="15.75" customHeight="1">
      <c r="A25" s="422"/>
      <c r="B25" s="423"/>
      <c r="C25" s="332"/>
      <c r="D25" s="332"/>
      <c r="E25" s="363"/>
      <c r="F25" s="314">
        <v>42380</v>
      </c>
      <c r="G25" s="314">
        <v>42380</v>
      </c>
      <c r="H25" s="314">
        <v>42380</v>
      </c>
      <c r="I25" s="314">
        <v>42380</v>
      </c>
      <c r="J25" s="314">
        <v>42380</v>
      </c>
      <c r="K25" s="314">
        <v>42380</v>
      </c>
      <c r="L25" s="314">
        <v>42380</v>
      </c>
      <c r="M25" s="314">
        <v>42380</v>
      </c>
      <c r="N25" s="314">
        <v>42380</v>
      </c>
      <c r="O25" s="314">
        <v>42380</v>
      </c>
      <c r="P25" s="314">
        <v>42380</v>
      </c>
      <c r="Q25" s="314">
        <v>42380</v>
      </c>
      <c r="R25" s="314">
        <v>42380</v>
      </c>
      <c r="S25" s="314">
        <v>42380</v>
      </c>
      <c r="T25" s="314">
        <v>42380</v>
      </c>
      <c r="U25" s="314">
        <v>42380</v>
      </c>
      <c r="V25" s="314">
        <v>42380</v>
      </c>
      <c r="W25" s="314">
        <v>42380</v>
      </c>
      <c r="X25" s="314">
        <v>42380</v>
      </c>
      <c r="Y25" s="314">
        <v>42380</v>
      </c>
      <c r="Z25" s="314">
        <v>42380</v>
      </c>
      <c r="AA25" s="314">
        <v>42380</v>
      </c>
      <c r="AB25" s="314">
        <v>42380</v>
      </c>
      <c r="AC25" s="314">
        <v>42380</v>
      </c>
      <c r="AD25" s="314">
        <v>42380</v>
      </c>
      <c r="AE25" s="314">
        <v>42380</v>
      </c>
      <c r="AF25" s="314">
        <v>42380</v>
      </c>
      <c r="AG25" s="314">
        <v>42380</v>
      </c>
      <c r="AH25" s="314">
        <v>42380</v>
      </c>
      <c r="AI25" s="314">
        <v>42380</v>
      </c>
      <c r="AJ25" s="526">
        <v>42380</v>
      </c>
      <c r="AK25" s="409"/>
      <c r="AL25" s="301"/>
      <c r="AM25" s="301"/>
      <c r="AN25" s="301"/>
      <c r="AO25" s="48"/>
      <c r="AP25" s="51"/>
      <c r="AQ25" s="523"/>
      <c r="AR25" s="519">
        <v>4</v>
      </c>
      <c r="AS25" s="291"/>
      <c r="AT25" s="430">
        <f>IF(E35="","",E35)</f>
      </c>
      <c r="AU25" s="457"/>
      <c r="AV25" s="454">
        <f>IF($BM$12&lt;=AU25,$BM$12,AU25)</f>
        <v>0</v>
      </c>
      <c r="AW25" s="456"/>
      <c r="AX25" s="427">
        <f>IF(10000&lt;=AW25,10000,AW25)</f>
        <v>0</v>
      </c>
      <c r="AY25" s="431"/>
      <c r="AZ25" s="427">
        <f>IF(20000&lt;=AY25,20000,AY25)</f>
        <v>0</v>
      </c>
      <c r="BA25" s="457"/>
      <c r="BB25" s="459"/>
      <c r="BC25" s="461"/>
      <c r="BD25" s="463"/>
      <c r="BE25" s="439"/>
    </row>
    <row r="26" spans="1:57" ht="15.75" customHeight="1" thickBot="1">
      <c r="A26" s="422"/>
      <c r="B26" s="423"/>
      <c r="C26" s="298"/>
      <c r="D26" s="298"/>
      <c r="E26" s="364"/>
      <c r="F26" s="314">
        <v>0</v>
      </c>
      <c r="G26" s="314">
        <v>0</v>
      </c>
      <c r="H26" s="314">
        <v>0</v>
      </c>
      <c r="I26" s="314">
        <v>0</v>
      </c>
      <c r="J26" s="314">
        <v>0</v>
      </c>
      <c r="K26" s="314">
        <v>0</v>
      </c>
      <c r="L26" s="314">
        <v>0</v>
      </c>
      <c r="M26" s="314">
        <v>0</v>
      </c>
      <c r="N26" s="314">
        <v>0</v>
      </c>
      <c r="O26" s="314">
        <v>0</v>
      </c>
      <c r="P26" s="314">
        <v>0</v>
      </c>
      <c r="Q26" s="314">
        <v>0</v>
      </c>
      <c r="R26" s="314">
        <v>0</v>
      </c>
      <c r="S26" s="314">
        <v>0</v>
      </c>
      <c r="T26" s="314">
        <v>0</v>
      </c>
      <c r="U26" s="314">
        <v>0</v>
      </c>
      <c r="V26" s="314">
        <v>0</v>
      </c>
      <c r="W26" s="314">
        <v>0</v>
      </c>
      <c r="X26" s="314">
        <v>0</v>
      </c>
      <c r="Y26" s="314"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526">
        <v>0</v>
      </c>
      <c r="AK26" s="409"/>
      <c r="AL26" s="301"/>
      <c r="AM26" s="301"/>
      <c r="AN26" s="301"/>
      <c r="AO26" s="48"/>
      <c r="AP26" s="51"/>
      <c r="AQ26" s="523"/>
      <c r="AR26" s="519"/>
      <c r="AS26" s="294"/>
      <c r="AT26" s="318"/>
      <c r="AU26" s="452"/>
      <c r="AV26" s="454"/>
      <c r="AW26" s="456"/>
      <c r="AX26" s="427"/>
      <c r="AY26" s="431"/>
      <c r="AZ26" s="427"/>
      <c r="BA26" s="457"/>
      <c r="BB26" s="459"/>
      <c r="BC26" s="461"/>
      <c r="BD26" s="463"/>
      <c r="BE26" s="439"/>
    </row>
    <row r="27" spans="1:57" ht="16.5" customHeight="1">
      <c r="A27" s="388" t="s">
        <v>6</v>
      </c>
      <c r="B27" s="358" t="s">
        <v>139</v>
      </c>
      <c r="C27" s="56">
        <v>1</v>
      </c>
      <c r="D27" s="56"/>
      <c r="E27" s="134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111"/>
      <c r="AK27" s="77">
        <f aca="true" t="shared" si="2" ref="AK27:AK45">COUNTA(F27:AJ27)-COUNTIF(F27:AJ27,"集")-COUNTIF(F27:AJ27,"休")-COUNTIF(F27:AJ27,"外")</f>
        <v>0</v>
      </c>
      <c r="AL27" s="147">
        <f aca="true" t="shared" si="3" ref="AL27:AL46">COUNTIF(F27:AJ27,"集")</f>
        <v>0</v>
      </c>
      <c r="AM27" s="77">
        <f>'【7月】月集計表'!AM27+AK27</f>
        <v>0</v>
      </c>
      <c r="AN27" s="147">
        <f>'【7月】月集計表'!AN27+AL27</f>
        <v>0</v>
      </c>
      <c r="AO27" s="48"/>
      <c r="AP27" s="51"/>
      <c r="AQ27" s="523"/>
      <c r="AR27" s="519">
        <v>5</v>
      </c>
      <c r="AS27" s="291"/>
      <c r="AT27" s="430">
        <f>IF(E36="","",E36)</f>
      </c>
      <c r="AU27" s="457"/>
      <c r="AV27" s="454">
        <f>IF($BM$12&lt;=AU27,$BM$12,AU27)</f>
        <v>0</v>
      </c>
      <c r="AW27" s="456"/>
      <c r="AX27" s="427">
        <f>IF(10000&lt;=AW27,10000,AW27)</f>
        <v>0</v>
      </c>
      <c r="AY27" s="431"/>
      <c r="AZ27" s="427">
        <f>IF(20000&lt;=AY27,20000,AY27)</f>
        <v>0</v>
      </c>
      <c r="BA27" s="457"/>
      <c r="BB27" s="459"/>
      <c r="BC27" s="461"/>
      <c r="BD27" s="463"/>
      <c r="BE27" s="439"/>
    </row>
    <row r="28" spans="1:57" ht="16.5" customHeight="1" thickBot="1">
      <c r="A28" s="390"/>
      <c r="B28" s="359"/>
      <c r="C28" s="60">
        <v>2</v>
      </c>
      <c r="D28" s="60"/>
      <c r="E28" s="13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08"/>
      <c r="AK28" s="59">
        <f t="shared" si="2"/>
        <v>0</v>
      </c>
      <c r="AL28" s="148">
        <f t="shared" si="3"/>
        <v>0</v>
      </c>
      <c r="AM28" s="59">
        <f>'【7月】月集計表'!AM28+AK28</f>
        <v>0</v>
      </c>
      <c r="AN28" s="148">
        <f>'【7月】月集計表'!AN28+AL28</f>
        <v>0</v>
      </c>
      <c r="AO28" s="48"/>
      <c r="AP28" s="51"/>
      <c r="AQ28" s="524"/>
      <c r="AR28" s="520"/>
      <c r="AS28" s="292"/>
      <c r="AT28" s="441"/>
      <c r="AU28" s="464"/>
      <c r="AV28" s="465"/>
      <c r="AW28" s="466"/>
      <c r="AX28" s="447"/>
      <c r="AY28" s="446"/>
      <c r="AZ28" s="447"/>
      <c r="BA28" s="467"/>
      <c r="BB28" s="468"/>
      <c r="BC28" s="469"/>
      <c r="BD28" s="470"/>
      <c r="BE28" s="450"/>
    </row>
    <row r="29" spans="1:57" ht="16.5" customHeight="1">
      <c r="A29" s="390"/>
      <c r="B29" s="359"/>
      <c r="C29" s="60">
        <v>3</v>
      </c>
      <c r="D29" s="60"/>
      <c r="E29" s="13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08"/>
      <c r="AK29" s="59">
        <f t="shared" si="2"/>
        <v>0</v>
      </c>
      <c r="AL29" s="148">
        <f t="shared" si="3"/>
        <v>0</v>
      </c>
      <c r="AM29" s="59">
        <f>'【7月】月集計表'!AM29+AK29</f>
        <v>0</v>
      </c>
      <c r="AN29" s="148">
        <f>'【7月】月集計表'!AN29+AL29</f>
        <v>0</v>
      </c>
      <c r="AP29" s="30"/>
      <c r="AQ29" s="522" t="s">
        <v>174</v>
      </c>
      <c r="AR29" s="521">
        <v>1</v>
      </c>
      <c r="AS29" s="293"/>
      <c r="AT29" s="317">
        <f>IF(E37="","",E37)</f>
      </c>
      <c r="AU29" s="424"/>
      <c r="AV29" s="471">
        <f>IF(90000&lt;=AU29,90000,AU29)</f>
        <v>0</v>
      </c>
      <c r="AW29" s="424"/>
      <c r="AX29" s="426">
        <f>IF(10000&lt;=AW29,10000,AW29)</f>
        <v>0</v>
      </c>
      <c r="AY29" s="428"/>
      <c r="AZ29" s="432"/>
      <c r="BA29" s="428"/>
      <c r="BB29" s="472"/>
      <c r="BC29" s="474"/>
      <c r="BD29" s="462"/>
      <c r="BE29" s="438"/>
    </row>
    <row r="30" spans="1:57" ht="16.5" customHeight="1">
      <c r="A30" s="390"/>
      <c r="B30" s="359"/>
      <c r="C30" s="60">
        <v>4</v>
      </c>
      <c r="D30" s="60"/>
      <c r="E30" s="13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08"/>
      <c r="AK30" s="59">
        <f t="shared" si="2"/>
        <v>0</v>
      </c>
      <c r="AL30" s="148">
        <f t="shared" si="3"/>
        <v>0</v>
      </c>
      <c r="AM30" s="59">
        <f>'【7月】月集計表'!AM30+AK30</f>
        <v>0</v>
      </c>
      <c r="AN30" s="148">
        <f>'【7月】月集計表'!AN30+AL30</f>
        <v>0</v>
      </c>
      <c r="AP30" s="30"/>
      <c r="AQ30" s="523"/>
      <c r="AR30" s="519"/>
      <c r="AS30" s="294"/>
      <c r="AT30" s="318"/>
      <c r="AU30" s="425"/>
      <c r="AV30" s="427"/>
      <c r="AW30" s="431"/>
      <c r="AX30" s="427"/>
      <c r="AY30" s="429"/>
      <c r="AZ30" s="433"/>
      <c r="BA30" s="429"/>
      <c r="BB30" s="473"/>
      <c r="BC30" s="475"/>
      <c r="BD30" s="463"/>
      <c r="BE30" s="439"/>
    </row>
    <row r="31" spans="1:57" ht="16.5" customHeight="1" thickBot="1">
      <c r="A31" s="390"/>
      <c r="B31" s="360"/>
      <c r="C31" s="57">
        <v>5</v>
      </c>
      <c r="D31" s="57"/>
      <c r="E31" s="13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112"/>
      <c r="AK31" s="62">
        <f t="shared" si="2"/>
        <v>0</v>
      </c>
      <c r="AL31" s="149">
        <f t="shared" si="3"/>
        <v>0</v>
      </c>
      <c r="AM31" s="62">
        <f>'【7月】月集計表'!AM31+AK31</f>
        <v>0</v>
      </c>
      <c r="AN31" s="149">
        <f>'【7月】月集計表'!AN31+AL31</f>
        <v>0</v>
      </c>
      <c r="AP31" s="30"/>
      <c r="AQ31" s="523"/>
      <c r="AR31" s="519">
        <v>2</v>
      </c>
      <c r="AS31" s="291"/>
      <c r="AT31" s="430">
        <f>IF(E38="","",E38)</f>
      </c>
      <c r="AU31" s="431"/>
      <c r="AV31" s="427">
        <f>IF(90000&lt;=AU31,90000,AU31)</f>
        <v>0</v>
      </c>
      <c r="AW31" s="431"/>
      <c r="AX31" s="427">
        <f>IF(10000&lt;=AW31,10000,AW31)</f>
        <v>0</v>
      </c>
      <c r="AY31" s="429"/>
      <c r="AZ31" s="433"/>
      <c r="BA31" s="429"/>
      <c r="BB31" s="473"/>
      <c r="BC31" s="475"/>
      <c r="BD31" s="463"/>
      <c r="BE31" s="439"/>
    </row>
    <row r="32" spans="1:57" ht="16.5" customHeight="1">
      <c r="A32" s="390"/>
      <c r="B32" s="358" t="s">
        <v>140</v>
      </c>
      <c r="C32" s="56">
        <v>1</v>
      </c>
      <c r="D32" s="56"/>
      <c r="E32" s="254">
        <f>IF('【6月】月集計表'!E32&lt;&gt;"",'【6月】月集計表'!E32,"")</f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111"/>
      <c r="AK32" s="81">
        <f t="shared" si="2"/>
        <v>0</v>
      </c>
      <c r="AL32" s="77">
        <f t="shared" si="3"/>
        <v>0</v>
      </c>
      <c r="AM32" s="77">
        <f>'【7月】月集計表'!AM32+AK32</f>
        <v>0</v>
      </c>
      <c r="AN32" s="77">
        <f>'【7月】月集計表'!AN32+AL32</f>
        <v>0</v>
      </c>
      <c r="AP32" s="30"/>
      <c r="AQ32" s="523"/>
      <c r="AR32" s="519"/>
      <c r="AS32" s="294"/>
      <c r="AT32" s="318"/>
      <c r="AU32" s="425"/>
      <c r="AV32" s="427"/>
      <c r="AW32" s="431"/>
      <c r="AX32" s="427"/>
      <c r="AY32" s="429"/>
      <c r="AZ32" s="433"/>
      <c r="BA32" s="429"/>
      <c r="BB32" s="473"/>
      <c r="BC32" s="475"/>
      <c r="BD32" s="463"/>
      <c r="BE32" s="439"/>
    </row>
    <row r="33" spans="1:57" ht="16.5" customHeight="1">
      <c r="A33" s="390"/>
      <c r="B33" s="359"/>
      <c r="C33" s="60">
        <v>2</v>
      </c>
      <c r="D33" s="60"/>
      <c r="E33" s="255">
        <f>IF('【6月】月集計表'!E33&lt;&gt;"",'【6月】月集計表'!E33,"")</f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08"/>
      <c r="AK33" s="58">
        <f t="shared" si="2"/>
        <v>0</v>
      </c>
      <c r="AL33" s="59">
        <f t="shared" si="3"/>
        <v>0</v>
      </c>
      <c r="AM33" s="59">
        <f>'【7月】月集計表'!AM33+AK33</f>
        <v>0</v>
      </c>
      <c r="AN33" s="59">
        <f>'【7月】月集計表'!AN33+AL33</f>
        <v>0</v>
      </c>
      <c r="AP33" s="30"/>
      <c r="AQ33" s="523"/>
      <c r="AR33" s="519">
        <v>3</v>
      </c>
      <c r="AS33" s="291"/>
      <c r="AT33" s="430">
        <f>IF(E39="","",E39)</f>
      </c>
      <c r="AU33" s="431"/>
      <c r="AV33" s="427">
        <f>IF(90000&lt;=AU33,90000,AU33)</f>
        <v>0</v>
      </c>
      <c r="AW33" s="431"/>
      <c r="AX33" s="427">
        <f>IF(10000&lt;=AW33,10000,AW33)</f>
        <v>0</v>
      </c>
      <c r="AY33" s="429"/>
      <c r="AZ33" s="433"/>
      <c r="BA33" s="429"/>
      <c r="BB33" s="473"/>
      <c r="BC33" s="475"/>
      <c r="BD33" s="463"/>
      <c r="BE33" s="439"/>
    </row>
    <row r="34" spans="1:57" ht="16.5" customHeight="1">
      <c r="A34" s="390"/>
      <c r="B34" s="359"/>
      <c r="C34" s="60">
        <v>3</v>
      </c>
      <c r="D34" s="60"/>
      <c r="E34" s="255">
        <f>IF('【6月】月集計表'!E34&lt;&gt;"",'【6月】月集計表'!E34,"")</f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08"/>
      <c r="AK34" s="58">
        <f t="shared" si="2"/>
        <v>0</v>
      </c>
      <c r="AL34" s="59">
        <f t="shared" si="3"/>
        <v>0</v>
      </c>
      <c r="AM34" s="59">
        <f>'【7月】月集計表'!AM34+AK34</f>
        <v>0</v>
      </c>
      <c r="AN34" s="59">
        <f>'【7月】月集計表'!AN34+AL34</f>
        <v>0</v>
      </c>
      <c r="AP34" s="30"/>
      <c r="AQ34" s="523"/>
      <c r="AR34" s="519"/>
      <c r="AS34" s="294"/>
      <c r="AT34" s="318"/>
      <c r="AU34" s="425"/>
      <c r="AV34" s="427"/>
      <c r="AW34" s="431"/>
      <c r="AX34" s="427"/>
      <c r="AY34" s="429"/>
      <c r="AZ34" s="433"/>
      <c r="BA34" s="429"/>
      <c r="BB34" s="473"/>
      <c r="BC34" s="475"/>
      <c r="BD34" s="463"/>
      <c r="BE34" s="439"/>
    </row>
    <row r="35" spans="1:57" ht="16.5" customHeight="1">
      <c r="A35" s="390"/>
      <c r="B35" s="359"/>
      <c r="C35" s="60">
        <v>4</v>
      </c>
      <c r="D35" s="60"/>
      <c r="E35" s="255">
        <f>IF('【6月】月集計表'!E35&lt;&gt;"",'【6月】月集計表'!E35,"")</f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08"/>
      <c r="AK35" s="58">
        <f t="shared" si="2"/>
        <v>0</v>
      </c>
      <c r="AL35" s="59">
        <f t="shared" si="3"/>
        <v>0</v>
      </c>
      <c r="AM35" s="59">
        <f>'【7月】月集計表'!AM35+AK35</f>
        <v>0</v>
      </c>
      <c r="AN35" s="59">
        <f>'【7月】月集計表'!AN35+AL35</f>
        <v>0</v>
      </c>
      <c r="AP35" s="30"/>
      <c r="AQ35" s="523"/>
      <c r="AR35" s="519">
        <v>4</v>
      </c>
      <c r="AS35" s="291"/>
      <c r="AT35" s="430">
        <f>IF(E40="","",E40)</f>
      </c>
      <c r="AU35" s="431"/>
      <c r="AV35" s="427">
        <f>IF(90000&lt;=AU35,90000,AU35)</f>
        <v>0</v>
      </c>
      <c r="AW35" s="431"/>
      <c r="AX35" s="427">
        <f>IF(10000&lt;=AW35,10000,AW35)</f>
        <v>0</v>
      </c>
      <c r="AY35" s="429"/>
      <c r="AZ35" s="433"/>
      <c r="BA35" s="429"/>
      <c r="BB35" s="473"/>
      <c r="BC35" s="475"/>
      <c r="BD35" s="463"/>
      <c r="BE35" s="439"/>
    </row>
    <row r="36" spans="1:57" ht="16.5" customHeight="1" thickBot="1">
      <c r="A36" s="390"/>
      <c r="B36" s="360"/>
      <c r="C36" s="57">
        <v>5</v>
      </c>
      <c r="D36" s="57"/>
      <c r="E36" s="256">
        <f>IF('【6月】月集計表'!E36&lt;&gt;"",'【6月】月集計表'!E36,"")</f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112"/>
      <c r="AK36" s="61">
        <f t="shared" si="2"/>
        <v>0</v>
      </c>
      <c r="AL36" s="62">
        <f t="shared" si="3"/>
        <v>0</v>
      </c>
      <c r="AM36" s="62">
        <f>'【7月】月集計表'!AM36+AK36</f>
        <v>0</v>
      </c>
      <c r="AN36" s="62">
        <f>'【7月】月集計表'!AN36+AL36</f>
        <v>0</v>
      </c>
      <c r="AP36" s="30"/>
      <c r="AQ36" s="523"/>
      <c r="AR36" s="519"/>
      <c r="AS36" s="294"/>
      <c r="AT36" s="318"/>
      <c r="AU36" s="425"/>
      <c r="AV36" s="427"/>
      <c r="AW36" s="431"/>
      <c r="AX36" s="427"/>
      <c r="AY36" s="429"/>
      <c r="AZ36" s="433"/>
      <c r="BA36" s="429"/>
      <c r="BB36" s="473"/>
      <c r="BC36" s="475"/>
      <c r="BD36" s="463"/>
      <c r="BE36" s="439"/>
    </row>
    <row r="37" spans="1:57" ht="16.5" customHeight="1">
      <c r="A37" s="390"/>
      <c r="B37" s="358" t="s">
        <v>148</v>
      </c>
      <c r="C37" s="56">
        <v>1</v>
      </c>
      <c r="D37" s="114"/>
      <c r="E37" s="254">
        <f>IF('【6月】月集計表'!E37&lt;&gt;"",'【6月】月集計表'!E37,"")</f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111"/>
      <c r="AK37" s="81">
        <f t="shared" si="2"/>
        <v>0</v>
      </c>
      <c r="AL37" s="77">
        <f t="shared" si="3"/>
        <v>0</v>
      </c>
      <c r="AM37" s="77">
        <f>'【7月】月集計表'!AM37+AK37</f>
        <v>0</v>
      </c>
      <c r="AN37" s="77">
        <f>'【7月】月集計表'!AN37+AL37</f>
        <v>0</v>
      </c>
      <c r="AP37" s="30"/>
      <c r="AQ37" s="523"/>
      <c r="AR37" s="519">
        <v>5</v>
      </c>
      <c r="AS37" s="291"/>
      <c r="AT37" s="430">
        <f>IF(E41="","",E41)</f>
      </c>
      <c r="AU37" s="431"/>
      <c r="AV37" s="427">
        <f>IF(90000&lt;=AU37,90000,AU37)</f>
        <v>0</v>
      </c>
      <c r="AW37" s="431"/>
      <c r="AX37" s="427">
        <f>IF(10000&lt;=AW37,10000,AW37)</f>
        <v>0</v>
      </c>
      <c r="AY37" s="429"/>
      <c r="AZ37" s="433"/>
      <c r="BA37" s="429"/>
      <c r="BB37" s="473"/>
      <c r="BC37" s="475"/>
      <c r="BD37" s="463"/>
      <c r="BE37" s="439"/>
    </row>
    <row r="38" spans="1:57" ht="16.5" customHeight="1" thickBot="1">
      <c r="A38" s="390"/>
      <c r="B38" s="359"/>
      <c r="C38" s="60">
        <v>2</v>
      </c>
      <c r="D38" s="115"/>
      <c r="E38" s="255">
        <f>IF('【6月】月集計表'!E38&lt;&gt;"",'【6月】月集計表'!E38,"")</f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08"/>
      <c r="AK38" s="58">
        <f t="shared" si="2"/>
        <v>0</v>
      </c>
      <c r="AL38" s="59">
        <f t="shared" si="3"/>
        <v>0</v>
      </c>
      <c r="AM38" s="59">
        <f>'【7月】月集計表'!AM38+AK38</f>
        <v>0</v>
      </c>
      <c r="AN38" s="59">
        <f>'【7月】月集計表'!AN38+AL38</f>
        <v>0</v>
      </c>
      <c r="AP38" s="30"/>
      <c r="AQ38" s="524"/>
      <c r="AR38" s="520"/>
      <c r="AS38" s="292"/>
      <c r="AT38" s="441"/>
      <c r="AU38" s="442"/>
      <c r="AV38" s="447"/>
      <c r="AW38" s="446"/>
      <c r="AX38" s="447"/>
      <c r="AY38" s="444"/>
      <c r="AZ38" s="445"/>
      <c r="BA38" s="444"/>
      <c r="BB38" s="477"/>
      <c r="BC38" s="478"/>
      <c r="BD38" s="470"/>
      <c r="BE38" s="450"/>
    </row>
    <row r="39" spans="1:57" ht="16.5" customHeight="1">
      <c r="A39" s="390"/>
      <c r="B39" s="359"/>
      <c r="C39" s="60">
        <v>3</v>
      </c>
      <c r="D39" s="115"/>
      <c r="E39" s="255">
        <f>IF('【6月】月集計表'!E39&lt;&gt;"",'【6月】月集計表'!E39,"")</f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08"/>
      <c r="AK39" s="58">
        <f t="shared" si="2"/>
        <v>0</v>
      </c>
      <c r="AL39" s="59">
        <f t="shared" si="3"/>
        <v>0</v>
      </c>
      <c r="AM39" s="59">
        <f>'【7月】月集計表'!AM39+AK39</f>
        <v>0</v>
      </c>
      <c r="AN39" s="59">
        <f>'【7月】月集計表'!AN39+AL39</f>
        <v>0</v>
      </c>
      <c r="AQ39" s="522" t="s">
        <v>175</v>
      </c>
      <c r="AR39" s="521">
        <v>1</v>
      </c>
      <c r="AS39" s="293"/>
      <c r="AT39" s="317">
        <f>IF(E42="","",E42)</f>
      </c>
      <c r="AU39" s="424"/>
      <c r="AV39" s="426">
        <f>IF(90000&lt;=AU39,90000,AU39)</f>
        <v>0</v>
      </c>
      <c r="AW39" s="424"/>
      <c r="AX39" s="426">
        <f>IF(10000&lt;=AW39,10000,AW39)</f>
        <v>0</v>
      </c>
      <c r="AY39" s="428"/>
      <c r="AZ39" s="432"/>
      <c r="BA39" s="428"/>
      <c r="BB39" s="476"/>
      <c r="BC39" s="474"/>
      <c r="BD39" s="462"/>
      <c r="BE39" s="438"/>
    </row>
    <row r="40" spans="1:57" ht="16.5" customHeight="1">
      <c r="A40" s="390"/>
      <c r="B40" s="359"/>
      <c r="C40" s="60">
        <v>4</v>
      </c>
      <c r="D40" s="115"/>
      <c r="E40" s="255">
        <f>IF('【6月】月集計表'!E40&lt;&gt;"",'【6月】月集計表'!E40,"")</f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08"/>
      <c r="AK40" s="58">
        <f t="shared" si="2"/>
        <v>0</v>
      </c>
      <c r="AL40" s="59">
        <f t="shared" si="3"/>
        <v>0</v>
      </c>
      <c r="AM40" s="59">
        <f>'【7月】月集計表'!AM40+AK40</f>
        <v>0</v>
      </c>
      <c r="AN40" s="59">
        <f>'【7月】月集計表'!AN40+AL40</f>
        <v>0</v>
      </c>
      <c r="AQ40" s="523"/>
      <c r="AR40" s="519"/>
      <c r="AS40" s="294"/>
      <c r="AT40" s="318"/>
      <c r="AU40" s="425"/>
      <c r="AV40" s="427"/>
      <c r="AW40" s="431"/>
      <c r="AX40" s="427"/>
      <c r="AY40" s="429"/>
      <c r="AZ40" s="433"/>
      <c r="BA40" s="429"/>
      <c r="BB40" s="473"/>
      <c r="BC40" s="475"/>
      <c r="BD40" s="463"/>
      <c r="BE40" s="439"/>
    </row>
    <row r="41" spans="1:57" ht="16.5" customHeight="1" thickBot="1">
      <c r="A41" s="390"/>
      <c r="B41" s="360"/>
      <c r="C41" s="57">
        <v>5</v>
      </c>
      <c r="D41" s="116"/>
      <c r="E41" s="256">
        <f>IF('【6月】月集計表'!E41&lt;&gt;"",'【6月】月集計表'!E41,"")</f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112"/>
      <c r="AK41" s="61">
        <f t="shared" si="2"/>
        <v>0</v>
      </c>
      <c r="AL41" s="62">
        <f t="shared" si="3"/>
        <v>0</v>
      </c>
      <c r="AM41" s="62">
        <f>'【7月】月集計表'!AM41+AK41</f>
        <v>0</v>
      </c>
      <c r="AN41" s="62">
        <f>'【7月】月集計表'!AN41+AL41</f>
        <v>0</v>
      </c>
      <c r="AQ41" s="523"/>
      <c r="AR41" s="519">
        <v>2</v>
      </c>
      <c r="AS41" s="291"/>
      <c r="AT41" s="430">
        <f>IF(E43="","",E43)</f>
      </c>
      <c r="AU41" s="431"/>
      <c r="AV41" s="427">
        <f>IF(90000&lt;=AU41,90000,AU41)</f>
        <v>0</v>
      </c>
      <c r="AW41" s="431"/>
      <c r="AX41" s="427">
        <f>IF(10000&lt;=AW41,10000,AW41)</f>
        <v>0</v>
      </c>
      <c r="AY41" s="429"/>
      <c r="AZ41" s="433"/>
      <c r="BA41" s="429"/>
      <c r="BB41" s="473"/>
      <c r="BC41" s="475"/>
      <c r="BD41" s="463"/>
      <c r="BE41" s="439"/>
    </row>
    <row r="42" spans="1:57" ht="16.5" customHeight="1">
      <c r="A42" s="390"/>
      <c r="B42" s="359" t="s">
        <v>141</v>
      </c>
      <c r="C42" s="74">
        <v>1</v>
      </c>
      <c r="D42" s="117"/>
      <c r="E42" s="254">
        <f>IF('【6月】月集計表'!E42&lt;&gt;"",'【6月】月集計表'!E42,"")</f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07"/>
      <c r="AK42" s="75">
        <f t="shared" si="2"/>
        <v>0</v>
      </c>
      <c r="AL42" s="76">
        <f t="shared" si="3"/>
        <v>0</v>
      </c>
      <c r="AM42" s="76">
        <f>'【7月】月集計表'!AM42+AK42</f>
        <v>0</v>
      </c>
      <c r="AN42" s="76">
        <f>'【7月】月集計表'!AN42+AL42</f>
        <v>0</v>
      </c>
      <c r="AQ42" s="523"/>
      <c r="AR42" s="519"/>
      <c r="AS42" s="294"/>
      <c r="AT42" s="318"/>
      <c r="AU42" s="425"/>
      <c r="AV42" s="427"/>
      <c r="AW42" s="431"/>
      <c r="AX42" s="427"/>
      <c r="AY42" s="429"/>
      <c r="AZ42" s="433"/>
      <c r="BA42" s="429"/>
      <c r="BB42" s="473"/>
      <c r="BC42" s="475"/>
      <c r="BD42" s="463"/>
      <c r="BE42" s="439"/>
    </row>
    <row r="43" spans="1:57" ht="16.5" customHeight="1">
      <c r="A43" s="390"/>
      <c r="B43" s="359"/>
      <c r="C43" s="60">
        <v>2</v>
      </c>
      <c r="D43" s="115"/>
      <c r="E43" s="255">
        <f>IF('【6月】月集計表'!E43&lt;&gt;"",'【6月】月集計表'!E43,"")</f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08"/>
      <c r="AK43" s="58">
        <f t="shared" si="2"/>
        <v>0</v>
      </c>
      <c r="AL43" s="59">
        <f t="shared" si="3"/>
        <v>0</v>
      </c>
      <c r="AM43" s="59">
        <f>'【7月】月集計表'!AM43+AK43</f>
        <v>0</v>
      </c>
      <c r="AN43" s="59">
        <f>'【7月】月集計表'!AN43+AL43</f>
        <v>0</v>
      </c>
      <c r="AQ43" s="523"/>
      <c r="AR43" s="519">
        <v>3</v>
      </c>
      <c r="AS43" s="291"/>
      <c r="AT43" s="430">
        <f>IF(E44="","",E44)</f>
      </c>
      <c r="AU43" s="431"/>
      <c r="AV43" s="427">
        <f>IF(90000&lt;=AU43,90000,AU43)</f>
        <v>0</v>
      </c>
      <c r="AW43" s="431"/>
      <c r="AX43" s="427">
        <f>IF(10000&lt;=AW43,10000,AW43)</f>
        <v>0</v>
      </c>
      <c r="AY43" s="429"/>
      <c r="AZ43" s="433"/>
      <c r="BA43" s="429"/>
      <c r="BB43" s="473"/>
      <c r="BC43" s="475"/>
      <c r="BD43" s="463"/>
      <c r="BE43" s="439"/>
    </row>
    <row r="44" spans="1:57" ht="16.5" customHeight="1">
      <c r="A44" s="390"/>
      <c r="B44" s="359"/>
      <c r="C44" s="60">
        <v>3</v>
      </c>
      <c r="D44" s="115"/>
      <c r="E44" s="255">
        <f>IF('【6月】月集計表'!E44&lt;&gt;"",'【6月】月集計表'!E44,"")</f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08"/>
      <c r="AK44" s="58">
        <f t="shared" si="2"/>
        <v>0</v>
      </c>
      <c r="AL44" s="59">
        <f t="shared" si="3"/>
        <v>0</v>
      </c>
      <c r="AM44" s="59">
        <f>'【7月】月集計表'!AM44+AK44</f>
        <v>0</v>
      </c>
      <c r="AN44" s="59">
        <f>'【7月】月集計表'!AN44+AL44</f>
        <v>0</v>
      </c>
      <c r="AQ44" s="523"/>
      <c r="AR44" s="519"/>
      <c r="AS44" s="294"/>
      <c r="AT44" s="318"/>
      <c r="AU44" s="425"/>
      <c r="AV44" s="427"/>
      <c r="AW44" s="431"/>
      <c r="AX44" s="427"/>
      <c r="AY44" s="429"/>
      <c r="AZ44" s="433"/>
      <c r="BA44" s="429"/>
      <c r="BB44" s="473"/>
      <c r="BC44" s="475"/>
      <c r="BD44" s="463"/>
      <c r="BE44" s="439"/>
    </row>
    <row r="45" spans="1:57" ht="16.5" customHeight="1">
      <c r="A45" s="390"/>
      <c r="B45" s="359"/>
      <c r="C45" s="60">
        <v>4</v>
      </c>
      <c r="D45" s="115"/>
      <c r="E45" s="255">
        <f>IF('【6月】月集計表'!E45&lt;&gt;"",'【6月】月集計表'!E45,"")</f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08"/>
      <c r="AK45" s="58">
        <f t="shared" si="2"/>
        <v>0</v>
      </c>
      <c r="AL45" s="59">
        <f t="shared" si="3"/>
        <v>0</v>
      </c>
      <c r="AM45" s="59">
        <f>'【7月】月集計表'!AM45+AK45</f>
        <v>0</v>
      </c>
      <c r="AN45" s="59">
        <f>'【7月】月集計表'!AN45+AL45</f>
        <v>0</v>
      </c>
      <c r="AQ45" s="523"/>
      <c r="AR45" s="519">
        <v>4</v>
      </c>
      <c r="AS45" s="291"/>
      <c r="AT45" s="430">
        <f>IF(E45="","",E45)</f>
      </c>
      <c r="AU45" s="431"/>
      <c r="AV45" s="427">
        <f>IF(90000&lt;=AU45,90000,AU45)</f>
        <v>0</v>
      </c>
      <c r="AW45" s="431"/>
      <c r="AX45" s="427">
        <f>IF(10000&lt;=AW45,10000,AW45)</f>
        <v>0</v>
      </c>
      <c r="AY45" s="429"/>
      <c r="AZ45" s="433"/>
      <c r="BA45" s="429"/>
      <c r="BB45" s="473"/>
      <c r="BC45" s="475"/>
      <c r="BD45" s="463"/>
      <c r="BE45" s="439"/>
    </row>
    <row r="46" spans="1:57" ht="16.5" customHeight="1" thickBot="1">
      <c r="A46" s="390"/>
      <c r="B46" s="360"/>
      <c r="C46" s="57">
        <v>5</v>
      </c>
      <c r="D46" s="116"/>
      <c r="E46" s="256">
        <f>IF('【6月】月集計表'!E46&lt;&gt;"",'【6月】月集計表'!E46,"")</f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112"/>
      <c r="AK46" s="61">
        <f>COUNTA(F46:AJ46)-COUNTIF(F46:AJ46,"集")-COUNTIF(F46:AJ46,"休")-COUNTIF(F46:AJ46,"外")</f>
        <v>0</v>
      </c>
      <c r="AL46" s="62">
        <f t="shared" si="3"/>
        <v>0</v>
      </c>
      <c r="AM46" s="62">
        <f>'【7月】月集計表'!AM46+AK46</f>
        <v>0</v>
      </c>
      <c r="AN46" s="62">
        <f>'【7月】月集計表'!AN46+AL46</f>
        <v>0</v>
      </c>
      <c r="AQ46" s="523"/>
      <c r="AR46" s="519"/>
      <c r="AS46" s="294"/>
      <c r="AT46" s="318"/>
      <c r="AU46" s="425"/>
      <c r="AV46" s="427"/>
      <c r="AW46" s="431"/>
      <c r="AX46" s="427"/>
      <c r="AY46" s="429"/>
      <c r="AZ46" s="433"/>
      <c r="BA46" s="429"/>
      <c r="BB46" s="473"/>
      <c r="BC46" s="475"/>
      <c r="BD46" s="463"/>
      <c r="BE46" s="439"/>
    </row>
    <row r="47" spans="1:57" ht="16.5" customHeight="1" thickBot="1">
      <c r="A47" s="360"/>
      <c r="B47" s="356" t="s">
        <v>146</v>
      </c>
      <c r="C47" s="329"/>
      <c r="D47" s="329"/>
      <c r="E47" s="357"/>
      <c r="F47" s="63">
        <f>COUNTA(F27:F46)-COUNTIF(F27:F46,"外")-COUNTIF(F27:F46,"休")-COUNTIF(F27:F46,"集")</f>
        <v>0</v>
      </c>
      <c r="G47" s="63">
        <f aca="true" t="shared" si="4" ref="G47:AI47">COUNTA(G27:G46)-COUNTIF(G27:G46,"外")-COUNTIF(G27:G46,"休")-COUNTIF(G27:G46,"集")</f>
        <v>0</v>
      </c>
      <c r="H47" s="63">
        <f t="shared" si="4"/>
        <v>0</v>
      </c>
      <c r="I47" s="63">
        <f t="shared" si="4"/>
        <v>0</v>
      </c>
      <c r="J47" s="63">
        <f t="shared" si="4"/>
        <v>0</v>
      </c>
      <c r="K47" s="63">
        <f t="shared" si="4"/>
        <v>0</v>
      </c>
      <c r="L47" s="63">
        <f t="shared" si="4"/>
        <v>0</v>
      </c>
      <c r="M47" s="63">
        <f t="shared" si="4"/>
        <v>0</v>
      </c>
      <c r="N47" s="63">
        <f t="shared" si="4"/>
        <v>0</v>
      </c>
      <c r="O47" s="64">
        <f t="shared" si="4"/>
        <v>0</v>
      </c>
      <c r="P47" s="64">
        <f t="shared" si="4"/>
        <v>0</v>
      </c>
      <c r="Q47" s="64">
        <f t="shared" si="4"/>
        <v>0</v>
      </c>
      <c r="R47" s="64">
        <f t="shared" si="4"/>
        <v>0</v>
      </c>
      <c r="S47" s="64">
        <f t="shared" si="4"/>
        <v>0</v>
      </c>
      <c r="T47" s="64">
        <f t="shared" si="4"/>
        <v>0</v>
      </c>
      <c r="U47" s="64">
        <f t="shared" si="4"/>
        <v>0</v>
      </c>
      <c r="V47" s="64">
        <f t="shared" si="4"/>
        <v>0</v>
      </c>
      <c r="W47" s="64">
        <f t="shared" si="4"/>
        <v>0</v>
      </c>
      <c r="X47" s="64">
        <f t="shared" si="4"/>
        <v>0</v>
      </c>
      <c r="Y47" s="64">
        <f t="shared" si="4"/>
        <v>0</v>
      </c>
      <c r="Z47" s="64">
        <f t="shared" si="4"/>
        <v>0</v>
      </c>
      <c r="AA47" s="64">
        <f t="shared" si="4"/>
        <v>0</v>
      </c>
      <c r="AB47" s="64">
        <f t="shared" si="4"/>
        <v>0</v>
      </c>
      <c r="AC47" s="64">
        <f t="shared" si="4"/>
        <v>0</v>
      </c>
      <c r="AD47" s="64">
        <f t="shared" si="4"/>
        <v>0</v>
      </c>
      <c r="AE47" s="64">
        <f t="shared" si="4"/>
        <v>0</v>
      </c>
      <c r="AF47" s="64">
        <f t="shared" si="4"/>
        <v>0</v>
      </c>
      <c r="AG47" s="64">
        <f t="shared" si="4"/>
        <v>0</v>
      </c>
      <c r="AH47" s="66">
        <f t="shared" si="4"/>
        <v>0</v>
      </c>
      <c r="AI47" s="66">
        <f t="shared" si="4"/>
        <v>0</v>
      </c>
      <c r="AJ47" s="67">
        <f>COUNTA(AJ27:AJ46)-COUNTIF(AJ27:AJ46,"外")-COUNTIF(AJ27:AJ46,"休")-COUNTIF(AJ27:AJ46,"集")</f>
        <v>0</v>
      </c>
      <c r="AQ47" s="523"/>
      <c r="AR47" s="519">
        <v>5</v>
      </c>
      <c r="AS47" s="291"/>
      <c r="AT47" s="430">
        <f>IF(E46="","",E46)</f>
      </c>
      <c r="AU47" s="431"/>
      <c r="AV47" s="427">
        <f>IF(90000&lt;=AU47,90000,AU47)</f>
        <v>0</v>
      </c>
      <c r="AW47" s="431"/>
      <c r="AX47" s="427">
        <f>IF(10000&lt;=AW47,10000,AW47)</f>
        <v>0</v>
      </c>
      <c r="AY47" s="429"/>
      <c r="AZ47" s="433"/>
      <c r="BA47" s="429"/>
      <c r="BB47" s="473"/>
      <c r="BC47" s="475"/>
      <c r="BD47" s="463"/>
      <c r="BE47" s="439"/>
    </row>
    <row r="48" spans="1:57" ht="18" customHeight="1" thickBot="1">
      <c r="A48" s="328" t="s">
        <v>145</v>
      </c>
      <c r="B48" s="329"/>
      <c r="C48" s="329"/>
      <c r="D48" s="329"/>
      <c r="E48" s="329"/>
      <c r="F48" s="65">
        <f>IF(AND(F22&gt;=3,F47&gt;=5),1,0)+IF(AND(F22&gt;=2,F47&gt;=3),1,0)+IF(AND(F22&gt;=1,F47&gt;=1),1,0)</f>
        <v>0</v>
      </c>
      <c r="G48" s="65">
        <f aca="true" t="shared" si="5" ref="G48:AI48">IF(AND(G22&gt;=3,G47&gt;=5),1,0)+IF(AND(G22&gt;=2,G47&gt;=3),1,0)++IF(AND(G22&gt;=1,G47&gt;=1),1,0)</f>
        <v>0</v>
      </c>
      <c r="H48" s="65">
        <f t="shared" si="5"/>
        <v>0</v>
      </c>
      <c r="I48" s="65">
        <f t="shared" si="5"/>
        <v>0</v>
      </c>
      <c r="J48" s="65">
        <f t="shared" si="5"/>
        <v>0</v>
      </c>
      <c r="K48" s="65">
        <f t="shared" si="5"/>
        <v>0</v>
      </c>
      <c r="L48" s="65">
        <f t="shared" si="5"/>
        <v>0</v>
      </c>
      <c r="M48" s="65">
        <f t="shared" si="5"/>
        <v>0</v>
      </c>
      <c r="N48" s="65">
        <f t="shared" si="5"/>
        <v>0</v>
      </c>
      <c r="O48" s="66">
        <f t="shared" si="5"/>
        <v>0</v>
      </c>
      <c r="P48" s="66">
        <f t="shared" si="5"/>
        <v>0</v>
      </c>
      <c r="Q48" s="66">
        <f t="shared" si="5"/>
        <v>0</v>
      </c>
      <c r="R48" s="66">
        <f t="shared" si="5"/>
        <v>0</v>
      </c>
      <c r="S48" s="66">
        <f t="shared" si="5"/>
        <v>0</v>
      </c>
      <c r="T48" s="66">
        <f t="shared" si="5"/>
        <v>0</v>
      </c>
      <c r="U48" s="66">
        <f t="shared" si="5"/>
        <v>0</v>
      </c>
      <c r="V48" s="66">
        <f t="shared" si="5"/>
        <v>0</v>
      </c>
      <c r="W48" s="66">
        <f t="shared" si="5"/>
        <v>0</v>
      </c>
      <c r="X48" s="66">
        <f t="shared" si="5"/>
        <v>0</v>
      </c>
      <c r="Y48" s="66">
        <f t="shared" si="5"/>
        <v>0</v>
      </c>
      <c r="Z48" s="66">
        <f t="shared" si="5"/>
        <v>0</v>
      </c>
      <c r="AA48" s="66">
        <f t="shared" si="5"/>
        <v>0</v>
      </c>
      <c r="AB48" s="66">
        <f t="shared" si="5"/>
        <v>0</v>
      </c>
      <c r="AC48" s="66">
        <f t="shared" si="5"/>
        <v>0</v>
      </c>
      <c r="AD48" s="66">
        <f t="shared" si="5"/>
        <v>0</v>
      </c>
      <c r="AE48" s="66">
        <f t="shared" si="5"/>
        <v>0</v>
      </c>
      <c r="AF48" s="66">
        <f t="shared" si="5"/>
        <v>0</v>
      </c>
      <c r="AG48" s="66">
        <f t="shared" si="5"/>
        <v>0</v>
      </c>
      <c r="AH48" s="66">
        <f t="shared" si="5"/>
        <v>0</v>
      </c>
      <c r="AI48" s="66">
        <f t="shared" si="5"/>
        <v>0</v>
      </c>
      <c r="AJ48" s="67">
        <f>IF(AND(AJ22&gt;=3,AJ47&gt;=5),1,0)+IF(AND(AJ22&gt;=2,AJ47&gt;=3),1,0)++IF(AND(AJ22&gt;=1,AJ47&gt;=1),1,0)</f>
        <v>0</v>
      </c>
      <c r="AO48" s="51"/>
      <c r="AP48" s="51"/>
      <c r="AQ48" s="524"/>
      <c r="AR48" s="520"/>
      <c r="AS48" s="292"/>
      <c r="AT48" s="441"/>
      <c r="AU48" s="442"/>
      <c r="AV48" s="447"/>
      <c r="AW48" s="446"/>
      <c r="AX48" s="447"/>
      <c r="AY48" s="444"/>
      <c r="AZ48" s="445"/>
      <c r="BA48" s="444"/>
      <c r="BB48" s="477"/>
      <c r="BC48" s="478"/>
      <c r="BD48" s="470"/>
      <c r="BE48" s="450"/>
    </row>
    <row r="49" spans="1:57" ht="16.5" customHeight="1" thickBot="1">
      <c r="A49" s="328" t="s">
        <v>155</v>
      </c>
      <c r="B49" s="329"/>
      <c r="C49" s="329"/>
      <c r="D49" s="329"/>
      <c r="E49" s="329"/>
      <c r="F49" s="84"/>
      <c r="G49" s="84"/>
      <c r="H49" s="84"/>
      <c r="I49" s="84"/>
      <c r="J49" s="84"/>
      <c r="K49" s="84"/>
      <c r="L49" s="84"/>
      <c r="M49" s="84"/>
      <c r="N49" s="84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O49" s="51"/>
      <c r="AP49" s="51"/>
      <c r="AQ49" s="486" t="s">
        <v>229</v>
      </c>
      <c r="AR49" s="487"/>
      <c r="AS49" s="488"/>
      <c r="AT49" s="498"/>
      <c r="AU49" s="515">
        <f aca="true" t="shared" si="6" ref="AU49:BD49">SUM(AU19:AU48)</f>
        <v>0</v>
      </c>
      <c r="AV49" s="496">
        <f t="shared" si="6"/>
        <v>0</v>
      </c>
      <c r="AW49" s="481">
        <f t="shared" si="6"/>
        <v>0</v>
      </c>
      <c r="AX49" s="513">
        <f t="shared" si="6"/>
        <v>0</v>
      </c>
      <c r="AY49" s="481">
        <f t="shared" si="6"/>
        <v>0</v>
      </c>
      <c r="AZ49" s="479">
        <f t="shared" si="6"/>
        <v>0</v>
      </c>
      <c r="BA49" s="481">
        <f t="shared" si="6"/>
        <v>0</v>
      </c>
      <c r="BB49" s="496">
        <f t="shared" si="6"/>
        <v>0</v>
      </c>
      <c r="BC49" s="479">
        <f t="shared" si="6"/>
        <v>0</v>
      </c>
      <c r="BD49" s="481">
        <f t="shared" si="6"/>
        <v>0</v>
      </c>
      <c r="BE49" s="483"/>
    </row>
    <row r="50" spans="40:57" ht="16.5" customHeight="1" thickBot="1">
      <c r="AN50" s="68"/>
      <c r="AO50" s="51"/>
      <c r="AP50" s="51"/>
      <c r="AQ50" s="489"/>
      <c r="AR50" s="490"/>
      <c r="AS50" s="491"/>
      <c r="AT50" s="499"/>
      <c r="AU50" s="516"/>
      <c r="AV50" s="497"/>
      <c r="AW50" s="485"/>
      <c r="AX50" s="514"/>
      <c r="AY50" s="485"/>
      <c r="AZ50" s="480"/>
      <c r="BA50" s="485"/>
      <c r="BB50" s="497"/>
      <c r="BC50" s="480"/>
      <c r="BD50" s="482"/>
      <c r="BE50" s="484"/>
    </row>
    <row r="51" spans="1:57" ht="16.5" customHeight="1">
      <c r="A51" s="319" t="s">
        <v>7</v>
      </c>
      <c r="B51" s="320"/>
      <c r="C51" s="320"/>
      <c r="D51" s="321"/>
      <c r="E51" s="88" t="s">
        <v>8</v>
      </c>
      <c r="F51" s="41" t="s">
        <v>9</v>
      </c>
      <c r="G51" s="41" t="s">
        <v>10</v>
      </c>
      <c r="H51" s="41" t="s">
        <v>11</v>
      </c>
      <c r="I51" s="41" t="s">
        <v>12</v>
      </c>
      <c r="J51" s="41" t="s">
        <v>13</v>
      </c>
      <c r="K51" s="41" t="s">
        <v>14</v>
      </c>
      <c r="L51" s="41" t="s">
        <v>15</v>
      </c>
      <c r="M51" s="41" t="s">
        <v>16</v>
      </c>
      <c r="N51" s="41" t="s">
        <v>17</v>
      </c>
      <c r="O51" s="41" t="s">
        <v>64</v>
      </c>
      <c r="P51" s="41" t="s">
        <v>66</v>
      </c>
      <c r="Q51" s="41" t="s">
        <v>101</v>
      </c>
      <c r="R51" s="41" t="s">
        <v>102</v>
      </c>
      <c r="S51" s="41" t="s">
        <v>18</v>
      </c>
      <c r="T51" s="41" t="s">
        <v>19</v>
      </c>
      <c r="U51" s="41" t="s">
        <v>20</v>
      </c>
      <c r="V51" s="376" t="s">
        <v>105</v>
      </c>
      <c r="W51" s="377"/>
      <c r="X51" s="378"/>
      <c r="AN51" s="70"/>
      <c r="AO51" s="51"/>
      <c r="AP51" s="51"/>
      <c r="AQ51" s="500" t="s">
        <v>230</v>
      </c>
      <c r="AR51" s="501"/>
      <c r="AS51" s="501"/>
      <c r="AT51" s="125"/>
      <c r="AU51" s="126">
        <f>SUM(AU9:AU18)</f>
        <v>0</v>
      </c>
      <c r="AV51" s="137">
        <f aca="true" t="shared" si="7" ref="AV51:BD51">SUM(AV9:AV18)</f>
        <v>0</v>
      </c>
      <c r="AW51" s="157">
        <f t="shared" si="7"/>
        <v>0</v>
      </c>
      <c r="AX51" s="158">
        <f t="shared" si="7"/>
        <v>0</v>
      </c>
      <c r="AY51" s="126">
        <f t="shared" si="7"/>
        <v>0</v>
      </c>
      <c r="AZ51" s="137">
        <f t="shared" si="7"/>
        <v>0</v>
      </c>
      <c r="BA51" s="126">
        <f t="shared" si="7"/>
        <v>0</v>
      </c>
      <c r="BB51" s="165">
        <f t="shared" si="7"/>
        <v>0</v>
      </c>
      <c r="BC51" s="158">
        <f t="shared" si="7"/>
        <v>0</v>
      </c>
      <c r="BD51" s="166">
        <f t="shared" si="7"/>
        <v>0</v>
      </c>
      <c r="BE51" s="122"/>
    </row>
    <row r="52" spans="1:57" ht="16.5" customHeight="1">
      <c r="A52" s="322"/>
      <c r="B52" s="323"/>
      <c r="C52" s="323"/>
      <c r="D52" s="324"/>
      <c r="E52" s="88" t="s">
        <v>21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373">
        <f>SUM(F52:R52)</f>
        <v>0</v>
      </c>
      <c r="W52" s="374"/>
      <c r="X52" s="375"/>
      <c r="AN52" s="70"/>
      <c r="AO52" s="51"/>
      <c r="AP52" s="51"/>
      <c r="AQ52" s="492" t="s">
        <v>178</v>
      </c>
      <c r="AR52" s="493"/>
      <c r="AS52" s="493"/>
      <c r="AT52" s="127"/>
      <c r="AU52" s="128">
        <f>SUM(AU19:AU28)</f>
        <v>0</v>
      </c>
      <c r="AV52" s="138">
        <f aca="true" t="shared" si="8" ref="AV52:BD52">SUM(AV19:AV28)</f>
        <v>0</v>
      </c>
      <c r="AW52" s="128">
        <f t="shared" si="8"/>
        <v>0</v>
      </c>
      <c r="AX52" s="138">
        <f t="shared" si="8"/>
        <v>0</v>
      </c>
      <c r="AY52" s="128">
        <f t="shared" si="8"/>
        <v>0</v>
      </c>
      <c r="AZ52" s="138">
        <f t="shared" si="8"/>
        <v>0</v>
      </c>
      <c r="BA52" s="128">
        <f t="shared" si="8"/>
        <v>0</v>
      </c>
      <c r="BB52" s="150">
        <f t="shared" si="8"/>
        <v>0</v>
      </c>
      <c r="BC52" s="138">
        <f t="shared" si="8"/>
        <v>0</v>
      </c>
      <c r="BD52" s="151">
        <f t="shared" si="8"/>
        <v>0</v>
      </c>
      <c r="BE52" s="123"/>
    </row>
    <row r="53" spans="1:57" ht="16.5" customHeight="1">
      <c r="A53" s="322"/>
      <c r="B53" s="323"/>
      <c r="C53" s="323"/>
      <c r="D53" s="324"/>
      <c r="E53" s="88" t="s">
        <v>76</v>
      </c>
      <c r="F53" s="2">
        <f>AK83</f>
        <v>0</v>
      </c>
      <c r="G53" s="2">
        <f>AK84</f>
        <v>0</v>
      </c>
      <c r="H53" s="2">
        <f>AK85</f>
        <v>0</v>
      </c>
      <c r="I53" s="2">
        <f>AK86</f>
        <v>0</v>
      </c>
      <c r="J53" s="2">
        <f>AK87</f>
        <v>0</v>
      </c>
      <c r="K53" s="2">
        <f>AK88</f>
        <v>0</v>
      </c>
      <c r="L53" s="2">
        <f>AK89</f>
        <v>0</v>
      </c>
      <c r="M53" s="2">
        <f>AK90</f>
        <v>0</v>
      </c>
      <c r="N53" s="2">
        <f>AK91</f>
        <v>0</v>
      </c>
      <c r="O53" s="2">
        <f>AK92</f>
        <v>0</v>
      </c>
      <c r="P53" s="2">
        <f>AK93</f>
        <v>0</v>
      </c>
      <c r="Q53" s="2">
        <f>AK94</f>
        <v>0</v>
      </c>
      <c r="R53" s="2">
        <f>AK95</f>
        <v>0</v>
      </c>
      <c r="S53" s="2">
        <f>AK96</f>
        <v>0</v>
      </c>
      <c r="T53" s="2">
        <f>AK97</f>
        <v>0</v>
      </c>
      <c r="U53" s="2">
        <f>AK98</f>
        <v>0</v>
      </c>
      <c r="V53" s="373">
        <f>SUM(F53:R53)</f>
        <v>0</v>
      </c>
      <c r="W53" s="374"/>
      <c r="X53" s="375"/>
      <c r="AN53" s="70"/>
      <c r="AO53" s="51"/>
      <c r="AP53" s="51"/>
      <c r="AQ53" s="492" t="s">
        <v>179</v>
      </c>
      <c r="AR53" s="493"/>
      <c r="AS53" s="493"/>
      <c r="AT53" s="127"/>
      <c r="AU53" s="128">
        <f>SUM(AU29:AU38)</f>
        <v>0</v>
      </c>
      <c r="AV53" s="138">
        <f aca="true" t="shared" si="9" ref="AV53:BD53">SUM(AV29:AV38)</f>
        <v>0</v>
      </c>
      <c r="AW53" s="128">
        <f t="shared" si="9"/>
        <v>0</v>
      </c>
      <c r="AX53" s="138">
        <f t="shared" si="9"/>
        <v>0</v>
      </c>
      <c r="AY53" s="159">
        <f t="shared" si="9"/>
        <v>0</v>
      </c>
      <c r="AZ53" s="160">
        <f t="shared" si="9"/>
        <v>0</v>
      </c>
      <c r="BA53" s="159">
        <f t="shared" si="9"/>
        <v>0</v>
      </c>
      <c r="BB53" s="161">
        <f t="shared" si="9"/>
        <v>0</v>
      </c>
      <c r="BC53" s="138">
        <f t="shared" si="9"/>
        <v>0</v>
      </c>
      <c r="BD53" s="151">
        <f t="shared" si="9"/>
        <v>0</v>
      </c>
      <c r="BE53" s="123"/>
    </row>
    <row r="54" spans="1:57" ht="16.5" customHeight="1" thickBot="1">
      <c r="A54" s="325"/>
      <c r="B54" s="326"/>
      <c r="C54" s="326"/>
      <c r="D54" s="327"/>
      <c r="E54" s="71" t="s">
        <v>75</v>
      </c>
      <c r="F54" s="2">
        <f>F53+'【7月】月集計表'!F54</f>
        <v>0</v>
      </c>
      <c r="G54" s="2">
        <f>G53+'【7月】月集計表'!G54</f>
        <v>0</v>
      </c>
      <c r="H54" s="2">
        <f>H53+'【7月】月集計表'!H54</f>
        <v>0</v>
      </c>
      <c r="I54" s="2">
        <f>I53+'【7月】月集計表'!I54</f>
        <v>0</v>
      </c>
      <c r="J54" s="2">
        <f>J53+'【7月】月集計表'!J54</f>
        <v>0</v>
      </c>
      <c r="K54" s="2">
        <f>K53+'【7月】月集計表'!K54</f>
        <v>0</v>
      </c>
      <c r="L54" s="2">
        <f>L53+'【7月】月集計表'!L54</f>
        <v>0</v>
      </c>
      <c r="M54" s="2">
        <f>M53+'【7月】月集計表'!M54</f>
        <v>0</v>
      </c>
      <c r="N54" s="2">
        <f>N53+'【7月】月集計表'!N54</f>
        <v>0</v>
      </c>
      <c r="O54" s="2">
        <f>O53+'【7月】月集計表'!O54</f>
        <v>0</v>
      </c>
      <c r="P54" s="2">
        <f>P53+'【7月】月集計表'!P54</f>
        <v>0</v>
      </c>
      <c r="Q54" s="2">
        <f>Q53+'【7月】月集計表'!Q54</f>
        <v>0</v>
      </c>
      <c r="R54" s="2">
        <f>R53+'【7月】月集計表'!R54</f>
        <v>0</v>
      </c>
      <c r="S54" s="2">
        <f>S53+'【7月】月集計表'!S54</f>
        <v>0</v>
      </c>
      <c r="T54" s="2">
        <f>T53+'【7月】月集計表'!T54</f>
        <v>0</v>
      </c>
      <c r="U54" s="2">
        <f>U53+'【7月】月集計表'!U54</f>
        <v>0</v>
      </c>
      <c r="V54" s="361">
        <f>SUM(F54:R54)</f>
        <v>0</v>
      </c>
      <c r="W54" s="361"/>
      <c r="X54" s="361"/>
      <c r="Y54" s="34" t="s">
        <v>143</v>
      </c>
      <c r="AN54" s="70"/>
      <c r="AO54" s="51"/>
      <c r="AP54" s="51"/>
      <c r="AQ54" s="494" t="s">
        <v>180</v>
      </c>
      <c r="AR54" s="495"/>
      <c r="AS54" s="495"/>
      <c r="AT54" s="129"/>
      <c r="AU54" s="130">
        <f>SUM(AU39:AU48)</f>
        <v>0</v>
      </c>
      <c r="AV54" s="139">
        <f aca="true" t="shared" si="10" ref="AV54:BD54">SUM(AV39:AV48)</f>
        <v>0</v>
      </c>
      <c r="AW54" s="130">
        <f t="shared" si="10"/>
        <v>0</v>
      </c>
      <c r="AX54" s="139">
        <f t="shared" si="10"/>
        <v>0</v>
      </c>
      <c r="AY54" s="162">
        <f t="shared" si="10"/>
        <v>0</v>
      </c>
      <c r="AZ54" s="163">
        <f t="shared" si="10"/>
        <v>0</v>
      </c>
      <c r="BA54" s="162">
        <f t="shared" si="10"/>
        <v>0</v>
      </c>
      <c r="BB54" s="164">
        <f t="shared" si="10"/>
        <v>0</v>
      </c>
      <c r="BC54" s="139">
        <f t="shared" si="10"/>
        <v>0</v>
      </c>
      <c r="BD54" s="152">
        <f t="shared" si="10"/>
        <v>0</v>
      </c>
      <c r="BE54" s="124"/>
    </row>
    <row r="55" spans="41:42" ht="13.5" customHeight="1">
      <c r="AO55" s="51"/>
      <c r="AP55" s="51"/>
    </row>
    <row r="56" spans="41:42" ht="13.5" customHeight="1" hidden="1">
      <c r="AO56" s="68"/>
      <c r="AP56" s="68"/>
    </row>
    <row r="57" spans="11:42" ht="13.5" customHeight="1" hidden="1">
      <c r="K57" s="72" t="s">
        <v>22</v>
      </c>
      <c r="AO57" s="70"/>
      <c r="AP57" s="70"/>
    </row>
    <row r="58" spans="41:42" ht="13.5" customHeight="1" hidden="1">
      <c r="AO58" s="70"/>
      <c r="AP58" s="70"/>
    </row>
    <row r="59" spans="11:42" ht="13.5" customHeight="1" hidden="1">
      <c r="K59" s="72" t="s">
        <v>23</v>
      </c>
      <c r="L59" s="72" t="s">
        <v>24</v>
      </c>
      <c r="AO59" s="70"/>
      <c r="AP59" s="70"/>
    </row>
    <row r="60" spans="11:42" ht="13.5" customHeight="1" hidden="1">
      <c r="K60" s="72" t="s">
        <v>25</v>
      </c>
      <c r="L60" s="34" t="s">
        <v>26</v>
      </c>
      <c r="AO60" s="70"/>
      <c r="AP60" s="70"/>
    </row>
    <row r="61" spans="11:12" ht="13.5" customHeight="1" hidden="1">
      <c r="K61" s="72" t="s">
        <v>27</v>
      </c>
      <c r="L61" s="72" t="s">
        <v>28</v>
      </c>
    </row>
    <row r="62" spans="11:12" ht="13.5" customHeight="1" hidden="1">
      <c r="K62" s="72" t="s">
        <v>29</v>
      </c>
      <c r="L62" s="72" t="s">
        <v>30</v>
      </c>
    </row>
    <row r="63" spans="11:12" ht="13.5" customHeight="1" hidden="1">
      <c r="K63" s="72" t="s">
        <v>31</v>
      </c>
      <c r="L63" s="72" t="s">
        <v>32</v>
      </c>
    </row>
    <row r="64" spans="11:12" ht="13.5" customHeight="1" hidden="1">
      <c r="K64" s="72" t="s">
        <v>33</v>
      </c>
      <c r="L64" s="72" t="s">
        <v>34</v>
      </c>
    </row>
    <row r="65" spans="11:12" ht="13.5" customHeight="1" hidden="1">
      <c r="K65" s="72" t="s">
        <v>35</v>
      </c>
      <c r="L65" s="72" t="s">
        <v>36</v>
      </c>
    </row>
    <row r="66" spans="11:12" ht="13.5" customHeight="1" hidden="1">
      <c r="K66" s="72" t="s">
        <v>37</v>
      </c>
      <c r="L66" s="72" t="s">
        <v>38</v>
      </c>
    </row>
    <row r="67" spans="11:12" ht="13.5" customHeight="1" hidden="1">
      <c r="K67" s="72" t="s">
        <v>39</v>
      </c>
      <c r="L67" s="72" t="s">
        <v>40</v>
      </c>
    </row>
    <row r="68" spans="11:12" ht="13.5" customHeight="1" hidden="1">
      <c r="K68" s="72" t="s">
        <v>41</v>
      </c>
      <c r="L68" s="72" t="s">
        <v>42</v>
      </c>
    </row>
    <row r="69" spans="11:22" ht="13.5" customHeight="1" hidden="1">
      <c r="K69" s="72" t="s">
        <v>67</v>
      </c>
      <c r="L69" s="72" t="s">
        <v>65</v>
      </c>
      <c r="U69" s="72"/>
      <c r="V69" s="72"/>
    </row>
    <row r="70" spans="11:22" ht="13.5" customHeight="1" hidden="1">
      <c r="K70" s="72" t="s">
        <v>68</v>
      </c>
      <c r="L70" s="72" t="s">
        <v>69</v>
      </c>
      <c r="U70" s="72"/>
      <c r="V70" s="72"/>
    </row>
    <row r="71" spans="11:22" ht="13.5" customHeight="1" hidden="1">
      <c r="K71" s="72" t="s">
        <v>97</v>
      </c>
      <c r="L71" s="72" t="s">
        <v>99</v>
      </c>
      <c r="U71" s="72"/>
      <c r="V71" s="72"/>
    </row>
    <row r="72" spans="11:12" ht="13.5" customHeight="1" hidden="1">
      <c r="K72" s="72" t="s">
        <v>98</v>
      </c>
      <c r="L72" s="72" t="s">
        <v>100</v>
      </c>
    </row>
    <row r="73" spans="11:12" ht="13.5" customHeight="1" hidden="1">
      <c r="K73" s="34" t="s">
        <v>96</v>
      </c>
      <c r="L73" s="34" t="s">
        <v>44</v>
      </c>
    </row>
    <row r="74" spans="11:12" ht="13.5" customHeight="1" hidden="1">
      <c r="K74" s="34" t="s">
        <v>95</v>
      </c>
      <c r="L74" s="34" t="s">
        <v>45</v>
      </c>
    </row>
    <row r="75" spans="11:12" ht="13.5" customHeight="1" hidden="1">
      <c r="K75" s="72" t="s">
        <v>18</v>
      </c>
      <c r="L75" s="72" t="s">
        <v>43</v>
      </c>
    </row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spans="5:37" ht="13.5" customHeight="1" hidden="1">
      <c r="E82" s="2"/>
      <c r="F82" s="288">
        <v>1</v>
      </c>
      <c r="G82" s="288">
        <v>2</v>
      </c>
      <c r="H82" s="288">
        <v>3</v>
      </c>
      <c r="I82" s="288">
        <v>4</v>
      </c>
      <c r="J82" s="288">
        <v>5</v>
      </c>
      <c r="K82" s="288">
        <v>6</v>
      </c>
      <c r="L82" s="288">
        <v>7</v>
      </c>
      <c r="M82" s="288">
        <v>8</v>
      </c>
      <c r="N82" s="288">
        <v>9</v>
      </c>
      <c r="O82" s="288">
        <v>10</v>
      </c>
      <c r="P82" s="288">
        <v>11</v>
      </c>
      <c r="Q82" s="288">
        <v>12</v>
      </c>
      <c r="R82" s="288">
        <v>13</v>
      </c>
      <c r="S82" s="288">
        <v>14</v>
      </c>
      <c r="T82" s="288">
        <v>15</v>
      </c>
      <c r="U82" s="288">
        <v>16</v>
      </c>
      <c r="V82" s="288">
        <v>17</v>
      </c>
      <c r="W82" s="288">
        <v>18</v>
      </c>
      <c r="X82" s="288">
        <v>19</v>
      </c>
      <c r="Y82" s="288">
        <v>20</v>
      </c>
      <c r="Z82" s="288">
        <v>21</v>
      </c>
      <c r="AA82" s="288">
        <v>22</v>
      </c>
      <c r="AB82" s="288">
        <v>23</v>
      </c>
      <c r="AC82" s="288">
        <v>24</v>
      </c>
      <c r="AD82" s="288">
        <v>25</v>
      </c>
      <c r="AE82" s="288">
        <v>26</v>
      </c>
      <c r="AF82" s="288">
        <v>27</v>
      </c>
      <c r="AG82" s="288">
        <v>28</v>
      </c>
      <c r="AH82" s="288">
        <v>29</v>
      </c>
      <c r="AI82" s="288">
        <v>30</v>
      </c>
      <c r="AJ82" s="288">
        <v>31</v>
      </c>
      <c r="AK82" s="41" t="s">
        <v>4</v>
      </c>
    </row>
    <row r="83" spans="5:37" ht="13.5" customHeight="1" hidden="1">
      <c r="E83" s="41" t="s">
        <v>9</v>
      </c>
      <c r="F83" s="2">
        <f aca="true" t="shared" si="11" ref="F83:F98">IF(COUNTIF(F$27:F$46,$E83)=0,0,1)</f>
        <v>0</v>
      </c>
      <c r="G83" s="2">
        <f aca="true" t="shared" si="12" ref="G83:V98">IF(COUNTIF(G$27:G$46,$E83)=0,0,1)</f>
        <v>0</v>
      </c>
      <c r="H83" s="2">
        <f t="shared" si="12"/>
        <v>0</v>
      </c>
      <c r="I83" s="2">
        <f t="shared" si="12"/>
        <v>0</v>
      </c>
      <c r="J83" s="2">
        <f t="shared" si="12"/>
        <v>0</v>
      </c>
      <c r="K83" s="2">
        <f t="shared" si="12"/>
        <v>0</v>
      </c>
      <c r="L83" s="2">
        <f t="shared" si="12"/>
        <v>0</v>
      </c>
      <c r="M83" s="2">
        <f t="shared" si="12"/>
        <v>0</v>
      </c>
      <c r="N83" s="2">
        <f t="shared" si="12"/>
        <v>0</v>
      </c>
      <c r="O83" s="2">
        <f t="shared" si="12"/>
        <v>0</v>
      </c>
      <c r="P83" s="2">
        <f t="shared" si="12"/>
        <v>0</v>
      </c>
      <c r="Q83" s="2">
        <f t="shared" si="12"/>
        <v>0</v>
      </c>
      <c r="R83" s="2">
        <f t="shared" si="12"/>
        <v>0</v>
      </c>
      <c r="S83" s="2">
        <f t="shared" si="12"/>
        <v>0</v>
      </c>
      <c r="T83" s="2">
        <f t="shared" si="12"/>
        <v>0</v>
      </c>
      <c r="U83" s="2">
        <f t="shared" si="12"/>
        <v>0</v>
      </c>
      <c r="V83" s="2">
        <f t="shared" si="12"/>
        <v>0</v>
      </c>
      <c r="W83" s="2">
        <f aca="true" t="shared" si="13" ref="W83:AJ98">IF(COUNTIF(W$27:W$46,$E83)=0,0,1)</f>
        <v>0</v>
      </c>
      <c r="X83" s="2">
        <f t="shared" si="13"/>
        <v>0</v>
      </c>
      <c r="Y83" s="2">
        <f t="shared" si="13"/>
        <v>0</v>
      </c>
      <c r="Z83" s="2">
        <f t="shared" si="13"/>
        <v>0</v>
      </c>
      <c r="AA83" s="2">
        <f t="shared" si="13"/>
        <v>0</v>
      </c>
      <c r="AB83" s="2">
        <f t="shared" si="13"/>
        <v>0</v>
      </c>
      <c r="AC83" s="2">
        <f t="shared" si="13"/>
        <v>0</v>
      </c>
      <c r="AD83" s="2">
        <f t="shared" si="13"/>
        <v>0</v>
      </c>
      <c r="AE83" s="2">
        <f t="shared" si="13"/>
        <v>0</v>
      </c>
      <c r="AF83" s="2">
        <f t="shared" si="13"/>
        <v>0</v>
      </c>
      <c r="AG83" s="2">
        <f t="shared" si="13"/>
        <v>0</v>
      </c>
      <c r="AH83" s="2">
        <f t="shared" si="13"/>
        <v>0</v>
      </c>
      <c r="AI83" s="2">
        <f t="shared" si="13"/>
        <v>0</v>
      </c>
      <c r="AJ83" s="2">
        <f t="shared" si="13"/>
        <v>0</v>
      </c>
      <c r="AK83" s="2">
        <f>COUNTIF(F83:AJ83,1)</f>
        <v>0</v>
      </c>
    </row>
    <row r="84" spans="5:37" ht="13.5" customHeight="1" hidden="1">
      <c r="E84" s="41" t="s">
        <v>10</v>
      </c>
      <c r="F84" s="2">
        <f t="shared" si="11"/>
        <v>0</v>
      </c>
      <c r="G84" s="2">
        <f t="shared" si="12"/>
        <v>0</v>
      </c>
      <c r="H84" s="2">
        <f t="shared" si="12"/>
        <v>0</v>
      </c>
      <c r="I84" s="2">
        <f t="shared" si="12"/>
        <v>0</v>
      </c>
      <c r="J84" s="2">
        <f t="shared" si="12"/>
        <v>0</v>
      </c>
      <c r="K84" s="2">
        <f t="shared" si="12"/>
        <v>0</v>
      </c>
      <c r="L84" s="2">
        <f t="shared" si="12"/>
        <v>0</v>
      </c>
      <c r="M84" s="2">
        <f t="shared" si="12"/>
        <v>0</v>
      </c>
      <c r="N84" s="2">
        <f t="shared" si="12"/>
        <v>0</v>
      </c>
      <c r="O84" s="2">
        <f t="shared" si="12"/>
        <v>0</v>
      </c>
      <c r="P84" s="2">
        <f t="shared" si="12"/>
        <v>0</v>
      </c>
      <c r="Q84" s="2">
        <f t="shared" si="12"/>
        <v>0</v>
      </c>
      <c r="R84" s="2">
        <f t="shared" si="12"/>
        <v>0</v>
      </c>
      <c r="S84" s="2">
        <f t="shared" si="12"/>
        <v>0</v>
      </c>
      <c r="T84" s="2">
        <f t="shared" si="12"/>
        <v>0</v>
      </c>
      <c r="U84" s="2">
        <f t="shared" si="12"/>
        <v>0</v>
      </c>
      <c r="V84" s="2">
        <f t="shared" si="12"/>
        <v>0</v>
      </c>
      <c r="W84" s="2">
        <f t="shared" si="13"/>
        <v>0</v>
      </c>
      <c r="X84" s="2">
        <f t="shared" si="13"/>
        <v>0</v>
      </c>
      <c r="Y84" s="2">
        <f t="shared" si="13"/>
        <v>0</v>
      </c>
      <c r="Z84" s="2">
        <f t="shared" si="13"/>
        <v>0</v>
      </c>
      <c r="AA84" s="2">
        <f t="shared" si="13"/>
        <v>0</v>
      </c>
      <c r="AB84" s="2">
        <f t="shared" si="13"/>
        <v>0</v>
      </c>
      <c r="AC84" s="2">
        <f t="shared" si="13"/>
        <v>0</v>
      </c>
      <c r="AD84" s="2">
        <f t="shared" si="13"/>
        <v>0</v>
      </c>
      <c r="AE84" s="2">
        <f t="shared" si="13"/>
        <v>0</v>
      </c>
      <c r="AF84" s="2">
        <f t="shared" si="13"/>
        <v>0</v>
      </c>
      <c r="AG84" s="2">
        <f t="shared" si="13"/>
        <v>0</v>
      </c>
      <c r="AH84" s="2">
        <f t="shared" si="13"/>
        <v>0</v>
      </c>
      <c r="AI84" s="2">
        <f t="shared" si="13"/>
        <v>0</v>
      </c>
      <c r="AJ84" s="2">
        <f t="shared" si="13"/>
        <v>0</v>
      </c>
      <c r="AK84" s="2">
        <f aca="true" t="shared" si="14" ref="AK84:AK98">COUNTIF(F84:AJ84,1)</f>
        <v>0</v>
      </c>
    </row>
    <row r="85" spans="5:37" ht="13.5" customHeight="1" hidden="1">
      <c r="E85" s="41" t="s">
        <v>11</v>
      </c>
      <c r="F85" s="2">
        <f t="shared" si="11"/>
        <v>0</v>
      </c>
      <c r="G85" s="2">
        <f t="shared" si="12"/>
        <v>0</v>
      </c>
      <c r="H85" s="2">
        <f t="shared" si="12"/>
        <v>0</v>
      </c>
      <c r="I85" s="2">
        <f t="shared" si="12"/>
        <v>0</v>
      </c>
      <c r="J85" s="2">
        <f t="shared" si="12"/>
        <v>0</v>
      </c>
      <c r="K85" s="2">
        <f t="shared" si="12"/>
        <v>0</v>
      </c>
      <c r="L85" s="2">
        <f t="shared" si="12"/>
        <v>0</v>
      </c>
      <c r="M85" s="2">
        <f t="shared" si="12"/>
        <v>0</v>
      </c>
      <c r="N85" s="2">
        <f t="shared" si="12"/>
        <v>0</v>
      </c>
      <c r="O85" s="2">
        <f t="shared" si="12"/>
        <v>0</v>
      </c>
      <c r="P85" s="2">
        <f t="shared" si="12"/>
        <v>0</v>
      </c>
      <c r="Q85" s="2">
        <f t="shared" si="12"/>
        <v>0</v>
      </c>
      <c r="R85" s="2">
        <f t="shared" si="12"/>
        <v>0</v>
      </c>
      <c r="S85" s="2">
        <f t="shared" si="12"/>
        <v>0</v>
      </c>
      <c r="T85" s="2">
        <f t="shared" si="12"/>
        <v>0</v>
      </c>
      <c r="U85" s="2">
        <f t="shared" si="12"/>
        <v>0</v>
      </c>
      <c r="V85" s="2">
        <f t="shared" si="12"/>
        <v>0</v>
      </c>
      <c r="W85" s="2">
        <f t="shared" si="13"/>
        <v>0</v>
      </c>
      <c r="X85" s="2">
        <f t="shared" si="13"/>
        <v>0</v>
      </c>
      <c r="Y85" s="2">
        <f t="shared" si="13"/>
        <v>0</v>
      </c>
      <c r="Z85" s="2">
        <f t="shared" si="13"/>
        <v>0</v>
      </c>
      <c r="AA85" s="2">
        <f t="shared" si="13"/>
        <v>0</v>
      </c>
      <c r="AB85" s="2">
        <f t="shared" si="13"/>
        <v>0</v>
      </c>
      <c r="AC85" s="2">
        <f t="shared" si="13"/>
        <v>0</v>
      </c>
      <c r="AD85" s="2">
        <f t="shared" si="13"/>
        <v>0</v>
      </c>
      <c r="AE85" s="2">
        <f t="shared" si="13"/>
        <v>0</v>
      </c>
      <c r="AF85" s="2">
        <f t="shared" si="13"/>
        <v>0</v>
      </c>
      <c r="AG85" s="2">
        <f t="shared" si="13"/>
        <v>0</v>
      </c>
      <c r="AH85" s="2">
        <f t="shared" si="13"/>
        <v>0</v>
      </c>
      <c r="AI85" s="2">
        <f t="shared" si="13"/>
        <v>0</v>
      </c>
      <c r="AJ85" s="2">
        <f t="shared" si="13"/>
        <v>0</v>
      </c>
      <c r="AK85" s="2">
        <f t="shared" si="14"/>
        <v>0</v>
      </c>
    </row>
    <row r="86" spans="5:37" ht="13.5" customHeight="1" hidden="1">
      <c r="E86" s="41" t="s">
        <v>12</v>
      </c>
      <c r="F86" s="2">
        <f t="shared" si="11"/>
        <v>0</v>
      </c>
      <c r="G86" s="2">
        <f t="shared" si="12"/>
        <v>0</v>
      </c>
      <c r="H86" s="2">
        <f t="shared" si="12"/>
        <v>0</v>
      </c>
      <c r="I86" s="2">
        <f t="shared" si="12"/>
        <v>0</v>
      </c>
      <c r="J86" s="2">
        <f t="shared" si="12"/>
        <v>0</v>
      </c>
      <c r="K86" s="2">
        <f t="shared" si="12"/>
        <v>0</v>
      </c>
      <c r="L86" s="2">
        <f t="shared" si="12"/>
        <v>0</v>
      </c>
      <c r="M86" s="2">
        <f t="shared" si="12"/>
        <v>0</v>
      </c>
      <c r="N86" s="2">
        <f t="shared" si="12"/>
        <v>0</v>
      </c>
      <c r="O86" s="2">
        <f t="shared" si="12"/>
        <v>0</v>
      </c>
      <c r="P86" s="2">
        <f t="shared" si="12"/>
        <v>0</v>
      </c>
      <c r="Q86" s="2">
        <f t="shared" si="12"/>
        <v>0</v>
      </c>
      <c r="R86" s="2">
        <f t="shared" si="12"/>
        <v>0</v>
      </c>
      <c r="S86" s="2">
        <f t="shared" si="12"/>
        <v>0</v>
      </c>
      <c r="T86" s="2">
        <f t="shared" si="12"/>
        <v>0</v>
      </c>
      <c r="U86" s="2">
        <f t="shared" si="12"/>
        <v>0</v>
      </c>
      <c r="V86" s="2">
        <f t="shared" si="12"/>
        <v>0</v>
      </c>
      <c r="W86" s="2">
        <f t="shared" si="13"/>
        <v>0</v>
      </c>
      <c r="X86" s="2">
        <f t="shared" si="13"/>
        <v>0</v>
      </c>
      <c r="Y86" s="2">
        <f t="shared" si="13"/>
        <v>0</v>
      </c>
      <c r="Z86" s="2">
        <f t="shared" si="13"/>
        <v>0</v>
      </c>
      <c r="AA86" s="2">
        <f t="shared" si="13"/>
        <v>0</v>
      </c>
      <c r="AB86" s="2">
        <f t="shared" si="13"/>
        <v>0</v>
      </c>
      <c r="AC86" s="2">
        <f t="shared" si="13"/>
        <v>0</v>
      </c>
      <c r="AD86" s="2">
        <f t="shared" si="13"/>
        <v>0</v>
      </c>
      <c r="AE86" s="2">
        <f t="shared" si="13"/>
        <v>0</v>
      </c>
      <c r="AF86" s="2">
        <f t="shared" si="13"/>
        <v>0</v>
      </c>
      <c r="AG86" s="2">
        <f t="shared" si="13"/>
        <v>0</v>
      </c>
      <c r="AH86" s="2">
        <f t="shared" si="13"/>
        <v>0</v>
      </c>
      <c r="AI86" s="2">
        <f t="shared" si="13"/>
        <v>0</v>
      </c>
      <c r="AJ86" s="2">
        <f t="shared" si="13"/>
        <v>0</v>
      </c>
      <c r="AK86" s="2">
        <f t="shared" si="14"/>
        <v>0</v>
      </c>
    </row>
    <row r="87" spans="5:37" ht="13.5" customHeight="1" hidden="1">
      <c r="E87" s="41" t="s">
        <v>13</v>
      </c>
      <c r="F87" s="2">
        <f t="shared" si="11"/>
        <v>0</v>
      </c>
      <c r="G87" s="2">
        <f t="shared" si="12"/>
        <v>0</v>
      </c>
      <c r="H87" s="2">
        <f t="shared" si="12"/>
        <v>0</v>
      </c>
      <c r="I87" s="2">
        <f t="shared" si="12"/>
        <v>0</v>
      </c>
      <c r="J87" s="2">
        <f t="shared" si="12"/>
        <v>0</v>
      </c>
      <c r="K87" s="2">
        <f t="shared" si="12"/>
        <v>0</v>
      </c>
      <c r="L87" s="2">
        <f t="shared" si="12"/>
        <v>0</v>
      </c>
      <c r="M87" s="2">
        <f t="shared" si="12"/>
        <v>0</v>
      </c>
      <c r="N87" s="2">
        <f t="shared" si="12"/>
        <v>0</v>
      </c>
      <c r="O87" s="2">
        <f t="shared" si="12"/>
        <v>0</v>
      </c>
      <c r="P87" s="2">
        <f t="shared" si="12"/>
        <v>0</v>
      </c>
      <c r="Q87" s="2">
        <f t="shared" si="12"/>
        <v>0</v>
      </c>
      <c r="R87" s="2">
        <f t="shared" si="12"/>
        <v>0</v>
      </c>
      <c r="S87" s="2">
        <f t="shared" si="12"/>
        <v>0</v>
      </c>
      <c r="T87" s="2">
        <f t="shared" si="12"/>
        <v>0</v>
      </c>
      <c r="U87" s="2">
        <f t="shared" si="12"/>
        <v>0</v>
      </c>
      <c r="V87" s="2">
        <f t="shared" si="12"/>
        <v>0</v>
      </c>
      <c r="W87" s="2">
        <f t="shared" si="13"/>
        <v>0</v>
      </c>
      <c r="X87" s="2">
        <f t="shared" si="13"/>
        <v>0</v>
      </c>
      <c r="Y87" s="2">
        <f t="shared" si="13"/>
        <v>0</v>
      </c>
      <c r="Z87" s="2">
        <f t="shared" si="13"/>
        <v>0</v>
      </c>
      <c r="AA87" s="2">
        <f t="shared" si="13"/>
        <v>0</v>
      </c>
      <c r="AB87" s="2">
        <f t="shared" si="13"/>
        <v>0</v>
      </c>
      <c r="AC87" s="2">
        <f t="shared" si="13"/>
        <v>0</v>
      </c>
      <c r="AD87" s="2">
        <f t="shared" si="13"/>
        <v>0</v>
      </c>
      <c r="AE87" s="2">
        <f t="shared" si="13"/>
        <v>0</v>
      </c>
      <c r="AF87" s="2">
        <f t="shared" si="13"/>
        <v>0</v>
      </c>
      <c r="AG87" s="2">
        <f t="shared" si="13"/>
        <v>0</v>
      </c>
      <c r="AH87" s="2">
        <f t="shared" si="13"/>
        <v>0</v>
      </c>
      <c r="AI87" s="2">
        <f t="shared" si="13"/>
        <v>0</v>
      </c>
      <c r="AJ87" s="2">
        <f t="shared" si="13"/>
        <v>0</v>
      </c>
      <c r="AK87" s="2">
        <f t="shared" si="14"/>
        <v>0</v>
      </c>
    </row>
    <row r="88" spans="5:37" ht="13.5" customHeight="1" hidden="1">
      <c r="E88" s="41" t="s">
        <v>14</v>
      </c>
      <c r="F88" s="2">
        <f t="shared" si="11"/>
        <v>0</v>
      </c>
      <c r="G88" s="2">
        <f t="shared" si="12"/>
        <v>0</v>
      </c>
      <c r="H88" s="2">
        <f t="shared" si="12"/>
        <v>0</v>
      </c>
      <c r="I88" s="2">
        <f t="shared" si="12"/>
        <v>0</v>
      </c>
      <c r="J88" s="2">
        <f t="shared" si="12"/>
        <v>0</v>
      </c>
      <c r="K88" s="2">
        <f t="shared" si="12"/>
        <v>0</v>
      </c>
      <c r="L88" s="2">
        <f t="shared" si="12"/>
        <v>0</v>
      </c>
      <c r="M88" s="2">
        <f t="shared" si="12"/>
        <v>0</v>
      </c>
      <c r="N88" s="2">
        <f t="shared" si="12"/>
        <v>0</v>
      </c>
      <c r="O88" s="2">
        <f t="shared" si="12"/>
        <v>0</v>
      </c>
      <c r="P88" s="2">
        <f t="shared" si="12"/>
        <v>0</v>
      </c>
      <c r="Q88" s="2">
        <f t="shared" si="12"/>
        <v>0</v>
      </c>
      <c r="R88" s="2">
        <f t="shared" si="12"/>
        <v>0</v>
      </c>
      <c r="S88" s="2">
        <f t="shared" si="12"/>
        <v>0</v>
      </c>
      <c r="T88" s="2">
        <f t="shared" si="12"/>
        <v>0</v>
      </c>
      <c r="U88" s="2">
        <f t="shared" si="12"/>
        <v>0</v>
      </c>
      <c r="V88" s="2">
        <f t="shared" si="12"/>
        <v>0</v>
      </c>
      <c r="W88" s="2">
        <f t="shared" si="13"/>
        <v>0</v>
      </c>
      <c r="X88" s="2">
        <f t="shared" si="13"/>
        <v>0</v>
      </c>
      <c r="Y88" s="2">
        <f t="shared" si="13"/>
        <v>0</v>
      </c>
      <c r="Z88" s="2">
        <f t="shared" si="13"/>
        <v>0</v>
      </c>
      <c r="AA88" s="2">
        <f t="shared" si="13"/>
        <v>0</v>
      </c>
      <c r="AB88" s="2">
        <f t="shared" si="13"/>
        <v>0</v>
      </c>
      <c r="AC88" s="2">
        <f t="shared" si="13"/>
        <v>0</v>
      </c>
      <c r="AD88" s="2">
        <f t="shared" si="13"/>
        <v>0</v>
      </c>
      <c r="AE88" s="2">
        <f t="shared" si="13"/>
        <v>0</v>
      </c>
      <c r="AF88" s="2">
        <f t="shared" si="13"/>
        <v>0</v>
      </c>
      <c r="AG88" s="2">
        <f t="shared" si="13"/>
        <v>0</v>
      </c>
      <c r="AH88" s="2">
        <f t="shared" si="13"/>
        <v>0</v>
      </c>
      <c r="AI88" s="2">
        <f t="shared" si="13"/>
        <v>0</v>
      </c>
      <c r="AJ88" s="2">
        <f t="shared" si="13"/>
        <v>0</v>
      </c>
      <c r="AK88" s="2">
        <f t="shared" si="14"/>
        <v>0</v>
      </c>
    </row>
    <row r="89" spans="5:37" ht="13.5" customHeight="1" hidden="1">
      <c r="E89" s="41" t="s">
        <v>15</v>
      </c>
      <c r="F89" s="2">
        <f t="shared" si="11"/>
        <v>0</v>
      </c>
      <c r="G89" s="2">
        <f t="shared" si="12"/>
        <v>0</v>
      </c>
      <c r="H89" s="2">
        <f t="shared" si="12"/>
        <v>0</v>
      </c>
      <c r="I89" s="2">
        <f t="shared" si="12"/>
        <v>0</v>
      </c>
      <c r="J89" s="2">
        <f t="shared" si="12"/>
        <v>0</v>
      </c>
      <c r="K89" s="2">
        <f t="shared" si="12"/>
        <v>0</v>
      </c>
      <c r="L89" s="2">
        <f t="shared" si="12"/>
        <v>0</v>
      </c>
      <c r="M89" s="2">
        <f t="shared" si="12"/>
        <v>0</v>
      </c>
      <c r="N89" s="2">
        <f t="shared" si="12"/>
        <v>0</v>
      </c>
      <c r="O89" s="2">
        <f t="shared" si="12"/>
        <v>0</v>
      </c>
      <c r="P89" s="2">
        <f t="shared" si="12"/>
        <v>0</v>
      </c>
      <c r="Q89" s="2">
        <f t="shared" si="12"/>
        <v>0</v>
      </c>
      <c r="R89" s="2">
        <f t="shared" si="12"/>
        <v>0</v>
      </c>
      <c r="S89" s="2">
        <f t="shared" si="12"/>
        <v>0</v>
      </c>
      <c r="T89" s="2">
        <f t="shared" si="12"/>
        <v>0</v>
      </c>
      <c r="U89" s="2">
        <f t="shared" si="12"/>
        <v>0</v>
      </c>
      <c r="V89" s="2">
        <f t="shared" si="12"/>
        <v>0</v>
      </c>
      <c r="W89" s="2">
        <f t="shared" si="13"/>
        <v>0</v>
      </c>
      <c r="X89" s="2">
        <f t="shared" si="13"/>
        <v>0</v>
      </c>
      <c r="Y89" s="2">
        <f t="shared" si="13"/>
        <v>0</v>
      </c>
      <c r="Z89" s="2">
        <f t="shared" si="13"/>
        <v>0</v>
      </c>
      <c r="AA89" s="2">
        <f t="shared" si="13"/>
        <v>0</v>
      </c>
      <c r="AB89" s="2">
        <f t="shared" si="13"/>
        <v>0</v>
      </c>
      <c r="AC89" s="2">
        <f t="shared" si="13"/>
        <v>0</v>
      </c>
      <c r="AD89" s="2">
        <f t="shared" si="13"/>
        <v>0</v>
      </c>
      <c r="AE89" s="2">
        <f t="shared" si="13"/>
        <v>0</v>
      </c>
      <c r="AF89" s="2">
        <f t="shared" si="13"/>
        <v>0</v>
      </c>
      <c r="AG89" s="2">
        <f t="shared" si="13"/>
        <v>0</v>
      </c>
      <c r="AH89" s="2">
        <f t="shared" si="13"/>
        <v>0</v>
      </c>
      <c r="AI89" s="2">
        <f t="shared" si="13"/>
        <v>0</v>
      </c>
      <c r="AJ89" s="2">
        <f t="shared" si="13"/>
        <v>0</v>
      </c>
      <c r="AK89" s="2">
        <f t="shared" si="14"/>
        <v>0</v>
      </c>
    </row>
    <row r="90" spans="5:37" ht="13.5" customHeight="1" hidden="1">
      <c r="E90" s="41" t="s">
        <v>16</v>
      </c>
      <c r="F90" s="2">
        <f t="shared" si="11"/>
        <v>0</v>
      </c>
      <c r="G90" s="2">
        <f t="shared" si="12"/>
        <v>0</v>
      </c>
      <c r="H90" s="2">
        <f t="shared" si="12"/>
        <v>0</v>
      </c>
      <c r="I90" s="2">
        <f t="shared" si="12"/>
        <v>0</v>
      </c>
      <c r="J90" s="2">
        <f t="shared" si="12"/>
        <v>0</v>
      </c>
      <c r="K90" s="2">
        <f t="shared" si="12"/>
        <v>0</v>
      </c>
      <c r="L90" s="2">
        <f t="shared" si="12"/>
        <v>0</v>
      </c>
      <c r="M90" s="2">
        <f t="shared" si="12"/>
        <v>0</v>
      </c>
      <c r="N90" s="2">
        <f t="shared" si="12"/>
        <v>0</v>
      </c>
      <c r="O90" s="2">
        <f t="shared" si="12"/>
        <v>0</v>
      </c>
      <c r="P90" s="2">
        <f t="shared" si="12"/>
        <v>0</v>
      </c>
      <c r="Q90" s="2">
        <f t="shared" si="12"/>
        <v>0</v>
      </c>
      <c r="R90" s="2">
        <f t="shared" si="12"/>
        <v>0</v>
      </c>
      <c r="S90" s="2">
        <f t="shared" si="12"/>
        <v>0</v>
      </c>
      <c r="T90" s="2">
        <f t="shared" si="12"/>
        <v>0</v>
      </c>
      <c r="U90" s="2">
        <f t="shared" si="12"/>
        <v>0</v>
      </c>
      <c r="V90" s="2">
        <f t="shared" si="12"/>
        <v>0</v>
      </c>
      <c r="W90" s="2">
        <f t="shared" si="13"/>
        <v>0</v>
      </c>
      <c r="X90" s="2">
        <f t="shared" si="13"/>
        <v>0</v>
      </c>
      <c r="Y90" s="2">
        <f t="shared" si="13"/>
        <v>0</v>
      </c>
      <c r="Z90" s="2">
        <f t="shared" si="13"/>
        <v>0</v>
      </c>
      <c r="AA90" s="2">
        <f t="shared" si="13"/>
        <v>0</v>
      </c>
      <c r="AB90" s="2">
        <f t="shared" si="13"/>
        <v>0</v>
      </c>
      <c r="AC90" s="2">
        <f t="shared" si="13"/>
        <v>0</v>
      </c>
      <c r="AD90" s="2">
        <f t="shared" si="13"/>
        <v>0</v>
      </c>
      <c r="AE90" s="2">
        <f t="shared" si="13"/>
        <v>0</v>
      </c>
      <c r="AF90" s="2">
        <f t="shared" si="13"/>
        <v>0</v>
      </c>
      <c r="AG90" s="2">
        <f t="shared" si="13"/>
        <v>0</v>
      </c>
      <c r="AH90" s="2">
        <f t="shared" si="13"/>
        <v>0</v>
      </c>
      <c r="AI90" s="2">
        <f t="shared" si="13"/>
        <v>0</v>
      </c>
      <c r="AJ90" s="2">
        <f t="shared" si="13"/>
        <v>0</v>
      </c>
      <c r="AK90" s="2">
        <f t="shared" si="14"/>
        <v>0</v>
      </c>
    </row>
    <row r="91" spans="5:37" ht="13.5" customHeight="1" hidden="1">
      <c r="E91" s="41" t="s">
        <v>17</v>
      </c>
      <c r="F91" s="2">
        <f t="shared" si="11"/>
        <v>0</v>
      </c>
      <c r="G91" s="2">
        <f t="shared" si="12"/>
        <v>0</v>
      </c>
      <c r="H91" s="2">
        <f t="shared" si="12"/>
        <v>0</v>
      </c>
      <c r="I91" s="2">
        <f t="shared" si="12"/>
        <v>0</v>
      </c>
      <c r="J91" s="2">
        <f t="shared" si="12"/>
        <v>0</v>
      </c>
      <c r="K91" s="2">
        <f t="shared" si="12"/>
        <v>0</v>
      </c>
      <c r="L91" s="2">
        <f t="shared" si="12"/>
        <v>0</v>
      </c>
      <c r="M91" s="2">
        <f t="shared" si="12"/>
        <v>0</v>
      </c>
      <c r="N91" s="2">
        <f t="shared" si="12"/>
        <v>0</v>
      </c>
      <c r="O91" s="2">
        <f t="shared" si="12"/>
        <v>0</v>
      </c>
      <c r="P91" s="2">
        <f t="shared" si="12"/>
        <v>0</v>
      </c>
      <c r="Q91" s="2">
        <f t="shared" si="12"/>
        <v>0</v>
      </c>
      <c r="R91" s="2">
        <f t="shared" si="12"/>
        <v>0</v>
      </c>
      <c r="S91" s="2">
        <f t="shared" si="12"/>
        <v>0</v>
      </c>
      <c r="T91" s="2">
        <f t="shared" si="12"/>
        <v>0</v>
      </c>
      <c r="U91" s="2">
        <f t="shared" si="12"/>
        <v>0</v>
      </c>
      <c r="V91" s="2">
        <f t="shared" si="12"/>
        <v>0</v>
      </c>
      <c r="W91" s="2">
        <f t="shared" si="13"/>
        <v>0</v>
      </c>
      <c r="X91" s="2">
        <f t="shared" si="13"/>
        <v>0</v>
      </c>
      <c r="Y91" s="2">
        <f t="shared" si="13"/>
        <v>0</v>
      </c>
      <c r="Z91" s="2">
        <f t="shared" si="13"/>
        <v>0</v>
      </c>
      <c r="AA91" s="2">
        <f t="shared" si="13"/>
        <v>0</v>
      </c>
      <c r="AB91" s="2">
        <f t="shared" si="13"/>
        <v>0</v>
      </c>
      <c r="AC91" s="2">
        <f t="shared" si="13"/>
        <v>0</v>
      </c>
      <c r="AD91" s="2">
        <f t="shared" si="13"/>
        <v>0</v>
      </c>
      <c r="AE91" s="2">
        <f t="shared" si="13"/>
        <v>0</v>
      </c>
      <c r="AF91" s="2">
        <f t="shared" si="13"/>
        <v>0</v>
      </c>
      <c r="AG91" s="2">
        <f t="shared" si="13"/>
        <v>0</v>
      </c>
      <c r="AH91" s="2">
        <f t="shared" si="13"/>
        <v>0</v>
      </c>
      <c r="AI91" s="2">
        <f t="shared" si="13"/>
        <v>0</v>
      </c>
      <c r="AJ91" s="2">
        <f t="shared" si="13"/>
        <v>0</v>
      </c>
      <c r="AK91" s="2">
        <f>COUNTIF(F91:AJ91,1)</f>
        <v>0</v>
      </c>
    </row>
    <row r="92" spans="5:37" ht="13.5" customHeight="1" hidden="1">
      <c r="E92" s="41" t="s">
        <v>64</v>
      </c>
      <c r="F92" s="2">
        <f t="shared" si="11"/>
        <v>0</v>
      </c>
      <c r="G92" s="2">
        <f t="shared" si="12"/>
        <v>0</v>
      </c>
      <c r="H92" s="2">
        <f t="shared" si="12"/>
        <v>0</v>
      </c>
      <c r="I92" s="2">
        <f t="shared" si="12"/>
        <v>0</v>
      </c>
      <c r="J92" s="2">
        <f t="shared" si="12"/>
        <v>0</v>
      </c>
      <c r="K92" s="2">
        <f t="shared" si="12"/>
        <v>0</v>
      </c>
      <c r="L92" s="2">
        <f t="shared" si="12"/>
        <v>0</v>
      </c>
      <c r="M92" s="2">
        <f t="shared" si="12"/>
        <v>0</v>
      </c>
      <c r="N92" s="2">
        <f t="shared" si="12"/>
        <v>0</v>
      </c>
      <c r="O92" s="2">
        <f t="shared" si="12"/>
        <v>0</v>
      </c>
      <c r="P92" s="2">
        <f t="shared" si="12"/>
        <v>0</v>
      </c>
      <c r="Q92" s="2">
        <f t="shared" si="12"/>
        <v>0</v>
      </c>
      <c r="R92" s="2">
        <f t="shared" si="12"/>
        <v>0</v>
      </c>
      <c r="S92" s="2">
        <f t="shared" si="12"/>
        <v>0</v>
      </c>
      <c r="T92" s="2">
        <f t="shared" si="12"/>
        <v>0</v>
      </c>
      <c r="U92" s="2">
        <f t="shared" si="12"/>
        <v>0</v>
      </c>
      <c r="V92" s="2">
        <f t="shared" si="12"/>
        <v>0</v>
      </c>
      <c r="W92" s="2">
        <f t="shared" si="13"/>
        <v>0</v>
      </c>
      <c r="X92" s="2">
        <f t="shared" si="13"/>
        <v>0</v>
      </c>
      <c r="Y92" s="2">
        <f t="shared" si="13"/>
        <v>0</v>
      </c>
      <c r="Z92" s="2">
        <f t="shared" si="13"/>
        <v>0</v>
      </c>
      <c r="AA92" s="2">
        <f t="shared" si="13"/>
        <v>0</v>
      </c>
      <c r="AB92" s="2">
        <f t="shared" si="13"/>
        <v>0</v>
      </c>
      <c r="AC92" s="2">
        <f t="shared" si="13"/>
        <v>0</v>
      </c>
      <c r="AD92" s="2">
        <f t="shared" si="13"/>
        <v>0</v>
      </c>
      <c r="AE92" s="2">
        <f t="shared" si="13"/>
        <v>0</v>
      </c>
      <c r="AF92" s="2">
        <f t="shared" si="13"/>
        <v>0</v>
      </c>
      <c r="AG92" s="2">
        <f t="shared" si="13"/>
        <v>0</v>
      </c>
      <c r="AH92" s="2">
        <f t="shared" si="13"/>
        <v>0</v>
      </c>
      <c r="AI92" s="2">
        <f t="shared" si="13"/>
        <v>0</v>
      </c>
      <c r="AJ92" s="2">
        <f t="shared" si="13"/>
        <v>0</v>
      </c>
      <c r="AK92" s="2">
        <f>COUNTIF(F92:AJ92,1)</f>
        <v>0</v>
      </c>
    </row>
    <row r="93" spans="5:37" ht="13.5" customHeight="1" hidden="1">
      <c r="E93" s="41" t="s">
        <v>66</v>
      </c>
      <c r="F93" s="2">
        <f t="shared" si="11"/>
        <v>0</v>
      </c>
      <c r="G93" s="2">
        <f t="shared" si="12"/>
        <v>0</v>
      </c>
      <c r="H93" s="2">
        <f t="shared" si="12"/>
        <v>0</v>
      </c>
      <c r="I93" s="2">
        <f t="shared" si="12"/>
        <v>0</v>
      </c>
      <c r="J93" s="2">
        <f t="shared" si="12"/>
        <v>0</v>
      </c>
      <c r="K93" s="2">
        <f t="shared" si="12"/>
        <v>0</v>
      </c>
      <c r="L93" s="2">
        <f t="shared" si="12"/>
        <v>0</v>
      </c>
      <c r="M93" s="2">
        <f t="shared" si="12"/>
        <v>0</v>
      </c>
      <c r="N93" s="2">
        <f t="shared" si="12"/>
        <v>0</v>
      </c>
      <c r="O93" s="2">
        <f t="shared" si="12"/>
        <v>0</v>
      </c>
      <c r="P93" s="2">
        <f t="shared" si="12"/>
        <v>0</v>
      </c>
      <c r="Q93" s="2">
        <f t="shared" si="12"/>
        <v>0</v>
      </c>
      <c r="R93" s="2">
        <f t="shared" si="12"/>
        <v>0</v>
      </c>
      <c r="S93" s="2">
        <f t="shared" si="12"/>
        <v>0</v>
      </c>
      <c r="T93" s="2">
        <f t="shared" si="12"/>
        <v>0</v>
      </c>
      <c r="U93" s="2">
        <f t="shared" si="12"/>
        <v>0</v>
      </c>
      <c r="V93" s="2">
        <f t="shared" si="12"/>
        <v>0</v>
      </c>
      <c r="W93" s="2">
        <f t="shared" si="13"/>
        <v>0</v>
      </c>
      <c r="X93" s="2">
        <f t="shared" si="13"/>
        <v>0</v>
      </c>
      <c r="Y93" s="2">
        <f t="shared" si="13"/>
        <v>0</v>
      </c>
      <c r="Z93" s="2">
        <f t="shared" si="13"/>
        <v>0</v>
      </c>
      <c r="AA93" s="2">
        <f t="shared" si="13"/>
        <v>0</v>
      </c>
      <c r="AB93" s="2">
        <f t="shared" si="13"/>
        <v>0</v>
      </c>
      <c r="AC93" s="2">
        <f t="shared" si="13"/>
        <v>0</v>
      </c>
      <c r="AD93" s="2">
        <f t="shared" si="13"/>
        <v>0</v>
      </c>
      <c r="AE93" s="2">
        <f t="shared" si="13"/>
        <v>0</v>
      </c>
      <c r="AF93" s="2">
        <f t="shared" si="13"/>
        <v>0</v>
      </c>
      <c r="AG93" s="2">
        <f t="shared" si="13"/>
        <v>0</v>
      </c>
      <c r="AH93" s="2">
        <f t="shared" si="13"/>
        <v>0</v>
      </c>
      <c r="AI93" s="2">
        <f t="shared" si="13"/>
        <v>0</v>
      </c>
      <c r="AJ93" s="2">
        <f t="shared" si="13"/>
        <v>0</v>
      </c>
      <c r="AK93" s="2">
        <f>COUNTIF(F93:AJ93,1)</f>
        <v>0</v>
      </c>
    </row>
    <row r="94" spans="5:37" ht="13.5" customHeight="1" hidden="1">
      <c r="E94" s="41" t="s">
        <v>101</v>
      </c>
      <c r="F94" s="2">
        <f t="shared" si="11"/>
        <v>0</v>
      </c>
      <c r="G94" s="2">
        <f t="shared" si="12"/>
        <v>0</v>
      </c>
      <c r="H94" s="2">
        <f t="shared" si="12"/>
        <v>0</v>
      </c>
      <c r="I94" s="2">
        <f t="shared" si="12"/>
        <v>0</v>
      </c>
      <c r="J94" s="2">
        <f t="shared" si="12"/>
        <v>0</v>
      </c>
      <c r="K94" s="2">
        <f t="shared" si="12"/>
        <v>0</v>
      </c>
      <c r="L94" s="2">
        <f t="shared" si="12"/>
        <v>0</v>
      </c>
      <c r="M94" s="2">
        <f t="shared" si="12"/>
        <v>0</v>
      </c>
      <c r="N94" s="2">
        <f t="shared" si="12"/>
        <v>0</v>
      </c>
      <c r="O94" s="2">
        <f t="shared" si="12"/>
        <v>0</v>
      </c>
      <c r="P94" s="2">
        <f t="shared" si="12"/>
        <v>0</v>
      </c>
      <c r="Q94" s="2">
        <f t="shared" si="12"/>
        <v>0</v>
      </c>
      <c r="R94" s="2">
        <f t="shared" si="12"/>
        <v>0</v>
      </c>
      <c r="S94" s="2">
        <f t="shared" si="12"/>
        <v>0</v>
      </c>
      <c r="T94" s="2">
        <f t="shared" si="12"/>
        <v>0</v>
      </c>
      <c r="U94" s="2">
        <f t="shared" si="12"/>
        <v>0</v>
      </c>
      <c r="V94" s="2">
        <f t="shared" si="12"/>
        <v>0</v>
      </c>
      <c r="W94" s="2">
        <f t="shared" si="13"/>
        <v>0</v>
      </c>
      <c r="X94" s="2">
        <f t="shared" si="13"/>
        <v>0</v>
      </c>
      <c r="Y94" s="2">
        <f t="shared" si="13"/>
        <v>0</v>
      </c>
      <c r="Z94" s="2">
        <f t="shared" si="13"/>
        <v>0</v>
      </c>
      <c r="AA94" s="2">
        <f t="shared" si="13"/>
        <v>0</v>
      </c>
      <c r="AB94" s="2">
        <f t="shared" si="13"/>
        <v>0</v>
      </c>
      <c r="AC94" s="2">
        <f t="shared" si="13"/>
        <v>0</v>
      </c>
      <c r="AD94" s="2">
        <f t="shared" si="13"/>
        <v>0</v>
      </c>
      <c r="AE94" s="2">
        <f t="shared" si="13"/>
        <v>0</v>
      </c>
      <c r="AF94" s="2">
        <f t="shared" si="13"/>
        <v>0</v>
      </c>
      <c r="AG94" s="2">
        <f t="shared" si="13"/>
        <v>0</v>
      </c>
      <c r="AH94" s="2">
        <f t="shared" si="13"/>
        <v>0</v>
      </c>
      <c r="AI94" s="2">
        <f t="shared" si="13"/>
        <v>0</v>
      </c>
      <c r="AJ94" s="2">
        <f t="shared" si="13"/>
        <v>0</v>
      </c>
      <c r="AK94" s="2">
        <f>COUNTIF(F94:AJ94,1)</f>
        <v>0</v>
      </c>
    </row>
    <row r="95" spans="5:37" ht="13.5" customHeight="1" hidden="1">
      <c r="E95" s="41" t="s">
        <v>102</v>
      </c>
      <c r="F95" s="2">
        <f t="shared" si="11"/>
        <v>0</v>
      </c>
      <c r="G95" s="2">
        <f t="shared" si="12"/>
        <v>0</v>
      </c>
      <c r="H95" s="2">
        <f t="shared" si="12"/>
        <v>0</v>
      </c>
      <c r="I95" s="2">
        <f t="shared" si="12"/>
        <v>0</v>
      </c>
      <c r="J95" s="2">
        <f t="shared" si="12"/>
        <v>0</v>
      </c>
      <c r="K95" s="2">
        <f t="shared" si="12"/>
        <v>0</v>
      </c>
      <c r="L95" s="2">
        <f t="shared" si="12"/>
        <v>0</v>
      </c>
      <c r="M95" s="2">
        <f t="shared" si="12"/>
        <v>0</v>
      </c>
      <c r="N95" s="2">
        <f t="shared" si="12"/>
        <v>0</v>
      </c>
      <c r="O95" s="2">
        <f t="shared" si="12"/>
        <v>0</v>
      </c>
      <c r="P95" s="2">
        <f t="shared" si="12"/>
        <v>0</v>
      </c>
      <c r="Q95" s="2">
        <f t="shared" si="12"/>
        <v>0</v>
      </c>
      <c r="R95" s="2">
        <f t="shared" si="12"/>
        <v>0</v>
      </c>
      <c r="S95" s="2">
        <f t="shared" si="12"/>
        <v>0</v>
      </c>
      <c r="T95" s="2">
        <f t="shared" si="12"/>
        <v>0</v>
      </c>
      <c r="U95" s="2">
        <f t="shared" si="12"/>
        <v>0</v>
      </c>
      <c r="V95" s="2">
        <f t="shared" si="12"/>
        <v>0</v>
      </c>
      <c r="W95" s="2">
        <f t="shared" si="13"/>
        <v>0</v>
      </c>
      <c r="X95" s="2">
        <f t="shared" si="13"/>
        <v>0</v>
      </c>
      <c r="Y95" s="2">
        <f t="shared" si="13"/>
        <v>0</v>
      </c>
      <c r="Z95" s="2">
        <f t="shared" si="13"/>
        <v>0</v>
      </c>
      <c r="AA95" s="2">
        <f t="shared" si="13"/>
        <v>0</v>
      </c>
      <c r="AB95" s="2">
        <f t="shared" si="13"/>
        <v>0</v>
      </c>
      <c r="AC95" s="2">
        <f t="shared" si="13"/>
        <v>0</v>
      </c>
      <c r="AD95" s="2">
        <f t="shared" si="13"/>
        <v>0</v>
      </c>
      <c r="AE95" s="2">
        <f t="shared" si="13"/>
        <v>0</v>
      </c>
      <c r="AF95" s="2">
        <f t="shared" si="13"/>
        <v>0</v>
      </c>
      <c r="AG95" s="2">
        <f t="shared" si="13"/>
        <v>0</v>
      </c>
      <c r="AH95" s="2">
        <f t="shared" si="13"/>
        <v>0</v>
      </c>
      <c r="AI95" s="2">
        <f t="shared" si="13"/>
        <v>0</v>
      </c>
      <c r="AJ95" s="2">
        <f t="shared" si="13"/>
        <v>0</v>
      </c>
      <c r="AK95" s="2">
        <f>COUNTIF(F95:AJ95,1)</f>
        <v>0</v>
      </c>
    </row>
    <row r="96" spans="5:37" ht="13.5" customHeight="1" hidden="1">
      <c r="E96" s="41" t="s">
        <v>18</v>
      </c>
      <c r="F96" s="2">
        <f t="shared" si="11"/>
        <v>0</v>
      </c>
      <c r="G96" s="2">
        <f t="shared" si="12"/>
        <v>0</v>
      </c>
      <c r="H96" s="2">
        <f t="shared" si="12"/>
        <v>0</v>
      </c>
      <c r="I96" s="2">
        <f t="shared" si="12"/>
        <v>0</v>
      </c>
      <c r="J96" s="2">
        <f t="shared" si="12"/>
        <v>0</v>
      </c>
      <c r="K96" s="2">
        <f t="shared" si="12"/>
        <v>0</v>
      </c>
      <c r="L96" s="2">
        <f t="shared" si="12"/>
        <v>0</v>
      </c>
      <c r="M96" s="2">
        <f t="shared" si="12"/>
        <v>0</v>
      </c>
      <c r="N96" s="2">
        <f t="shared" si="12"/>
        <v>0</v>
      </c>
      <c r="O96" s="2">
        <f t="shared" si="12"/>
        <v>0</v>
      </c>
      <c r="P96" s="2">
        <f t="shared" si="12"/>
        <v>0</v>
      </c>
      <c r="Q96" s="2">
        <f t="shared" si="12"/>
        <v>0</v>
      </c>
      <c r="R96" s="2">
        <f t="shared" si="12"/>
        <v>0</v>
      </c>
      <c r="S96" s="2">
        <f t="shared" si="12"/>
        <v>0</v>
      </c>
      <c r="T96" s="2">
        <f t="shared" si="12"/>
        <v>0</v>
      </c>
      <c r="U96" s="2">
        <f t="shared" si="12"/>
        <v>0</v>
      </c>
      <c r="V96" s="2">
        <f t="shared" si="12"/>
        <v>0</v>
      </c>
      <c r="W96" s="2">
        <f t="shared" si="13"/>
        <v>0</v>
      </c>
      <c r="X96" s="2">
        <f t="shared" si="13"/>
        <v>0</v>
      </c>
      <c r="Y96" s="2">
        <f t="shared" si="13"/>
        <v>0</v>
      </c>
      <c r="Z96" s="2">
        <f t="shared" si="13"/>
        <v>0</v>
      </c>
      <c r="AA96" s="2">
        <f t="shared" si="13"/>
        <v>0</v>
      </c>
      <c r="AB96" s="2">
        <f t="shared" si="13"/>
        <v>0</v>
      </c>
      <c r="AC96" s="2">
        <f t="shared" si="13"/>
        <v>0</v>
      </c>
      <c r="AD96" s="2">
        <f t="shared" si="13"/>
        <v>0</v>
      </c>
      <c r="AE96" s="2">
        <f t="shared" si="13"/>
        <v>0</v>
      </c>
      <c r="AF96" s="2">
        <f t="shared" si="13"/>
        <v>0</v>
      </c>
      <c r="AG96" s="2">
        <f t="shared" si="13"/>
        <v>0</v>
      </c>
      <c r="AH96" s="2">
        <f t="shared" si="13"/>
        <v>0</v>
      </c>
      <c r="AI96" s="2">
        <f t="shared" si="13"/>
        <v>0</v>
      </c>
      <c r="AJ96" s="2">
        <f t="shared" si="13"/>
        <v>0</v>
      </c>
      <c r="AK96" s="2">
        <f t="shared" si="14"/>
        <v>0</v>
      </c>
    </row>
    <row r="97" spans="5:37" ht="13.5" customHeight="1" hidden="1">
      <c r="E97" s="41" t="s">
        <v>19</v>
      </c>
      <c r="F97" s="2">
        <f t="shared" si="11"/>
        <v>0</v>
      </c>
      <c r="G97" s="2">
        <f t="shared" si="12"/>
        <v>0</v>
      </c>
      <c r="H97" s="2">
        <f t="shared" si="12"/>
        <v>0</v>
      </c>
      <c r="I97" s="2">
        <f t="shared" si="12"/>
        <v>0</v>
      </c>
      <c r="J97" s="2">
        <f t="shared" si="12"/>
        <v>0</v>
      </c>
      <c r="K97" s="2">
        <f t="shared" si="12"/>
        <v>0</v>
      </c>
      <c r="L97" s="2">
        <f t="shared" si="12"/>
        <v>0</v>
      </c>
      <c r="M97" s="2">
        <f t="shared" si="12"/>
        <v>0</v>
      </c>
      <c r="N97" s="2">
        <f t="shared" si="12"/>
        <v>0</v>
      </c>
      <c r="O97" s="2">
        <f t="shared" si="12"/>
        <v>0</v>
      </c>
      <c r="P97" s="2">
        <f t="shared" si="12"/>
        <v>0</v>
      </c>
      <c r="Q97" s="2">
        <f t="shared" si="12"/>
        <v>0</v>
      </c>
      <c r="R97" s="2">
        <f t="shared" si="12"/>
        <v>0</v>
      </c>
      <c r="S97" s="2">
        <f t="shared" si="12"/>
        <v>0</v>
      </c>
      <c r="T97" s="2">
        <f t="shared" si="12"/>
        <v>0</v>
      </c>
      <c r="U97" s="2">
        <f t="shared" si="12"/>
        <v>0</v>
      </c>
      <c r="V97" s="2">
        <f t="shared" si="12"/>
        <v>0</v>
      </c>
      <c r="W97" s="2">
        <f t="shared" si="13"/>
        <v>0</v>
      </c>
      <c r="X97" s="2">
        <f t="shared" si="13"/>
        <v>0</v>
      </c>
      <c r="Y97" s="2">
        <f t="shared" si="13"/>
        <v>0</v>
      </c>
      <c r="Z97" s="2">
        <f t="shared" si="13"/>
        <v>0</v>
      </c>
      <c r="AA97" s="2">
        <f t="shared" si="13"/>
        <v>0</v>
      </c>
      <c r="AB97" s="2">
        <f t="shared" si="13"/>
        <v>0</v>
      </c>
      <c r="AC97" s="2">
        <f t="shared" si="13"/>
        <v>0</v>
      </c>
      <c r="AD97" s="2">
        <f t="shared" si="13"/>
        <v>0</v>
      </c>
      <c r="AE97" s="2">
        <f t="shared" si="13"/>
        <v>0</v>
      </c>
      <c r="AF97" s="2">
        <f t="shared" si="13"/>
        <v>0</v>
      </c>
      <c r="AG97" s="2">
        <f t="shared" si="13"/>
        <v>0</v>
      </c>
      <c r="AH97" s="2">
        <f t="shared" si="13"/>
        <v>0</v>
      </c>
      <c r="AI97" s="2">
        <f t="shared" si="13"/>
        <v>0</v>
      </c>
      <c r="AJ97" s="2">
        <f t="shared" si="13"/>
        <v>0</v>
      </c>
      <c r="AK97" s="2">
        <f t="shared" si="14"/>
        <v>0</v>
      </c>
    </row>
    <row r="98" spans="5:37" ht="13.5" customHeight="1" hidden="1">
      <c r="E98" s="41" t="s">
        <v>20</v>
      </c>
      <c r="F98" s="2">
        <f t="shared" si="11"/>
        <v>0</v>
      </c>
      <c r="G98" s="2">
        <f t="shared" si="12"/>
        <v>0</v>
      </c>
      <c r="H98" s="2">
        <f t="shared" si="12"/>
        <v>0</v>
      </c>
      <c r="I98" s="2">
        <f t="shared" si="12"/>
        <v>0</v>
      </c>
      <c r="J98" s="2">
        <f t="shared" si="12"/>
        <v>0</v>
      </c>
      <c r="K98" s="2">
        <f t="shared" si="12"/>
        <v>0</v>
      </c>
      <c r="L98" s="2">
        <f t="shared" si="12"/>
        <v>0</v>
      </c>
      <c r="M98" s="2">
        <f t="shared" si="12"/>
        <v>0</v>
      </c>
      <c r="N98" s="2">
        <f t="shared" si="12"/>
        <v>0</v>
      </c>
      <c r="O98" s="2">
        <f t="shared" si="12"/>
        <v>0</v>
      </c>
      <c r="P98" s="2">
        <f t="shared" si="12"/>
        <v>0</v>
      </c>
      <c r="Q98" s="2">
        <f t="shared" si="12"/>
        <v>0</v>
      </c>
      <c r="R98" s="2">
        <f t="shared" si="12"/>
        <v>0</v>
      </c>
      <c r="S98" s="2">
        <f t="shared" si="12"/>
        <v>0</v>
      </c>
      <c r="T98" s="2">
        <f t="shared" si="12"/>
        <v>0</v>
      </c>
      <c r="U98" s="2">
        <f t="shared" si="12"/>
        <v>0</v>
      </c>
      <c r="V98" s="2">
        <f>IF(COUNTIF(V$27:V$46,$E98)=0,0,1)</f>
        <v>0</v>
      </c>
      <c r="W98" s="2">
        <f t="shared" si="13"/>
        <v>0</v>
      </c>
      <c r="X98" s="2">
        <f t="shared" si="13"/>
        <v>0</v>
      </c>
      <c r="Y98" s="2">
        <f t="shared" si="13"/>
        <v>0</v>
      </c>
      <c r="Z98" s="2">
        <f t="shared" si="13"/>
        <v>0</v>
      </c>
      <c r="AA98" s="2">
        <f t="shared" si="13"/>
        <v>0</v>
      </c>
      <c r="AB98" s="2">
        <f t="shared" si="13"/>
        <v>0</v>
      </c>
      <c r="AC98" s="2">
        <f t="shared" si="13"/>
        <v>0</v>
      </c>
      <c r="AD98" s="2">
        <f t="shared" si="13"/>
        <v>0</v>
      </c>
      <c r="AE98" s="2">
        <f t="shared" si="13"/>
        <v>0</v>
      </c>
      <c r="AF98" s="2">
        <f t="shared" si="13"/>
        <v>0</v>
      </c>
      <c r="AG98" s="2">
        <f t="shared" si="13"/>
        <v>0</v>
      </c>
      <c r="AH98" s="2">
        <f t="shared" si="13"/>
        <v>0</v>
      </c>
      <c r="AI98" s="2">
        <f t="shared" si="13"/>
        <v>0</v>
      </c>
      <c r="AJ98" s="2">
        <f t="shared" si="13"/>
        <v>0</v>
      </c>
      <c r="AK98" s="2">
        <f t="shared" si="14"/>
        <v>0</v>
      </c>
    </row>
    <row r="99" ht="13.5" customHeight="1" hidden="1"/>
    <row r="100" ht="13.5" customHeight="1"/>
  </sheetData>
  <sheetProtection password="FA09" sheet="1" formatCells="0"/>
  <mergeCells count="418">
    <mergeCell ref="AV1:AV2"/>
    <mergeCell ref="BG9:BH9"/>
    <mergeCell ref="BG11:BJ11"/>
    <mergeCell ref="BL12:BL15"/>
    <mergeCell ref="BM12:BM15"/>
    <mergeCell ref="AQ51:AS51"/>
    <mergeCell ref="BD49:BD50"/>
    <mergeCell ref="BE49:BE50"/>
    <mergeCell ref="BD47:BD48"/>
    <mergeCell ref="BE47:BE48"/>
    <mergeCell ref="AQ52:AS52"/>
    <mergeCell ref="AQ53:AS53"/>
    <mergeCell ref="AQ54:AS54"/>
    <mergeCell ref="BB49:BB50"/>
    <mergeCell ref="BC49:BC50"/>
    <mergeCell ref="AT49:AT50"/>
    <mergeCell ref="AU49:AU50"/>
    <mergeCell ref="AV49:AV50"/>
    <mergeCell ref="AW49:AW50"/>
    <mergeCell ref="AQ49:AS50"/>
    <mergeCell ref="BB47:BB48"/>
    <mergeCell ref="BC47:BC48"/>
    <mergeCell ref="AX49:AX50"/>
    <mergeCell ref="AY49:AY50"/>
    <mergeCell ref="AZ49:AZ50"/>
    <mergeCell ref="BA49:BA50"/>
    <mergeCell ref="AX47:AX48"/>
    <mergeCell ref="AY47:AY48"/>
    <mergeCell ref="AZ47:AZ48"/>
    <mergeCell ref="BA47:BA48"/>
    <mergeCell ref="BA45:BA46"/>
    <mergeCell ref="BB45:BB46"/>
    <mergeCell ref="BC45:BC46"/>
    <mergeCell ref="BD45:BD46"/>
    <mergeCell ref="BE45:BE46"/>
    <mergeCell ref="AR47:AR48"/>
    <mergeCell ref="AT47:AT48"/>
    <mergeCell ref="AU47:AU48"/>
    <mergeCell ref="AV47:AV48"/>
    <mergeCell ref="AW47:AW48"/>
    <mergeCell ref="BE43:BE44"/>
    <mergeCell ref="AR45:AR46"/>
    <mergeCell ref="AT45:AT46"/>
    <mergeCell ref="AU45:AU46"/>
    <mergeCell ref="AV45:AV46"/>
    <mergeCell ref="AW45:AW46"/>
    <mergeCell ref="AX45:AX46"/>
    <mergeCell ref="AY45:AY46"/>
    <mergeCell ref="AZ45:AZ46"/>
    <mergeCell ref="AY43:AY44"/>
    <mergeCell ref="AZ43:AZ44"/>
    <mergeCell ref="BA43:BA44"/>
    <mergeCell ref="BB43:BB44"/>
    <mergeCell ref="BC43:BC44"/>
    <mergeCell ref="BD43:BD44"/>
    <mergeCell ref="BC41:BC42"/>
    <mergeCell ref="BD41:BD42"/>
    <mergeCell ref="AZ41:AZ42"/>
    <mergeCell ref="BA41:BA42"/>
    <mergeCell ref="BB41:BB42"/>
    <mergeCell ref="AT43:AT44"/>
    <mergeCell ref="AU43:AU44"/>
    <mergeCell ref="AV43:AV44"/>
    <mergeCell ref="AW43:AW44"/>
    <mergeCell ref="AX43:AX44"/>
    <mergeCell ref="AS43:AS44"/>
    <mergeCell ref="BD39:BD40"/>
    <mergeCell ref="BE39:BE40"/>
    <mergeCell ref="AR41:AR42"/>
    <mergeCell ref="AT41:AT42"/>
    <mergeCell ref="AU41:AU42"/>
    <mergeCell ref="AV41:AV42"/>
    <mergeCell ref="BE41:BE42"/>
    <mergeCell ref="AW41:AW42"/>
    <mergeCell ref="AX41:AX42"/>
    <mergeCell ref="AY41:AY42"/>
    <mergeCell ref="AZ39:AZ40"/>
    <mergeCell ref="AY37:AY38"/>
    <mergeCell ref="BA39:BA40"/>
    <mergeCell ref="BB39:BB40"/>
    <mergeCell ref="BC39:BC40"/>
    <mergeCell ref="BC37:BC38"/>
    <mergeCell ref="AZ37:AZ38"/>
    <mergeCell ref="BA37:BA38"/>
    <mergeCell ref="AT39:AT40"/>
    <mergeCell ref="AU39:AU40"/>
    <mergeCell ref="AV39:AV40"/>
    <mergeCell ref="AW39:AW40"/>
    <mergeCell ref="AX39:AX40"/>
    <mergeCell ref="AY39:AY40"/>
    <mergeCell ref="BB35:BB36"/>
    <mergeCell ref="BC35:BC36"/>
    <mergeCell ref="BD35:BD36"/>
    <mergeCell ref="BE37:BE38"/>
    <mergeCell ref="BE35:BE36"/>
    <mergeCell ref="BB37:BB38"/>
    <mergeCell ref="AT37:AT38"/>
    <mergeCell ref="AU37:AU38"/>
    <mergeCell ref="AV37:AV38"/>
    <mergeCell ref="AW37:AW38"/>
    <mergeCell ref="AX37:AX38"/>
    <mergeCell ref="BD37:BD38"/>
    <mergeCell ref="BE33:BE34"/>
    <mergeCell ref="AR35:AR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AY33:AY34"/>
    <mergeCell ref="AZ33:AZ34"/>
    <mergeCell ref="BA33:BA34"/>
    <mergeCell ref="BB33:BB34"/>
    <mergeCell ref="BC33:BC34"/>
    <mergeCell ref="BD33:BD34"/>
    <mergeCell ref="BB31:BB32"/>
    <mergeCell ref="BC31:BC32"/>
    <mergeCell ref="BD31:BD32"/>
    <mergeCell ref="BE31:BE32"/>
    <mergeCell ref="AR33:AR34"/>
    <mergeCell ref="AT33:AT34"/>
    <mergeCell ref="AU33:AU34"/>
    <mergeCell ref="AV33:AV34"/>
    <mergeCell ref="AW33:AW34"/>
    <mergeCell ref="AX33:AX34"/>
    <mergeCell ref="BE29:BE30"/>
    <mergeCell ref="AR31:AR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Y29:AY30"/>
    <mergeCell ref="AZ29:AZ30"/>
    <mergeCell ref="BA29:BA30"/>
    <mergeCell ref="BB29:BB30"/>
    <mergeCell ref="BC29:BC30"/>
    <mergeCell ref="BD29:BD30"/>
    <mergeCell ref="BB27:BB28"/>
    <mergeCell ref="BC27:BC28"/>
    <mergeCell ref="BD27:BD28"/>
    <mergeCell ref="BE27:BE28"/>
    <mergeCell ref="AR29:AR30"/>
    <mergeCell ref="AT29:AT30"/>
    <mergeCell ref="AU29:AU30"/>
    <mergeCell ref="AV29:AV30"/>
    <mergeCell ref="AW29:AW30"/>
    <mergeCell ref="AX29:AX30"/>
    <mergeCell ref="BE25:BE26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AY25:AY26"/>
    <mergeCell ref="AZ25:AZ26"/>
    <mergeCell ref="BA25:BA26"/>
    <mergeCell ref="BB25:BB26"/>
    <mergeCell ref="BC25:BC26"/>
    <mergeCell ref="BD25:BD26"/>
    <mergeCell ref="BB23:BB24"/>
    <mergeCell ref="BC23:BC24"/>
    <mergeCell ref="BD23:BD24"/>
    <mergeCell ref="BE23:BE24"/>
    <mergeCell ref="AR25:AR26"/>
    <mergeCell ref="AT25:AT26"/>
    <mergeCell ref="AU25:AU26"/>
    <mergeCell ref="AV25:AV26"/>
    <mergeCell ref="AW25:AW26"/>
    <mergeCell ref="AX25:AX26"/>
    <mergeCell ref="BE21:BE22"/>
    <mergeCell ref="AR23:AR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AY21:AY22"/>
    <mergeCell ref="AZ21:AZ22"/>
    <mergeCell ref="BA21:BA22"/>
    <mergeCell ref="BB21:BB22"/>
    <mergeCell ref="BC21:BC22"/>
    <mergeCell ref="BD21:BD22"/>
    <mergeCell ref="BB19:BB20"/>
    <mergeCell ref="BC19:BC20"/>
    <mergeCell ref="BD19:BD20"/>
    <mergeCell ref="BE19:BE20"/>
    <mergeCell ref="AR21:AR22"/>
    <mergeCell ref="AT21:AT22"/>
    <mergeCell ref="AU21:AU22"/>
    <mergeCell ref="AV21:AV22"/>
    <mergeCell ref="AW21:AW22"/>
    <mergeCell ref="AX21:AX22"/>
    <mergeCell ref="BE17:BE18"/>
    <mergeCell ref="AR19:AR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Y17:AY18"/>
    <mergeCell ref="AZ17:AZ18"/>
    <mergeCell ref="BA17:BA18"/>
    <mergeCell ref="BB17:BB18"/>
    <mergeCell ref="BC17:BC18"/>
    <mergeCell ref="BD17:BD18"/>
    <mergeCell ref="BB15:BB16"/>
    <mergeCell ref="BC15:BC16"/>
    <mergeCell ref="BD15:BD16"/>
    <mergeCell ref="BE15:BE16"/>
    <mergeCell ref="AR17:AR18"/>
    <mergeCell ref="AT17:AT18"/>
    <mergeCell ref="AU17:AU18"/>
    <mergeCell ref="AV17:AV18"/>
    <mergeCell ref="AW17:AW18"/>
    <mergeCell ref="AX17:AX18"/>
    <mergeCell ref="BE13:BE14"/>
    <mergeCell ref="AR15:AR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Y13:AY14"/>
    <mergeCell ref="AZ13:AZ14"/>
    <mergeCell ref="BA13:BA14"/>
    <mergeCell ref="BB13:BB14"/>
    <mergeCell ref="BC13:BC14"/>
    <mergeCell ref="BD13:BD14"/>
    <mergeCell ref="BB11:BB12"/>
    <mergeCell ref="BC11:BC12"/>
    <mergeCell ref="BD11:BD12"/>
    <mergeCell ref="BE11:BE12"/>
    <mergeCell ref="AR13:AR14"/>
    <mergeCell ref="AT13:AT14"/>
    <mergeCell ref="AU13:AU14"/>
    <mergeCell ref="AV13:AV14"/>
    <mergeCell ref="AW13:AW14"/>
    <mergeCell ref="AX13:AX14"/>
    <mergeCell ref="BE9:BE10"/>
    <mergeCell ref="AR11:AR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AY9:AY10"/>
    <mergeCell ref="AZ9:AZ10"/>
    <mergeCell ref="BA9:BA10"/>
    <mergeCell ref="BB9:BB10"/>
    <mergeCell ref="BC9:BC10"/>
    <mergeCell ref="BD9:BD10"/>
    <mergeCell ref="AT9:AT10"/>
    <mergeCell ref="AU9:AU10"/>
    <mergeCell ref="AV9:AV10"/>
    <mergeCell ref="AW9:AW10"/>
    <mergeCell ref="AX9:AX10"/>
    <mergeCell ref="AS9:AS10"/>
    <mergeCell ref="AQ19:AQ28"/>
    <mergeCell ref="AQ29:AQ38"/>
    <mergeCell ref="AQ39:AQ48"/>
    <mergeCell ref="B47:E47"/>
    <mergeCell ref="A48:E48"/>
    <mergeCell ref="AJ23:AJ26"/>
    <mergeCell ref="AK23:AK26"/>
    <mergeCell ref="AL23:AL26"/>
    <mergeCell ref="AM23:AM26"/>
    <mergeCell ref="AD23:AD26"/>
    <mergeCell ref="A49:E49"/>
    <mergeCell ref="A51:D54"/>
    <mergeCell ref="V51:X51"/>
    <mergeCell ref="V52:X52"/>
    <mergeCell ref="V53:X53"/>
    <mergeCell ref="V54:X54"/>
    <mergeCell ref="BE7:BE8"/>
    <mergeCell ref="A27:A47"/>
    <mergeCell ref="B27:B31"/>
    <mergeCell ref="B32:B36"/>
    <mergeCell ref="B37:B41"/>
    <mergeCell ref="B42:B46"/>
    <mergeCell ref="AY7:AY8"/>
    <mergeCell ref="AZ7:AZ8"/>
    <mergeCell ref="BA7:BA8"/>
    <mergeCell ref="BB7:BB8"/>
    <mergeCell ref="BC7:BC8"/>
    <mergeCell ref="BD7:BD8"/>
    <mergeCell ref="AQ7:AQ8"/>
    <mergeCell ref="AU7:AU8"/>
    <mergeCell ref="AV7:AV8"/>
    <mergeCell ref="AW7:AW8"/>
    <mergeCell ref="AX7:AX8"/>
    <mergeCell ref="AT7:AT8"/>
    <mergeCell ref="AR7:AR8"/>
    <mergeCell ref="AS7:AS8"/>
    <mergeCell ref="AE23:AE26"/>
    <mergeCell ref="AF23:AF26"/>
    <mergeCell ref="AG23:AG26"/>
    <mergeCell ref="AH23:AH26"/>
    <mergeCell ref="AI23:AI26"/>
    <mergeCell ref="X23:X26"/>
    <mergeCell ref="Y23:Y26"/>
    <mergeCell ref="Z23:Z26"/>
    <mergeCell ref="AA23:AA26"/>
    <mergeCell ref="AB23:AB26"/>
    <mergeCell ref="AC23:AC26"/>
    <mergeCell ref="R23:R26"/>
    <mergeCell ref="S23:S26"/>
    <mergeCell ref="T23:T26"/>
    <mergeCell ref="U23:U26"/>
    <mergeCell ref="V23:V26"/>
    <mergeCell ref="W23:W26"/>
    <mergeCell ref="L23:L26"/>
    <mergeCell ref="M23:M26"/>
    <mergeCell ref="N23:N26"/>
    <mergeCell ref="O23:O26"/>
    <mergeCell ref="P23:P26"/>
    <mergeCell ref="Q23:Q26"/>
    <mergeCell ref="F23:F26"/>
    <mergeCell ref="G23:G26"/>
    <mergeCell ref="H23:H26"/>
    <mergeCell ref="I23:I26"/>
    <mergeCell ref="J23:J26"/>
    <mergeCell ref="K23:K26"/>
    <mergeCell ref="C20:D20"/>
    <mergeCell ref="C21:D21"/>
    <mergeCell ref="C22:E22"/>
    <mergeCell ref="A23:B26"/>
    <mergeCell ref="C23:C26"/>
    <mergeCell ref="D23:D26"/>
    <mergeCell ref="E23:E26"/>
    <mergeCell ref="AM14:AM16"/>
    <mergeCell ref="C15:D15"/>
    <mergeCell ref="C16:D16"/>
    <mergeCell ref="C17:D17"/>
    <mergeCell ref="AL17:AL19"/>
    <mergeCell ref="AM17:AM19"/>
    <mergeCell ref="C18:D18"/>
    <mergeCell ref="C19:D19"/>
    <mergeCell ref="AM8:AM10"/>
    <mergeCell ref="A9:B22"/>
    <mergeCell ref="C9:D9"/>
    <mergeCell ref="C10:D10"/>
    <mergeCell ref="C11:D11"/>
    <mergeCell ref="AL11:AL13"/>
    <mergeCell ref="AM11:AM13"/>
    <mergeCell ref="C12:D12"/>
    <mergeCell ref="C13:D13"/>
    <mergeCell ref="C14:D14"/>
    <mergeCell ref="A7:B8"/>
    <mergeCell ref="C7:D8"/>
    <mergeCell ref="E7:E8"/>
    <mergeCell ref="F7:AJ7"/>
    <mergeCell ref="AK8:AK19"/>
    <mergeCell ref="AL8:AL10"/>
    <mergeCell ref="AL14:AL16"/>
    <mergeCell ref="AV3:BA5"/>
    <mergeCell ref="BD3:BE3"/>
    <mergeCell ref="AB5:AD5"/>
    <mergeCell ref="AE5:AJ5"/>
    <mergeCell ref="AL5:AP5"/>
    <mergeCell ref="BD5:BE5"/>
    <mergeCell ref="A1:E1"/>
    <mergeCell ref="AO1:AP1"/>
    <mergeCell ref="AO2:AP3"/>
    <mergeCell ref="A3:G5"/>
    <mergeCell ref="H3:Z5"/>
    <mergeCell ref="AR3:AU5"/>
    <mergeCell ref="AU1:AU2"/>
    <mergeCell ref="AS39:AS40"/>
    <mergeCell ref="AS41:AS42"/>
    <mergeCell ref="AS27:AS28"/>
    <mergeCell ref="AS29:AS30"/>
    <mergeCell ref="AS11:AS12"/>
    <mergeCell ref="AS13:AS14"/>
    <mergeCell ref="AS15:AS16"/>
    <mergeCell ref="AS17:AS18"/>
    <mergeCell ref="AR37:AR38"/>
    <mergeCell ref="AR39:AR40"/>
    <mergeCell ref="AR43:AR44"/>
    <mergeCell ref="AN8:AN10"/>
    <mergeCell ref="AN11:AN13"/>
    <mergeCell ref="AN14:AN16"/>
    <mergeCell ref="AN17:AN19"/>
    <mergeCell ref="AR9:AR10"/>
    <mergeCell ref="AN23:AN26"/>
    <mergeCell ref="AQ9:AQ18"/>
    <mergeCell ref="AS45:AS46"/>
    <mergeCell ref="AS47:AS48"/>
    <mergeCell ref="AS19:AS20"/>
    <mergeCell ref="AS21:AS22"/>
    <mergeCell ref="AS23:AS24"/>
    <mergeCell ref="AS25:AS26"/>
    <mergeCell ref="AS31:AS32"/>
    <mergeCell ref="AS33:AS34"/>
    <mergeCell ref="AS35:AS36"/>
    <mergeCell ref="AS37:AS38"/>
  </mergeCells>
  <conditionalFormatting sqref="E9:AJ21 E27:AJ31 F32:AJ46">
    <cfRule type="expression" priority="46" dxfId="1" stopIfTrue="1">
      <formula>E9=""</formula>
    </cfRule>
  </conditionalFormatting>
  <conditionalFormatting sqref="F49:AJ49">
    <cfRule type="containsBlanks" priority="42" dxfId="1" stopIfTrue="1">
      <formula>LEN(TRIM(F49))=0</formula>
    </cfRule>
  </conditionalFormatting>
  <conditionalFormatting sqref="F52:U52">
    <cfRule type="containsBlanks" priority="41" dxfId="1" stopIfTrue="1">
      <formula>LEN(TRIM(F52))=0</formula>
    </cfRule>
  </conditionalFormatting>
  <conditionalFormatting sqref="F8:AJ8 F23:AJ26">
    <cfRule type="expression" priority="39" dxfId="120" stopIfTrue="1">
      <formula>WEEKDAY(F8,1)=1</formula>
    </cfRule>
    <cfRule type="expression" priority="40" dxfId="121" stopIfTrue="1">
      <formula>WEEKDAY(F8,1)=7</formula>
    </cfRule>
  </conditionalFormatting>
  <conditionalFormatting sqref="AE5:AJ5 AL5:AP5">
    <cfRule type="containsBlanks" priority="13" dxfId="1" stopIfTrue="1">
      <formula>LEN(TRIM(AE5))=0</formula>
    </cfRule>
  </conditionalFormatting>
  <conditionalFormatting sqref="BD3:BE3 BD5:BE5">
    <cfRule type="containsBlanks" priority="12" dxfId="0" stopIfTrue="1">
      <formula>LEN(TRIM(BD3))=0</formula>
    </cfRule>
  </conditionalFormatting>
  <conditionalFormatting sqref="AT9:AT48 E32:E46">
    <cfRule type="containsBlanks" priority="9" dxfId="0" stopIfTrue="1">
      <formula>LEN(TRIM(E9))=0</formula>
    </cfRule>
  </conditionalFormatting>
  <conditionalFormatting sqref="AU9:AU48 AW19:AW48 AY9:AY28 BA9:BA28 BB19:BC28 BE9:BE48 BD19:BD48">
    <cfRule type="containsBlanks" priority="8" dxfId="1" stopIfTrue="1">
      <formula>LEN(TRIM(AU9))=0</formula>
    </cfRule>
  </conditionalFormatting>
  <conditionalFormatting sqref="BC29:BC48">
    <cfRule type="containsBlanks" priority="6" dxfId="1" stopIfTrue="1">
      <formula>LEN(TRIM(BC29))=0</formula>
    </cfRule>
  </conditionalFormatting>
  <conditionalFormatting sqref="AV1:AV2">
    <cfRule type="expression" priority="4" dxfId="0" stopIfTrue="1">
      <formula>$AV$1=""</formula>
    </cfRule>
  </conditionalFormatting>
  <conditionalFormatting sqref="D27:D31">
    <cfRule type="containsBlanks" priority="3" dxfId="34" stopIfTrue="1">
      <formula>LEN(TRIM(D27))=0</formula>
    </cfRule>
  </conditionalFormatting>
  <conditionalFormatting sqref="D32:D36">
    <cfRule type="containsBlanks" priority="2" dxfId="34" stopIfTrue="1">
      <formula>LEN(TRIM(D32))=0</formula>
    </cfRule>
  </conditionalFormatting>
  <dataValidations count="5">
    <dataValidation type="list" allowBlank="1" showInputMessage="1" showErrorMessage="1" sqref="F32:AJ46">
      <formula1>INDIRECT("$K$60:$K$75")</formula1>
    </dataValidation>
    <dataValidation type="list" allowBlank="1" showInputMessage="1" showErrorMessage="1" sqref="F27:AJ31">
      <formula1>INDIRECT("$K$60:$K$74")</formula1>
    </dataValidation>
    <dataValidation type="list" allowBlank="1" showInputMessage="1" showErrorMessage="1" sqref="F49:AJ49">
      <formula1>"○,無"</formula1>
    </dataValidation>
    <dataValidation type="list" allowBlank="1" showInputMessage="1" showErrorMessage="1" sqref="F9:AJ21">
      <formula1>"出"</formula1>
    </dataValidation>
    <dataValidation type="whole" operator="lessThanOrEqual" allowBlank="1" showInputMessage="1" showErrorMessage="1" error="月当たりの上限額は２万円となります。&#10;（男性研修生は対象外）" sqref="BD19:BD48">
      <formula1>20000</formula1>
    </dataValidation>
  </dataValidations>
  <printOptions horizontalCentered="1" verticalCentered="1"/>
  <pageMargins left="0.1968503937007874" right="0.1968503937007874" top="0.3937007874015748" bottom="0" header="0" footer="0.1968503937007874"/>
  <pageSetup cellComments="asDisplayed" horizontalDpi="600" verticalDpi="600" orientation="landscape" paperSize="9" scale="58" r:id="rId3"/>
  <colBreaks count="1" manualBreakCount="1">
    <brk id="42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98"/>
  <sheetViews>
    <sheetView view="pageBreakPreview" zoomScale="85" zoomScaleNormal="75" zoomScaleSheetLayoutView="85" zoomScalePageLayoutView="0" workbookViewId="0" topLeftCell="A1">
      <selection activeCell="A3" sqref="A3:G5"/>
    </sheetView>
  </sheetViews>
  <sheetFormatPr defaultColWidth="9.140625" defaultRowHeight="15"/>
  <cols>
    <col min="1" max="2" width="7.8515625" style="34" customWidth="1"/>
    <col min="3" max="4" width="4.7109375" style="34" customWidth="1"/>
    <col min="5" max="5" width="17.140625" style="34" customWidth="1"/>
    <col min="6" max="35" width="4.140625" style="34" customWidth="1"/>
    <col min="36" max="36" width="4.140625" style="34" hidden="1" customWidth="1"/>
    <col min="37" max="37" width="9.8515625" style="34" customWidth="1"/>
    <col min="38" max="38" width="14.57421875" style="34" customWidth="1"/>
    <col min="39" max="40" width="9.8515625" style="34" customWidth="1"/>
    <col min="41" max="42" width="7.57421875" style="34" customWidth="1"/>
    <col min="43" max="43" width="3.57421875" style="34" customWidth="1"/>
    <col min="44" max="44" width="3.8515625" style="34" bestFit="1" customWidth="1"/>
    <col min="45" max="45" width="3.8515625" style="34" customWidth="1"/>
    <col min="46" max="46" width="19.421875" style="34" customWidth="1"/>
    <col min="47" max="55" width="15.57421875" style="34" customWidth="1"/>
    <col min="56" max="56" width="16.57421875" style="34" customWidth="1"/>
    <col min="57" max="57" width="30.57421875" style="34" customWidth="1"/>
    <col min="58" max="58" width="9.00390625" style="34" customWidth="1"/>
    <col min="59" max="65" width="9.00390625" style="34" hidden="1" customWidth="1"/>
    <col min="66" max="16384" width="9.00390625" style="34" customWidth="1"/>
  </cols>
  <sheetData>
    <row r="1" spans="1:48" ht="24" customHeight="1">
      <c r="A1" s="379" t="s">
        <v>181</v>
      </c>
      <c r="B1" s="380"/>
      <c r="C1" s="380"/>
      <c r="D1" s="380"/>
      <c r="E1" s="381"/>
      <c r="F1" s="78"/>
      <c r="G1" s="79"/>
      <c r="H1" s="79"/>
      <c r="I1" s="79"/>
      <c r="J1" s="80"/>
      <c r="L1" s="35"/>
      <c r="AJ1" s="36"/>
      <c r="AK1" s="36"/>
      <c r="AO1" s="365" t="s">
        <v>220</v>
      </c>
      <c r="AP1" s="365"/>
      <c r="AT1" s="33" t="s">
        <v>182</v>
      </c>
      <c r="AU1" s="511" t="s">
        <v>193</v>
      </c>
      <c r="AV1" s="517">
        <f>IF('【6月】月集計表'!AV1&gt;=0,'【6月】月集計表'!AV1,"")</f>
        <v>0</v>
      </c>
    </row>
    <row r="2" spans="1:48" ht="24" customHeight="1" thickBot="1">
      <c r="A2" s="37"/>
      <c r="B2" s="37"/>
      <c r="C2" s="37"/>
      <c r="D2" s="37"/>
      <c r="E2" s="37"/>
      <c r="G2" s="30"/>
      <c r="I2" s="38"/>
      <c r="J2" s="38"/>
      <c r="K2" s="38"/>
      <c r="L2" s="38"/>
      <c r="M2" s="38"/>
      <c r="N2" s="38"/>
      <c r="O2" s="38"/>
      <c r="P2" s="38"/>
      <c r="Q2" s="38"/>
      <c r="R2" s="38"/>
      <c r="W2" s="39"/>
      <c r="X2" s="39"/>
      <c r="AJ2" s="40"/>
      <c r="AK2" s="40"/>
      <c r="AO2" s="366"/>
      <c r="AP2" s="366"/>
      <c r="AU2" s="511"/>
      <c r="AV2" s="518"/>
    </row>
    <row r="3" spans="1:57" ht="24" customHeight="1">
      <c r="A3" s="382" t="s">
        <v>203</v>
      </c>
      <c r="B3" s="382"/>
      <c r="C3" s="382"/>
      <c r="D3" s="382"/>
      <c r="E3" s="382"/>
      <c r="F3" s="382"/>
      <c r="G3" s="382"/>
      <c r="H3" s="383" t="s">
        <v>161</v>
      </c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J3" s="40"/>
      <c r="AK3" s="40"/>
      <c r="AO3" s="366"/>
      <c r="AP3" s="366"/>
      <c r="AR3" s="340" t="str">
        <f>A3</f>
        <v>令和 2 年 9 月</v>
      </c>
      <c r="AS3" s="340"/>
      <c r="AT3" s="340"/>
      <c r="AU3" s="340"/>
      <c r="AV3" s="335" t="s">
        <v>160</v>
      </c>
      <c r="AW3" s="335"/>
      <c r="AX3" s="335"/>
      <c r="AY3" s="335"/>
      <c r="AZ3" s="335"/>
      <c r="BA3" s="335"/>
      <c r="BB3" s="42"/>
      <c r="BC3" s="1" t="s">
        <v>221</v>
      </c>
      <c r="BD3" s="330">
        <f>IF(AE5="","",AE5)</f>
      </c>
      <c r="BE3" s="331"/>
    </row>
    <row r="4" spans="1:55" ht="7.5" customHeight="1">
      <c r="A4" s="382"/>
      <c r="B4" s="382"/>
      <c r="C4" s="382"/>
      <c r="D4" s="382"/>
      <c r="E4" s="382"/>
      <c r="F4" s="382"/>
      <c r="G4" s="382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J4" s="40"/>
      <c r="AK4" s="40"/>
      <c r="AO4" s="43"/>
      <c r="AP4" s="43"/>
      <c r="AR4" s="340"/>
      <c r="AS4" s="340"/>
      <c r="AT4" s="340"/>
      <c r="AU4" s="340"/>
      <c r="AV4" s="335"/>
      <c r="AW4" s="335"/>
      <c r="AX4" s="335"/>
      <c r="AY4" s="335"/>
      <c r="AZ4" s="335"/>
      <c r="BA4" s="335"/>
      <c r="BB4" s="42"/>
      <c r="BC4" s="44"/>
    </row>
    <row r="5" spans="1:57" ht="24" customHeight="1">
      <c r="A5" s="382"/>
      <c r="B5" s="382"/>
      <c r="C5" s="382"/>
      <c r="D5" s="382"/>
      <c r="E5" s="382"/>
      <c r="F5" s="382"/>
      <c r="G5" s="382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B5" s="402" t="s">
        <v>222</v>
      </c>
      <c r="AC5" s="402"/>
      <c r="AD5" s="402"/>
      <c r="AE5" s="367">
        <f>IF('【8月】月集計表'!AE5&lt;&gt;"",'【8月】月集計表'!AE5,"")</f>
      </c>
      <c r="AF5" s="368"/>
      <c r="AG5" s="368"/>
      <c r="AH5" s="368"/>
      <c r="AI5" s="368"/>
      <c r="AJ5" s="369"/>
      <c r="AK5" s="1" t="s">
        <v>0</v>
      </c>
      <c r="AL5" s="370">
        <f>IF('【8月】月集計表'!AL5&lt;&gt;"",'【8月】月集計表'!AL5,"")</f>
      </c>
      <c r="AM5" s="371"/>
      <c r="AN5" s="371"/>
      <c r="AO5" s="371"/>
      <c r="AP5" s="372"/>
      <c r="AR5" s="340"/>
      <c r="AS5" s="340"/>
      <c r="AT5" s="340"/>
      <c r="AU5" s="340"/>
      <c r="AV5" s="335"/>
      <c r="AW5" s="335"/>
      <c r="AX5" s="335"/>
      <c r="AY5" s="335"/>
      <c r="AZ5" s="335"/>
      <c r="BA5" s="335"/>
      <c r="BB5" s="42"/>
      <c r="BC5" s="1" t="s">
        <v>94</v>
      </c>
      <c r="BD5" s="330">
        <f>IF(AL5="","",AL5)</f>
      </c>
      <c r="BE5" s="331"/>
    </row>
    <row r="6" spans="14:40" ht="7.5" customHeight="1" thickBot="1"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J6" s="30"/>
      <c r="AK6" s="30"/>
      <c r="AN6" s="30"/>
    </row>
    <row r="7" spans="1:57" ht="19.5" customHeight="1">
      <c r="A7" s="384" t="s">
        <v>1</v>
      </c>
      <c r="B7" s="385"/>
      <c r="C7" s="417" t="s">
        <v>153</v>
      </c>
      <c r="D7" s="315"/>
      <c r="E7" s="400" t="s">
        <v>2</v>
      </c>
      <c r="F7" s="397" t="s">
        <v>3</v>
      </c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9"/>
      <c r="AK7" s="46" t="s">
        <v>107</v>
      </c>
      <c r="AL7" s="45" t="s">
        <v>106</v>
      </c>
      <c r="AM7" s="45" t="s">
        <v>216</v>
      </c>
      <c r="AN7" s="87" t="s">
        <v>215</v>
      </c>
      <c r="AQ7" s="404"/>
      <c r="AR7" s="295"/>
      <c r="AS7" s="297" t="s">
        <v>170</v>
      </c>
      <c r="AT7" s="315" t="s">
        <v>72</v>
      </c>
      <c r="AU7" s="336" t="s">
        <v>77</v>
      </c>
      <c r="AV7" s="351" t="s">
        <v>78</v>
      </c>
      <c r="AW7" s="336" t="s">
        <v>223</v>
      </c>
      <c r="AX7" s="351" t="s">
        <v>79</v>
      </c>
      <c r="AY7" s="336" t="s">
        <v>109</v>
      </c>
      <c r="AZ7" s="351" t="s">
        <v>80</v>
      </c>
      <c r="BA7" s="403" t="s">
        <v>81</v>
      </c>
      <c r="BB7" s="353" t="s">
        <v>92</v>
      </c>
      <c r="BC7" s="355" t="s">
        <v>82</v>
      </c>
      <c r="BD7" s="333" t="s">
        <v>232</v>
      </c>
      <c r="BE7" s="338" t="s">
        <v>83</v>
      </c>
    </row>
    <row r="8" spans="1:57" ht="19.5" customHeight="1" thickBot="1">
      <c r="A8" s="386"/>
      <c r="B8" s="387"/>
      <c r="C8" s="418"/>
      <c r="D8" s="419"/>
      <c r="E8" s="401"/>
      <c r="F8" s="47">
        <f>'日付'!B8</f>
        <v>44075</v>
      </c>
      <c r="G8" s="47">
        <f>'日付'!C8</f>
        <v>44076</v>
      </c>
      <c r="H8" s="47">
        <f>'日付'!D8</f>
        <v>44077</v>
      </c>
      <c r="I8" s="47">
        <f>'日付'!E8</f>
        <v>44078</v>
      </c>
      <c r="J8" s="47">
        <f>'日付'!F8</f>
        <v>44079</v>
      </c>
      <c r="K8" s="47">
        <f>'日付'!G8</f>
        <v>44080</v>
      </c>
      <c r="L8" s="47">
        <f>'日付'!H8</f>
        <v>44081</v>
      </c>
      <c r="M8" s="47">
        <f>'日付'!I8</f>
        <v>44082</v>
      </c>
      <c r="N8" s="47">
        <f>'日付'!J8</f>
        <v>44083</v>
      </c>
      <c r="O8" s="47">
        <f>'日付'!K8</f>
        <v>44084</v>
      </c>
      <c r="P8" s="47">
        <f>'日付'!L8</f>
        <v>44085</v>
      </c>
      <c r="Q8" s="47">
        <f>'日付'!M8</f>
        <v>44086</v>
      </c>
      <c r="R8" s="47">
        <f>'日付'!N8</f>
        <v>44087</v>
      </c>
      <c r="S8" s="47">
        <f>'日付'!O8</f>
        <v>44088</v>
      </c>
      <c r="T8" s="47">
        <f>'日付'!P8</f>
        <v>44089</v>
      </c>
      <c r="U8" s="47">
        <f>'日付'!Q8</f>
        <v>44090</v>
      </c>
      <c r="V8" s="47">
        <f>'日付'!R8</f>
        <v>44091</v>
      </c>
      <c r="W8" s="47">
        <f>'日付'!S8</f>
        <v>44092</v>
      </c>
      <c r="X8" s="47">
        <f>'日付'!T8</f>
        <v>44093</v>
      </c>
      <c r="Y8" s="47">
        <f>'日付'!U8</f>
        <v>44094</v>
      </c>
      <c r="Z8" s="47">
        <f>'日付'!V8</f>
        <v>44095</v>
      </c>
      <c r="AA8" s="47">
        <f>'日付'!W8</f>
        <v>44096</v>
      </c>
      <c r="AB8" s="47">
        <f>'日付'!X8</f>
        <v>44097</v>
      </c>
      <c r="AC8" s="47">
        <f>'日付'!Y8</f>
        <v>44098</v>
      </c>
      <c r="AD8" s="47">
        <f>'日付'!Z8</f>
        <v>44099</v>
      </c>
      <c r="AE8" s="47">
        <f>'日付'!AA8</f>
        <v>44100</v>
      </c>
      <c r="AF8" s="47">
        <f>'日付'!AB8</f>
        <v>44101</v>
      </c>
      <c r="AG8" s="47">
        <f>'日付'!AC8</f>
        <v>44102</v>
      </c>
      <c r="AH8" s="47">
        <f>'日付'!AD8</f>
        <v>44103</v>
      </c>
      <c r="AI8" s="47">
        <f>'日付'!AE8</f>
        <v>44104</v>
      </c>
      <c r="AJ8" s="90"/>
      <c r="AK8" s="346" t="s">
        <v>147</v>
      </c>
      <c r="AL8" s="410" t="s">
        <v>151</v>
      </c>
      <c r="AM8" s="343">
        <f>COUNTIF($F$48:$AJ$48,1)+COUNTIF($F$48:$AJ$48,2)+COUNTIF($F$48:$AJ$48,3)</f>
        <v>0</v>
      </c>
      <c r="AN8" s="307">
        <f>AM8+'【8月】月集計表'!AN8</f>
        <v>0</v>
      </c>
      <c r="AQ8" s="405"/>
      <c r="AR8" s="296"/>
      <c r="AS8" s="298"/>
      <c r="AT8" s="316"/>
      <c r="AU8" s="337"/>
      <c r="AV8" s="352"/>
      <c r="AW8" s="337"/>
      <c r="AX8" s="352"/>
      <c r="AY8" s="337"/>
      <c r="AZ8" s="352"/>
      <c r="BA8" s="337"/>
      <c r="BB8" s="354"/>
      <c r="BC8" s="352"/>
      <c r="BD8" s="334"/>
      <c r="BE8" s="339"/>
    </row>
    <row r="9" spans="1:65" ht="16.5" customHeight="1">
      <c r="A9" s="388" t="s">
        <v>5</v>
      </c>
      <c r="B9" s="389"/>
      <c r="C9" s="420">
        <v>1</v>
      </c>
      <c r="D9" s="421"/>
      <c r="E9" s="13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91"/>
      <c r="AK9" s="347"/>
      <c r="AL9" s="411"/>
      <c r="AM9" s="344"/>
      <c r="AN9" s="308"/>
      <c r="AQ9" s="304" t="s">
        <v>171</v>
      </c>
      <c r="AR9" s="302">
        <v>1</v>
      </c>
      <c r="AS9" s="293"/>
      <c r="AT9" s="317">
        <f>IF(E27="","",E27)</f>
      </c>
      <c r="AU9" s="424"/>
      <c r="AV9" s="426">
        <f>IF(90000&lt;=AU9,90000,AU9)</f>
        <v>0</v>
      </c>
      <c r="AW9" s="428"/>
      <c r="AX9" s="432"/>
      <c r="AY9" s="424"/>
      <c r="AZ9" s="426">
        <f>IF(20000&lt;=AY9,20000,AY9)</f>
        <v>0</v>
      </c>
      <c r="BA9" s="424"/>
      <c r="BB9" s="434"/>
      <c r="BC9" s="432"/>
      <c r="BD9" s="436"/>
      <c r="BE9" s="438"/>
      <c r="BG9" s="505" t="s">
        <v>195</v>
      </c>
      <c r="BH9" s="506"/>
      <c r="BI9" s="268">
        <f>IF(AV1&lt;&gt;"",AV1,BG13)</f>
        <v>0</v>
      </c>
      <c r="BJ9" s="269"/>
      <c r="BK9" s="269"/>
      <c r="BL9" s="269"/>
      <c r="BM9" s="269"/>
    </row>
    <row r="10" spans="1:65" ht="16.5" customHeight="1">
      <c r="A10" s="390"/>
      <c r="B10" s="391"/>
      <c r="C10" s="349">
        <v>2</v>
      </c>
      <c r="D10" s="350"/>
      <c r="E10" s="13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92"/>
      <c r="AK10" s="347"/>
      <c r="AL10" s="412"/>
      <c r="AM10" s="345"/>
      <c r="AN10" s="309"/>
      <c r="AQ10" s="305"/>
      <c r="AR10" s="303"/>
      <c r="AS10" s="299"/>
      <c r="AT10" s="318"/>
      <c r="AU10" s="425"/>
      <c r="AV10" s="427"/>
      <c r="AW10" s="429"/>
      <c r="AX10" s="433"/>
      <c r="AY10" s="431"/>
      <c r="AZ10" s="427"/>
      <c r="BA10" s="431"/>
      <c r="BB10" s="435"/>
      <c r="BC10" s="433"/>
      <c r="BD10" s="437"/>
      <c r="BE10" s="439"/>
      <c r="BG10" s="269"/>
      <c r="BH10" s="269"/>
      <c r="BI10" s="269"/>
      <c r="BJ10" s="269"/>
      <c r="BK10" s="269"/>
      <c r="BL10" s="269"/>
      <c r="BM10" s="269"/>
    </row>
    <row r="11" spans="1:65" ht="16.5" customHeight="1">
      <c r="A11" s="390"/>
      <c r="B11" s="391"/>
      <c r="C11" s="349">
        <v>3</v>
      </c>
      <c r="D11" s="350"/>
      <c r="E11" s="13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92"/>
      <c r="AK11" s="347"/>
      <c r="AL11" s="410" t="s">
        <v>149</v>
      </c>
      <c r="AM11" s="343">
        <f>COUNTIF($F$48:$AJ$48,2)+COUNTIF($F$48:$AJ$48,3)</f>
        <v>0</v>
      </c>
      <c r="AN11" s="307">
        <f>AM11+'【8月】月集計表'!AN11</f>
        <v>0</v>
      </c>
      <c r="AQ11" s="305"/>
      <c r="AR11" s="303">
        <v>2</v>
      </c>
      <c r="AS11" s="291"/>
      <c r="AT11" s="430">
        <f>IF(E28="","",E28)</f>
      </c>
      <c r="AU11" s="431"/>
      <c r="AV11" s="427">
        <f>IF(90000&lt;=AU11,90000,AU11)</f>
        <v>0</v>
      </c>
      <c r="AW11" s="429"/>
      <c r="AX11" s="433"/>
      <c r="AY11" s="431"/>
      <c r="AZ11" s="427">
        <f>IF(20000&lt;=AY11,20000,AY11)</f>
        <v>0</v>
      </c>
      <c r="BA11" s="431"/>
      <c r="BB11" s="435"/>
      <c r="BC11" s="433"/>
      <c r="BD11" s="437"/>
      <c r="BE11" s="439"/>
      <c r="BG11" s="507" t="s">
        <v>192</v>
      </c>
      <c r="BH11" s="507"/>
      <c r="BI11" s="507"/>
      <c r="BJ11" s="507"/>
      <c r="BK11" s="270" t="s">
        <v>196</v>
      </c>
      <c r="BL11" s="270" t="s">
        <v>197</v>
      </c>
      <c r="BM11" s="271" t="s">
        <v>198</v>
      </c>
    </row>
    <row r="12" spans="1:65" ht="16.5" customHeight="1">
      <c r="A12" s="390"/>
      <c r="B12" s="391"/>
      <c r="C12" s="349">
        <v>4</v>
      </c>
      <c r="D12" s="350"/>
      <c r="E12" s="13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93"/>
      <c r="AK12" s="347"/>
      <c r="AL12" s="411"/>
      <c r="AM12" s="344"/>
      <c r="AN12" s="308"/>
      <c r="AQ12" s="305"/>
      <c r="AR12" s="303"/>
      <c r="AS12" s="294"/>
      <c r="AT12" s="318"/>
      <c r="AU12" s="425"/>
      <c r="AV12" s="427"/>
      <c r="AW12" s="429"/>
      <c r="AX12" s="433"/>
      <c r="AY12" s="431"/>
      <c r="AZ12" s="427"/>
      <c r="BA12" s="431"/>
      <c r="BB12" s="435"/>
      <c r="BC12" s="433"/>
      <c r="BD12" s="437"/>
      <c r="BE12" s="439"/>
      <c r="BG12" s="272">
        <v>1</v>
      </c>
      <c r="BH12" s="273" t="s">
        <v>199</v>
      </c>
      <c r="BI12" s="273"/>
      <c r="BJ12" s="271"/>
      <c r="BK12" s="270">
        <v>1.05</v>
      </c>
      <c r="BL12" s="507">
        <f>IF(BI9="新規",BK13,IF(BI9&lt;BG15,BK15,IF(AND(BI9&gt;=BG14,BI9&lt;BI14),BK14,IF(AND(BI9&gt;=BG13,BI9&lt;BI13),BK13,IF(BI9=BG12,BK12,"")))))</f>
        <v>0.9</v>
      </c>
      <c r="BM12" s="508">
        <f>IF(AV1&lt;&gt;"",BL12*90000,"")</f>
        <v>81000</v>
      </c>
    </row>
    <row r="13" spans="1:65" ht="16.5" customHeight="1">
      <c r="A13" s="390"/>
      <c r="B13" s="391"/>
      <c r="C13" s="349">
        <v>5</v>
      </c>
      <c r="D13" s="350"/>
      <c r="E13" s="13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93"/>
      <c r="AK13" s="347"/>
      <c r="AL13" s="412"/>
      <c r="AM13" s="345"/>
      <c r="AN13" s="309"/>
      <c r="AQ13" s="305"/>
      <c r="AR13" s="303">
        <v>3</v>
      </c>
      <c r="AS13" s="291"/>
      <c r="AT13" s="430">
        <f>IF(E29="","",E29)</f>
      </c>
      <c r="AU13" s="431"/>
      <c r="AV13" s="427">
        <f>IF(90000&lt;=AU13,90000,AU13)</f>
        <v>0</v>
      </c>
      <c r="AW13" s="429"/>
      <c r="AX13" s="433"/>
      <c r="AY13" s="431"/>
      <c r="AZ13" s="427">
        <f>IF(20000&lt;=AY13,20000,AY13)</f>
        <v>0</v>
      </c>
      <c r="BA13" s="431"/>
      <c r="BB13" s="435"/>
      <c r="BC13" s="433"/>
      <c r="BD13" s="437"/>
      <c r="BE13" s="439"/>
      <c r="BG13" s="272">
        <v>0.8</v>
      </c>
      <c r="BH13" s="273" t="s">
        <v>199</v>
      </c>
      <c r="BI13" s="273">
        <v>1</v>
      </c>
      <c r="BJ13" s="271" t="s">
        <v>194</v>
      </c>
      <c r="BK13" s="270">
        <v>1</v>
      </c>
      <c r="BL13" s="507"/>
      <c r="BM13" s="509"/>
    </row>
    <row r="14" spans="1:65" ht="16.5" customHeight="1">
      <c r="A14" s="390"/>
      <c r="B14" s="391"/>
      <c r="C14" s="349">
        <v>6</v>
      </c>
      <c r="D14" s="350"/>
      <c r="E14" s="13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93"/>
      <c r="AK14" s="347"/>
      <c r="AL14" s="410" t="s">
        <v>150</v>
      </c>
      <c r="AM14" s="343">
        <f>COUNTIF($F$48:$AJ$48,3)</f>
        <v>0</v>
      </c>
      <c r="AN14" s="307">
        <f>AM14+'【8月】月集計表'!AN14</f>
        <v>0</v>
      </c>
      <c r="AQ14" s="305"/>
      <c r="AR14" s="303"/>
      <c r="AS14" s="294"/>
      <c r="AT14" s="318"/>
      <c r="AU14" s="425"/>
      <c r="AV14" s="427"/>
      <c r="AW14" s="429"/>
      <c r="AX14" s="433"/>
      <c r="AY14" s="431"/>
      <c r="AZ14" s="427"/>
      <c r="BA14" s="431"/>
      <c r="BB14" s="435"/>
      <c r="BC14" s="433"/>
      <c r="BD14" s="437"/>
      <c r="BE14" s="439"/>
      <c r="BG14" s="272">
        <v>0.6</v>
      </c>
      <c r="BH14" s="273" t="s">
        <v>199</v>
      </c>
      <c r="BI14" s="273">
        <v>0.8</v>
      </c>
      <c r="BJ14" s="271" t="s">
        <v>194</v>
      </c>
      <c r="BK14" s="270">
        <v>0.95</v>
      </c>
      <c r="BL14" s="507"/>
      <c r="BM14" s="509"/>
    </row>
    <row r="15" spans="1:65" ht="16.5" customHeight="1">
      <c r="A15" s="390"/>
      <c r="B15" s="391"/>
      <c r="C15" s="349">
        <v>7</v>
      </c>
      <c r="D15" s="350"/>
      <c r="E15" s="13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93"/>
      <c r="AK15" s="347"/>
      <c r="AL15" s="411"/>
      <c r="AM15" s="344"/>
      <c r="AN15" s="308"/>
      <c r="AQ15" s="305"/>
      <c r="AR15" s="303">
        <v>4</v>
      </c>
      <c r="AS15" s="291"/>
      <c r="AT15" s="430">
        <f>IF(E30="","",E30)</f>
      </c>
      <c r="AU15" s="431"/>
      <c r="AV15" s="427">
        <f>IF(90000&lt;=AU15,90000,AU15)</f>
        <v>0</v>
      </c>
      <c r="AW15" s="429"/>
      <c r="AX15" s="433"/>
      <c r="AY15" s="431"/>
      <c r="AZ15" s="427">
        <f>IF(20000&lt;=AY15,20000,AY15)</f>
        <v>0</v>
      </c>
      <c r="BA15" s="431"/>
      <c r="BB15" s="435"/>
      <c r="BC15" s="433"/>
      <c r="BD15" s="437"/>
      <c r="BE15" s="439"/>
      <c r="BG15" s="272">
        <v>0.6</v>
      </c>
      <c r="BH15" s="273" t="s">
        <v>194</v>
      </c>
      <c r="BI15" s="273"/>
      <c r="BJ15" s="271"/>
      <c r="BK15" s="270">
        <v>0.9</v>
      </c>
      <c r="BL15" s="507"/>
      <c r="BM15" s="510"/>
    </row>
    <row r="16" spans="1:57" ht="17.25" customHeight="1">
      <c r="A16" s="390"/>
      <c r="B16" s="391"/>
      <c r="C16" s="349">
        <v>8</v>
      </c>
      <c r="D16" s="350"/>
      <c r="E16" s="13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93"/>
      <c r="AK16" s="347"/>
      <c r="AL16" s="412"/>
      <c r="AM16" s="345"/>
      <c r="AN16" s="309"/>
      <c r="AQ16" s="305"/>
      <c r="AR16" s="303"/>
      <c r="AS16" s="294"/>
      <c r="AT16" s="318"/>
      <c r="AU16" s="425"/>
      <c r="AV16" s="427"/>
      <c r="AW16" s="429"/>
      <c r="AX16" s="433"/>
      <c r="AY16" s="431"/>
      <c r="AZ16" s="427"/>
      <c r="BA16" s="431"/>
      <c r="BB16" s="435"/>
      <c r="BC16" s="433"/>
      <c r="BD16" s="437"/>
      <c r="BE16" s="439"/>
    </row>
    <row r="17" spans="1:57" ht="17.25" customHeight="1">
      <c r="A17" s="390"/>
      <c r="B17" s="391"/>
      <c r="C17" s="349">
        <v>9</v>
      </c>
      <c r="D17" s="350"/>
      <c r="E17" s="13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4"/>
      <c r="AK17" s="347"/>
      <c r="AL17" s="410" t="s">
        <v>142</v>
      </c>
      <c r="AM17" s="414">
        <f>SUM(AM8:AM16)</f>
        <v>0</v>
      </c>
      <c r="AN17" s="310">
        <f>SUM(AN8:AN16)</f>
        <v>0</v>
      </c>
      <c r="AQ17" s="305"/>
      <c r="AR17" s="303">
        <v>5</v>
      </c>
      <c r="AS17" s="291"/>
      <c r="AT17" s="430">
        <f>IF(E31="","",E31)</f>
      </c>
      <c r="AU17" s="431"/>
      <c r="AV17" s="427">
        <f>IF(90000&lt;=AU17,90000,AU17)</f>
        <v>0</v>
      </c>
      <c r="AW17" s="429"/>
      <c r="AX17" s="433"/>
      <c r="AY17" s="431"/>
      <c r="AZ17" s="427">
        <f>IF(20000&lt;=AY17,20000,AY17)</f>
        <v>0</v>
      </c>
      <c r="BA17" s="431"/>
      <c r="BB17" s="435"/>
      <c r="BC17" s="433"/>
      <c r="BD17" s="437"/>
      <c r="BE17" s="439"/>
    </row>
    <row r="18" spans="1:57" ht="17.25" customHeight="1" thickBot="1">
      <c r="A18" s="390"/>
      <c r="B18" s="391"/>
      <c r="C18" s="349">
        <v>10</v>
      </c>
      <c r="D18" s="350"/>
      <c r="E18" s="13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4"/>
      <c r="AK18" s="347"/>
      <c r="AL18" s="411"/>
      <c r="AM18" s="415"/>
      <c r="AN18" s="311"/>
      <c r="AQ18" s="306"/>
      <c r="AR18" s="440"/>
      <c r="AS18" s="292"/>
      <c r="AT18" s="441"/>
      <c r="AU18" s="442"/>
      <c r="AV18" s="443"/>
      <c r="AW18" s="444"/>
      <c r="AX18" s="445"/>
      <c r="AY18" s="446"/>
      <c r="AZ18" s="447"/>
      <c r="BA18" s="446"/>
      <c r="BB18" s="448"/>
      <c r="BC18" s="445"/>
      <c r="BD18" s="449"/>
      <c r="BE18" s="450"/>
    </row>
    <row r="19" spans="1:57" ht="17.25" customHeight="1" thickBot="1" thickTop="1">
      <c r="A19" s="390"/>
      <c r="B19" s="391"/>
      <c r="C19" s="349">
        <v>11</v>
      </c>
      <c r="D19" s="350"/>
      <c r="E19" s="13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4"/>
      <c r="AK19" s="348"/>
      <c r="AL19" s="413"/>
      <c r="AM19" s="416"/>
      <c r="AN19" s="312"/>
      <c r="AO19" s="30"/>
      <c r="AP19" s="30"/>
      <c r="AQ19" s="304" t="s">
        <v>172</v>
      </c>
      <c r="AR19" s="302">
        <v>1</v>
      </c>
      <c r="AS19" s="293"/>
      <c r="AT19" s="317">
        <f>IF(E32="","",E32)</f>
      </c>
      <c r="AU19" s="451"/>
      <c r="AV19" s="453">
        <f>IF($BM$12&lt;=AU19,$BM$12,AU19)</f>
        <v>0</v>
      </c>
      <c r="AW19" s="455"/>
      <c r="AX19" s="426">
        <f>IF(10000&lt;=AW19,10000,AW19)</f>
        <v>0</v>
      </c>
      <c r="AY19" s="424"/>
      <c r="AZ19" s="426">
        <f>IF(20000&lt;=AY19,20000,AY19)</f>
        <v>0</v>
      </c>
      <c r="BA19" s="451"/>
      <c r="BB19" s="458"/>
      <c r="BC19" s="460"/>
      <c r="BD19" s="462"/>
      <c r="BE19" s="438"/>
    </row>
    <row r="20" spans="1:57" ht="17.25" customHeight="1">
      <c r="A20" s="390"/>
      <c r="B20" s="391"/>
      <c r="C20" s="349">
        <v>12</v>
      </c>
      <c r="D20" s="350"/>
      <c r="E20" s="13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4"/>
      <c r="AK20" s="48"/>
      <c r="AL20" s="49"/>
      <c r="AM20" s="50"/>
      <c r="AN20" s="52"/>
      <c r="AO20" s="52"/>
      <c r="AP20" s="51"/>
      <c r="AQ20" s="305"/>
      <c r="AR20" s="303"/>
      <c r="AS20" s="299"/>
      <c r="AT20" s="318"/>
      <c r="AU20" s="452"/>
      <c r="AV20" s="454"/>
      <c r="AW20" s="456"/>
      <c r="AX20" s="427"/>
      <c r="AY20" s="431"/>
      <c r="AZ20" s="427"/>
      <c r="BA20" s="457"/>
      <c r="BB20" s="459"/>
      <c r="BC20" s="461"/>
      <c r="BD20" s="463"/>
      <c r="BE20" s="439"/>
    </row>
    <row r="21" spans="1:57" ht="16.5" customHeight="1">
      <c r="A21" s="390"/>
      <c r="B21" s="391"/>
      <c r="C21" s="349">
        <v>13</v>
      </c>
      <c r="D21" s="350"/>
      <c r="E21" s="13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95"/>
      <c r="AK21" s="48"/>
      <c r="AL21" s="52"/>
      <c r="AM21" s="52"/>
      <c r="AN21" s="52"/>
      <c r="AO21" s="52"/>
      <c r="AP21" s="51"/>
      <c r="AQ21" s="305"/>
      <c r="AR21" s="303">
        <v>2</v>
      </c>
      <c r="AS21" s="291"/>
      <c r="AT21" s="430">
        <f>IF(E33="","",E33)</f>
      </c>
      <c r="AU21" s="457"/>
      <c r="AV21" s="454">
        <f>IF($BM$12&lt;=AU21,$BM$12,AU21)</f>
        <v>0</v>
      </c>
      <c r="AW21" s="456"/>
      <c r="AX21" s="427">
        <f>IF(10000&lt;=AW21,10000,AW21)</f>
        <v>0</v>
      </c>
      <c r="AY21" s="431"/>
      <c r="AZ21" s="427">
        <f>IF(20000&lt;=AY21,20000,AY21)</f>
        <v>0</v>
      </c>
      <c r="BA21" s="457"/>
      <c r="BB21" s="459"/>
      <c r="BC21" s="461"/>
      <c r="BD21" s="463"/>
      <c r="BE21" s="439"/>
    </row>
    <row r="22" spans="1:57" ht="16.5" customHeight="1" thickBot="1">
      <c r="A22" s="392"/>
      <c r="B22" s="393"/>
      <c r="C22" s="394" t="s">
        <v>144</v>
      </c>
      <c r="D22" s="395"/>
      <c r="E22" s="396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96">
        <f t="shared" si="0"/>
        <v>0</v>
      </c>
      <c r="AK22" s="53"/>
      <c r="AL22" s="54"/>
      <c r="AM22" s="55"/>
      <c r="AN22" s="55"/>
      <c r="AO22" s="51"/>
      <c r="AP22" s="51"/>
      <c r="AQ22" s="305"/>
      <c r="AR22" s="303"/>
      <c r="AS22" s="294"/>
      <c r="AT22" s="318"/>
      <c r="AU22" s="452"/>
      <c r="AV22" s="454"/>
      <c r="AW22" s="456"/>
      <c r="AX22" s="427"/>
      <c r="AY22" s="431"/>
      <c r="AZ22" s="427"/>
      <c r="BA22" s="457"/>
      <c r="BB22" s="459"/>
      <c r="BC22" s="461"/>
      <c r="BD22" s="463"/>
      <c r="BE22" s="439"/>
    </row>
    <row r="23" spans="1:57" ht="15.75" customHeight="1">
      <c r="A23" s="384" t="s">
        <v>1</v>
      </c>
      <c r="B23" s="385"/>
      <c r="C23" s="297" t="s">
        <v>153</v>
      </c>
      <c r="D23" s="297" t="s">
        <v>152</v>
      </c>
      <c r="E23" s="362" t="s">
        <v>2</v>
      </c>
      <c r="F23" s="313">
        <f aca="true" t="shared" si="1" ref="F23:AI23">F8</f>
        <v>44075</v>
      </c>
      <c r="G23" s="313">
        <f t="shared" si="1"/>
        <v>44076</v>
      </c>
      <c r="H23" s="313">
        <f t="shared" si="1"/>
        <v>44077</v>
      </c>
      <c r="I23" s="313">
        <f t="shared" si="1"/>
        <v>44078</v>
      </c>
      <c r="J23" s="313">
        <f t="shared" si="1"/>
        <v>44079</v>
      </c>
      <c r="K23" s="313">
        <f t="shared" si="1"/>
        <v>44080</v>
      </c>
      <c r="L23" s="313">
        <f t="shared" si="1"/>
        <v>44081</v>
      </c>
      <c r="M23" s="313">
        <f t="shared" si="1"/>
        <v>44082</v>
      </c>
      <c r="N23" s="313">
        <f t="shared" si="1"/>
        <v>44083</v>
      </c>
      <c r="O23" s="313">
        <f t="shared" si="1"/>
        <v>44084</v>
      </c>
      <c r="P23" s="313">
        <f t="shared" si="1"/>
        <v>44085</v>
      </c>
      <c r="Q23" s="313">
        <f t="shared" si="1"/>
        <v>44086</v>
      </c>
      <c r="R23" s="313">
        <f t="shared" si="1"/>
        <v>44087</v>
      </c>
      <c r="S23" s="313">
        <f t="shared" si="1"/>
        <v>44088</v>
      </c>
      <c r="T23" s="313">
        <f t="shared" si="1"/>
        <v>44089</v>
      </c>
      <c r="U23" s="313">
        <f t="shared" si="1"/>
        <v>44090</v>
      </c>
      <c r="V23" s="313">
        <f t="shared" si="1"/>
        <v>44091</v>
      </c>
      <c r="W23" s="313">
        <f t="shared" si="1"/>
        <v>44092</v>
      </c>
      <c r="X23" s="313">
        <f t="shared" si="1"/>
        <v>44093</v>
      </c>
      <c r="Y23" s="313">
        <f t="shared" si="1"/>
        <v>44094</v>
      </c>
      <c r="Z23" s="313">
        <f t="shared" si="1"/>
        <v>44095</v>
      </c>
      <c r="AA23" s="313">
        <f t="shared" si="1"/>
        <v>44096</v>
      </c>
      <c r="AB23" s="313">
        <f t="shared" si="1"/>
        <v>44097</v>
      </c>
      <c r="AC23" s="313">
        <f t="shared" si="1"/>
        <v>44098</v>
      </c>
      <c r="AD23" s="313">
        <f t="shared" si="1"/>
        <v>44099</v>
      </c>
      <c r="AE23" s="313">
        <f t="shared" si="1"/>
        <v>44100</v>
      </c>
      <c r="AF23" s="313">
        <f t="shared" si="1"/>
        <v>44101</v>
      </c>
      <c r="AG23" s="313">
        <f t="shared" si="1"/>
        <v>44102</v>
      </c>
      <c r="AH23" s="313">
        <f t="shared" si="1"/>
        <v>44103</v>
      </c>
      <c r="AI23" s="341">
        <f t="shared" si="1"/>
        <v>44104</v>
      </c>
      <c r="AJ23" s="406"/>
      <c r="AK23" s="408" t="s">
        <v>154</v>
      </c>
      <c r="AL23" s="300" t="s">
        <v>46</v>
      </c>
      <c r="AM23" s="527" t="s">
        <v>73</v>
      </c>
      <c r="AN23" s="300" t="s">
        <v>74</v>
      </c>
      <c r="AO23" s="51"/>
      <c r="AP23" s="51"/>
      <c r="AQ23" s="305"/>
      <c r="AR23" s="303">
        <v>3</v>
      </c>
      <c r="AS23" s="291"/>
      <c r="AT23" s="430">
        <f>IF(E34="","",E34)</f>
      </c>
      <c r="AU23" s="457"/>
      <c r="AV23" s="454">
        <f>IF($BM$12&lt;=AU23,$BM$12,AU23)</f>
        <v>0</v>
      </c>
      <c r="AW23" s="456"/>
      <c r="AX23" s="427">
        <f>IF(10000&lt;=AW23,10000,AW23)</f>
        <v>0</v>
      </c>
      <c r="AY23" s="431"/>
      <c r="AZ23" s="427">
        <f>IF(20000&lt;=AY23,20000,AY23)</f>
        <v>0</v>
      </c>
      <c r="BA23" s="457"/>
      <c r="BB23" s="459"/>
      <c r="BC23" s="461"/>
      <c r="BD23" s="463"/>
      <c r="BE23" s="439"/>
    </row>
    <row r="24" spans="1:57" ht="15.75" customHeight="1">
      <c r="A24" s="422"/>
      <c r="B24" s="423"/>
      <c r="C24" s="332"/>
      <c r="D24" s="332"/>
      <c r="E24" s="363"/>
      <c r="F24" s="314" t="s">
        <v>123</v>
      </c>
      <c r="G24" s="314" t="s">
        <v>123</v>
      </c>
      <c r="H24" s="314" t="s">
        <v>123</v>
      </c>
      <c r="I24" s="314" t="s">
        <v>123</v>
      </c>
      <c r="J24" s="314" t="s">
        <v>123</v>
      </c>
      <c r="K24" s="314" t="s">
        <v>123</v>
      </c>
      <c r="L24" s="314" t="s">
        <v>123</v>
      </c>
      <c r="M24" s="314" t="s">
        <v>123</v>
      </c>
      <c r="N24" s="314" t="s">
        <v>123</v>
      </c>
      <c r="O24" s="314" t="s">
        <v>123</v>
      </c>
      <c r="P24" s="314" t="s">
        <v>123</v>
      </c>
      <c r="Q24" s="314" t="s">
        <v>123</v>
      </c>
      <c r="R24" s="314" t="s">
        <v>123</v>
      </c>
      <c r="S24" s="314" t="s">
        <v>123</v>
      </c>
      <c r="T24" s="314" t="s">
        <v>123</v>
      </c>
      <c r="U24" s="314" t="s">
        <v>123</v>
      </c>
      <c r="V24" s="314" t="s">
        <v>123</v>
      </c>
      <c r="W24" s="314" t="s">
        <v>123</v>
      </c>
      <c r="X24" s="314" t="s">
        <v>123</v>
      </c>
      <c r="Y24" s="314" t="s">
        <v>123</v>
      </c>
      <c r="Z24" s="314" t="s">
        <v>123</v>
      </c>
      <c r="AA24" s="314" t="s">
        <v>123</v>
      </c>
      <c r="AB24" s="314" t="s">
        <v>123</v>
      </c>
      <c r="AC24" s="314" t="s">
        <v>123</v>
      </c>
      <c r="AD24" s="314" t="s">
        <v>123</v>
      </c>
      <c r="AE24" s="314" t="s">
        <v>123</v>
      </c>
      <c r="AF24" s="314" t="s">
        <v>123</v>
      </c>
      <c r="AG24" s="314" t="s">
        <v>123</v>
      </c>
      <c r="AH24" s="314" t="s">
        <v>123</v>
      </c>
      <c r="AI24" s="342" t="s">
        <v>123</v>
      </c>
      <c r="AJ24" s="407"/>
      <c r="AK24" s="409"/>
      <c r="AL24" s="301"/>
      <c r="AM24" s="528"/>
      <c r="AN24" s="301"/>
      <c r="AO24" s="51"/>
      <c r="AP24" s="51"/>
      <c r="AQ24" s="305"/>
      <c r="AR24" s="303"/>
      <c r="AS24" s="294"/>
      <c r="AT24" s="318"/>
      <c r="AU24" s="452"/>
      <c r="AV24" s="454"/>
      <c r="AW24" s="456"/>
      <c r="AX24" s="427"/>
      <c r="AY24" s="431"/>
      <c r="AZ24" s="427"/>
      <c r="BA24" s="457"/>
      <c r="BB24" s="459"/>
      <c r="BC24" s="461"/>
      <c r="BD24" s="463"/>
      <c r="BE24" s="439"/>
    </row>
    <row r="25" spans="1:57" ht="15.75" customHeight="1">
      <c r="A25" s="422"/>
      <c r="B25" s="423"/>
      <c r="C25" s="332"/>
      <c r="D25" s="332"/>
      <c r="E25" s="363"/>
      <c r="F25" s="314">
        <v>42380</v>
      </c>
      <c r="G25" s="314">
        <v>42380</v>
      </c>
      <c r="H25" s="314">
        <v>42380</v>
      </c>
      <c r="I25" s="314">
        <v>42380</v>
      </c>
      <c r="J25" s="314">
        <v>42380</v>
      </c>
      <c r="K25" s="314">
        <v>42380</v>
      </c>
      <c r="L25" s="314">
        <v>42380</v>
      </c>
      <c r="M25" s="314">
        <v>42380</v>
      </c>
      <c r="N25" s="314">
        <v>42380</v>
      </c>
      <c r="O25" s="314">
        <v>42380</v>
      </c>
      <c r="P25" s="314">
        <v>42380</v>
      </c>
      <c r="Q25" s="314">
        <v>42380</v>
      </c>
      <c r="R25" s="314">
        <v>42380</v>
      </c>
      <c r="S25" s="314">
        <v>42380</v>
      </c>
      <c r="T25" s="314">
        <v>42380</v>
      </c>
      <c r="U25" s="314">
        <v>42380</v>
      </c>
      <c r="V25" s="314">
        <v>42380</v>
      </c>
      <c r="W25" s="314">
        <v>42380</v>
      </c>
      <c r="X25" s="314">
        <v>42380</v>
      </c>
      <c r="Y25" s="314">
        <v>42380</v>
      </c>
      <c r="Z25" s="314">
        <v>42380</v>
      </c>
      <c r="AA25" s="314">
        <v>42380</v>
      </c>
      <c r="AB25" s="314">
        <v>42380</v>
      </c>
      <c r="AC25" s="314">
        <v>42380</v>
      </c>
      <c r="AD25" s="314">
        <v>42380</v>
      </c>
      <c r="AE25" s="314">
        <v>42380</v>
      </c>
      <c r="AF25" s="314">
        <v>42380</v>
      </c>
      <c r="AG25" s="314">
        <v>42380</v>
      </c>
      <c r="AH25" s="314">
        <v>42380</v>
      </c>
      <c r="AI25" s="342">
        <v>42380</v>
      </c>
      <c r="AJ25" s="407"/>
      <c r="AK25" s="409"/>
      <c r="AL25" s="301"/>
      <c r="AM25" s="528"/>
      <c r="AN25" s="301"/>
      <c r="AO25" s="48"/>
      <c r="AP25" s="51"/>
      <c r="AQ25" s="305"/>
      <c r="AR25" s="303">
        <v>4</v>
      </c>
      <c r="AS25" s="291"/>
      <c r="AT25" s="430">
        <f>IF(E35="","",E35)</f>
      </c>
      <c r="AU25" s="457"/>
      <c r="AV25" s="454">
        <f>IF($BM$12&lt;=AU25,$BM$12,AU25)</f>
        <v>0</v>
      </c>
      <c r="AW25" s="456"/>
      <c r="AX25" s="427">
        <f>IF(10000&lt;=AW25,10000,AW25)</f>
        <v>0</v>
      </c>
      <c r="AY25" s="431"/>
      <c r="AZ25" s="427">
        <f>IF(20000&lt;=AY25,20000,AY25)</f>
        <v>0</v>
      </c>
      <c r="BA25" s="457"/>
      <c r="BB25" s="459"/>
      <c r="BC25" s="461"/>
      <c r="BD25" s="463"/>
      <c r="BE25" s="439"/>
    </row>
    <row r="26" spans="1:57" ht="15.75" customHeight="1" thickBot="1">
      <c r="A26" s="422"/>
      <c r="B26" s="423"/>
      <c r="C26" s="298"/>
      <c r="D26" s="298"/>
      <c r="E26" s="364"/>
      <c r="F26" s="314">
        <v>0</v>
      </c>
      <c r="G26" s="314">
        <v>0</v>
      </c>
      <c r="H26" s="314">
        <v>0</v>
      </c>
      <c r="I26" s="314">
        <v>0</v>
      </c>
      <c r="J26" s="314">
        <v>0</v>
      </c>
      <c r="K26" s="314">
        <v>0</v>
      </c>
      <c r="L26" s="314">
        <v>0</v>
      </c>
      <c r="M26" s="314">
        <v>0</v>
      </c>
      <c r="N26" s="314">
        <v>0</v>
      </c>
      <c r="O26" s="314">
        <v>0</v>
      </c>
      <c r="P26" s="314">
        <v>0</v>
      </c>
      <c r="Q26" s="314">
        <v>0</v>
      </c>
      <c r="R26" s="314">
        <v>0</v>
      </c>
      <c r="S26" s="314">
        <v>0</v>
      </c>
      <c r="T26" s="314">
        <v>0</v>
      </c>
      <c r="U26" s="314">
        <v>0</v>
      </c>
      <c r="V26" s="314">
        <v>0</v>
      </c>
      <c r="W26" s="314">
        <v>0</v>
      </c>
      <c r="X26" s="314">
        <v>0</v>
      </c>
      <c r="Y26" s="314"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512">
        <v>0</v>
      </c>
      <c r="AJ26" s="407"/>
      <c r="AK26" s="409"/>
      <c r="AL26" s="301"/>
      <c r="AM26" s="528"/>
      <c r="AN26" s="301"/>
      <c r="AO26" s="48"/>
      <c r="AP26" s="51"/>
      <c r="AQ26" s="305"/>
      <c r="AR26" s="303"/>
      <c r="AS26" s="294"/>
      <c r="AT26" s="318"/>
      <c r="AU26" s="452"/>
      <c r="AV26" s="454"/>
      <c r="AW26" s="456"/>
      <c r="AX26" s="427"/>
      <c r="AY26" s="431"/>
      <c r="AZ26" s="427"/>
      <c r="BA26" s="457"/>
      <c r="BB26" s="459"/>
      <c r="BC26" s="461"/>
      <c r="BD26" s="463"/>
      <c r="BE26" s="439"/>
    </row>
    <row r="27" spans="1:57" ht="16.5" customHeight="1">
      <c r="A27" s="388" t="s">
        <v>6</v>
      </c>
      <c r="B27" s="358" t="s">
        <v>139</v>
      </c>
      <c r="C27" s="56">
        <v>1</v>
      </c>
      <c r="D27" s="56"/>
      <c r="E27" s="134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97"/>
      <c r="AK27" s="77">
        <f aca="true" t="shared" si="2" ref="AK27:AK45">COUNTA(F27:AJ27)-COUNTIF(F27:AJ27,"集")-COUNTIF(F27:AJ27,"休")-COUNTIF(F27:AJ27,"外")</f>
        <v>0</v>
      </c>
      <c r="AL27" s="257">
        <f aca="true" t="shared" si="3" ref="AL27:AL46">COUNTIF(F27:AJ27,"集")</f>
        <v>0</v>
      </c>
      <c r="AM27" s="77">
        <f>AK27+'【8月】月集計表'!AM27</f>
        <v>0</v>
      </c>
      <c r="AN27" s="264">
        <f>AL27+'【8月】月集計表'!AN27</f>
        <v>0</v>
      </c>
      <c r="AO27" s="48"/>
      <c r="AP27" s="51"/>
      <c r="AQ27" s="305"/>
      <c r="AR27" s="303">
        <v>5</v>
      </c>
      <c r="AS27" s="291"/>
      <c r="AT27" s="430">
        <f>IF(E36="","",E36)</f>
      </c>
      <c r="AU27" s="457"/>
      <c r="AV27" s="454">
        <f>IF($BM$12&lt;=AU27,$BM$12,AU27)</f>
        <v>0</v>
      </c>
      <c r="AW27" s="456"/>
      <c r="AX27" s="427">
        <f>IF(10000&lt;=AW27,10000,AW27)</f>
        <v>0</v>
      </c>
      <c r="AY27" s="431"/>
      <c r="AZ27" s="427">
        <f>IF(20000&lt;=AY27,20000,AY27)</f>
        <v>0</v>
      </c>
      <c r="BA27" s="457"/>
      <c r="BB27" s="459"/>
      <c r="BC27" s="461"/>
      <c r="BD27" s="463"/>
      <c r="BE27" s="439"/>
    </row>
    <row r="28" spans="1:57" ht="16.5" customHeight="1" thickBot="1">
      <c r="A28" s="390"/>
      <c r="B28" s="359"/>
      <c r="C28" s="60">
        <v>2</v>
      </c>
      <c r="D28" s="60"/>
      <c r="E28" s="13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93"/>
      <c r="AK28" s="59">
        <f t="shared" si="2"/>
        <v>0</v>
      </c>
      <c r="AL28" s="258">
        <f t="shared" si="3"/>
        <v>0</v>
      </c>
      <c r="AM28" s="59">
        <f>AK28+'【8月】月集計表'!AM28</f>
        <v>0</v>
      </c>
      <c r="AN28" s="265">
        <f>AL28+'【8月】月集計表'!AN28</f>
        <v>0</v>
      </c>
      <c r="AO28" s="48"/>
      <c r="AP28" s="51"/>
      <c r="AQ28" s="306"/>
      <c r="AR28" s="440"/>
      <c r="AS28" s="292"/>
      <c r="AT28" s="441"/>
      <c r="AU28" s="464"/>
      <c r="AV28" s="465"/>
      <c r="AW28" s="466"/>
      <c r="AX28" s="447"/>
      <c r="AY28" s="446"/>
      <c r="AZ28" s="447"/>
      <c r="BA28" s="467"/>
      <c r="BB28" s="468"/>
      <c r="BC28" s="469"/>
      <c r="BD28" s="470"/>
      <c r="BE28" s="450"/>
    </row>
    <row r="29" spans="1:57" ht="16.5" customHeight="1">
      <c r="A29" s="390"/>
      <c r="B29" s="359"/>
      <c r="C29" s="60">
        <v>3</v>
      </c>
      <c r="D29" s="60"/>
      <c r="E29" s="13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93"/>
      <c r="AK29" s="59">
        <f t="shared" si="2"/>
        <v>0</v>
      </c>
      <c r="AL29" s="258">
        <f t="shared" si="3"/>
        <v>0</v>
      </c>
      <c r="AM29" s="59">
        <f>AK29+'【8月】月集計表'!AM29</f>
        <v>0</v>
      </c>
      <c r="AN29" s="265">
        <f>AL29+'【8月】月集計表'!AN29</f>
        <v>0</v>
      </c>
      <c r="AP29" s="30"/>
      <c r="AQ29" s="304" t="s">
        <v>174</v>
      </c>
      <c r="AR29" s="302">
        <v>1</v>
      </c>
      <c r="AS29" s="293"/>
      <c r="AT29" s="317">
        <f>IF(E37="","",E37)</f>
      </c>
      <c r="AU29" s="424"/>
      <c r="AV29" s="471">
        <f>IF(90000&lt;=AU29,90000,AU29)</f>
        <v>0</v>
      </c>
      <c r="AW29" s="424"/>
      <c r="AX29" s="426">
        <f>IF(10000&lt;=AW29,10000,AW29)</f>
        <v>0</v>
      </c>
      <c r="AY29" s="428"/>
      <c r="AZ29" s="432"/>
      <c r="BA29" s="428"/>
      <c r="BB29" s="472"/>
      <c r="BC29" s="474"/>
      <c r="BD29" s="462"/>
      <c r="BE29" s="438"/>
    </row>
    <row r="30" spans="1:57" ht="16.5" customHeight="1">
      <c r="A30" s="390"/>
      <c r="B30" s="359"/>
      <c r="C30" s="60">
        <v>4</v>
      </c>
      <c r="D30" s="60"/>
      <c r="E30" s="13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93"/>
      <c r="AK30" s="59">
        <f t="shared" si="2"/>
        <v>0</v>
      </c>
      <c r="AL30" s="258">
        <f t="shared" si="3"/>
        <v>0</v>
      </c>
      <c r="AM30" s="59">
        <f>AK30+'【8月】月集計表'!AM30</f>
        <v>0</v>
      </c>
      <c r="AN30" s="265">
        <f>AL30+'【8月】月集計表'!AN30</f>
        <v>0</v>
      </c>
      <c r="AP30" s="30"/>
      <c r="AQ30" s="305"/>
      <c r="AR30" s="303"/>
      <c r="AS30" s="294"/>
      <c r="AT30" s="318"/>
      <c r="AU30" s="425"/>
      <c r="AV30" s="427"/>
      <c r="AW30" s="431"/>
      <c r="AX30" s="427"/>
      <c r="AY30" s="429"/>
      <c r="AZ30" s="433"/>
      <c r="BA30" s="429"/>
      <c r="BB30" s="473"/>
      <c r="BC30" s="475"/>
      <c r="BD30" s="463"/>
      <c r="BE30" s="439"/>
    </row>
    <row r="31" spans="1:57" ht="16.5" customHeight="1" thickBot="1">
      <c r="A31" s="390"/>
      <c r="B31" s="360"/>
      <c r="C31" s="57">
        <v>5</v>
      </c>
      <c r="D31" s="57"/>
      <c r="E31" s="13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98"/>
      <c r="AK31" s="62">
        <f t="shared" si="2"/>
        <v>0</v>
      </c>
      <c r="AL31" s="259">
        <f t="shared" si="3"/>
        <v>0</v>
      </c>
      <c r="AM31" s="62">
        <f>AK31+'【8月】月集計表'!AM31</f>
        <v>0</v>
      </c>
      <c r="AN31" s="266">
        <f>AL31+'【8月】月集計表'!AN31</f>
        <v>0</v>
      </c>
      <c r="AP31" s="30"/>
      <c r="AQ31" s="305"/>
      <c r="AR31" s="303">
        <v>2</v>
      </c>
      <c r="AS31" s="291"/>
      <c r="AT31" s="430">
        <f>IF(E38="","",E38)</f>
      </c>
      <c r="AU31" s="431"/>
      <c r="AV31" s="427">
        <f>IF(90000&lt;=AU31,90000,AU31)</f>
        <v>0</v>
      </c>
      <c r="AW31" s="431"/>
      <c r="AX31" s="427">
        <f>IF(10000&lt;=AW31,10000,AW31)</f>
        <v>0</v>
      </c>
      <c r="AY31" s="429"/>
      <c r="AZ31" s="433"/>
      <c r="BA31" s="429"/>
      <c r="BB31" s="473"/>
      <c r="BC31" s="475"/>
      <c r="BD31" s="463"/>
      <c r="BE31" s="439"/>
    </row>
    <row r="32" spans="1:57" ht="16.5" customHeight="1">
      <c r="A32" s="390"/>
      <c r="B32" s="358" t="s">
        <v>140</v>
      </c>
      <c r="C32" s="56">
        <v>1</v>
      </c>
      <c r="D32" s="56"/>
      <c r="E32" s="254">
        <f>IF('【6月】月集計表'!E32&lt;&gt;"",'【6月】月集計表'!E32,"")</f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111"/>
      <c r="AJ32" s="140"/>
      <c r="AK32" s="81">
        <f t="shared" si="2"/>
        <v>0</v>
      </c>
      <c r="AL32" s="260">
        <f t="shared" si="3"/>
        <v>0</v>
      </c>
      <c r="AM32" s="118">
        <f>AK32+'【8月】月集計表'!AM32</f>
        <v>0</v>
      </c>
      <c r="AN32" s="81">
        <f>AL32+'【8月】月集計表'!AN32</f>
        <v>0</v>
      </c>
      <c r="AP32" s="30"/>
      <c r="AQ32" s="305"/>
      <c r="AR32" s="303"/>
      <c r="AS32" s="294"/>
      <c r="AT32" s="318"/>
      <c r="AU32" s="425"/>
      <c r="AV32" s="427"/>
      <c r="AW32" s="431"/>
      <c r="AX32" s="427"/>
      <c r="AY32" s="429"/>
      <c r="AZ32" s="433"/>
      <c r="BA32" s="429"/>
      <c r="BB32" s="473"/>
      <c r="BC32" s="475"/>
      <c r="BD32" s="463"/>
      <c r="BE32" s="439"/>
    </row>
    <row r="33" spans="1:57" ht="16.5" customHeight="1">
      <c r="A33" s="390"/>
      <c r="B33" s="359"/>
      <c r="C33" s="60">
        <v>2</v>
      </c>
      <c r="D33" s="60"/>
      <c r="E33" s="255">
        <f>IF('【6月】月集計表'!E33&lt;&gt;"",'【6月】月集計表'!E33,"")</f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8"/>
      <c r="AJ33" s="141"/>
      <c r="AK33" s="58">
        <f t="shared" si="2"/>
        <v>0</v>
      </c>
      <c r="AL33" s="261">
        <f t="shared" si="3"/>
        <v>0</v>
      </c>
      <c r="AM33" s="119">
        <f>AK33+'【8月】月集計表'!AM33</f>
        <v>0</v>
      </c>
      <c r="AN33" s="58">
        <f>AL33+'【8月】月集計表'!AN33</f>
        <v>0</v>
      </c>
      <c r="AP33" s="30"/>
      <c r="AQ33" s="305"/>
      <c r="AR33" s="303">
        <v>3</v>
      </c>
      <c r="AS33" s="291"/>
      <c r="AT33" s="430">
        <f>IF(E39="","",E39)</f>
      </c>
      <c r="AU33" s="431"/>
      <c r="AV33" s="427">
        <f>IF(90000&lt;=AU33,90000,AU33)</f>
        <v>0</v>
      </c>
      <c r="AW33" s="431"/>
      <c r="AX33" s="427">
        <f>IF(10000&lt;=AW33,10000,AW33)</f>
        <v>0</v>
      </c>
      <c r="AY33" s="429"/>
      <c r="AZ33" s="433"/>
      <c r="BA33" s="429"/>
      <c r="BB33" s="473"/>
      <c r="BC33" s="475"/>
      <c r="BD33" s="463"/>
      <c r="BE33" s="439"/>
    </row>
    <row r="34" spans="1:57" ht="16.5" customHeight="1">
      <c r="A34" s="390"/>
      <c r="B34" s="359"/>
      <c r="C34" s="60">
        <v>3</v>
      </c>
      <c r="D34" s="60"/>
      <c r="E34" s="255">
        <f>IF('【6月】月集計表'!E34&lt;&gt;"",'【6月】月集計表'!E34,"")</f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8"/>
      <c r="AJ34" s="141"/>
      <c r="AK34" s="58">
        <f t="shared" si="2"/>
        <v>0</v>
      </c>
      <c r="AL34" s="261">
        <f t="shared" si="3"/>
        <v>0</v>
      </c>
      <c r="AM34" s="119">
        <f>AK34+'【8月】月集計表'!AM34</f>
        <v>0</v>
      </c>
      <c r="AN34" s="58">
        <f>AL34+'【8月】月集計表'!AN34</f>
        <v>0</v>
      </c>
      <c r="AP34" s="30"/>
      <c r="AQ34" s="305"/>
      <c r="AR34" s="303"/>
      <c r="AS34" s="294"/>
      <c r="AT34" s="318"/>
      <c r="AU34" s="425"/>
      <c r="AV34" s="427"/>
      <c r="AW34" s="431"/>
      <c r="AX34" s="427"/>
      <c r="AY34" s="429"/>
      <c r="AZ34" s="433"/>
      <c r="BA34" s="429"/>
      <c r="BB34" s="473"/>
      <c r="BC34" s="475"/>
      <c r="BD34" s="463"/>
      <c r="BE34" s="439"/>
    </row>
    <row r="35" spans="1:57" ht="16.5" customHeight="1">
      <c r="A35" s="390"/>
      <c r="B35" s="359"/>
      <c r="C35" s="60">
        <v>4</v>
      </c>
      <c r="D35" s="60"/>
      <c r="E35" s="255">
        <f>IF('【6月】月集計表'!E35&lt;&gt;"",'【6月】月集計表'!E35,"")</f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8"/>
      <c r="AJ35" s="141"/>
      <c r="AK35" s="58">
        <f t="shared" si="2"/>
        <v>0</v>
      </c>
      <c r="AL35" s="261">
        <f t="shared" si="3"/>
        <v>0</v>
      </c>
      <c r="AM35" s="119">
        <f>AK35+'【8月】月集計表'!AM35</f>
        <v>0</v>
      </c>
      <c r="AN35" s="58">
        <f>AL35+'【8月】月集計表'!AN35</f>
        <v>0</v>
      </c>
      <c r="AP35" s="30"/>
      <c r="AQ35" s="305"/>
      <c r="AR35" s="303">
        <v>4</v>
      </c>
      <c r="AS35" s="291"/>
      <c r="AT35" s="430">
        <f>IF(E40="","",E40)</f>
      </c>
      <c r="AU35" s="431"/>
      <c r="AV35" s="427">
        <f>IF(90000&lt;=AU35,90000,AU35)</f>
        <v>0</v>
      </c>
      <c r="AW35" s="431"/>
      <c r="AX35" s="427">
        <f>IF(10000&lt;=AW35,10000,AW35)</f>
        <v>0</v>
      </c>
      <c r="AY35" s="429"/>
      <c r="AZ35" s="433"/>
      <c r="BA35" s="429"/>
      <c r="BB35" s="473"/>
      <c r="BC35" s="475"/>
      <c r="BD35" s="463"/>
      <c r="BE35" s="439"/>
    </row>
    <row r="36" spans="1:57" ht="16.5" customHeight="1" thickBot="1">
      <c r="A36" s="390"/>
      <c r="B36" s="360"/>
      <c r="C36" s="57">
        <v>5</v>
      </c>
      <c r="D36" s="57"/>
      <c r="E36" s="256">
        <f>IF('【6月】月集計表'!E36&lt;&gt;"",'【6月】月集計表'!E36,"")</f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112"/>
      <c r="AJ36" s="142"/>
      <c r="AK36" s="61">
        <f t="shared" si="2"/>
        <v>0</v>
      </c>
      <c r="AL36" s="262">
        <f t="shared" si="3"/>
        <v>0</v>
      </c>
      <c r="AM36" s="120">
        <f>AK36+'【8月】月集計表'!AM36</f>
        <v>0</v>
      </c>
      <c r="AN36" s="61">
        <f>AL36+'【8月】月集計表'!AN36</f>
        <v>0</v>
      </c>
      <c r="AP36" s="30"/>
      <c r="AQ36" s="305"/>
      <c r="AR36" s="303"/>
      <c r="AS36" s="294"/>
      <c r="AT36" s="318"/>
      <c r="AU36" s="425"/>
      <c r="AV36" s="427"/>
      <c r="AW36" s="431"/>
      <c r="AX36" s="427"/>
      <c r="AY36" s="429"/>
      <c r="AZ36" s="433"/>
      <c r="BA36" s="429"/>
      <c r="BB36" s="473"/>
      <c r="BC36" s="475"/>
      <c r="BD36" s="463"/>
      <c r="BE36" s="439"/>
    </row>
    <row r="37" spans="1:57" ht="16.5" customHeight="1">
      <c r="A37" s="390"/>
      <c r="B37" s="358" t="s">
        <v>148</v>
      </c>
      <c r="C37" s="56">
        <v>1</v>
      </c>
      <c r="D37" s="114"/>
      <c r="E37" s="254">
        <f>IF('【6月】月集計表'!E37&lt;&gt;"",'【6月】月集計表'!E37,"")</f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111"/>
      <c r="AJ37" s="140"/>
      <c r="AK37" s="81">
        <f t="shared" si="2"/>
        <v>0</v>
      </c>
      <c r="AL37" s="260">
        <f t="shared" si="3"/>
        <v>0</v>
      </c>
      <c r="AM37" s="118">
        <f>AK37+'【8月】月集計表'!AM37</f>
        <v>0</v>
      </c>
      <c r="AN37" s="81">
        <f>AL37+'【8月】月集計表'!AN37</f>
        <v>0</v>
      </c>
      <c r="AP37" s="30"/>
      <c r="AQ37" s="305"/>
      <c r="AR37" s="303">
        <v>5</v>
      </c>
      <c r="AS37" s="291"/>
      <c r="AT37" s="430">
        <f>IF(E41="","",E41)</f>
      </c>
      <c r="AU37" s="431"/>
      <c r="AV37" s="427">
        <f>IF(90000&lt;=AU37,90000,AU37)</f>
        <v>0</v>
      </c>
      <c r="AW37" s="431"/>
      <c r="AX37" s="427">
        <f>IF(10000&lt;=AW37,10000,AW37)</f>
        <v>0</v>
      </c>
      <c r="AY37" s="429"/>
      <c r="AZ37" s="433"/>
      <c r="BA37" s="429"/>
      <c r="BB37" s="473"/>
      <c r="BC37" s="475"/>
      <c r="BD37" s="463"/>
      <c r="BE37" s="439"/>
    </row>
    <row r="38" spans="1:57" ht="16.5" customHeight="1" thickBot="1">
      <c r="A38" s="390"/>
      <c r="B38" s="359"/>
      <c r="C38" s="60">
        <v>2</v>
      </c>
      <c r="D38" s="115"/>
      <c r="E38" s="255">
        <f>IF('【6月】月集計表'!E38&lt;&gt;"",'【6月】月集計表'!E38,"")</f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8"/>
      <c r="AJ38" s="141"/>
      <c r="AK38" s="58">
        <f t="shared" si="2"/>
        <v>0</v>
      </c>
      <c r="AL38" s="261">
        <f t="shared" si="3"/>
        <v>0</v>
      </c>
      <c r="AM38" s="119">
        <f>AK38+'【8月】月集計表'!AM38</f>
        <v>0</v>
      </c>
      <c r="AN38" s="58">
        <f>AL38+'【8月】月集計表'!AN38</f>
        <v>0</v>
      </c>
      <c r="AP38" s="30"/>
      <c r="AQ38" s="306"/>
      <c r="AR38" s="440"/>
      <c r="AS38" s="292"/>
      <c r="AT38" s="441"/>
      <c r="AU38" s="442"/>
      <c r="AV38" s="447"/>
      <c r="AW38" s="446"/>
      <c r="AX38" s="447"/>
      <c r="AY38" s="444"/>
      <c r="AZ38" s="445"/>
      <c r="BA38" s="444"/>
      <c r="BB38" s="477"/>
      <c r="BC38" s="478"/>
      <c r="BD38" s="470"/>
      <c r="BE38" s="450"/>
    </row>
    <row r="39" spans="1:57" ht="16.5" customHeight="1">
      <c r="A39" s="390"/>
      <c r="B39" s="359"/>
      <c r="C39" s="60">
        <v>3</v>
      </c>
      <c r="D39" s="115"/>
      <c r="E39" s="255">
        <f>IF('【6月】月集計表'!E39&lt;&gt;"",'【6月】月集計表'!E39,"")</f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8"/>
      <c r="AJ39" s="141"/>
      <c r="AK39" s="58">
        <f t="shared" si="2"/>
        <v>0</v>
      </c>
      <c r="AL39" s="261">
        <f t="shared" si="3"/>
        <v>0</v>
      </c>
      <c r="AM39" s="119">
        <f>AK39+'【8月】月集計表'!AM39</f>
        <v>0</v>
      </c>
      <c r="AN39" s="58">
        <f>AL39+'【8月】月集計表'!AN39</f>
        <v>0</v>
      </c>
      <c r="AQ39" s="304" t="s">
        <v>175</v>
      </c>
      <c r="AR39" s="302">
        <v>1</v>
      </c>
      <c r="AS39" s="293"/>
      <c r="AT39" s="317">
        <f>IF(E42="","",E42)</f>
      </c>
      <c r="AU39" s="424"/>
      <c r="AV39" s="426">
        <f>IF(90000&lt;=AU39,90000,AU39)</f>
        <v>0</v>
      </c>
      <c r="AW39" s="424"/>
      <c r="AX39" s="426">
        <f>IF(10000&lt;=AW39,10000,AW39)</f>
        <v>0</v>
      </c>
      <c r="AY39" s="428"/>
      <c r="AZ39" s="432"/>
      <c r="BA39" s="428"/>
      <c r="BB39" s="476"/>
      <c r="BC39" s="474"/>
      <c r="BD39" s="462"/>
      <c r="BE39" s="438"/>
    </row>
    <row r="40" spans="1:57" ht="16.5" customHeight="1">
      <c r="A40" s="390"/>
      <c r="B40" s="359"/>
      <c r="C40" s="60">
        <v>4</v>
      </c>
      <c r="D40" s="115"/>
      <c r="E40" s="255">
        <f>IF('【6月】月集計表'!E40&lt;&gt;"",'【6月】月集計表'!E40,"")</f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8"/>
      <c r="AJ40" s="141"/>
      <c r="AK40" s="58">
        <f t="shared" si="2"/>
        <v>0</v>
      </c>
      <c r="AL40" s="261">
        <f t="shared" si="3"/>
        <v>0</v>
      </c>
      <c r="AM40" s="119">
        <f>AK40+'【8月】月集計表'!AM40</f>
        <v>0</v>
      </c>
      <c r="AN40" s="58">
        <f>AL40+'【8月】月集計表'!AN40</f>
        <v>0</v>
      </c>
      <c r="AQ40" s="305"/>
      <c r="AR40" s="303"/>
      <c r="AS40" s="294"/>
      <c r="AT40" s="318"/>
      <c r="AU40" s="425"/>
      <c r="AV40" s="427"/>
      <c r="AW40" s="431"/>
      <c r="AX40" s="427"/>
      <c r="AY40" s="429"/>
      <c r="AZ40" s="433"/>
      <c r="BA40" s="429"/>
      <c r="BB40" s="473"/>
      <c r="BC40" s="475"/>
      <c r="BD40" s="463"/>
      <c r="BE40" s="439"/>
    </row>
    <row r="41" spans="1:57" ht="16.5" customHeight="1" thickBot="1">
      <c r="A41" s="390"/>
      <c r="B41" s="360"/>
      <c r="C41" s="57">
        <v>5</v>
      </c>
      <c r="D41" s="116"/>
      <c r="E41" s="256">
        <f>IF('【6月】月集計表'!E41&lt;&gt;"",'【6月】月集計表'!E41,"")</f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112"/>
      <c r="AJ41" s="142"/>
      <c r="AK41" s="61">
        <f t="shared" si="2"/>
        <v>0</v>
      </c>
      <c r="AL41" s="262">
        <f t="shared" si="3"/>
        <v>0</v>
      </c>
      <c r="AM41" s="120">
        <f>AK41+'【8月】月集計表'!AM41</f>
        <v>0</v>
      </c>
      <c r="AN41" s="61">
        <f>AL41+'【8月】月集計表'!AN41</f>
        <v>0</v>
      </c>
      <c r="AQ41" s="305"/>
      <c r="AR41" s="303">
        <v>2</v>
      </c>
      <c r="AS41" s="291"/>
      <c r="AT41" s="430">
        <f>IF(E43="","",E43)</f>
      </c>
      <c r="AU41" s="431"/>
      <c r="AV41" s="427">
        <f>IF(90000&lt;=AU41,90000,AU41)</f>
        <v>0</v>
      </c>
      <c r="AW41" s="431"/>
      <c r="AX41" s="427">
        <f>IF(10000&lt;=AW41,10000,AW41)</f>
        <v>0</v>
      </c>
      <c r="AY41" s="429"/>
      <c r="AZ41" s="433"/>
      <c r="BA41" s="429"/>
      <c r="BB41" s="473"/>
      <c r="BC41" s="475"/>
      <c r="BD41" s="463"/>
      <c r="BE41" s="439"/>
    </row>
    <row r="42" spans="1:57" ht="16.5" customHeight="1">
      <c r="A42" s="390"/>
      <c r="B42" s="359" t="s">
        <v>141</v>
      </c>
      <c r="C42" s="74">
        <v>1</v>
      </c>
      <c r="D42" s="117"/>
      <c r="E42" s="254">
        <f>IF('【6月】月集計表'!E42&lt;&gt;"",'【6月】月集計表'!E42,"")</f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107"/>
      <c r="AJ42" s="143"/>
      <c r="AK42" s="75">
        <f t="shared" si="2"/>
        <v>0</v>
      </c>
      <c r="AL42" s="263">
        <f t="shared" si="3"/>
        <v>0</v>
      </c>
      <c r="AM42" s="121">
        <f>AK42+'【8月】月集計表'!AM42</f>
        <v>0</v>
      </c>
      <c r="AN42" s="75">
        <f>AL42+'【8月】月集計表'!AN42</f>
        <v>0</v>
      </c>
      <c r="AQ42" s="305"/>
      <c r="AR42" s="303"/>
      <c r="AS42" s="294"/>
      <c r="AT42" s="318"/>
      <c r="AU42" s="425"/>
      <c r="AV42" s="427"/>
      <c r="AW42" s="431"/>
      <c r="AX42" s="427"/>
      <c r="AY42" s="429"/>
      <c r="AZ42" s="433"/>
      <c r="BA42" s="429"/>
      <c r="BB42" s="473"/>
      <c r="BC42" s="475"/>
      <c r="BD42" s="463"/>
      <c r="BE42" s="439"/>
    </row>
    <row r="43" spans="1:57" ht="16.5" customHeight="1">
      <c r="A43" s="390"/>
      <c r="B43" s="359"/>
      <c r="C43" s="60">
        <v>2</v>
      </c>
      <c r="D43" s="115"/>
      <c r="E43" s="255">
        <f>IF('【6月】月集計表'!E43&lt;&gt;"",'【6月】月集計表'!E43,"")</f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8"/>
      <c r="AJ43" s="141"/>
      <c r="AK43" s="58">
        <f t="shared" si="2"/>
        <v>0</v>
      </c>
      <c r="AL43" s="261">
        <f t="shared" si="3"/>
        <v>0</v>
      </c>
      <c r="AM43" s="119">
        <f>AK43+'【8月】月集計表'!AM43</f>
        <v>0</v>
      </c>
      <c r="AN43" s="58">
        <f>AL43+'【8月】月集計表'!AN43</f>
        <v>0</v>
      </c>
      <c r="AQ43" s="305"/>
      <c r="AR43" s="303">
        <v>3</v>
      </c>
      <c r="AS43" s="291"/>
      <c r="AT43" s="430">
        <f>IF(E44="","",E44)</f>
      </c>
      <c r="AU43" s="431"/>
      <c r="AV43" s="427">
        <f>IF(90000&lt;=AU43,90000,AU43)</f>
        <v>0</v>
      </c>
      <c r="AW43" s="431"/>
      <c r="AX43" s="427">
        <f>IF(10000&lt;=AW43,10000,AW43)</f>
        <v>0</v>
      </c>
      <c r="AY43" s="429"/>
      <c r="AZ43" s="433"/>
      <c r="BA43" s="429"/>
      <c r="BB43" s="473"/>
      <c r="BC43" s="475"/>
      <c r="BD43" s="463"/>
      <c r="BE43" s="439"/>
    </row>
    <row r="44" spans="1:57" ht="16.5" customHeight="1">
      <c r="A44" s="390"/>
      <c r="B44" s="359"/>
      <c r="C44" s="60">
        <v>3</v>
      </c>
      <c r="D44" s="115"/>
      <c r="E44" s="255">
        <f>IF('【6月】月集計表'!E44&lt;&gt;"",'【6月】月集計表'!E44,"")</f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108"/>
      <c r="AJ44" s="141"/>
      <c r="AK44" s="58">
        <f t="shared" si="2"/>
        <v>0</v>
      </c>
      <c r="AL44" s="261">
        <f t="shared" si="3"/>
        <v>0</v>
      </c>
      <c r="AM44" s="119">
        <f>AK44+'【8月】月集計表'!AM44</f>
        <v>0</v>
      </c>
      <c r="AN44" s="58">
        <f>AL44+'【8月】月集計表'!AN44</f>
        <v>0</v>
      </c>
      <c r="AQ44" s="305"/>
      <c r="AR44" s="303"/>
      <c r="AS44" s="294"/>
      <c r="AT44" s="318"/>
      <c r="AU44" s="425"/>
      <c r="AV44" s="427"/>
      <c r="AW44" s="431"/>
      <c r="AX44" s="427"/>
      <c r="AY44" s="429"/>
      <c r="AZ44" s="433"/>
      <c r="BA44" s="429"/>
      <c r="BB44" s="473"/>
      <c r="BC44" s="475"/>
      <c r="BD44" s="463"/>
      <c r="BE44" s="439"/>
    </row>
    <row r="45" spans="1:57" ht="16.5" customHeight="1">
      <c r="A45" s="390"/>
      <c r="B45" s="359"/>
      <c r="C45" s="60">
        <v>4</v>
      </c>
      <c r="D45" s="115"/>
      <c r="E45" s="255">
        <f>IF('【6月】月集計表'!E45&lt;&gt;"",'【6月】月集計表'!E45,"")</f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108"/>
      <c r="AJ45" s="141"/>
      <c r="AK45" s="58">
        <f t="shared" si="2"/>
        <v>0</v>
      </c>
      <c r="AL45" s="261">
        <f t="shared" si="3"/>
        <v>0</v>
      </c>
      <c r="AM45" s="119">
        <f>AK45+'【8月】月集計表'!AM45</f>
        <v>0</v>
      </c>
      <c r="AN45" s="58">
        <f>AL45+'【8月】月集計表'!AN45</f>
        <v>0</v>
      </c>
      <c r="AQ45" s="305"/>
      <c r="AR45" s="303">
        <v>4</v>
      </c>
      <c r="AS45" s="291"/>
      <c r="AT45" s="430">
        <f>IF(E45="","",E45)</f>
      </c>
      <c r="AU45" s="431"/>
      <c r="AV45" s="427">
        <f>IF(90000&lt;=AU45,90000,AU45)</f>
        <v>0</v>
      </c>
      <c r="AW45" s="431"/>
      <c r="AX45" s="427">
        <f>IF(10000&lt;=AW45,10000,AW45)</f>
        <v>0</v>
      </c>
      <c r="AY45" s="429"/>
      <c r="AZ45" s="433"/>
      <c r="BA45" s="429"/>
      <c r="BB45" s="473"/>
      <c r="BC45" s="475"/>
      <c r="BD45" s="463"/>
      <c r="BE45" s="439"/>
    </row>
    <row r="46" spans="1:57" ht="16.5" customHeight="1" thickBot="1">
      <c r="A46" s="390"/>
      <c r="B46" s="360"/>
      <c r="C46" s="57">
        <v>5</v>
      </c>
      <c r="D46" s="116"/>
      <c r="E46" s="256">
        <f>IF('【6月】月集計表'!E46&lt;&gt;"",'【6月】月集計表'!E46,"")</f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112"/>
      <c r="AJ46" s="142"/>
      <c r="AK46" s="61">
        <f>COUNTA(F46:AJ46)-COUNTIF(F46:AJ46,"集")-COUNTIF(F46:AJ46,"休")-COUNTIF(F46:AJ46,"外")</f>
        <v>0</v>
      </c>
      <c r="AL46" s="262">
        <f t="shared" si="3"/>
        <v>0</v>
      </c>
      <c r="AM46" s="120">
        <f>AK46+'【8月】月集計表'!AM46</f>
        <v>0</v>
      </c>
      <c r="AN46" s="61">
        <f>AL46+'【8月】月集計表'!AN46</f>
        <v>0</v>
      </c>
      <c r="AQ46" s="305"/>
      <c r="AR46" s="303"/>
      <c r="AS46" s="294"/>
      <c r="AT46" s="318"/>
      <c r="AU46" s="425"/>
      <c r="AV46" s="427"/>
      <c r="AW46" s="431"/>
      <c r="AX46" s="427"/>
      <c r="AY46" s="429"/>
      <c r="AZ46" s="433"/>
      <c r="BA46" s="429"/>
      <c r="BB46" s="473"/>
      <c r="BC46" s="475"/>
      <c r="BD46" s="463"/>
      <c r="BE46" s="439"/>
    </row>
    <row r="47" spans="1:57" ht="16.5" customHeight="1" thickBot="1">
      <c r="A47" s="360"/>
      <c r="B47" s="356" t="s">
        <v>146</v>
      </c>
      <c r="C47" s="329"/>
      <c r="D47" s="329"/>
      <c r="E47" s="357"/>
      <c r="F47" s="63">
        <f>COUNTA(F27:F46)-COUNTIF(F27:F46,"外")-COUNTIF(F27:F46,"休")-COUNTIF(F27:F46,"集")</f>
        <v>0</v>
      </c>
      <c r="G47" s="63">
        <f aca="true" t="shared" si="4" ref="G47:AI47">COUNTA(G27:G46)-COUNTIF(G27:G46,"外")-COUNTIF(G27:G46,"休")-COUNTIF(G27:G46,"集")</f>
        <v>0</v>
      </c>
      <c r="H47" s="63">
        <f t="shared" si="4"/>
        <v>0</v>
      </c>
      <c r="I47" s="63">
        <f t="shared" si="4"/>
        <v>0</v>
      </c>
      <c r="J47" s="63">
        <f t="shared" si="4"/>
        <v>0</v>
      </c>
      <c r="K47" s="63">
        <f t="shared" si="4"/>
        <v>0</v>
      </c>
      <c r="L47" s="63">
        <f t="shared" si="4"/>
        <v>0</v>
      </c>
      <c r="M47" s="63">
        <f t="shared" si="4"/>
        <v>0</v>
      </c>
      <c r="N47" s="63">
        <f t="shared" si="4"/>
        <v>0</v>
      </c>
      <c r="O47" s="64">
        <f t="shared" si="4"/>
        <v>0</v>
      </c>
      <c r="P47" s="64">
        <f t="shared" si="4"/>
        <v>0</v>
      </c>
      <c r="Q47" s="64">
        <f t="shared" si="4"/>
        <v>0</v>
      </c>
      <c r="R47" s="64">
        <f t="shared" si="4"/>
        <v>0</v>
      </c>
      <c r="S47" s="64">
        <f t="shared" si="4"/>
        <v>0</v>
      </c>
      <c r="T47" s="64">
        <f t="shared" si="4"/>
        <v>0</v>
      </c>
      <c r="U47" s="64">
        <f t="shared" si="4"/>
        <v>0</v>
      </c>
      <c r="V47" s="64">
        <f t="shared" si="4"/>
        <v>0</v>
      </c>
      <c r="W47" s="64">
        <f t="shared" si="4"/>
        <v>0</v>
      </c>
      <c r="X47" s="64">
        <f t="shared" si="4"/>
        <v>0</v>
      </c>
      <c r="Y47" s="64">
        <f t="shared" si="4"/>
        <v>0</v>
      </c>
      <c r="Z47" s="64">
        <f t="shared" si="4"/>
        <v>0</v>
      </c>
      <c r="AA47" s="64">
        <f t="shared" si="4"/>
        <v>0</v>
      </c>
      <c r="AB47" s="64">
        <f t="shared" si="4"/>
        <v>0</v>
      </c>
      <c r="AC47" s="64">
        <f t="shared" si="4"/>
        <v>0</v>
      </c>
      <c r="AD47" s="64">
        <f t="shared" si="4"/>
        <v>0</v>
      </c>
      <c r="AE47" s="64">
        <f t="shared" si="4"/>
        <v>0</v>
      </c>
      <c r="AF47" s="64">
        <f t="shared" si="4"/>
        <v>0</v>
      </c>
      <c r="AG47" s="64">
        <f t="shared" si="4"/>
        <v>0</v>
      </c>
      <c r="AH47" s="66">
        <f t="shared" si="4"/>
        <v>0</v>
      </c>
      <c r="AI47" s="67">
        <f t="shared" si="4"/>
        <v>0</v>
      </c>
      <c r="AJ47" s="144">
        <f>COUNTA(AJ27:AJ46)-COUNTIF(AJ27:AJ46,"外")-COUNTIF(AJ27:AJ46,"休")-COUNTIF(AJ27:AJ46,"集")</f>
        <v>0</v>
      </c>
      <c r="AQ47" s="305"/>
      <c r="AR47" s="303">
        <v>5</v>
      </c>
      <c r="AS47" s="291"/>
      <c r="AT47" s="430">
        <f>IF(E46="","",E46)</f>
      </c>
      <c r="AU47" s="431"/>
      <c r="AV47" s="427">
        <f>IF(90000&lt;=AU47,90000,AU47)</f>
        <v>0</v>
      </c>
      <c r="AW47" s="431"/>
      <c r="AX47" s="427">
        <f>IF(10000&lt;=AW47,10000,AW47)</f>
        <v>0</v>
      </c>
      <c r="AY47" s="429"/>
      <c r="AZ47" s="433"/>
      <c r="BA47" s="429"/>
      <c r="BB47" s="473"/>
      <c r="BC47" s="475"/>
      <c r="BD47" s="463"/>
      <c r="BE47" s="439"/>
    </row>
    <row r="48" spans="1:57" ht="18" customHeight="1" thickBot="1">
      <c r="A48" s="328" t="s">
        <v>145</v>
      </c>
      <c r="B48" s="329"/>
      <c r="C48" s="329"/>
      <c r="D48" s="329"/>
      <c r="E48" s="329"/>
      <c r="F48" s="65">
        <f>IF(AND(F22&gt;=3,F47&gt;=5),1,0)+IF(AND(F22&gt;=2,F47&gt;=3),1,0)+IF(AND(F22&gt;=1,F47&gt;=1),1,0)</f>
        <v>0</v>
      </c>
      <c r="G48" s="65">
        <f aca="true" t="shared" si="5" ref="G48:AI48">IF(AND(G22&gt;=3,G47&gt;=5),1,0)+IF(AND(G22&gt;=2,G47&gt;=3),1,0)++IF(AND(G22&gt;=1,G47&gt;=1),1,0)</f>
        <v>0</v>
      </c>
      <c r="H48" s="65">
        <f t="shared" si="5"/>
        <v>0</v>
      </c>
      <c r="I48" s="65">
        <f t="shared" si="5"/>
        <v>0</v>
      </c>
      <c r="J48" s="65">
        <f t="shared" si="5"/>
        <v>0</v>
      </c>
      <c r="K48" s="65">
        <f t="shared" si="5"/>
        <v>0</v>
      </c>
      <c r="L48" s="65">
        <f t="shared" si="5"/>
        <v>0</v>
      </c>
      <c r="M48" s="65">
        <f t="shared" si="5"/>
        <v>0</v>
      </c>
      <c r="N48" s="65">
        <f t="shared" si="5"/>
        <v>0</v>
      </c>
      <c r="O48" s="66">
        <f t="shared" si="5"/>
        <v>0</v>
      </c>
      <c r="P48" s="66">
        <f t="shared" si="5"/>
        <v>0</v>
      </c>
      <c r="Q48" s="66">
        <f t="shared" si="5"/>
        <v>0</v>
      </c>
      <c r="R48" s="66">
        <f t="shared" si="5"/>
        <v>0</v>
      </c>
      <c r="S48" s="66">
        <f t="shared" si="5"/>
        <v>0</v>
      </c>
      <c r="T48" s="66">
        <f t="shared" si="5"/>
        <v>0</v>
      </c>
      <c r="U48" s="66">
        <f t="shared" si="5"/>
        <v>0</v>
      </c>
      <c r="V48" s="66">
        <f t="shared" si="5"/>
        <v>0</v>
      </c>
      <c r="W48" s="66">
        <f t="shared" si="5"/>
        <v>0</v>
      </c>
      <c r="X48" s="66">
        <f t="shared" si="5"/>
        <v>0</v>
      </c>
      <c r="Y48" s="66">
        <f t="shared" si="5"/>
        <v>0</v>
      </c>
      <c r="Z48" s="66">
        <f t="shared" si="5"/>
        <v>0</v>
      </c>
      <c r="AA48" s="66">
        <f t="shared" si="5"/>
        <v>0</v>
      </c>
      <c r="AB48" s="66">
        <f t="shared" si="5"/>
        <v>0</v>
      </c>
      <c r="AC48" s="66">
        <f t="shared" si="5"/>
        <v>0</v>
      </c>
      <c r="AD48" s="66">
        <f t="shared" si="5"/>
        <v>0</v>
      </c>
      <c r="AE48" s="66">
        <f t="shared" si="5"/>
        <v>0</v>
      </c>
      <c r="AF48" s="66">
        <f t="shared" si="5"/>
        <v>0</v>
      </c>
      <c r="AG48" s="66">
        <f t="shared" si="5"/>
        <v>0</v>
      </c>
      <c r="AH48" s="66">
        <f t="shared" si="5"/>
        <v>0</v>
      </c>
      <c r="AI48" s="67">
        <f t="shared" si="5"/>
        <v>0</v>
      </c>
      <c r="AJ48" s="144">
        <f>IF(AND(AJ22&gt;=3,AJ47&gt;=5),1,0)+IF(AND(AJ22&gt;=2,AJ47&gt;=3),1,0)++IF(AND(AJ22&gt;=1,AJ47&gt;=1),1,0)</f>
        <v>0</v>
      </c>
      <c r="AO48" s="51"/>
      <c r="AP48" s="51"/>
      <c r="AQ48" s="306"/>
      <c r="AR48" s="440"/>
      <c r="AS48" s="292"/>
      <c r="AT48" s="441"/>
      <c r="AU48" s="442"/>
      <c r="AV48" s="447"/>
      <c r="AW48" s="446"/>
      <c r="AX48" s="447"/>
      <c r="AY48" s="444"/>
      <c r="AZ48" s="445"/>
      <c r="BA48" s="444"/>
      <c r="BB48" s="477"/>
      <c r="BC48" s="478"/>
      <c r="BD48" s="470"/>
      <c r="BE48" s="450"/>
    </row>
    <row r="49" spans="1:57" ht="16.5" customHeight="1" thickBot="1">
      <c r="A49" s="328" t="s">
        <v>155</v>
      </c>
      <c r="B49" s="329"/>
      <c r="C49" s="329"/>
      <c r="D49" s="329"/>
      <c r="E49" s="329"/>
      <c r="F49" s="84"/>
      <c r="G49" s="84"/>
      <c r="H49" s="84"/>
      <c r="I49" s="84"/>
      <c r="J49" s="84"/>
      <c r="K49" s="84"/>
      <c r="L49" s="84"/>
      <c r="M49" s="84"/>
      <c r="N49" s="84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6"/>
      <c r="AJ49" s="145"/>
      <c r="AO49" s="51"/>
      <c r="AP49" s="51"/>
      <c r="AQ49" s="486" t="s">
        <v>229</v>
      </c>
      <c r="AR49" s="487"/>
      <c r="AS49" s="488"/>
      <c r="AT49" s="498"/>
      <c r="AU49" s="481">
        <f aca="true" t="shared" si="6" ref="AU49:BD49">SUM(AU19:AU48)</f>
        <v>0</v>
      </c>
      <c r="AV49" s="479">
        <f t="shared" si="6"/>
        <v>0</v>
      </c>
      <c r="AW49" s="515">
        <f t="shared" si="6"/>
        <v>0</v>
      </c>
      <c r="AX49" s="496">
        <f t="shared" si="6"/>
        <v>0</v>
      </c>
      <c r="AY49" s="481">
        <f t="shared" si="6"/>
        <v>0</v>
      </c>
      <c r="AZ49" s="513">
        <f t="shared" si="6"/>
        <v>0</v>
      </c>
      <c r="BA49" s="481">
        <f t="shared" si="6"/>
        <v>0</v>
      </c>
      <c r="BB49" s="496">
        <f t="shared" si="6"/>
        <v>0</v>
      </c>
      <c r="BC49" s="479">
        <f t="shared" si="6"/>
        <v>0</v>
      </c>
      <c r="BD49" s="481">
        <f t="shared" si="6"/>
        <v>0</v>
      </c>
      <c r="BE49" s="483"/>
    </row>
    <row r="50" spans="40:57" ht="16.5" customHeight="1" thickBot="1">
      <c r="AN50" s="68"/>
      <c r="AO50" s="51"/>
      <c r="AP50" s="51"/>
      <c r="AQ50" s="489"/>
      <c r="AR50" s="490"/>
      <c r="AS50" s="491"/>
      <c r="AT50" s="499"/>
      <c r="AU50" s="485"/>
      <c r="AV50" s="480"/>
      <c r="AW50" s="516"/>
      <c r="AX50" s="497"/>
      <c r="AY50" s="485"/>
      <c r="AZ50" s="514"/>
      <c r="BA50" s="485"/>
      <c r="BB50" s="497"/>
      <c r="BC50" s="480"/>
      <c r="BD50" s="482"/>
      <c r="BE50" s="484"/>
    </row>
    <row r="51" spans="1:57" ht="16.5" customHeight="1">
      <c r="A51" s="319" t="s">
        <v>7</v>
      </c>
      <c r="B51" s="320"/>
      <c r="C51" s="320"/>
      <c r="D51" s="321"/>
      <c r="E51" s="88" t="s">
        <v>8</v>
      </c>
      <c r="F51" s="41" t="s">
        <v>9</v>
      </c>
      <c r="G51" s="41" t="s">
        <v>10</v>
      </c>
      <c r="H51" s="41" t="s">
        <v>11</v>
      </c>
      <c r="I51" s="41" t="s">
        <v>12</v>
      </c>
      <c r="J51" s="41" t="s">
        <v>13</v>
      </c>
      <c r="K51" s="41" t="s">
        <v>14</v>
      </c>
      <c r="L51" s="41" t="s">
        <v>15</v>
      </c>
      <c r="M51" s="41" t="s">
        <v>16</v>
      </c>
      <c r="N51" s="41" t="s">
        <v>17</v>
      </c>
      <c r="O51" s="41" t="s">
        <v>64</v>
      </c>
      <c r="P51" s="41" t="s">
        <v>66</v>
      </c>
      <c r="Q51" s="41" t="s">
        <v>101</v>
      </c>
      <c r="R51" s="41" t="s">
        <v>102</v>
      </c>
      <c r="S51" s="41" t="s">
        <v>18</v>
      </c>
      <c r="T51" s="41" t="s">
        <v>19</v>
      </c>
      <c r="U51" s="41" t="s">
        <v>20</v>
      </c>
      <c r="V51" s="376" t="s">
        <v>105</v>
      </c>
      <c r="W51" s="377"/>
      <c r="X51" s="378"/>
      <c r="AN51" s="70"/>
      <c r="AO51" s="51"/>
      <c r="AP51" s="51"/>
      <c r="AQ51" s="500" t="s">
        <v>230</v>
      </c>
      <c r="AR51" s="501"/>
      <c r="AS51" s="501"/>
      <c r="AT51" s="125"/>
      <c r="AU51" s="289">
        <f>SUM(AU9:AU18)</f>
        <v>0</v>
      </c>
      <c r="AV51" s="287">
        <f aca="true" t="shared" si="7" ref="AV51:BD51">SUM(AV9:AV18)</f>
        <v>0</v>
      </c>
      <c r="AW51" s="157">
        <f t="shared" si="7"/>
        <v>0</v>
      </c>
      <c r="AX51" s="158">
        <f t="shared" si="7"/>
        <v>0</v>
      </c>
      <c r="AY51" s="126">
        <f t="shared" si="7"/>
        <v>0</v>
      </c>
      <c r="AZ51" s="137">
        <f t="shared" si="7"/>
        <v>0</v>
      </c>
      <c r="BA51" s="126">
        <f t="shared" si="7"/>
        <v>0</v>
      </c>
      <c r="BB51" s="165">
        <f t="shared" si="7"/>
        <v>0</v>
      </c>
      <c r="BC51" s="158">
        <f t="shared" si="7"/>
        <v>0</v>
      </c>
      <c r="BD51" s="166">
        <f t="shared" si="7"/>
        <v>0</v>
      </c>
      <c r="BE51" s="122"/>
    </row>
    <row r="52" spans="1:57" ht="16.5" customHeight="1">
      <c r="A52" s="322"/>
      <c r="B52" s="323"/>
      <c r="C52" s="323"/>
      <c r="D52" s="324"/>
      <c r="E52" s="88" t="s">
        <v>21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373">
        <f>SUM(F52:R52)</f>
        <v>0</v>
      </c>
      <c r="W52" s="374"/>
      <c r="X52" s="375"/>
      <c r="AN52" s="70"/>
      <c r="AO52" s="51"/>
      <c r="AP52" s="51"/>
      <c r="AQ52" s="492" t="s">
        <v>178</v>
      </c>
      <c r="AR52" s="493"/>
      <c r="AS52" s="493"/>
      <c r="AT52" s="127"/>
      <c r="AU52" s="128">
        <f>SUM(AU19:AU28)</f>
        <v>0</v>
      </c>
      <c r="AV52" s="138">
        <f aca="true" t="shared" si="8" ref="AV52:BD52">SUM(AV19:AV28)</f>
        <v>0</v>
      </c>
      <c r="AW52" s="128">
        <f t="shared" si="8"/>
        <v>0</v>
      </c>
      <c r="AX52" s="138">
        <f t="shared" si="8"/>
        <v>0</v>
      </c>
      <c r="AY52" s="128">
        <f t="shared" si="8"/>
        <v>0</v>
      </c>
      <c r="AZ52" s="138">
        <f t="shared" si="8"/>
        <v>0</v>
      </c>
      <c r="BA52" s="128">
        <f t="shared" si="8"/>
        <v>0</v>
      </c>
      <c r="BB52" s="150">
        <f t="shared" si="8"/>
        <v>0</v>
      </c>
      <c r="BC52" s="138">
        <f t="shared" si="8"/>
        <v>0</v>
      </c>
      <c r="BD52" s="151">
        <f t="shared" si="8"/>
        <v>0</v>
      </c>
      <c r="BE52" s="123"/>
    </row>
    <row r="53" spans="1:57" ht="16.5" customHeight="1">
      <c r="A53" s="322"/>
      <c r="B53" s="323"/>
      <c r="C53" s="323"/>
      <c r="D53" s="324"/>
      <c r="E53" s="88" t="s">
        <v>76</v>
      </c>
      <c r="F53" s="2">
        <f>AK83</f>
        <v>0</v>
      </c>
      <c r="G53" s="2">
        <f>AK84</f>
        <v>0</v>
      </c>
      <c r="H53" s="2">
        <f>AK85</f>
        <v>0</v>
      </c>
      <c r="I53" s="2">
        <f>AK86</f>
        <v>0</v>
      </c>
      <c r="J53" s="2">
        <f>AK87</f>
        <v>0</v>
      </c>
      <c r="K53" s="2">
        <f>AK88</f>
        <v>0</v>
      </c>
      <c r="L53" s="2">
        <f>AK89</f>
        <v>0</v>
      </c>
      <c r="M53" s="2">
        <f>AK90</f>
        <v>0</v>
      </c>
      <c r="N53" s="2">
        <f>AK91</f>
        <v>0</v>
      </c>
      <c r="O53" s="2">
        <f>AK92</f>
        <v>0</v>
      </c>
      <c r="P53" s="2">
        <f>AK93</f>
        <v>0</v>
      </c>
      <c r="Q53" s="2">
        <f>AK94</f>
        <v>0</v>
      </c>
      <c r="R53" s="2">
        <f>AK95</f>
        <v>0</v>
      </c>
      <c r="S53" s="2">
        <f>AK96</f>
        <v>0</v>
      </c>
      <c r="T53" s="2">
        <f>AK97</f>
        <v>0</v>
      </c>
      <c r="U53" s="2">
        <f>AK98</f>
        <v>0</v>
      </c>
      <c r="V53" s="373">
        <f>SUM(F53:R53)</f>
        <v>0</v>
      </c>
      <c r="W53" s="374"/>
      <c r="X53" s="375"/>
      <c r="AN53" s="70"/>
      <c r="AO53" s="51"/>
      <c r="AP53" s="51"/>
      <c r="AQ53" s="492" t="s">
        <v>179</v>
      </c>
      <c r="AR53" s="493"/>
      <c r="AS53" s="493"/>
      <c r="AT53" s="127"/>
      <c r="AU53" s="128">
        <f>SUM(AU29:AU38)</f>
        <v>0</v>
      </c>
      <c r="AV53" s="138">
        <f aca="true" t="shared" si="9" ref="AV53:BD53">SUM(AV29:AV38)</f>
        <v>0</v>
      </c>
      <c r="AW53" s="128">
        <f t="shared" si="9"/>
        <v>0</v>
      </c>
      <c r="AX53" s="138">
        <f t="shared" si="9"/>
        <v>0</v>
      </c>
      <c r="AY53" s="159">
        <f t="shared" si="9"/>
        <v>0</v>
      </c>
      <c r="AZ53" s="160">
        <f t="shared" si="9"/>
        <v>0</v>
      </c>
      <c r="BA53" s="159">
        <f t="shared" si="9"/>
        <v>0</v>
      </c>
      <c r="BB53" s="161">
        <f t="shared" si="9"/>
        <v>0</v>
      </c>
      <c r="BC53" s="138">
        <f t="shared" si="9"/>
        <v>0</v>
      </c>
      <c r="BD53" s="151">
        <f t="shared" si="9"/>
        <v>0</v>
      </c>
      <c r="BE53" s="123"/>
    </row>
    <row r="54" spans="1:57" ht="16.5" customHeight="1" thickBot="1">
      <c r="A54" s="325"/>
      <c r="B54" s="326"/>
      <c r="C54" s="326"/>
      <c r="D54" s="327"/>
      <c r="E54" s="71" t="s">
        <v>75</v>
      </c>
      <c r="F54" s="2">
        <f>F53+'【8月】月集計表'!F54</f>
        <v>0</v>
      </c>
      <c r="G54" s="2">
        <f>G53+'【8月】月集計表'!G54</f>
        <v>0</v>
      </c>
      <c r="H54" s="2">
        <f>H53+'【8月】月集計表'!H54</f>
        <v>0</v>
      </c>
      <c r="I54" s="2">
        <f>I53+'【8月】月集計表'!I54</f>
        <v>0</v>
      </c>
      <c r="J54" s="2">
        <f>J53+'【8月】月集計表'!J54</f>
        <v>0</v>
      </c>
      <c r="K54" s="2">
        <f>K53+'【8月】月集計表'!K54</f>
        <v>0</v>
      </c>
      <c r="L54" s="2">
        <f>L53+'【8月】月集計表'!L54</f>
        <v>0</v>
      </c>
      <c r="M54" s="2">
        <f>M53+'【8月】月集計表'!M54</f>
        <v>0</v>
      </c>
      <c r="N54" s="2">
        <f>N53+'【8月】月集計表'!N54</f>
        <v>0</v>
      </c>
      <c r="O54" s="2">
        <f>O53+'【8月】月集計表'!O54</f>
        <v>0</v>
      </c>
      <c r="P54" s="2">
        <f>P53+'【8月】月集計表'!P54</f>
        <v>0</v>
      </c>
      <c r="Q54" s="2">
        <f>Q53+'【8月】月集計表'!Q54</f>
        <v>0</v>
      </c>
      <c r="R54" s="2">
        <f>R53+'【8月】月集計表'!R54</f>
        <v>0</v>
      </c>
      <c r="S54" s="2">
        <f>S53+'【8月】月集計表'!S54</f>
        <v>0</v>
      </c>
      <c r="T54" s="2">
        <f>T53+'【8月】月集計表'!T54</f>
        <v>0</v>
      </c>
      <c r="U54" s="2">
        <f>U53+'【8月】月集計表'!U54</f>
        <v>0</v>
      </c>
      <c r="V54" s="361">
        <f>SUM(F54:R54)</f>
        <v>0</v>
      </c>
      <c r="W54" s="361"/>
      <c r="X54" s="361"/>
      <c r="Y54" s="34" t="s">
        <v>143</v>
      </c>
      <c r="AN54" s="70"/>
      <c r="AO54" s="51"/>
      <c r="AP54" s="51"/>
      <c r="AQ54" s="494" t="s">
        <v>180</v>
      </c>
      <c r="AR54" s="495"/>
      <c r="AS54" s="495"/>
      <c r="AT54" s="129"/>
      <c r="AU54" s="130">
        <f>SUM(AU39:AU48)</f>
        <v>0</v>
      </c>
      <c r="AV54" s="139">
        <f aca="true" t="shared" si="10" ref="AV54:BD54">SUM(AV39:AV48)</f>
        <v>0</v>
      </c>
      <c r="AW54" s="130">
        <f t="shared" si="10"/>
        <v>0</v>
      </c>
      <c r="AX54" s="139">
        <f t="shared" si="10"/>
        <v>0</v>
      </c>
      <c r="AY54" s="162">
        <f t="shared" si="10"/>
        <v>0</v>
      </c>
      <c r="AZ54" s="163">
        <f t="shared" si="10"/>
        <v>0</v>
      </c>
      <c r="BA54" s="162">
        <f t="shared" si="10"/>
        <v>0</v>
      </c>
      <c r="BB54" s="164">
        <f t="shared" si="10"/>
        <v>0</v>
      </c>
      <c r="BC54" s="139">
        <f t="shared" si="10"/>
        <v>0</v>
      </c>
      <c r="BD54" s="152">
        <f t="shared" si="10"/>
        <v>0</v>
      </c>
      <c r="BE54" s="124"/>
    </row>
    <row r="55" spans="41:42" ht="13.5" customHeight="1">
      <c r="AO55" s="51"/>
      <c r="AP55" s="51"/>
    </row>
    <row r="56" spans="41:42" ht="13.5" customHeight="1" hidden="1">
      <c r="AO56" s="68"/>
      <c r="AP56" s="68"/>
    </row>
    <row r="57" spans="11:42" ht="13.5" customHeight="1" hidden="1">
      <c r="K57" s="72" t="s">
        <v>22</v>
      </c>
      <c r="AO57" s="70"/>
      <c r="AP57" s="70"/>
    </row>
    <row r="58" spans="41:42" ht="13.5" customHeight="1" hidden="1">
      <c r="AO58" s="70"/>
      <c r="AP58" s="70"/>
    </row>
    <row r="59" spans="11:42" ht="13.5" customHeight="1" hidden="1">
      <c r="K59" s="72" t="s">
        <v>23</v>
      </c>
      <c r="L59" s="72" t="s">
        <v>24</v>
      </c>
      <c r="AO59" s="70"/>
      <c r="AP59" s="70"/>
    </row>
    <row r="60" spans="11:42" ht="13.5" customHeight="1" hidden="1">
      <c r="K60" s="72" t="s">
        <v>25</v>
      </c>
      <c r="L60" s="34" t="s">
        <v>26</v>
      </c>
      <c r="AO60" s="70"/>
      <c r="AP60" s="70"/>
    </row>
    <row r="61" spans="11:12" ht="13.5" customHeight="1" hidden="1">
      <c r="K61" s="72" t="s">
        <v>27</v>
      </c>
      <c r="L61" s="72" t="s">
        <v>28</v>
      </c>
    </row>
    <row r="62" spans="11:12" ht="13.5" customHeight="1" hidden="1">
      <c r="K62" s="72" t="s">
        <v>29</v>
      </c>
      <c r="L62" s="72" t="s">
        <v>30</v>
      </c>
    </row>
    <row r="63" spans="11:12" ht="13.5" customHeight="1" hidden="1">
      <c r="K63" s="72" t="s">
        <v>31</v>
      </c>
      <c r="L63" s="72" t="s">
        <v>32</v>
      </c>
    </row>
    <row r="64" spans="11:12" ht="13.5" customHeight="1" hidden="1">
      <c r="K64" s="72" t="s">
        <v>33</v>
      </c>
      <c r="L64" s="72" t="s">
        <v>34</v>
      </c>
    </row>
    <row r="65" spans="11:12" ht="13.5" customHeight="1" hidden="1">
      <c r="K65" s="72" t="s">
        <v>35</v>
      </c>
      <c r="L65" s="72" t="s">
        <v>36</v>
      </c>
    </row>
    <row r="66" spans="11:12" ht="13.5" customHeight="1" hidden="1">
      <c r="K66" s="72" t="s">
        <v>37</v>
      </c>
      <c r="L66" s="72" t="s">
        <v>38</v>
      </c>
    </row>
    <row r="67" spans="11:12" ht="13.5" customHeight="1" hidden="1">
      <c r="K67" s="72" t="s">
        <v>39</v>
      </c>
      <c r="L67" s="72" t="s">
        <v>40</v>
      </c>
    </row>
    <row r="68" spans="11:12" ht="13.5" customHeight="1" hidden="1">
      <c r="K68" s="72" t="s">
        <v>41</v>
      </c>
      <c r="L68" s="72" t="s">
        <v>42</v>
      </c>
    </row>
    <row r="69" spans="11:22" ht="13.5" customHeight="1" hidden="1">
      <c r="K69" s="72" t="s">
        <v>67</v>
      </c>
      <c r="L69" s="72" t="s">
        <v>65</v>
      </c>
      <c r="U69" s="72"/>
      <c r="V69" s="72"/>
    </row>
    <row r="70" spans="11:22" ht="13.5" customHeight="1" hidden="1">
      <c r="K70" s="72" t="s">
        <v>68</v>
      </c>
      <c r="L70" s="72" t="s">
        <v>69</v>
      </c>
      <c r="U70" s="72"/>
      <c r="V70" s="72"/>
    </row>
    <row r="71" spans="11:22" ht="13.5" customHeight="1" hidden="1">
      <c r="K71" s="72" t="s">
        <v>97</v>
      </c>
      <c r="L71" s="72" t="s">
        <v>99</v>
      </c>
      <c r="U71" s="72"/>
      <c r="V71" s="72"/>
    </row>
    <row r="72" spans="11:12" ht="13.5" customHeight="1" hidden="1">
      <c r="K72" s="72" t="s">
        <v>98</v>
      </c>
      <c r="L72" s="72" t="s">
        <v>100</v>
      </c>
    </row>
    <row r="73" spans="11:12" ht="13.5" customHeight="1" hidden="1">
      <c r="K73" s="34" t="s">
        <v>96</v>
      </c>
      <c r="L73" s="34" t="s">
        <v>44</v>
      </c>
    </row>
    <row r="74" spans="11:12" ht="13.5" customHeight="1" hidden="1">
      <c r="K74" s="34" t="s">
        <v>95</v>
      </c>
      <c r="L74" s="34" t="s">
        <v>45</v>
      </c>
    </row>
    <row r="75" spans="11:12" ht="13.5" customHeight="1" hidden="1">
      <c r="K75" s="72" t="s">
        <v>18</v>
      </c>
      <c r="L75" s="72" t="s">
        <v>43</v>
      </c>
    </row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spans="5:37" ht="13.5" customHeight="1" hidden="1">
      <c r="E82" s="2"/>
      <c r="F82" s="288">
        <v>1</v>
      </c>
      <c r="G82" s="288">
        <v>2</v>
      </c>
      <c r="H82" s="288">
        <v>3</v>
      </c>
      <c r="I82" s="288">
        <v>4</v>
      </c>
      <c r="J82" s="288">
        <v>5</v>
      </c>
      <c r="K82" s="288">
        <v>6</v>
      </c>
      <c r="L82" s="288">
        <v>7</v>
      </c>
      <c r="M82" s="288">
        <v>8</v>
      </c>
      <c r="N82" s="288">
        <v>9</v>
      </c>
      <c r="O82" s="288">
        <v>10</v>
      </c>
      <c r="P82" s="288">
        <v>11</v>
      </c>
      <c r="Q82" s="288">
        <v>12</v>
      </c>
      <c r="R82" s="288">
        <v>13</v>
      </c>
      <c r="S82" s="288">
        <v>14</v>
      </c>
      <c r="T82" s="288">
        <v>15</v>
      </c>
      <c r="U82" s="288">
        <v>16</v>
      </c>
      <c r="V82" s="288">
        <v>17</v>
      </c>
      <c r="W82" s="288">
        <v>18</v>
      </c>
      <c r="X82" s="288">
        <v>19</v>
      </c>
      <c r="Y82" s="288">
        <v>20</v>
      </c>
      <c r="Z82" s="288">
        <v>21</v>
      </c>
      <c r="AA82" s="288">
        <v>22</v>
      </c>
      <c r="AB82" s="288">
        <v>23</v>
      </c>
      <c r="AC82" s="288">
        <v>24</v>
      </c>
      <c r="AD82" s="288">
        <v>25</v>
      </c>
      <c r="AE82" s="288">
        <v>26</v>
      </c>
      <c r="AF82" s="288">
        <v>27</v>
      </c>
      <c r="AG82" s="288">
        <v>28</v>
      </c>
      <c r="AH82" s="288">
        <v>29</v>
      </c>
      <c r="AI82" s="288">
        <v>30</v>
      </c>
      <c r="AJ82" s="73">
        <v>31</v>
      </c>
      <c r="AK82" s="41" t="s">
        <v>4</v>
      </c>
    </row>
    <row r="83" spans="5:37" ht="13.5" customHeight="1" hidden="1">
      <c r="E83" s="41" t="s">
        <v>9</v>
      </c>
      <c r="F83" s="2">
        <f aca="true" t="shared" si="11" ref="F83:F98">IF(COUNTIF(F$27:F$46,$E83)=0,0,1)</f>
        <v>0</v>
      </c>
      <c r="G83" s="2">
        <f aca="true" t="shared" si="12" ref="G83:V98">IF(COUNTIF(G$27:G$46,$E83)=0,0,1)</f>
        <v>0</v>
      </c>
      <c r="H83" s="2">
        <f t="shared" si="12"/>
        <v>0</v>
      </c>
      <c r="I83" s="2">
        <f t="shared" si="12"/>
        <v>0</v>
      </c>
      <c r="J83" s="2">
        <f t="shared" si="12"/>
        <v>0</v>
      </c>
      <c r="K83" s="2">
        <f t="shared" si="12"/>
        <v>0</v>
      </c>
      <c r="L83" s="2">
        <f t="shared" si="12"/>
        <v>0</v>
      </c>
      <c r="M83" s="2">
        <f t="shared" si="12"/>
        <v>0</v>
      </c>
      <c r="N83" s="2">
        <f t="shared" si="12"/>
        <v>0</v>
      </c>
      <c r="O83" s="2">
        <f t="shared" si="12"/>
        <v>0</v>
      </c>
      <c r="P83" s="2">
        <f t="shared" si="12"/>
        <v>0</v>
      </c>
      <c r="Q83" s="2">
        <f t="shared" si="12"/>
        <v>0</v>
      </c>
      <c r="R83" s="2">
        <f t="shared" si="12"/>
        <v>0</v>
      </c>
      <c r="S83" s="2">
        <f t="shared" si="12"/>
        <v>0</v>
      </c>
      <c r="T83" s="2">
        <f t="shared" si="12"/>
        <v>0</v>
      </c>
      <c r="U83" s="2">
        <f t="shared" si="12"/>
        <v>0</v>
      </c>
      <c r="V83" s="2">
        <f t="shared" si="12"/>
        <v>0</v>
      </c>
      <c r="W83" s="2">
        <f aca="true" t="shared" si="13" ref="W83:AJ98">IF(COUNTIF(W$27:W$46,$E83)=0,0,1)</f>
        <v>0</v>
      </c>
      <c r="X83" s="2">
        <f t="shared" si="13"/>
        <v>0</v>
      </c>
      <c r="Y83" s="2">
        <f t="shared" si="13"/>
        <v>0</v>
      </c>
      <c r="Z83" s="2">
        <f t="shared" si="13"/>
        <v>0</v>
      </c>
      <c r="AA83" s="2">
        <f t="shared" si="13"/>
        <v>0</v>
      </c>
      <c r="AB83" s="2">
        <f t="shared" si="13"/>
        <v>0</v>
      </c>
      <c r="AC83" s="2">
        <f t="shared" si="13"/>
        <v>0</v>
      </c>
      <c r="AD83" s="2">
        <f t="shared" si="13"/>
        <v>0</v>
      </c>
      <c r="AE83" s="2">
        <f t="shared" si="13"/>
        <v>0</v>
      </c>
      <c r="AF83" s="2">
        <f t="shared" si="13"/>
        <v>0</v>
      </c>
      <c r="AG83" s="2">
        <f t="shared" si="13"/>
        <v>0</v>
      </c>
      <c r="AH83" s="2">
        <f t="shared" si="13"/>
        <v>0</v>
      </c>
      <c r="AI83" s="2">
        <f t="shared" si="13"/>
        <v>0</v>
      </c>
      <c r="AJ83" s="2">
        <f t="shared" si="13"/>
        <v>0</v>
      </c>
      <c r="AK83" s="2">
        <f>COUNTIF(F83:AJ83,1)</f>
        <v>0</v>
      </c>
    </row>
    <row r="84" spans="5:37" ht="13.5" customHeight="1" hidden="1">
      <c r="E84" s="41" t="s">
        <v>10</v>
      </c>
      <c r="F84" s="2">
        <f t="shared" si="11"/>
        <v>0</v>
      </c>
      <c r="G84" s="2">
        <f t="shared" si="12"/>
        <v>0</v>
      </c>
      <c r="H84" s="2">
        <f t="shared" si="12"/>
        <v>0</v>
      </c>
      <c r="I84" s="2">
        <f t="shared" si="12"/>
        <v>0</v>
      </c>
      <c r="J84" s="2">
        <f t="shared" si="12"/>
        <v>0</v>
      </c>
      <c r="K84" s="2">
        <f t="shared" si="12"/>
        <v>0</v>
      </c>
      <c r="L84" s="2">
        <f t="shared" si="12"/>
        <v>0</v>
      </c>
      <c r="M84" s="2">
        <f t="shared" si="12"/>
        <v>0</v>
      </c>
      <c r="N84" s="2">
        <f t="shared" si="12"/>
        <v>0</v>
      </c>
      <c r="O84" s="2">
        <f t="shared" si="12"/>
        <v>0</v>
      </c>
      <c r="P84" s="2">
        <f t="shared" si="12"/>
        <v>0</v>
      </c>
      <c r="Q84" s="2">
        <f t="shared" si="12"/>
        <v>0</v>
      </c>
      <c r="R84" s="2">
        <f t="shared" si="12"/>
        <v>0</v>
      </c>
      <c r="S84" s="2">
        <f t="shared" si="12"/>
        <v>0</v>
      </c>
      <c r="T84" s="2">
        <f t="shared" si="12"/>
        <v>0</v>
      </c>
      <c r="U84" s="2">
        <f t="shared" si="12"/>
        <v>0</v>
      </c>
      <c r="V84" s="2">
        <f t="shared" si="12"/>
        <v>0</v>
      </c>
      <c r="W84" s="2">
        <f t="shared" si="13"/>
        <v>0</v>
      </c>
      <c r="X84" s="2">
        <f t="shared" si="13"/>
        <v>0</v>
      </c>
      <c r="Y84" s="2">
        <f t="shared" si="13"/>
        <v>0</v>
      </c>
      <c r="Z84" s="2">
        <f t="shared" si="13"/>
        <v>0</v>
      </c>
      <c r="AA84" s="2">
        <f t="shared" si="13"/>
        <v>0</v>
      </c>
      <c r="AB84" s="2">
        <f t="shared" si="13"/>
        <v>0</v>
      </c>
      <c r="AC84" s="2">
        <f t="shared" si="13"/>
        <v>0</v>
      </c>
      <c r="AD84" s="2">
        <f t="shared" si="13"/>
        <v>0</v>
      </c>
      <c r="AE84" s="2">
        <f t="shared" si="13"/>
        <v>0</v>
      </c>
      <c r="AF84" s="2">
        <f t="shared" si="13"/>
        <v>0</v>
      </c>
      <c r="AG84" s="2">
        <f t="shared" si="13"/>
        <v>0</v>
      </c>
      <c r="AH84" s="2">
        <f t="shared" si="13"/>
        <v>0</v>
      </c>
      <c r="AI84" s="2">
        <f t="shared" si="13"/>
        <v>0</v>
      </c>
      <c r="AJ84" s="2">
        <f t="shared" si="13"/>
        <v>0</v>
      </c>
      <c r="AK84" s="2">
        <f aca="true" t="shared" si="14" ref="AK84:AK98">COUNTIF(F84:AJ84,1)</f>
        <v>0</v>
      </c>
    </row>
    <row r="85" spans="5:37" ht="13.5" customHeight="1" hidden="1">
      <c r="E85" s="41" t="s">
        <v>11</v>
      </c>
      <c r="F85" s="2">
        <f t="shared" si="11"/>
        <v>0</v>
      </c>
      <c r="G85" s="2">
        <f t="shared" si="12"/>
        <v>0</v>
      </c>
      <c r="H85" s="2">
        <f t="shared" si="12"/>
        <v>0</v>
      </c>
      <c r="I85" s="2">
        <f t="shared" si="12"/>
        <v>0</v>
      </c>
      <c r="J85" s="2">
        <f t="shared" si="12"/>
        <v>0</v>
      </c>
      <c r="K85" s="2">
        <f t="shared" si="12"/>
        <v>0</v>
      </c>
      <c r="L85" s="2">
        <f t="shared" si="12"/>
        <v>0</v>
      </c>
      <c r="M85" s="2">
        <f t="shared" si="12"/>
        <v>0</v>
      </c>
      <c r="N85" s="2">
        <f t="shared" si="12"/>
        <v>0</v>
      </c>
      <c r="O85" s="2">
        <f t="shared" si="12"/>
        <v>0</v>
      </c>
      <c r="P85" s="2">
        <f t="shared" si="12"/>
        <v>0</v>
      </c>
      <c r="Q85" s="2">
        <f t="shared" si="12"/>
        <v>0</v>
      </c>
      <c r="R85" s="2">
        <f t="shared" si="12"/>
        <v>0</v>
      </c>
      <c r="S85" s="2">
        <f t="shared" si="12"/>
        <v>0</v>
      </c>
      <c r="T85" s="2">
        <f t="shared" si="12"/>
        <v>0</v>
      </c>
      <c r="U85" s="2">
        <f t="shared" si="12"/>
        <v>0</v>
      </c>
      <c r="V85" s="2">
        <f t="shared" si="12"/>
        <v>0</v>
      </c>
      <c r="W85" s="2">
        <f t="shared" si="13"/>
        <v>0</v>
      </c>
      <c r="X85" s="2">
        <f t="shared" si="13"/>
        <v>0</v>
      </c>
      <c r="Y85" s="2">
        <f t="shared" si="13"/>
        <v>0</v>
      </c>
      <c r="Z85" s="2">
        <f t="shared" si="13"/>
        <v>0</v>
      </c>
      <c r="AA85" s="2">
        <f t="shared" si="13"/>
        <v>0</v>
      </c>
      <c r="AB85" s="2">
        <f t="shared" si="13"/>
        <v>0</v>
      </c>
      <c r="AC85" s="2">
        <f t="shared" si="13"/>
        <v>0</v>
      </c>
      <c r="AD85" s="2">
        <f t="shared" si="13"/>
        <v>0</v>
      </c>
      <c r="AE85" s="2">
        <f t="shared" si="13"/>
        <v>0</v>
      </c>
      <c r="AF85" s="2">
        <f t="shared" si="13"/>
        <v>0</v>
      </c>
      <c r="AG85" s="2">
        <f t="shared" si="13"/>
        <v>0</v>
      </c>
      <c r="AH85" s="2">
        <f t="shared" si="13"/>
        <v>0</v>
      </c>
      <c r="AI85" s="2">
        <f t="shared" si="13"/>
        <v>0</v>
      </c>
      <c r="AJ85" s="2">
        <f t="shared" si="13"/>
        <v>0</v>
      </c>
      <c r="AK85" s="2">
        <f t="shared" si="14"/>
        <v>0</v>
      </c>
    </row>
    <row r="86" spans="5:37" ht="13.5" customHeight="1" hidden="1">
      <c r="E86" s="41" t="s">
        <v>12</v>
      </c>
      <c r="F86" s="2">
        <f t="shared" si="11"/>
        <v>0</v>
      </c>
      <c r="G86" s="2">
        <f t="shared" si="12"/>
        <v>0</v>
      </c>
      <c r="H86" s="2">
        <f t="shared" si="12"/>
        <v>0</v>
      </c>
      <c r="I86" s="2">
        <f t="shared" si="12"/>
        <v>0</v>
      </c>
      <c r="J86" s="2">
        <f t="shared" si="12"/>
        <v>0</v>
      </c>
      <c r="K86" s="2">
        <f t="shared" si="12"/>
        <v>0</v>
      </c>
      <c r="L86" s="2">
        <f t="shared" si="12"/>
        <v>0</v>
      </c>
      <c r="M86" s="2">
        <f t="shared" si="12"/>
        <v>0</v>
      </c>
      <c r="N86" s="2">
        <f t="shared" si="12"/>
        <v>0</v>
      </c>
      <c r="O86" s="2">
        <f t="shared" si="12"/>
        <v>0</v>
      </c>
      <c r="P86" s="2">
        <f t="shared" si="12"/>
        <v>0</v>
      </c>
      <c r="Q86" s="2">
        <f t="shared" si="12"/>
        <v>0</v>
      </c>
      <c r="R86" s="2">
        <f t="shared" si="12"/>
        <v>0</v>
      </c>
      <c r="S86" s="2">
        <f t="shared" si="12"/>
        <v>0</v>
      </c>
      <c r="T86" s="2">
        <f t="shared" si="12"/>
        <v>0</v>
      </c>
      <c r="U86" s="2">
        <f t="shared" si="12"/>
        <v>0</v>
      </c>
      <c r="V86" s="2">
        <f t="shared" si="12"/>
        <v>0</v>
      </c>
      <c r="W86" s="2">
        <f t="shared" si="13"/>
        <v>0</v>
      </c>
      <c r="X86" s="2">
        <f t="shared" si="13"/>
        <v>0</v>
      </c>
      <c r="Y86" s="2">
        <f t="shared" si="13"/>
        <v>0</v>
      </c>
      <c r="Z86" s="2">
        <f t="shared" si="13"/>
        <v>0</v>
      </c>
      <c r="AA86" s="2">
        <f t="shared" si="13"/>
        <v>0</v>
      </c>
      <c r="AB86" s="2">
        <f t="shared" si="13"/>
        <v>0</v>
      </c>
      <c r="AC86" s="2">
        <f t="shared" si="13"/>
        <v>0</v>
      </c>
      <c r="AD86" s="2">
        <f t="shared" si="13"/>
        <v>0</v>
      </c>
      <c r="AE86" s="2">
        <f t="shared" si="13"/>
        <v>0</v>
      </c>
      <c r="AF86" s="2">
        <f t="shared" si="13"/>
        <v>0</v>
      </c>
      <c r="AG86" s="2">
        <f t="shared" si="13"/>
        <v>0</v>
      </c>
      <c r="AH86" s="2">
        <f t="shared" si="13"/>
        <v>0</v>
      </c>
      <c r="AI86" s="2">
        <f t="shared" si="13"/>
        <v>0</v>
      </c>
      <c r="AJ86" s="2">
        <f t="shared" si="13"/>
        <v>0</v>
      </c>
      <c r="AK86" s="2">
        <f t="shared" si="14"/>
        <v>0</v>
      </c>
    </row>
    <row r="87" spans="5:37" ht="13.5" customHeight="1" hidden="1">
      <c r="E87" s="41" t="s">
        <v>13</v>
      </c>
      <c r="F87" s="2">
        <f t="shared" si="11"/>
        <v>0</v>
      </c>
      <c r="G87" s="2">
        <f t="shared" si="12"/>
        <v>0</v>
      </c>
      <c r="H87" s="2">
        <f t="shared" si="12"/>
        <v>0</v>
      </c>
      <c r="I87" s="2">
        <f t="shared" si="12"/>
        <v>0</v>
      </c>
      <c r="J87" s="2">
        <f t="shared" si="12"/>
        <v>0</v>
      </c>
      <c r="K87" s="2">
        <f t="shared" si="12"/>
        <v>0</v>
      </c>
      <c r="L87" s="2">
        <f t="shared" si="12"/>
        <v>0</v>
      </c>
      <c r="M87" s="2">
        <f t="shared" si="12"/>
        <v>0</v>
      </c>
      <c r="N87" s="2">
        <f t="shared" si="12"/>
        <v>0</v>
      </c>
      <c r="O87" s="2">
        <f t="shared" si="12"/>
        <v>0</v>
      </c>
      <c r="P87" s="2">
        <f t="shared" si="12"/>
        <v>0</v>
      </c>
      <c r="Q87" s="2">
        <f t="shared" si="12"/>
        <v>0</v>
      </c>
      <c r="R87" s="2">
        <f t="shared" si="12"/>
        <v>0</v>
      </c>
      <c r="S87" s="2">
        <f t="shared" si="12"/>
        <v>0</v>
      </c>
      <c r="T87" s="2">
        <f t="shared" si="12"/>
        <v>0</v>
      </c>
      <c r="U87" s="2">
        <f t="shared" si="12"/>
        <v>0</v>
      </c>
      <c r="V87" s="2">
        <f t="shared" si="12"/>
        <v>0</v>
      </c>
      <c r="W87" s="2">
        <f t="shared" si="13"/>
        <v>0</v>
      </c>
      <c r="X87" s="2">
        <f t="shared" si="13"/>
        <v>0</v>
      </c>
      <c r="Y87" s="2">
        <f t="shared" si="13"/>
        <v>0</v>
      </c>
      <c r="Z87" s="2">
        <f t="shared" si="13"/>
        <v>0</v>
      </c>
      <c r="AA87" s="2">
        <f t="shared" si="13"/>
        <v>0</v>
      </c>
      <c r="AB87" s="2">
        <f t="shared" si="13"/>
        <v>0</v>
      </c>
      <c r="AC87" s="2">
        <f t="shared" si="13"/>
        <v>0</v>
      </c>
      <c r="AD87" s="2">
        <f t="shared" si="13"/>
        <v>0</v>
      </c>
      <c r="AE87" s="2">
        <f t="shared" si="13"/>
        <v>0</v>
      </c>
      <c r="AF87" s="2">
        <f t="shared" si="13"/>
        <v>0</v>
      </c>
      <c r="AG87" s="2">
        <f t="shared" si="13"/>
        <v>0</v>
      </c>
      <c r="AH87" s="2">
        <f t="shared" si="13"/>
        <v>0</v>
      </c>
      <c r="AI87" s="2">
        <f t="shared" si="13"/>
        <v>0</v>
      </c>
      <c r="AJ87" s="2">
        <f t="shared" si="13"/>
        <v>0</v>
      </c>
      <c r="AK87" s="2">
        <f t="shared" si="14"/>
        <v>0</v>
      </c>
    </row>
    <row r="88" spans="5:37" ht="13.5" customHeight="1" hidden="1">
      <c r="E88" s="41" t="s">
        <v>14</v>
      </c>
      <c r="F88" s="2">
        <f t="shared" si="11"/>
        <v>0</v>
      </c>
      <c r="G88" s="2">
        <f t="shared" si="12"/>
        <v>0</v>
      </c>
      <c r="H88" s="2">
        <f t="shared" si="12"/>
        <v>0</v>
      </c>
      <c r="I88" s="2">
        <f t="shared" si="12"/>
        <v>0</v>
      </c>
      <c r="J88" s="2">
        <f t="shared" si="12"/>
        <v>0</v>
      </c>
      <c r="K88" s="2">
        <f t="shared" si="12"/>
        <v>0</v>
      </c>
      <c r="L88" s="2">
        <f t="shared" si="12"/>
        <v>0</v>
      </c>
      <c r="M88" s="2">
        <f t="shared" si="12"/>
        <v>0</v>
      </c>
      <c r="N88" s="2">
        <f t="shared" si="12"/>
        <v>0</v>
      </c>
      <c r="O88" s="2">
        <f t="shared" si="12"/>
        <v>0</v>
      </c>
      <c r="P88" s="2">
        <f t="shared" si="12"/>
        <v>0</v>
      </c>
      <c r="Q88" s="2">
        <f t="shared" si="12"/>
        <v>0</v>
      </c>
      <c r="R88" s="2">
        <f t="shared" si="12"/>
        <v>0</v>
      </c>
      <c r="S88" s="2">
        <f t="shared" si="12"/>
        <v>0</v>
      </c>
      <c r="T88" s="2">
        <f t="shared" si="12"/>
        <v>0</v>
      </c>
      <c r="U88" s="2">
        <f t="shared" si="12"/>
        <v>0</v>
      </c>
      <c r="V88" s="2">
        <f t="shared" si="12"/>
        <v>0</v>
      </c>
      <c r="W88" s="2">
        <f t="shared" si="13"/>
        <v>0</v>
      </c>
      <c r="X88" s="2">
        <f t="shared" si="13"/>
        <v>0</v>
      </c>
      <c r="Y88" s="2">
        <f t="shared" si="13"/>
        <v>0</v>
      </c>
      <c r="Z88" s="2">
        <f t="shared" si="13"/>
        <v>0</v>
      </c>
      <c r="AA88" s="2">
        <f t="shared" si="13"/>
        <v>0</v>
      </c>
      <c r="AB88" s="2">
        <f t="shared" si="13"/>
        <v>0</v>
      </c>
      <c r="AC88" s="2">
        <f t="shared" si="13"/>
        <v>0</v>
      </c>
      <c r="AD88" s="2">
        <f t="shared" si="13"/>
        <v>0</v>
      </c>
      <c r="AE88" s="2">
        <f t="shared" si="13"/>
        <v>0</v>
      </c>
      <c r="AF88" s="2">
        <f t="shared" si="13"/>
        <v>0</v>
      </c>
      <c r="AG88" s="2">
        <f t="shared" si="13"/>
        <v>0</v>
      </c>
      <c r="AH88" s="2">
        <f t="shared" si="13"/>
        <v>0</v>
      </c>
      <c r="AI88" s="2">
        <f t="shared" si="13"/>
        <v>0</v>
      </c>
      <c r="AJ88" s="2">
        <f t="shared" si="13"/>
        <v>0</v>
      </c>
      <c r="AK88" s="2">
        <f t="shared" si="14"/>
        <v>0</v>
      </c>
    </row>
    <row r="89" spans="5:37" ht="13.5" customHeight="1" hidden="1">
      <c r="E89" s="41" t="s">
        <v>15</v>
      </c>
      <c r="F89" s="2">
        <f t="shared" si="11"/>
        <v>0</v>
      </c>
      <c r="G89" s="2">
        <f t="shared" si="12"/>
        <v>0</v>
      </c>
      <c r="H89" s="2">
        <f t="shared" si="12"/>
        <v>0</v>
      </c>
      <c r="I89" s="2">
        <f t="shared" si="12"/>
        <v>0</v>
      </c>
      <c r="J89" s="2">
        <f t="shared" si="12"/>
        <v>0</v>
      </c>
      <c r="K89" s="2">
        <f t="shared" si="12"/>
        <v>0</v>
      </c>
      <c r="L89" s="2">
        <f t="shared" si="12"/>
        <v>0</v>
      </c>
      <c r="M89" s="2">
        <f t="shared" si="12"/>
        <v>0</v>
      </c>
      <c r="N89" s="2">
        <f t="shared" si="12"/>
        <v>0</v>
      </c>
      <c r="O89" s="2">
        <f t="shared" si="12"/>
        <v>0</v>
      </c>
      <c r="P89" s="2">
        <f t="shared" si="12"/>
        <v>0</v>
      </c>
      <c r="Q89" s="2">
        <f t="shared" si="12"/>
        <v>0</v>
      </c>
      <c r="R89" s="2">
        <f t="shared" si="12"/>
        <v>0</v>
      </c>
      <c r="S89" s="2">
        <f t="shared" si="12"/>
        <v>0</v>
      </c>
      <c r="T89" s="2">
        <f t="shared" si="12"/>
        <v>0</v>
      </c>
      <c r="U89" s="2">
        <f t="shared" si="12"/>
        <v>0</v>
      </c>
      <c r="V89" s="2">
        <f t="shared" si="12"/>
        <v>0</v>
      </c>
      <c r="W89" s="2">
        <f t="shared" si="13"/>
        <v>0</v>
      </c>
      <c r="X89" s="2">
        <f t="shared" si="13"/>
        <v>0</v>
      </c>
      <c r="Y89" s="2">
        <f t="shared" si="13"/>
        <v>0</v>
      </c>
      <c r="Z89" s="2">
        <f t="shared" si="13"/>
        <v>0</v>
      </c>
      <c r="AA89" s="2">
        <f t="shared" si="13"/>
        <v>0</v>
      </c>
      <c r="AB89" s="2">
        <f t="shared" si="13"/>
        <v>0</v>
      </c>
      <c r="AC89" s="2">
        <f t="shared" si="13"/>
        <v>0</v>
      </c>
      <c r="AD89" s="2">
        <f t="shared" si="13"/>
        <v>0</v>
      </c>
      <c r="AE89" s="2">
        <f t="shared" si="13"/>
        <v>0</v>
      </c>
      <c r="AF89" s="2">
        <f t="shared" si="13"/>
        <v>0</v>
      </c>
      <c r="AG89" s="2">
        <f t="shared" si="13"/>
        <v>0</v>
      </c>
      <c r="AH89" s="2">
        <f t="shared" si="13"/>
        <v>0</v>
      </c>
      <c r="AI89" s="2">
        <f t="shared" si="13"/>
        <v>0</v>
      </c>
      <c r="AJ89" s="2">
        <f t="shared" si="13"/>
        <v>0</v>
      </c>
      <c r="AK89" s="2">
        <f t="shared" si="14"/>
        <v>0</v>
      </c>
    </row>
    <row r="90" spans="5:37" ht="13.5" customHeight="1" hidden="1">
      <c r="E90" s="41" t="s">
        <v>16</v>
      </c>
      <c r="F90" s="2">
        <f t="shared" si="11"/>
        <v>0</v>
      </c>
      <c r="G90" s="2">
        <f t="shared" si="12"/>
        <v>0</v>
      </c>
      <c r="H90" s="2">
        <f t="shared" si="12"/>
        <v>0</v>
      </c>
      <c r="I90" s="2">
        <f t="shared" si="12"/>
        <v>0</v>
      </c>
      <c r="J90" s="2">
        <f t="shared" si="12"/>
        <v>0</v>
      </c>
      <c r="K90" s="2">
        <f t="shared" si="12"/>
        <v>0</v>
      </c>
      <c r="L90" s="2">
        <f t="shared" si="12"/>
        <v>0</v>
      </c>
      <c r="M90" s="2">
        <f t="shared" si="12"/>
        <v>0</v>
      </c>
      <c r="N90" s="2">
        <f t="shared" si="12"/>
        <v>0</v>
      </c>
      <c r="O90" s="2">
        <f t="shared" si="12"/>
        <v>0</v>
      </c>
      <c r="P90" s="2">
        <f t="shared" si="12"/>
        <v>0</v>
      </c>
      <c r="Q90" s="2">
        <f t="shared" si="12"/>
        <v>0</v>
      </c>
      <c r="R90" s="2">
        <f t="shared" si="12"/>
        <v>0</v>
      </c>
      <c r="S90" s="2">
        <f t="shared" si="12"/>
        <v>0</v>
      </c>
      <c r="T90" s="2">
        <f t="shared" si="12"/>
        <v>0</v>
      </c>
      <c r="U90" s="2">
        <f t="shared" si="12"/>
        <v>0</v>
      </c>
      <c r="V90" s="2">
        <f t="shared" si="12"/>
        <v>0</v>
      </c>
      <c r="W90" s="2">
        <f t="shared" si="13"/>
        <v>0</v>
      </c>
      <c r="X90" s="2">
        <f t="shared" si="13"/>
        <v>0</v>
      </c>
      <c r="Y90" s="2">
        <f t="shared" si="13"/>
        <v>0</v>
      </c>
      <c r="Z90" s="2">
        <f t="shared" si="13"/>
        <v>0</v>
      </c>
      <c r="AA90" s="2">
        <f t="shared" si="13"/>
        <v>0</v>
      </c>
      <c r="AB90" s="2">
        <f t="shared" si="13"/>
        <v>0</v>
      </c>
      <c r="AC90" s="2">
        <f t="shared" si="13"/>
        <v>0</v>
      </c>
      <c r="AD90" s="2">
        <f t="shared" si="13"/>
        <v>0</v>
      </c>
      <c r="AE90" s="2">
        <f t="shared" si="13"/>
        <v>0</v>
      </c>
      <c r="AF90" s="2">
        <f t="shared" si="13"/>
        <v>0</v>
      </c>
      <c r="AG90" s="2">
        <f t="shared" si="13"/>
        <v>0</v>
      </c>
      <c r="AH90" s="2">
        <f t="shared" si="13"/>
        <v>0</v>
      </c>
      <c r="AI90" s="2">
        <f t="shared" si="13"/>
        <v>0</v>
      </c>
      <c r="AJ90" s="2">
        <f t="shared" si="13"/>
        <v>0</v>
      </c>
      <c r="AK90" s="2">
        <f t="shared" si="14"/>
        <v>0</v>
      </c>
    </row>
    <row r="91" spans="5:37" ht="13.5" customHeight="1" hidden="1">
      <c r="E91" s="41" t="s">
        <v>17</v>
      </c>
      <c r="F91" s="2">
        <f t="shared" si="11"/>
        <v>0</v>
      </c>
      <c r="G91" s="2">
        <f t="shared" si="12"/>
        <v>0</v>
      </c>
      <c r="H91" s="2">
        <f t="shared" si="12"/>
        <v>0</v>
      </c>
      <c r="I91" s="2">
        <f t="shared" si="12"/>
        <v>0</v>
      </c>
      <c r="J91" s="2">
        <f t="shared" si="12"/>
        <v>0</v>
      </c>
      <c r="K91" s="2">
        <f t="shared" si="12"/>
        <v>0</v>
      </c>
      <c r="L91" s="2">
        <f t="shared" si="12"/>
        <v>0</v>
      </c>
      <c r="M91" s="2">
        <f t="shared" si="12"/>
        <v>0</v>
      </c>
      <c r="N91" s="2">
        <f t="shared" si="12"/>
        <v>0</v>
      </c>
      <c r="O91" s="2">
        <f t="shared" si="12"/>
        <v>0</v>
      </c>
      <c r="P91" s="2">
        <f t="shared" si="12"/>
        <v>0</v>
      </c>
      <c r="Q91" s="2">
        <f t="shared" si="12"/>
        <v>0</v>
      </c>
      <c r="R91" s="2">
        <f t="shared" si="12"/>
        <v>0</v>
      </c>
      <c r="S91" s="2">
        <f t="shared" si="12"/>
        <v>0</v>
      </c>
      <c r="T91" s="2">
        <f t="shared" si="12"/>
        <v>0</v>
      </c>
      <c r="U91" s="2">
        <f t="shared" si="12"/>
        <v>0</v>
      </c>
      <c r="V91" s="2">
        <f t="shared" si="12"/>
        <v>0</v>
      </c>
      <c r="W91" s="2">
        <f t="shared" si="13"/>
        <v>0</v>
      </c>
      <c r="X91" s="2">
        <f t="shared" si="13"/>
        <v>0</v>
      </c>
      <c r="Y91" s="2">
        <f t="shared" si="13"/>
        <v>0</v>
      </c>
      <c r="Z91" s="2">
        <f t="shared" si="13"/>
        <v>0</v>
      </c>
      <c r="AA91" s="2">
        <f t="shared" si="13"/>
        <v>0</v>
      </c>
      <c r="AB91" s="2">
        <f t="shared" si="13"/>
        <v>0</v>
      </c>
      <c r="AC91" s="2">
        <f t="shared" si="13"/>
        <v>0</v>
      </c>
      <c r="AD91" s="2">
        <f t="shared" si="13"/>
        <v>0</v>
      </c>
      <c r="AE91" s="2">
        <f t="shared" si="13"/>
        <v>0</v>
      </c>
      <c r="AF91" s="2">
        <f t="shared" si="13"/>
        <v>0</v>
      </c>
      <c r="AG91" s="2">
        <f t="shared" si="13"/>
        <v>0</v>
      </c>
      <c r="AH91" s="2">
        <f t="shared" si="13"/>
        <v>0</v>
      </c>
      <c r="AI91" s="2">
        <f t="shared" si="13"/>
        <v>0</v>
      </c>
      <c r="AJ91" s="2">
        <f t="shared" si="13"/>
        <v>0</v>
      </c>
      <c r="AK91" s="2">
        <f>COUNTIF(F91:AJ91,1)</f>
        <v>0</v>
      </c>
    </row>
    <row r="92" spans="5:37" ht="13.5" customHeight="1" hidden="1">
      <c r="E92" s="41" t="s">
        <v>64</v>
      </c>
      <c r="F92" s="2">
        <f t="shared" si="11"/>
        <v>0</v>
      </c>
      <c r="G92" s="2">
        <f t="shared" si="12"/>
        <v>0</v>
      </c>
      <c r="H92" s="2">
        <f t="shared" si="12"/>
        <v>0</v>
      </c>
      <c r="I92" s="2">
        <f t="shared" si="12"/>
        <v>0</v>
      </c>
      <c r="J92" s="2">
        <f t="shared" si="12"/>
        <v>0</v>
      </c>
      <c r="K92" s="2">
        <f t="shared" si="12"/>
        <v>0</v>
      </c>
      <c r="L92" s="2">
        <f t="shared" si="12"/>
        <v>0</v>
      </c>
      <c r="M92" s="2">
        <f t="shared" si="12"/>
        <v>0</v>
      </c>
      <c r="N92" s="2">
        <f t="shared" si="12"/>
        <v>0</v>
      </c>
      <c r="O92" s="2">
        <f t="shared" si="12"/>
        <v>0</v>
      </c>
      <c r="P92" s="2">
        <f t="shared" si="12"/>
        <v>0</v>
      </c>
      <c r="Q92" s="2">
        <f t="shared" si="12"/>
        <v>0</v>
      </c>
      <c r="R92" s="2">
        <f t="shared" si="12"/>
        <v>0</v>
      </c>
      <c r="S92" s="2">
        <f t="shared" si="12"/>
        <v>0</v>
      </c>
      <c r="T92" s="2">
        <f t="shared" si="12"/>
        <v>0</v>
      </c>
      <c r="U92" s="2">
        <f t="shared" si="12"/>
        <v>0</v>
      </c>
      <c r="V92" s="2">
        <f t="shared" si="12"/>
        <v>0</v>
      </c>
      <c r="W92" s="2">
        <f t="shared" si="13"/>
        <v>0</v>
      </c>
      <c r="X92" s="2">
        <f t="shared" si="13"/>
        <v>0</v>
      </c>
      <c r="Y92" s="2">
        <f t="shared" si="13"/>
        <v>0</v>
      </c>
      <c r="Z92" s="2">
        <f t="shared" si="13"/>
        <v>0</v>
      </c>
      <c r="AA92" s="2">
        <f t="shared" si="13"/>
        <v>0</v>
      </c>
      <c r="AB92" s="2">
        <f t="shared" si="13"/>
        <v>0</v>
      </c>
      <c r="AC92" s="2">
        <f t="shared" si="13"/>
        <v>0</v>
      </c>
      <c r="AD92" s="2">
        <f t="shared" si="13"/>
        <v>0</v>
      </c>
      <c r="AE92" s="2">
        <f t="shared" si="13"/>
        <v>0</v>
      </c>
      <c r="AF92" s="2">
        <f t="shared" si="13"/>
        <v>0</v>
      </c>
      <c r="AG92" s="2">
        <f t="shared" si="13"/>
        <v>0</v>
      </c>
      <c r="AH92" s="2">
        <f t="shared" si="13"/>
        <v>0</v>
      </c>
      <c r="AI92" s="2">
        <f t="shared" si="13"/>
        <v>0</v>
      </c>
      <c r="AJ92" s="2">
        <f t="shared" si="13"/>
        <v>0</v>
      </c>
      <c r="AK92" s="2">
        <f>COUNTIF(F92:AJ92,1)</f>
        <v>0</v>
      </c>
    </row>
    <row r="93" spans="5:37" ht="13.5" customHeight="1" hidden="1">
      <c r="E93" s="41" t="s">
        <v>66</v>
      </c>
      <c r="F93" s="2">
        <f t="shared" si="11"/>
        <v>0</v>
      </c>
      <c r="G93" s="2">
        <f t="shared" si="12"/>
        <v>0</v>
      </c>
      <c r="H93" s="2">
        <f t="shared" si="12"/>
        <v>0</v>
      </c>
      <c r="I93" s="2">
        <f t="shared" si="12"/>
        <v>0</v>
      </c>
      <c r="J93" s="2">
        <f t="shared" si="12"/>
        <v>0</v>
      </c>
      <c r="K93" s="2">
        <f t="shared" si="12"/>
        <v>0</v>
      </c>
      <c r="L93" s="2">
        <f t="shared" si="12"/>
        <v>0</v>
      </c>
      <c r="M93" s="2">
        <f t="shared" si="12"/>
        <v>0</v>
      </c>
      <c r="N93" s="2">
        <f t="shared" si="12"/>
        <v>0</v>
      </c>
      <c r="O93" s="2">
        <f t="shared" si="12"/>
        <v>0</v>
      </c>
      <c r="P93" s="2">
        <f t="shared" si="12"/>
        <v>0</v>
      </c>
      <c r="Q93" s="2">
        <f t="shared" si="12"/>
        <v>0</v>
      </c>
      <c r="R93" s="2">
        <f t="shared" si="12"/>
        <v>0</v>
      </c>
      <c r="S93" s="2">
        <f t="shared" si="12"/>
        <v>0</v>
      </c>
      <c r="T93" s="2">
        <f t="shared" si="12"/>
        <v>0</v>
      </c>
      <c r="U93" s="2">
        <f t="shared" si="12"/>
        <v>0</v>
      </c>
      <c r="V93" s="2">
        <f t="shared" si="12"/>
        <v>0</v>
      </c>
      <c r="W93" s="2">
        <f t="shared" si="13"/>
        <v>0</v>
      </c>
      <c r="X93" s="2">
        <f t="shared" si="13"/>
        <v>0</v>
      </c>
      <c r="Y93" s="2">
        <f t="shared" si="13"/>
        <v>0</v>
      </c>
      <c r="Z93" s="2">
        <f t="shared" si="13"/>
        <v>0</v>
      </c>
      <c r="AA93" s="2">
        <f t="shared" si="13"/>
        <v>0</v>
      </c>
      <c r="AB93" s="2">
        <f t="shared" si="13"/>
        <v>0</v>
      </c>
      <c r="AC93" s="2">
        <f t="shared" si="13"/>
        <v>0</v>
      </c>
      <c r="AD93" s="2">
        <f t="shared" si="13"/>
        <v>0</v>
      </c>
      <c r="AE93" s="2">
        <f t="shared" si="13"/>
        <v>0</v>
      </c>
      <c r="AF93" s="2">
        <f t="shared" si="13"/>
        <v>0</v>
      </c>
      <c r="AG93" s="2">
        <f t="shared" si="13"/>
        <v>0</v>
      </c>
      <c r="AH93" s="2">
        <f t="shared" si="13"/>
        <v>0</v>
      </c>
      <c r="AI93" s="2">
        <f t="shared" si="13"/>
        <v>0</v>
      </c>
      <c r="AJ93" s="2">
        <f t="shared" si="13"/>
        <v>0</v>
      </c>
      <c r="AK93" s="2">
        <f>COUNTIF(F93:AJ93,1)</f>
        <v>0</v>
      </c>
    </row>
    <row r="94" spans="5:37" ht="13.5" customHeight="1" hidden="1">
      <c r="E94" s="41" t="s">
        <v>101</v>
      </c>
      <c r="F94" s="2">
        <f t="shared" si="11"/>
        <v>0</v>
      </c>
      <c r="G94" s="2">
        <f t="shared" si="12"/>
        <v>0</v>
      </c>
      <c r="H94" s="2">
        <f t="shared" si="12"/>
        <v>0</v>
      </c>
      <c r="I94" s="2">
        <f t="shared" si="12"/>
        <v>0</v>
      </c>
      <c r="J94" s="2">
        <f t="shared" si="12"/>
        <v>0</v>
      </c>
      <c r="K94" s="2">
        <f t="shared" si="12"/>
        <v>0</v>
      </c>
      <c r="L94" s="2">
        <f t="shared" si="12"/>
        <v>0</v>
      </c>
      <c r="M94" s="2">
        <f t="shared" si="12"/>
        <v>0</v>
      </c>
      <c r="N94" s="2">
        <f t="shared" si="12"/>
        <v>0</v>
      </c>
      <c r="O94" s="2">
        <f t="shared" si="12"/>
        <v>0</v>
      </c>
      <c r="P94" s="2">
        <f t="shared" si="12"/>
        <v>0</v>
      </c>
      <c r="Q94" s="2">
        <f t="shared" si="12"/>
        <v>0</v>
      </c>
      <c r="R94" s="2">
        <f t="shared" si="12"/>
        <v>0</v>
      </c>
      <c r="S94" s="2">
        <f t="shared" si="12"/>
        <v>0</v>
      </c>
      <c r="T94" s="2">
        <f t="shared" si="12"/>
        <v>0</v>
      </c>
      <c r="U94" s="2">
        <f t="shared" si="12"/>
        <v>0</v>
      </c>
      <c r="V94" s="2">
        <f t="shared" si="12"/>
        <v>0</v>
      </c>
      <c r="W94" s="2">
        <f t="shared" si="13"/>
        <v>0</v>
      </c>
      <c r="X94" s="2">
        <f t="shared" si="13"/>
        <v>0</v>
      </c>
      <c r="Y94" s="2">
        <f t="shared" si="13"/>
        <v>0</v>
      </c>
      <c r="Z94" s="2">
        <f t="shared" si="13"/>
        <v>0</v>
      </c>
      <c r="AA94" s="2">
        <f t="shared" si="13"/>
        <v>0</v>
      </c>
      <c r="AB94" s="2">
        <f t="shared" si="13"/>
        <v>0</v>
      </c>
      <c r="AC94" s="2">
        <f t="shared" si="13"/>
        <v>0</v>
      </c>
      <c r="AD94" s="2">
        <f t="shared" si="13"/>
        <v>0</v>
      </c>
      <c r="AE94" s="2">
        <f t="shared" si="13"/>
        <v>0</v>
      </c>
      <c r="AF94" s="2">
        <f t="shared" si="13"/>
        <v>0</v>
      </c>
      <c r="AG94" s="2">
        <f t="shared" si="13"/>
        <v>0</v>
      </c>
      <c r="AH94" s="2">
        <f t="shared" si="13"/>
        <v>0</v>
      </c>
      <c r="AI94" s="2">
        <f t="shared" si="13"/>
        <v>0</v>
      </c>
      <c r="AJ94" s="2">
        <f t="shared" si="13"/>
        <v>0</v>
      </c>
      <c r="AK94" s="2">
        <f>COUNTIF(F94:AJ94,1)</f>
        <v>0</v>
      </c>
    </row>
    <row r="95" spans="5:37" ht="13.5" customHeight="1" hidden="1">
      <c r="E95" s="41" t="s">
        <v>102</v>
      </c>
      <c r="F95" s="2">
        <f t="shared" si="11"/>
        <v>0</v>
      </c>
      <c r="G95" s="2">
        <f t="shared" si="12"/>
        <v>0</v>
      </c>
      <c r="H95" s="2">
        <f t="shared" si="12"/>
        <v>0</v>
      </c>
      <c r="I95" s="2">
        <f t="shared" si="12"/>
        <v>0</v>
      </c>
      <c r="J95" s="2">
        <f t="shared" si="12"/>
        <v>0</v>
      </c>
      <c r="K95" s="2">
        <f t="shared" si="12"/>
        <v>0</v>
      </c>
      <c r="L95" s="2">
        <f t="shared" si="12"/>
        <v>0</v>
      </c>
      <c r="M95" s="2">
        <f t="shared" si="12"/>
        <v>0</v>
      </c>
      <c r="N95" s="2">
        <f t="shared" si="12"/>
        <v>0</v>
      </c>
      <c r="O95" s="2">
        <f t="shared" si="12"/>
        <v>0</v>
      </c>
      <c r="P95" s="2">
        <f t="shared" si="12"/>
        <v>0</v>
      </c>
      <c r="Q95" s="2">
        <f t="shared" si="12"/>
        <v>0</v>
      </c>
      <c r="R95" s="2">
        <f t="shared" si="12"/>
        <v>0</v>
      </c>
      <c r="S95" s="2">
        <f t="shared" si="12"/>
        <v>0</v>
      </c>
      <c r="T95" s="2">
        <f t="shared" si="12"/>
        <v>0</v>
      </c>
      <c r="U95" s="2">
        <f t="shared" si="12"/>
        <v>0</v>
      </c>
      <c r="V95" s="2">
        <f t="shared" si="12"/>
        <v>0</v>
      </c>
      <c r="W95" s="2">
        <f t="shared" si="13"/>
        <v>0</v>
      </c>
      <c r="X95" s="2">
        <f t="shared" si="13"/>
        <v>0</v>
      </c>
      <c r="Y95" s="2">
        <f t="shared" si="13"/>
        <v>0</v>
      </c>
      <c r="Z95" s="2">
        <f t="shared" si="13"/>
        <v>0</v>
      </c>
      <c r="AA95" s="2">
        <f t="shared" si="13"/>
        <v>0</v>
      </c>
      <c r="AB95" s="2">
        <f t="shared" si="13"/>
        <v>0</v>
      </c>
      <c r="AC95" s="2">
        <f t="shared" si="13"/>
        <v>0</v>
      </c>
      <c r="AD95" s="2">
        <f t="shared" si="13"/>
        <v>0</v>
      </c>
      <c r="AE95" s="2">
        <f t="shared" si="13"/>
        <v>0</v>
      </c>
      <c r="AF95" s="2">
        <f t="shared" si="13"/>
        <v>0</v>
      </c>
      <c r="AG95" s="2">
        <f t="shared" si="13"/>
        <v>0</v>
      </c>
      <c r="AH95" s="2">
        <f t="shared" si="13"/>
        <v>0</v>
      </c>
      <c r="AI95" s="2">
        <f t="shared" si="13"/>
        <v>0</v>
      </c>
      <c r="AJ95" s="2">
        <f t="shared" si="13"/>
        <v>0</v>
      </c>
      <c r="AK95" s="2">
        <f>COUNTIF(F95:AJ95,1)</f>
        <v>0</v>
      </c>
    </row>
    <row r="96" spans="5:37" ht="13.5" customHeight="1" hidden="1">
      <c r="E96" s="41" t="s">
        <v>18</v>
      </c>
      <c r="F96" s="2">
        <f t="shared" si="11"/>
        <v>0</v>
      </c>
      <c r="G96" s="2">
        <f t="shared" si="12"/>
        <v>0</v>
      </c>
      <c r="H96" s="2">
        <f t="shared" si="12"/>
        <v>0</v>
      </c>
      <c r="I96" s="2">
        <f t="shared" si="12"/>
        <v>0</v>
      </c>
      <c r="J96" s="2">
        <f t="shared" si="12"/>
        <v>0</v>
      </c>
      <c r="K96" s="2">
        <f t="shared" si="12"/>
        <v>0</v>
      </c>
      <c r="L96" s="2">
        <f t="shared" si="12"/>
        <v>0</v>
      </c>
      <c r="M96" s="2">
        <f t="shared" si="12"/>
        <v>0</v>
      </c>
      <c r="N96" s="2">
        <f t="shared" si="12"/>
        <v>0</v>
      </c>
      <c r="O96" s="2">
        <f t="shared" si="12"/>
        <v>0</v>
      </c>
      <c r="P96" s="2">
        <f t="shared" si="12"/>
        <v>0</v>
      </c>
      <c r="Q96" s="2">
        <f t="shared" si="12"/>
        <v>0</v>
      </c>
      <c r="R96" s="2">
        <f t="shared" si="12"/>
        <v>0</v>
      </c>
      <c r="S96" s="2">
        <f t="shared" si="12"/>
        <v>0</v>
      </c>
      <c r="T96" s="2">
        <f t="shared" si="12"/>
        <v>0</v>
      </c>
      <c r="U96" s="2">
        <f t="shared" si="12"/>
        <v>0</v>
      </c>
      <c r="V96" s="2">
        <f t="shared" si="12"/>
        <v>0</v>
      </c>
      <c r="W96" s="2">
        <f t="shared" si="13"/>
        <v>0</v>
      </c>
      <c r="X96" s="2">
        <f t="shared" si="13"/>
        <v>0</v>
      </c>
      <c r="Y96" s="2">
        <f t="shared" si="13"/>
        <v>0</v>
      </c>
      <c r="Z96" s="2">
        <f t="shared" si="13"/>
        <v>0</v>
      </c>
      <c r="AA96" s="2">
        <f t="shared" si="13"/>
        <v>0</v>
      </c>
      <c r="AB96" s="2">
        <f t="shared" si="13"/>
        <v>0</v>
      </c>
      <c r="AC96" s="2">
        <f t="shared" si="13"/>
        <v>0</v>
      </c>
      <c r="AD96" s="2">
        <f t="shared" si="13"/>
        <v>0</v>
      </c>
      <c r="AE96" s="2">
        <f t="shared" si="13"/>
        <v>0</v>
      </c>
      <c r="AF96" s="2">
        <f t="shared" si="13"/>
        <v>0</v>
      </c>
      <c r="AG96" s="2">
        <f t="shared" si="13"/>
        <v>0</v>
      </c>
      <c r="AH96" s="2">
        <f t="shared" si="13"/>
        <v>0</v>
      </c>
      <c r="AI96" s="2">
        <f t="shared" si="13"/>
        <v>0</v>
      </c>
      <c r="AJ96" s="2">
        <f t="shared" si="13"/>
        <v>0</v>
      </c>
      <c r="AK96" s="2">
        <f t="shared" si="14"/>
        <v>0</v>
      </c>
    </row>
    <row r="97" spans="5:37" ht="13.5" customHeight="1" hidden="1">
      <c r="E97" s="41" t="s">
        <v>19</v>
      </c>
      <c r="F97" s="2">
        <f t="shared" si="11"/>
        <v>0</v>
      </c>
      <c r="G97" s="2">
        <f t="shared" si="12"/>
        <v>0</v>
      </c>
      <c r="H97" s="2">
        <f t="shared" si="12"/>
        <v>0</v>
      </c>
      <c r="I97" s="2">
        <f t="shared" si="12"/>
        <v>0</v>
      </c>
      <c r="J97" s="2">
        <f t="shared" si="12"/>
        <v>0</v>
      </c>
      <c r="K97" s="2">
        <f t="shared" si="12"/>
        <v>0</v>
      </c>
      <c r="L97" s="2">
        <f t="shared" si="12"/>
        <v>0</v>
      </c>
      <c r="M97" s="2">
        <f t="shared" si="12"/>
        <v>0</v>
      </c>
      <c r="N97" s="2">
        <f t="shared" si="12"/>
        <v>0</v>
      </c>
      <c r="O97" s="2">
        <f t="shared" si="12"/>
        <v>0</v>
      </c>
      <c r="P97" s="2">
        <f t="shared" si="12"/>
        <v>0</v>
      </c>
      <c r="Q97" s="2">
        <f t="shared" si="12"/>
        <v>0</v>
      </c>
      <c r="R97" s="2">
        <f t="shared" si="12"/>
        <v>0</v>
      </c>
      <c r="S97" s="2">
        <f t="shared" si="12"/>
        <v>0</v>
      </c>
      <c r="T97" s="2">
        <f t="shared" si="12"/>
        <v>0</v>
      </c>
      <c r="U97" s="2">
        <f t="shared" si="12"/>
        <v>0</v>
      </c>
      <c r="V97" s="2">
        <f t="shared" si="12"/>
        <v>0</v>
      </c>
      <c r="W97" s="2">
        <f t="shared" si="13"/>
        <v>0</v>
      </c>
      <c r="X97" s="2">
        <f t="shared" si="13"/>
        <v>0</v>
      </c>
      <c r="Y97" s="2">
        <f t="shared" si="13"/>
        <v>0</v>
      </c>
      <c r="Z97" s="2">
        <f t="shared" si="13"/>
        <v>0</v>
      </c>
      <c r="AA97" s="2">
        <f t="shared" si="13"/>
        <v>0</v>
      </c>
      <c r="AB97" s="2">
        <f t="shared" si="13"/>
        <v>0</v>
      </c>
      <c r="AC97" s="2">
        <f t="shared" si="13"/>
        <v>0</v>
      </c>
      <c r="AD97" s="2">
        <f t="shared" si="13"/>
        <v>0</v>
      </c>
      <c r="AE97" s="2">
        <f t="shared" si="13"/>
        <v>0</v>
      </c>
      <c r="AF97" s="2">
        <f t="shared" si="13"/>
        <v>0</v>
      </c>
      <c r="AG97" s="2">
        <f t="shared" si="13"/>
        <v>0</v>
      </c>
      <c r="AH97" s="2">
        <f t="shared" si="13"/>
        <v>0</v>
      </c>
      <c r="AI97" s="2">
        <f t="shared" si="13"/>
        <v>0</v>
      </c>
      <c r="AJ97" s="2">
        <f t="shared" si="13"/>
        <v>0</v>
      </c>
      <c r="AK97" s="2">
        <f t="shared" si="14"/>
        <v>0</v>
      </c>
    </row>
    <row r="98" spans="5:37" ht="13.5" customHeight="1" hidden="1">
      <c r="E98" s="41" t="s">
        <v>20</v>
      </c>
      <c r="F98" s="2">
        <f t="shared" si="11"/>
        <v>0</v>
      </c>
      <c r="G98" s="2">
        <f t="shared" si="12"/>
        <v>0</v>
      </c>
      <c r="H98" s="2">
        <f t="shared" si="12"/>
        <v>0</v>
      </c>
      <c r="I98" s="2">
        <f t="shared" si="12"/>
        <v>0</v>
      </c>
      <c r="J98" s="2">
        <f t="shared" si="12"/>
        <v>0</v>
      </c>
      <c r="K98" s="2">
        <f t="shared" si="12"/>
        <v>0</v>
      </c>
      <c r="L98" s="2">
        <f t="shared" si="12"/>
        <v>0</v>
      </c>
      <c r="M98" s="2">
        <f t="shared" si="12"/>
        <v>0</v>
      </c>
      <c r="N98" s="2">
        <f t="shared" si="12"/>
        <v>0</v>
      </c>
      <c r="O98" s="2">
        <f t="shared" si="12"/>
        <v>0</v>
      </c>
      <c r="P98" s="2">
        <f t="shared" si="12"/>
        <v>0</v>
      </c>
      <c r="Q98" s="2">
        <f t="shared" si="12"/>
        <v>0</v>
      </c>
      <c r="R98" s="2">
        <f t="shared" si="12"/>
        <v>0</v>
      </c>
      <c r="S98" s="2">
        <f t="shared" si="12"/>
        <v>0</v>
      </c>
      <c r="T98" s="2">
        <f t="shared" si="12"/>
        <v>0</v>
      </c>
      <c r="U98" s="2">
        <f t="shared" si="12"/>
        <v>0</v>
      </c>
      <c r="V98" s="2">
        <f>IF(COUNTIF(V$27:V$46,$E98)=0,0,1)</f>
        <v>0</v>
      </c>
      <c r="W98" s="2">
        <f t="shared" si="13"/>
        <v>0</v>
      </c>
      <c r="X98" s="2">
        <f t="shared" si="13"/>
        <v>0</v>
      </c>
      <c r="Y98" s="2">
        <f t="shared" si="13"/>
        <v>0</v>
      </c>
      <c r="Z98" s="2">
        <f t="shared" si="13"/>
        <v>0</v>
      </c>
      <c r="AA98" s="2">
        <f t="shared" si="13"/>
        <v>0</v>
      </c>
      <c r="AB98" s="2">
        <f t="shared" si="13"/>
        <v>0</v>
      </c>
      <c r="AC98" s="2">
        <f t="shared" si="13"/>
        <v>0</v>
      </c>
      <c r="AD98" s="2">
        <f t="shared" si="13"/>
        <v>0</v>
      </c>
      <c r="AE98" s="2">
        <f t="shared" si="13"/>
        <v>0</v>
      </c>
      <c r="AF98" s="2">
        <f t="shared" si="13"/>
        <v>0</v>
      </c>
      <c r="AG98" s="2">
        <f t="shared" si="13"/>
        <v>0</v>
      </c>
      <c r="AH98" s="2">
        <f t="shared" si="13"/>
        <v>0</v>
      </c>
      <c r="AI98" s="2">
        <f t="shared" si="13"/>
        <v>0</v>
      </c>
      <c r="AJ98" s="2">
        <f t="shared" si="13"/>
        <v>0</v>
      </c>
      <c r="AK98" s="2">
        <f t="shared" si="14"/>
        <v>0</v>
      </c>
    </row>
    <row r="99" ht="13.5" customHeight="1" hidden="1"/>
    <row r="100" ht="13.5" customHeight="1"/>
    <row r="101" ht="13.5" customHeight="1"/>
  </sheetData>
  <sheetProtection password="FA09" sheet="1" formatCells="0"/>
  <mergeCells count="418">
    <mergeCell ref="AV1:AV2"/>
    <mergeCell ref="BG9:BH9"/>
    <mergeCell ref="BG11:BJ11"/>
    <mergeCell ref="BL12:BL15"/>
    <mergeCell ref="BM12:BM15"/>
    <mergeCell ref="AQ51:AS51"/>
    <mergeCell ref="BD49:BD50"/>
    <mergeCell ref="BE49:BE50"/>
    <mergeCell ref="BD47:BD48"/>
    <mergeCell ref="BE47:BE48"/>
    <mergeCell ref="AQ52:AS52"/>
    <mergeCell ref="AQ53:AS53"/>
    <mergeCell ref="AQ54:AS54"/>
    <mergeCell ref="BB49:BB50"/>
    <mergeCell ref="BC49:BC50"/>
    <mergeCell ref="AT49:AT50"/>
    <mergeCell ref="AU49:AU50"/>
    <mergeCell ref="AV49:AV50"/>
    <mergeCell ref="AW49:AW50"/>
    <mergeCell ref="AQ49:AS50"/>
    <mergeCell ref="BB47:BB48"/>
    <mergeCell ref="BC47:BC48"/>
    <mergeCell ref="AX49:AX50"/>
    <mergeCell ref="AY49:AY50"/>
    <mergeCell ref="AZ49:AZ50"/>
    <mergeCell ref="BA49:BA50"/>
    <mergeCell ref="AX47:AX48"/>
    <mergeCell ref="AY47:AY48"/>
    <mergeCell ref="AZ47:AZ48"/>
    <mergeCell ref="BA47:BA48"/>
    <mergeCell ref="BA45:BA46"/>
    <mergeCell ref="BB45:BB46"/>
    <mergeCell ref="BC45:BC46"/>
    <mergeCell ref="BD45:BD46"/>
    <mergeCell ref="BE45:BE46"/>
    <mergeCell ref="AR47:AR48"/>
    <mergeCell ref="AT47:AT48"/>
    <mergeCell ref="AU47:AU48"/>
    <mergeCell ref="AV47:AV48"/>
    <mergeCell ref="AW47:AW48"/>
    <mergeCell ref="BE43:BE44"/>
    <mergeCell ref="AR45:AR46"/>
    <mergeCell ref="AT45:AT46"/>
    <mergeCell ref="AU45:AU46"/>
    <mergeCell ref="AV45:AV46"/>
    <mergeCell ref="AW45:AW46"/>
    <mergeCell ref="AX45:AX46"/>
    <mergeCell ref="AY45:AY46"/>
    <mergeCell ref="AZ45:AZ46"/>
    <mergeCell ref="AY43:AY44"/>
    <mergeCell ref="AZ43:AZ44"/>
    <mergeCell ref="BA43:BA44"/>
    <mergeCell ref="BB43:BB44"/>
    <mergeCell ref="BC43:BC44"/>
    <mergeCell ref="BD43:BD44"/>
    <mergeCell ref="BC41:BC42"/>
    <mergeCell ref="BD41:BD42"/>
    <mergeCell ref="AZ41:AZ42"/>
    <mergeCell ref="BA41:BA42"/>
    <mergeCell ref="BB41:BB42"/>
    <mergeCell ref="AT43:AT44"/>
    <mergeCell ref="AU43:AU44"/>
    <mergeCell ref="AV43:AV44"/>
    <mergeCell ref="AW43:AW44"/>
    <mergeCell ref="AX43:AX44"/>
    <mergeCell ref="AS43:AS44"/>
    <mergeCell ref="BD39:BD40"/>
    <mergeCell ref="BE39:BE40"/>
    <mergeCell ref="AR41:AR42"/>
    <mergeCell ref="AT41:AT42"/>
    <mergeCell ref="AU41:AU42"/>
    <mergeCell ref="AV41:AV42"/>
    <mergeCell ref="BE41:BE42"/>
    <mergeCell ref="AW41:AW42"/>
    <mergeCell ref="AX41:AX42"/>
    <mergeCell ref="AY41:AY42"/>
    <mergeCell ref="AZ39:AZ40"/>
    <mergeCell ref="AY37:AY38"/>
    <mergeCell ref="BA39:BA40"/>
    <mergeCell ref="BB39:BB40"/>
    <mergeCell ref="BC39:BC40"/>
    <mergeCell ref="BC37:BC38"/>
    <mergeCell ref="AZ37:AZ38"/>
    <mergeCell ref="BA37:BA38"/>
    <mergeCell ref="AT39:AT40"/>
    <mergeCell ref="AU39:AU40"/>
    <mergeCell ref="AV39:AV40"/>
    <mergeCell ref="AW39:AW40"/>
    <mergeCell ref="AX39:AX40"/>
    <mergeCell ref="AY39:AY40"/>
    <mergeCell ref="BB35:BB36"/>
    <mergeCell ref="BC35:BC36"/>
    <mergeCell ref="BD35:BD36"/>
    <mergeCell ref="BE37:BE38"/>
    <mergeCell ref="BE35:BE36"/>
    <mergeCell ref="BB37:BB38"/>
    <mergeCell ref="AT37:AT38"/>
    <mergeCell ref="AU37:AU38"/>
    <mergeCell ref="AV37:AV38"/>
    <mergeCell ref="AW37:AW38"/>
    <mergeCell ref="AX37:AX38"/>
    <mergeCell ref="BD37:BD38"/>
    <mergeCell ref="BE33:BE34"/>
    <mergeCell ref="AR35:AR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AY33:AY34"/>
    <mergeCell ref="AZ33:AZ34"/>
    <mergeCell ref="BA33:BA34"/>
    <mergeCell ref="BB33:BB34"/>
    <mergeCell ref="BC33:BC34"/>
    <mergeCell ref="BD33:BD34"/>
    <mergeCell ref="BB31:BB32"/>
    <mergeCell ref="BC31:BC32"/>
    <mergeCell ref="BD31:BD32"/>
    <mergeCell ref="BE31:BE32"/>
    <mergeCell ref="AR33:AR34"/>
    <mergeCell ref="AT33:AT34"/>
    <mergeCell ref="AU33:AU34"/>
    <mergeCell ref="AV33:AV34"/>
    <mergeCell ref="AW33:AW34"/>
    <mergeCell ref="AX33:AX34"/>
    <mergeCell ref="BE29:BE30"/>
    <mergeCell ref="AR31:AR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Y29:AY30"/>
    <mergeCell ref="AZ29:AZ30"/>
    <mergeCell ref="BA29:BA30"/>
    <mergeCell ref="BB29:BB30"/>
    <mergeCell ref="BC29:BC30"/>
    <mergeCell ref="BD29:BD30"/>
    <mergeCell ref="BB27:BB28"/>
    <mergeCell ref="BC27:BC28"/>
    <mergeCell ref="BD27:BD28"/>
    <mergeCell ref="BE27:BE28"/>
    <mergeCell ref="AR29:AR30"/>
    <mergeCell ref="AT29:AT30"/>
    <mergeCell ref="AU29:AU30"/>
    <mergeCell ref="AV29:AV30"/>
    <mergeCell ref="AW29:AW30"/>
    <mergeCell ref="AX29:AX30"/>
    <mergeCell ref="BE25:BE26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AY25:AY26"/>
    <mergeCell ref="AZ25:AZ26"/>
    <mergeCell ref="BA25:BA26"/>
    <mergeCell ref="BB25:BB26"/>
    <mergeCell ref="BC25:BC26"/>
    <mergeCell ref="BD25:BD26"/>
    <mergeCell ref="BB23:BB24"/>
    <mergeCell ref="BC23:BC24"/>
    <mergeCell ref="BD23:BD24"/>
    <mergeCell ref="BE23:BE24"/>
    <mergeCell ref="AR25:AR26"/>
    <mergeCell ref="AT25:AT26"/>
    <mergeCell ref="AU25:AU26"/>
    <mergeCell ref="AV25:AV26"/>
    <mergeCell ref="AW25:AW26"/>
    <mergeCell ref="AX25:AX26"/>
    <mergeCell ref="BE21:BE22"/>
    <mergeCell ref="AR23:AR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AY21:AY22"/>
    <mergeCell ref="AZ21:AZ22"/>
    <mergeCell ref="BA21:BA22"/>
    <mergeCell ref="BB21:BB22"/>
    <mergeCell ref="BC21:BC22"/>
    <mergeCell ref="BD21:BD22"/>
    <mergeCell ref="BB19:BB20"/>
    <mergeCell ref="BC19:BC20"/>
    <mergeCell ref="BD19:BD20"/>
    <mergeCell ref="BE19:BE20"/>
    <mergeCell ref="AR21:AR22"/>
    <mergeCell ref="AT21:AT22"/>
    <mergeCell ref="AU21:AU22"/>
    <mergeCell ref="AV21:AV22"/>
    <mergeCell ref="AW21:AW22"/>
    <mergeCell ref="AX21:AX22"/>
    <mergeCell ref="BE17:BE18"/>
    <mergeCell ref="AR19:AR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Y17:AY18"/>
    <mergeCell ref="AZ17:AZ18"/>
    <mergeCell ref="BA17:BA18"/>
    <mergeCell ref="BB17:BB18"/>
    <mergeCell ref="BC17:BC18"/>
    <mergeCell ref="BD17:BD18"/>
    <mergeCell ref="BB15:BB16"/>
    <mergeCell ref="BC15:BC16"/>
    <mergeCell ref="BD15:BD16"/>
    <mergeCell ref="BE15:BE16"/>
    <mergeCell ref="AR17:AR18"/>
    <mergeCell ref="AT17:AT18"/>
    <mergeCell ref="AU17:AU18"/>
    <mergeCell ref="AV17:AV18"/>
    <mergeCell ref="AW17:AW18"/>
    <mergeCell ref="AX17:AX18"/>
    <mergeCell ref="BE13:BE14"/>
    <mergeCell ref="AR15:AR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Y13:AY14"/>
    <mergeCell ref="AZ13:AZ14"/>
    <mergeCell ref="BA13:BA14"/>
    <mergeCell ref="BB13:BB14"/>
    <mergeCell ref="BC13:BC14"/>
    <mergeCell ref="BD13:BD14"/>
    <mergeCell ref="BB11:BB12"/>
    <mergeCell ref="BC11:BC12"/>
    <mergeCell ref="BD11:BD12"/>
    <mergeCell ref="BE11:BE12"/>
    <mergeCell ref="AR13:AR14"/>
    <mergeCell ref="AT13:AT14"/>
    <mergeCell ref="AU13:AU14"/>
    <mergeCell ref="AV13:AV14"/>
    <mergeCell ref="AW13:AW14"/>
    <mergeCell ref="AX13:AX14"/>
    <mergeCell ref="BE9:BE10"/>
    <mergeCell ref="AR11:AR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AY9:AY10"/>
    <mergeCell ref="AZ9:AZ10"/>
    <mergeCell ref="BA9:BA10"/>
    <mergeCell ref="BB9:BB10"/>
    <mergeCell ref="BC9:BC10"/>
    <mergeCell ref="BD9:BD10"/>
    <mergeCell ref="AT9:AT10"/>
    <mergeCell ref="AU9:AU10"/>
    <mergeCell ref="AV9:AV10"/>
    <mergeCell ref="AW9:AW10"/>
    <mergeCell ref="AX9:AX10"/>
    <mergeCell ref="AS9:AS10"/>
    <mergeCell ref="AQ19:AQ28"/>
    <mergeCell ref="AQ29:AQ38"/>
    <mergeCell ref="AQ39:AQ48"/>
    <mergeCell ref="B47:E47"/>
    <mergeCell ref="A48:E48"/>
    <mergeCell ref="AJ23:AJ26"/>
    <mergeCell ref="AK23:AK26"/>
    <mergeCell ref="AL23:AL26"/>
    <mergeCell ref="AM23:AM26"/>
    <mergeCell ref="AD23:AD26"/>
    <mergeCell ref="A49:E49"/>
    <mergeCell ref="A51:D54"/>
    <mergeCell ref="V51:X51"/>
    <mergeCell ref="V52:X52"/>
    <mergeCell ref="V53:X53"/>
    <mergeCell ref="V54:X54"/>
    <mergeCell ref="BE7:BE8"/>
    <mergeCell ref="A27:A47"/>
    <mergeCell ref="B27:B31"/>
    <mergeCell ref="B32:B36"/>
    <mergeCell ref="B37:B41"/>
    <mergeCell ref="B42:B46"/>
    <mergeCell ref="AY7:AY8"/>
    <mergeCell ref="AZ7:AZ8"/>
    <mergeCell ref="BA7:BA8"/>
    <mergeCell ref="BB7:BB8"/>
    <mergeCell ref="BC7:BC8"/>
    <mergeCell ref="BD7:BD8"/>
    <mergeCell ref="AQ7:AQ8"/>
    <mergeCell ref="AU7:AU8"/>
    <mergeCell ref="AV7:AV8"/>
    <mergeCell ref="AW7:AW8"/>
    <mergeCell ref="AX7:AX8"/>
    <mergeCell ref="AT7:AT8"/>
    <mergeCell ref="AR7:AR8"/>
    <mergeCell ref="AS7:AS8"/>
    <mergeCell ref="AE23:AE26"/>
    <mergeCell ref="AF23:AF26"/>
    <mergeCell ref="AG23:AG26"/>
    <mergeCell ref="AH23:AH26"/>
    <mergeCell ref="AI23:AI26"/>
    <mergeCell ref="X23:X26"/>
    <mergeCell ref="Y23:Y26"/>
    <mergeCell ref="Z23:Z26"/>
    <mergeCell ref="AA23:AA26"/>
    <mergeCell ref="AB23:AB26"/>
    <mergeCell ref="AC23:AC26"/>
    <mergeCell ref="R23:R26"/>
    <mergeCell ref="S23:S26"/>
    <mergeCell ref="T23:T26"/>
    <mergeCell ref="U23:U26"/>
    <mergeCell ref="V23:V26"/>
    <mergeCell ref="W23:W26"/>
    <mergeCell ref="L23:L26"/>
    <mergeCell ref="M23:M26"/>
    <mergeCell ref="N23:N26"/>
    <mergeCell ref="O23:O26"/>
    <mergeCell ref="P23:P26"/>
    <mergeCell ref="Q23:Q26"/>
    <mergeCell ref="F23:F26"/>
    <mergeCell ref="G23:G26"/>
    <mergeCell ref="H23:H26"/>
    <mergeCell ref="I23:I26"/>
    <mergeCell ref="J23:J26"/>
    <mergeCell ref="K23:K26"/>
    <mergeCell ref="C20:D20"/>
    <mergeCell ref="C21:D21"/>
    <mergeCell ref="C22:E22"/>
    <mergeCell ref="A23:B26"/>
    <mergeCell ref="C23:C26"/>
    <mergeCell ref="D23:D26"/>
    <mergeCell ref="E23:E26"/>
    <mergeCell ref="AM14:AM16"/>
    <mergeCell ref="C15:D15"/>
    <mergeCell ref="C16:D16"/>
    <mergeCell ref="C17:D17"/>
    <mergeCell ref="AL17:AL19"/>
    <mergeCell ref="AM17:AM19"/>
    <mergeCell ref="C18:D18"/>
    <mergeCell ref="C19:D19"/>
    <mergeCell ref="AM8:AM10"/>
    <mergeCell ref="A9:B22"/>
    <mergeCell ref="C9:D9"/>
    <mergeCell ref="C10:D10"/>
    <mergeCell ref="C11:D11"/>
    <mergeCell ref="AL11:AL13"/>
    <mergeCell ref="AM11:AM13"/>
    <mergeCell ref="C12:D12"/>
    <mergeCell ref="C13:D13"/>
    <mergeCell ref="C14:D14"/>
    <mergeCell ref="A7:B8"/>
    <mergeCell ref="C7:D8"/>
    <mergeCell ref="E7:E8"/>
    <mergeCell ref="F7:AJ7"/>
    <mergeCell ref="AK8:AK19"/>
    <mergeCell ref="AL8:AL10"/>
    <mergeCell ref="AL14:AL16"/>
    <mergeCell ref="AV3:BA5"/>
    <mergeCell ref="BD3:BE3"/>
    <mergeCell ref="AB5:AD5"/>
    <mergeCell ref="AE5:AJ5"/>
    <mergeCell ref="AL5:AP5"/>
    <mergeCell ref="BD5:BE5"/>
    <mergeCell ref="A1:E1"/>
    <mergeCell ref="AO1:AP1"/>
    <mergeCell ref="AO2:AP3"/>
    <mergeCell ref="A3:G5"/>
    <mergeCell ref="H3:Z5"/>
    <mergeCell ref="AR3:AU5"/>
    <mergeCell ref="AU1:AU2"/>
    <mergeCell ref="AS39:AS40"/>
    <mergeCell ref="AS41:AS42"/>
    <mergeCell ref="AS27:AS28"/>
    <mergeCell ref="AS29:AS30"/>
    <mergeCell ref="AS11:AS12"/>
    <mergeCell ref="AS13:AS14"/>
    <mergeCell ref="AS15:AS16"/>
    <mergeCell ref="AS17:AS18"/>
    <mergeCell ref="AR37:AR38"/>
    <mergeCell ref="AR39:AR40"/>
    <mergeCell ref="AR43:AR44"/>
    <mergeCell ref="AN8:AN10"/>
    <mergeCell ref="AN11:AN13"/>
    <mergeCell ref="AN14:AN16"/>
    <mergeCell ref="AN17:AN19"/>
    <mergeCell ref="AR9:AR10"/>
    <mergeCell ref="AN23:AN26"/>
    <mergeCell ref="AQ9:AQ18"/>
    <mergeCell ref="AS45:AS46"/>
    <mergeCell ref="AS47:AS48"/>
    <mergeCell ref="AS19:AS20"/>
    <mergeCell ref="AS21:AS22"/>
    <mergeCell ref="AS23:AS24"/>
    <mergeCell ref="AS25:AS26"/>
    <mergeCell ref="AS31:AS32"/>
    <mergeCell ref="AS33:AS34"/>
    <mergeCell ref="AS35:AS36"/>
    <mergeCell ref="AS37:AS38"/>
  </mergeCells>
  <conditionalFormatting sqref="E9:AI21 E27:AI31 F32:AI46">
    <cfRule type="expression" priority="46" dxfId="1" stopIfTrue="1">
      <formula>E9=""</formula>
    </cfRule>
  </conditionalFormatting>
  <conditionalFormatting sqref="F49:AJ49">
    <cfRule type="containsBlanks" priority="42" dxfId="1" stopIfTrue="1">
      <formula>LEN(TRIM(F49))=0</formula>
    </cfRule>
  </conditionalFormatting>
  <conditionalFormatting sqref="F52:U52">
    <cfRule type="containsBlanks" priority="41" dxfId="1" stopIfTrue="1">
      <formula>LEN(TRIM(F52))=0</formula>
    </cfRule>
  </conditionalFormatting>
  <conditionalFormatting sqref="F8:AI8 F23:AI26">
    <cfRule type="expression" priority="39" dxfId="120" stopIfTrue="1">
      <formula>WEEKDAY(F8,1)=1</formula>
    </cfRule>
    <cfRule type="expression" priority="40" dxfId="121" stopIfTrue="1">
      <formula>WEEKDAY(F8,1)=7</formula>
    </cfRule>
  </conditionalFormatting>
  <conditionalFormatting sqref="AE5:AJ5 AL5:AP5">
    <cfRule type="containsBlanks" priority="12" dxfId="1" stopIfTrue="1">
      <formula>LEN(TRIM(AE5))=0</formula>
    </cfRule>
  </conditionalFormatting>
  <conditionalFormatting sqref="BD3:BE3 BD5:BE5">
    <cfRule type="containsBlanks" priority="11" dxfId="0" stopIfTrue="1">
      <formula>LEN(TRIM(BD3))=0</formula>
    </cfRule>
  </conditionalFormatting>
  <conditionalFormatting sqref="AT9:AT48 E32:E46">
    <cfRule type="containsBlanks" priority="8" dxfId="0" stopIfTrue="1">
      <formula>LEN(TRIM(E9))=0</formula>
    </cfRule>
  </conditionalFormatting>
  <conditionalFormatting sqref="AU9:AU48 AW19:AW48 AY9:AY28 BA9:BA28 BB19:BC28 BE9:BE48 BD19:BD48">
    <cfRule type="containsBlanks" priority="7" dxfId="1" stopIfTrue="1">
      <formula>LEN(TRIM(AU9))=0</formula>
    </cfRule>
  </conditionalFormatting>
  <conditionalFormatting sqref="BC29:BC48">
    <cfRule type="containsBlanks" priority="5" dxfId="1" stopIfTrue="1">
      <formula>LEN(TRIM(BC29))=0</formula>
    </cfRule>
  </conditionalFormatting>
  <conditionalFormatting sqref="AV1:AV2">
    <cfRule type="expression" priority="3" dxfId="0" stopIfTrue="1">
      <formula>$AV$1=""</formula>
    </cfRule>
  </conditionalFormatting>
  <conditionalFormatting sqref="D27:D31">
    <cfRule type="containsBlanks" priority="2" dxfId="34" stopIfTrue="1">
      <formula>LEN(TRIM(D27))=0</formula>
    </cfRule>
  </conditionalFormatting>
  <conditionalFormatting sqref="D32:D36">
    <cfRule type="containsBlanks" priority="1" dxfId="34" stopIfTrue="1">
      <formula>LEN(TRIM(D32))=0</formula>
    </cfRule>
  </conditionalFormatting>
  <dataValidations count="5">
    <dataValidation type="list" allowBlank="1" showInputMessage="1" showErrorMessage="1" sqref="F49:AJ49">
      <formula1>"○,無"</formula1>
    </dataValidation>
    <dataValidation type="list" allowBlank="1" showInputMessage="1" showErrorMessage="1" sqref="F27:AJ31">
      <formula1>INDIRECT("$K$60:$K$74")</formula1>
    </dataValidation>
    <dataValidation type="list" allowBlank="1" showInputMessage="1" showErrorMessage="1" sqref="F32:AJ46">
      <formula1>INDIRECT("$K$60:$K$75")</formula1>
    </dataValidation>
    <dataValidation type="list" allowBlank="1" showInputMessage="1" showErrorMessage="1" sqref="F9:AJ21">
      <formula1>"出"</formula1>
    </dataValidation>
    <dataValidation type="whole" operator="lessThanOrEqual" allowBlank="1" showInputMessage="1" showErrorMessage="1" error="月当たりの上限額は２万円となります。&#10;（男性研修生は対象外）" sqref="BD19:BD48">
      <formula1>20000</formula1>
    </dataValidation>
  </dataValidations>
  <printOptions horizontalCentered="1" verticalCentered="1"/>
  <pageMargins left="0.1968503937007874" right="0.1968503937007874" top="0.3937007874015748" bottom="0" header="0" footer="0.1968503937007874"/>
  <pageSetup cellComments="asDisplayed" horizontalDpi="600" verticalDpi="600" orientation="landscape" paperSize="9" scale="63" r:id="rId4"/>
  <colBreaks count="1" manualBreakCount="1">
    <brk id="42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98"/>
  <sheetViews>
    <sheetView view="pageBreakPreview" zoomScale="85" zoomScaleNormal="75" zoomScaleSheetLayoutView="85" zoomScalePageLayoutView="0" workbookViewId="0" topLeftCell="A1">
      <selection activeCell="A3" sqref="A3:G5"/>
    </sheetView>
  </sheetViews>
  <sheetFormatPr defaultColWidth="9.140625" defaultRowHeight="15"/>
  <cols>
    <col min="1" max="2" width="7.8515625" style="34" customWidth="1"/>
    <col min="3" max="4" width="4.7109375" style="34" customWidth="1"/>
    <col min="5" max="5" width="17.140625" style="34" customWidth="1"/>
    <col min="6" max="36" width="4.140625" style="34" customWidth="1"/>
    <col min="37" max="37" width="9.8515625" style="34" customWidth="1"/>
    <col min="38" max="38" width="14.57421875" style="34" customWidth="1"/>
    <col min="39" max="40" width="9.8515625" style="34" customWidth="1"/>
    <col min="41" max="42" width="7.57421875" style="34" customWidth="1"/>
    <col min="43" max="43" width="3.57421875" style="34" customWidth="1"/>
    <col min="44" max="44" width="3.8515625" style="34" bestFit="1" customWidth="1"/>
    <col min="45" max="45" width="3.8515625" style="34" customWidth="1"/>
    <col min="46" max="46" width="19.421875" style="34" customWidth="1"/>
    <col min="47" max="55" width="15.57421875" style="34" customWidth="1"/>
    <col min="56" max="56" width="16.57421875" style="34" customWidth="1"/>
    <col min="57" max="57" width="30.57421875" style="34" customWidth="1"/>
    <col min="58" max="58" width="9.00390625" style="34" customWidth="1"/>
    <col min="59" max="65" width="9.00390625" style="34" hidden="1" customWidth="1"/>
    <col min="66" max="16384" width="9.00390625" style="34" customWidth="1"/>
  </cols>
  <sheetData>
    <row r="1" spans="1:48" ht="24" customHeight="1">
      <c r="A1" s="379" t="s">
        <v>181</v>
      </c>
      <c r="B1" s="380"/>
      <c r="C1" s="380"/>
      <c r="D1" s="380"/>
      <c r="E1" s="381"/>
      <c r="F1" s="78"/>
      <c r="G1" s="79"/>
      <c r="H1" s="79"/>
      <c r="I1" s="79"/>
      <c r="J1" s="80"/>
      <c r="L1" s="35"/>
      <c r="AJ1" s="36"/>
      <c r="AK1" s="36"/>
      <c r="AO1" s="365" t="s">
        <v>220</v>
      </c>
      <c r="AP1" s="365"/>
      <c r="AT1" s="33" t="s">
        <v>190</v>
      </c>
      <c r="AU1" s="511" t="s">
        <v>193</v>
      </c>
      <c r="AV1" s="517">
        <f>IF('【6月】月集計表'!AV1&gt;=0,'【6月】月集計表'!AV1,"")</f>
        <v>0</v>
      </c>
    </row>
    <row r="2" spans="1:48" ht="24" customHeight="1" thickBot="1">
      <c r="A2" s="37"/>
      <c r="B2" s="37"/>
      <c r="C2" s="37"/>
      <c r="D2" s="37"/>
      <c r="E2" s="37"/>
      <c r="G2" s="30"/>
      <c r="I2" s="38"/>
      <c r="J2" s="38"/>
      <c r="K2" s="38"/>
      <c r="L2" s="38"/>
      <c r="M2" s="38"/>
      <c r="N2" s="38"/>
      <c r="O2" s="38"/>
      <c r="P2" s="38"/>
      <c r="Q2" s="38"/>
      <c r="R2" s="38"/>
      <c r="W2" s="39"/>
      <c r="X2" s="39"/>
      <c r="AJ2" s="40"/>
      <c r="AK2" s="40"/>
      <c r="AO2" s="366"/>
      <c r="AP2" s="366"/>
      <c r="AU2" s="511"/>
      <c r="AV2" s="518"/>
    </row>
    <row r="3" spans="1:57" ht="24" customHeight="1">
      <c r="A3" s="382" t="s">
        <v>204</v>
      </c>
      <c r="B3" s="382"/>
      <c r="C3" s="382"/>
      <c r="D3" s="382"/>
      <c r="E3" s="382"/>
      <c r="F3" s="382"/>
      <c r="G3" s="382"/>
      <c r="H3" s="383" t="s">
        <v>161</v>
      </c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J3" s="40"/>
      <c r="AK3" s="40"/>
      <c r="AO3" s="366"/>
      <c r="AP3" s="366"/>
      <c r="AR3" s="340" t="str">
        <f>A3</f>
        <v>令和 2 年 10 月</v>
      </c>
      <c r="AS3" s="340"/>
      <c r="AT3" s="340"/>
      <c r="AU3" s="340"/>
      <c r="AV3" s="335" t="s">
        <v>160</v>
      </c>
      <c r="AW3" s="335"/>
      <c r="AX3" s="335"/>
      <c r="AY3" s="335"/>
      <c r="AZ3" s="335"/>
      <c r="BA3" s="335"/>
      <c r="BB3" s="42"/>
      <c r="BC3" s="1" t="s">
        <v>221</v>
      </c>
      <c r="BD3" s="330">
        <f>IF(AE5="","",AE5)</f>
      </c>
      <c r="BE3" s="331"/>
    </row>
    <row r="4" spans="1:55" ht="7.5" customHeight="1">
      <c r="A4" s="382"/>
      <c r="B4" s="382"/>
      <c r="C4" s="382"/>
      <c r="D4" s="382"/>
      <c r="E4" s="382"/>
      <c r="F4" s="382"/>
      <c r="G4" s="382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J4" s="40"/>
      <c r="AK4" s="40"/>
      <c r="AO4" s="43"/>
      <c r="AP4" s="43"/>
      <c r="AR4" s="340"/>
      <c r="AS4" s="340"/>
      <c r="AT4" s="340"/>
      <c r="AU4" s="340"/>
      <c r="AV4" s="335"/>
      <c r="AW4" s="335"/>
      <c r="AX4" s="335"/>
      <c r="AY4" s="335"/>
      <c r="AZ4" s="335"/>
      <c r="BA4" s="335"/>
      <c r="BB4" s="42"/>
      <c r="BC4" s="44"/>
    </row>
    <row r="5" spans="1:57" ht="24" customHeight="1">
      <c r="A5" s="382"/>
      <c r="B5" s="382"/>
      <c r="C5" s="382"/>
      <c r="D5" s="382"/>
      <c r="E5" s="382"/>
      <c r="F5" s="382"/>
      <c r="G5" s="382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B5" s="402" t="s">
        <v>222</v>
      </c>
      <c r="AC5" s="402"/>
      <c r="AD5" s="402"/>
      <c r="AE5" s="367">
        <f>IF('【9月】月集計表'!AE5&lt;&gt;"",'【9月】月集計表'!AE5,"")</f>
      </c>
      <c r="AF5" s="368"/>
      <c r="AG5" s="368"/>
      <c r="AH5" s="368"/>
      <c r="AI5" s="368"/>
      <c r="AJ5" s="369"/>
      <c r="AK5" s="1" t="s">
        <v>0</v>
      </c>
      <c r="AL5" s="370">
        <f>IF('【9月】月集計表'!AL5&lt;&gt;"",'【9月】月集計表'!AL5,"")</f>
      </c>
      <c r="AM5" s="371"/>
      <c r="AN5" s="371"/>
      <c r="AO5" s="371"/>
      <c r="AP5" s="372"/>
      <c r="AR5" s="340"/>
      <c r="AS5" s="340"/>
      <c r="AT5" s="340"/>
      <c r="AU5" s="340"/>
      <c r="AV5" s="335"/>
      <c r="AW5" s="335"/>
      <c r="AX5" s="335"/>
      <c r="AY5" s="335"/>
      <c r="AZ5" s="335"/>
      <c r="BA5" s="335"/>
      <c r="BB5" s="42"/>
      <c r="BC5" s="1" t="s">
        <v>94</v>
      </c>
      <c r="BD5" s="330">
        <f>IF(AL5="","",AL5)</f>
      </c>
      <c r="BE5" s="331"/>
    </row>
    <row r="6" spans="14:40" ht="7.5" customHeight="1" thickBot="1"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J6" s="30"/>
      <c r="AK6" s="30"/>
      <c r="AN6" s="30"/>
    </row>
    <row r="7" spans="1:57" ht="19.5" customHeight="1">
      <c r="A7" s="384" t="s">
        <v>1</v>
      </c>
      <c r="B7" s="385"/>
      <c r="C7" s="417" t="s">
        <v>153</v>
      </c>
      <c r="D7" s="315"/>
      <c r="E7" s="400" t="s">
        <v>2</v>
      </c>
      <c r="F7" s="397" t="s">
        <v>3</v>
      </c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9"/>
      <c r="AK7" s="46" t="s">
        <v>107</v>
      </c>
      <c r="AL7" s="45" t="s">
        <v>106</v>
      </c>
      <c r="AM7" s="45" t="s">
        <v>216</v>
      </c>
      <c r="AN7" s="87" t="s">
        <v>215</v>
      </c>
      <c r="AQ7" s="404"/>
      <c r="AR7" s="295"/>
      <c r="AS7" s="297" t="s">
        <v>170</v>
      </c>
      <c r="AT7" s="315" t="s">
        <v>72</v>
      </c>
      <c r="AU7" s="336" t="s">
        <v>77</v>
      </c>
      <c r="AV7" s="351" t="s">
        <v>78</v>
      </c>
      <c r="AW7" s="336" t="s">
        <v>223</v>
      </c>
      <c r="AX7" s="351" t="s">
        <v>79</v>
      </c>
      <c r="AY7" s="336" t="s">
        <v>109</v>
      </c>
      <c r="AZ7" s="351" t="s">
        <v>80</v>
      </c>
      <c r="BA7" s="403" t="s">
        <v>81</v>
      </c>
      <c r="BB7" s="353" t="s">
        <v>92</v>
      </c>
      <c r="BC7" s="355" t="s">
        <v>82</v>
      </c>
      <c r="BD7" s="333" t="s">
        <v>232</v>
      </c>
      <c r="BE7" s="338" t="s">
        <v>83</v>
      </c>
    </row>
    <row r="8" spans="1:57" ht="19.5" customHeight="1" thickBot="1">
      <c r="A8" s="386"/>
      <c r="B8" s="387"/>
      <c r="C8" s="418"/>
      <c r="D8" s="419"/>
      <c r="E8" s="401"/>
      <c r="F8" s="47">
        <f>'日付'!B9</f>
        <v>44105</v>
      </c>
      <c r="G8" s="47">
        <f>'日付'!C9</f>
        <v>44106</v>
      </c>
      <c r="H8" s="47">
        <f>'日付'!D9</f>
        <v>44107</v>
      </c>
      <c r="I8" s="47">
        <f>'日付'!E9</f>
        <v>44108</v>
      </c>
      <c r="J8" s="47">
        <f>'日付'!F9</f>
        <v>44109</v>
      </c>
      <c r="K8" s="47">
        <f>'日付'!G9</f>
        <v>44110</v>
      </c>
      <c r="L8" s="47">
        <f>'日付'!H9</f>
        <v>44111</v>
      </c>
      <c r="M8" s="47">
        <f>'日付'!I9</f>
        <v>44112</v>
      </c>
      <c r="N8" s="47">
        <f>'日付'!J9</f>
        <v>44113</v>
      </c>
      <c r="O8" s="47">
        <f>'日付'!K9</f>
        <v>44114</v>
      </c>
      <c r="P8" s="47">
        <f>'日付'!L9</f>
        <v>44115</v>
      </c>
      <c r="Q8" s="47">
        <f>'日付'!M9</f>
        <v>44116</v>
      </c>
      <c r="R8" s="47">
        <f>'日付'!N9</f>
        <v>44117</v>
      </c>
      <c r="S8" s="47">
        <f>'日付'!O9</f>
        <v>44118</v>
      </c>
      <c r="T8" s="47">
        <f>'日付'!P9</f>
        <v>44119</v>
      </c>
      <c r="U8" s="47">
        <f>'日付'!Q9</f>
        <v>44120</v>
      </c>
      <c r="V8" s="47">
        <f>'日付'!R9</f>
        <v>44121</v>
      </c>
      <c r="W8" s="47">
        <f>'日付'!S9</f>
        <v>44122</v>
      </c>
      <c r="X8" s="47">
        <f>'日付'!T9</f>
        <v>44123</v>
      </c>
      <c r="Y8" s="47">
        <f>'日付'!U9</f>
        <v>44124</v>
      </c>
      <c r="Z8" s="47">
        <f>'日付'!V9</f>
        <v>44125</v>
      </c>
      <c r="AA8" s="47">
        <f>'日付'!W9</f>
        <v>44126</v>
      </c>
      <c r="AB8" s="47">
        <f>'日付'!X9</f>
        <v>44127</v>
      </c>
      <c r="AC8" s="47">
        <f>'日付'!Y9</f>
        <v>44128</v>
      </c>
      <c r="AD8" s="47">
        <f>'日付'!Z9</f>
        <v>44129</v>
      </c>
      <c r="AE8" s="47">
        <f>'日付'!AA9</f>
        <v>44130</v>
      </c>
      <c r="AF8" s="47">
        <f>'日付'!AB9</f>
        <v>44131</v>
      </c>
      <c r="AG8" s="47">
        <f>'日付'!AC9</f>
        <v>44132</v>
      </c>
      <c r="AH8" s="47">
        <f>'日付'!AD9</f>
        <v>44133</v>
      </c>
      <c r="AI8" s="47">
        <f>'日付'!AE9</f>
        <v>44134</v>
      </c>
      <c r="AJ8" s="47">
        <f>'日付'!AF9</f>
        <v>44135</v>
      </c>
      <c r="AK8" s="346" t="s">
        <v>147</v>
      </c>
      <c r="AL8" s="410" t="s">
        <v>151</v>
      </c>
      <c r="AM8" s="343">
        <f>COUNTIF($F$48:$AJ$48,1)+COUNTIF($F$48:$AJ$48,2)+COUNTIF($F$48:$AJ$48,3)</f>
        <v>0</v>
      </c>
      <c r="AN8" s="307">
        <f>AM8+'【9月】月集計表'!AN8</f>
        <v>0</v>
      </c>
      <c r="AQ8" s="405"/>
      <c r="AR8" s="296"/>
      <c r="AS8" s="298"/>
      <c r="AT8" s="316"/>
      <c r="AU8" s="337"/>
      <c r="AV8" s="352"/>
      <c r="AW8" s="337"/>
      <c r="AX8" s="352"/>
      <c r="AY8" s="337"/>
      <c r="AZ8" s="352"/>
      <c r="BA8" s="337"/>
      <c r="BB8" s="354"/>
      <c r="BC8" s="352"/>
      <c r="BD8" s="334"/>
      <c r="BE8" s="339"/>
    </row>
    <row r="9" spans="1:65" ht="16.5" customHeight="1">
      <c r="A9" s="388" t="s">
        <v>5</v>
      </c>
      <c r="B9" s="389"/>
      <c r="C9" s="420">
        <v>1</v>
      </c>
      <c r="D9" s="421"/>
      <c r="E9" s="13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06"/>
      <c r="AK9" s="347"/>
      <c r="AL9" s="411"/>
      <c r="AM9" s="344"/>
      <c r="AN9" s="308"/>
      <c r="AQ9" s="304" t="s">
        <v>171</v>
      </c>
      <c r="AR9" s="302">
        <v>1</v>
      </c>
      <c r="AS9" s="293"/>
      <c r="AT9" s="317">
        <f>IF(E27="","",E27)</f>
      </c>
      <c r="AU9" s="424"/>
      <c r="AV9" s="426">
        <f>IF(AS9="H29",0,IF(90000&lt;=AU9,90000,AU9))</f>
        <v>0</v>
      </c>
      <c r="AW9" s="428"/>
      <c r="AX9" s="432"/>
      <c r="AY9" s="424"/>
      <c r="AZ9" s="479">
        <f>IF(AS9="H29",0,IF(20000&lt;=AY9,20000,AY9))</f>
        <v>0</v>
      </c>
      <c r="BA9" s="529"/>
      <c r="BB9" s="531"/>
      <c r="BC9" s="533"/>
      <c r="BD9" s="535"/>
      <c r="BE9" s="537"/>
      <c r="BG9" s="505" t="s">
        <v>195</v>
      </c>
      <c r="BH9" s="506"/>
      <c r="BI9" s="268">
        <f>IF(AV1&lt;&gt;"",AV1,BG13)</f>
        <v>0</v>
      </c>
      <c r="BJ9" s="269"/>
      <c r="BK9" s="269"/>
      <c r="BL9" s="269"/>
      <c r="BM9" s="269"/>
    </row>
    <row r="10" spans="1:65" ht="16.5" customHeight="1">
      <c r="A10" s="390"/>
      <c r="B10" s="391"/>
      <c r="C10" s="349">
        <v>2</v>
      </c>
      <c r="D10" s="350"/>
      <c r="E10" s="13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07"/>
      <c r="AK10" s="347"/>
      <c r="AL10" s="412"/>
      <c r="AM10" s="345"/>
      <c r="AN10" s="309"/>
      <c r="AQ10" s="305"/>
      <c r="AR10" s="303"/>
      <c r="AS10" s="299"/>
      <c r="AT10" s="318"/>
      <c r="AU10" s="425"/>
      <c r="AV10" s="427"/>
      <c r="AW10" s="429"/>
      <c r="AX10" s="433"/>
      <c r="AY10" s="431"/>
      <c r="AZ10" s="471"/>
      <c r="BA10" s="530"/>
      <c r="BB10" s="532"/>
      <c r="BC10" s="534"/>
      <c r="BD10" s="536"/>
      <c r="BE10" s="538"/>
      <c r="BG10" s="269"/>
      <c r="BH10" s="269"/>
      <c r="BI10" s="269"/>
      <c r="BJ10" s="269"/>
      <c r="BK10" s="269"/>
      <c r="BL10" s="269"/>
      <c r="BM10" s="269"/>
    </row>
    <row r="11" spans="1:65" ht="16.5" customHeight="1">
      <c r="A11" s="390"/>
      <c r="B11" s="391"/>
      <c r="C11" s="349">
        <v>3</v>
      </c>
      <c r="D11" s="350"/>
      <c r="E11" s="13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07"/>
      <c r="AK11" s="347"/>
      <c r="AL11" s="410" t="s">
        <v>149</v>
      </c>
      <c r="AM11" s="343">
        <f>COUNTIF($F$48:$AJ$48,2)+COUNTIF($F$48:$AJ$48,3)</f>
        <v>0</v>
      </c>
      <c r="AN11" s="307">
        <f>AM11+'【9月】月集計表'!AN11</f>
        <v>0</v>
      </c>
      <c r="AQ11" s="305"/>
      <c r="AR11" s="303">
        <v>2</v>
      </c>
      <c r="AS11" s="291"/>
      <c r="AT11" s="430">
        <f>IF(E28="","",E28)</f>
      </c>
      <c r="AU11" s="431"/>
      <c r="AV11" s="427">
        <f>IF(AS11="H29",0,IF(90000&lt;=AU11,90000,AU11))</f>
        <v>0</v>
      </c>
      <c r="AW11" s="429"/>
      <c r="AX11" s="433"/>
      <c r="AY11" s="431"/>
      <c r="AZ11" s="443">
        <f>IF(AS11="H29",0,IF(20000&lt;=AY11,20000,AY11))</f>
        <v>0</v>
      </c>
      <c r="BA11" s="539"/>
      <c r="BB11" s="448"/>
      <c r="BC11" s="540"/>
      <c r="BD11" s="541"/>
      <c r="BE11" s="542"/>
      <c r="BG11" s="507" t="s">
        <v>192</v>
      </c>
      <c r="BH11" s="507"/>
      <c r="BI11" s="507"/>
      <c r="BJ11" s="507"/>
      <c r="BK11" s="270" t="s">
        <v>196</v>
      </c>
      <c r="BL11" s="270" t="s">
        <v>197</v>
      </c>
      <c r="BM11" s="271" t="s">
        <v>198</v>
      </c>
    </row>
    <row r="12" spans="1:65" ht="16.5" customHeight="1">
      <c r="A12" s="390"/>
      <c r="B12" s="391"/>
      <c r="C12" s="349">
        <v>4</v>
      </c>
      <c r="D12" s="350"/>
      <c r="E12" s="13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08"/>
      <c r="AK12" s="347"/>
      <c r="AL12" s="411"/>
      <c r="AM12" s="344"/>
      <c r="AN12" s="308"/>
      <c r="AQ12" s="305"/>
      <c r="AR12" s="303"/>
      <c r="AS12" s="294"/>
      <c r="AT12" s="318"/>
      <c r="AU12" s="425"/>
      <c r="AV12" s="427"/>
      <c r="AW12" s="429"/>
      <c r="AX12" s="433"/>
      <c r="AY12" s="431"/>
      <c r="AZ12" s="471"/>
      <c r="BA12" s="530"/>
      <c r="BB12" s="532"/>
      <c r="BC12" s="534"/>
      <c r="BD12" s="536"/>
      <c r="BE12" s="538"/>
      <c r="BG12" s="272">
        <v>1</v>
      </c>
      <c r="BH12" s="273" t="s">
        <v>199</v>
      </c>
      <c r="BI12" s="273"/>
      <c r="BJ12" s="271"/>
      <c r="BK12" s="270">
        <v>1.05</v>
      </c>
      <c r="BL12" s="507">
        <f>IF(BI9="新規",BK13,IF(BI9&lt;BG15,BK15,IF(AND(BI9&gt;=BG14,BI9&lt;BI14),BK14,IF(AND(BI9&gt;=BG13,BI9&lt;BI13),BK13,IF(BI9=BG12,BK12,"")))))</f>
        <v>0.9</v>
      </c>
      <c r="BM12" s="508">
        <f>IF(AV1&lt;&gt;"",BL12*90000,"")</f>
        <v>81000</v>
      </c>
    </row>
    <row r="13" spans="1:65" ht="16.5" customHeight="1">
      <c r="A13" s="390"/>
      <c r="B13" s="391"/>
      <c r="C13" s="349">
        <v>5</v>
      </c>
      <c r="D13" s="350"/>
      <c r="E13" s="13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08"/>
      <c r="AK13" s="347"/>
      <c r="AL13" s="412"/>
      <c r="AM13" s="345"/>
      <c r="AN13" s="309"/>
      <c r="AQ13" s="305"/>
      <c r="AR13" s="303">
        <v>3</v>
      </c>
      <c r="AS13" s="291"/>
      <c r="AT13" s="430">
        <f>IF(E29="","",E29)</f>
      </c>
      <c r="AU13" s="431"/>
      <c r="AV13" s="427">
        <f>IF(AS13="H29",0,IF(90000&lt;=AU13,90000,AU13))</f>
        <v>0</v>
      </c>
      <c r="AW13" s="429"/>
      <c r="AX13" s="433"/>
      <c r="AY13" s="431"/>
      <c r="AZ13" s="443">
        <f>IF(AS13="H29",0,IF(20000&lt;=AY13,20000,AY13))</f>
        <v>0</v>
      </c>
      <c r="BA13" s="539"/>
      <c r="BB13" s="448"/>
      <c r="BC13" s="540"/>
      <c r="BD13" s="541"/>
      <c r="BE13" s="542"/>
      <c r="BG13" s="272">
        <v>0.8</v>
      </c>
      <c r="BH13" s="273" t="s">
        <v>199</v>
      </c>
      <c r="BI13" s="273">
        <v>1</v>
      </c>
      <c r="BJ13" s="271" t="s">
        <v>194</v>
      </c>
      <c r="BK13" s="270">
        <v>1</v>
      </c>
      <c r="BL13" s="507"/>
      <c r="BM13" s="509"/>
    </row>
    <row r="14" spans="1:65" ht="16.5" customHeight="1">
      <c r="A14" s="390"/>
      <c r="B14" s="391"/>
      <c r="C14" s="349">
        <v>6</v>
      </c>
      <c r="D14" s="350"/>
      <c r="E14" s="13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08"/>
      <c r="AK14" s="347"/>
      <c r="AL14" s="410" t="s">
        <v>150</v>
      </c>
      <c r="AM14" s="343">
        <f>COUNTIF($F$48:$AJ$48,3)</f>
        <v>0</v>
      </c>
      <c r="AN14" s="307">
        <f>AM14+'【9月】月集計表'!AN14</f>
        <v>0</v>
      </c>
      <c r="AQ14" s="305"/>
      <c r="AR14" s="303"/>
      <c r="AS14" s="294"/>
      <c r="AT14" s="318"/>
      <c r="AU14" s="425"/>
      <c r="AV14" s="427"/>
      <c r="AW14" s="429"/>
      <c r="AX14" s="433"/>
      <c r="AY14" s="431"/>
      <c r="AZ14" s="471"/>
      <c r="BA14" s="530"/>
      <c r="BB14" s="532"/>
      <c r="BC14" s="534"/>
      <c r="BD14" s="536"/>
      <c r="BE14" s="538"/>
      <c r="BG14" s="272">
        <v>0.6</v>
      </c>
      <c r="BH14" s="273" t="s">
        <v>199</v>
      </c>
      <c r="BI14" s="273">
        <v>0.8</v>
      </c>
      <c r="BJ14" s="271" t="s">
        <v>194</v>
      </c>
      <c r="BK14" s="270">
        <v>0.95</v>
      </c>
      <c r="BL14" s="507"/>
      <c r="BM14" s="509"/>
    </row>
    <row r="15" spans="1:65" ht="16.5" customHeight="1">
      <c r="A15" s="390"/>
      <c r="B15" s="391"/>
      <c r="C15" s="349">
        <v>7</v>
      </c>
      <c r="D15" s="350"/>
      <c r="E15" s="13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08"/>
      <c r="AK15" s="347"/>
      <c r="AL15" s="411"/>
      <c r="AM15" s="344"/>
      <c r="AN15" s="308"/>
      <c r="AQ15" s="305"/>
      <c r="AR15" s="303">
        <v>4</v>
      </c>
      <c r="AS15" s="291"/>
      <c r="AT15" s="430">
        <f>IF(E30="","",E30)</f>
      </c>
      <c r="AU15" s="431"/>
      <c r="AV15" s="427">
        <f>IF(AS15="H29",0,IF(90000&lt;=AU15,90000,AU15))</f>
        <v>0</v>
      </c>
      <c r="AW15" s="429"/>
      <c r="AX15" s="433"/>
      <c r="AY15" s="431"/>
      <c r="AZ15" s="443">
        <f>IF(AS15="H29",0,IF(20000&lt;=AY15,20000,AY15))</f>
        <v>0</v>
      </c>
      <c r="BA15" s="539"/>
      <c r="BB15" s="448"/>
      <c r="BC15" s="540"/>
      <c r="BD15" s="541"/>
      <c r="BE15" s="542"/>
      <c r="BG15" s="272">
        <v>0.6</v>
      </c>
      <c r="BH15" s="273" t="s">
        <v>194</v>
      </c>
      <c r="BI15" s="273"/>
      <c r="BJ15" s="271"/>
      <c r="BK15" s="270">
        <v>0.9</v>
      </c>
      <c r="BL15" s="507"/>
      <c r="BM15" s="510"/>
    </row>
    <row r="16" spans="1:57" ht="17.25" customHeight="1">
      <c r="A16" s="390"/>
      <c r="B16" s="391"/>
      <c r="C16" s="349">
        <v>8</v>
      </c>
      <c r="D16" s="350"/>
      <c r="E16" s="13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08"/>
      <c r="AK16" s="347"/>
      <c r="AL16" s="412"/>
      <c r="AM16" s="345"/>
      <c r="AN16" s="309"/>
      <c r="AQ16" s="305"/>
      <c r="AR16" s="303"/>
      <c r="AS16" s="294"/>
      <c r="AT16" s="318"/>
      <c r="AU16" s="425"/>
      <c r="AV16" s="427"/>
      <c r="AW16" s="429"/>
      <c r="AX16" s="433"/>
      <c r="AY16" s="431"/>
      <c r="AZ16" s="471"/>
      <c r="BA16" s="530"/>
      <c r="BB16" s="532"/>
      <c r="BC16" s="534"/>
      <c r="BD16" s="536"/>
      <c r="BE16" s="538"/>
    </row>
    <row r="17" spans="1:57" ht="17.25" customHeight="1">
      <c r="A17" s="390"/>
      <c r="B17" s="391"/>
      <c r="C17" s="349">
        <v>9</v>
      </c>
      <c r="D17" s="350"/>
      <c r="E17" s="13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09"/>
      <c r="AK17" s="347"/>
      <c r="AL17" s="410" t="s">
        <v>142</v>
      </c>
      <c r="AM17" s="414">
        <f>SUM(AM8:AM16)</f>
        <v>0</v>
      </c>
      <c r="AN17" s="310">
        <f>SUM(AN8:AN16)</f>
        <v>0</v>
      </c>
      <c r="AQ17" s="305"/>
      <c r="AR17" s="303">
        <v>5</v>
      </c>
      <c r="AS17" s="291"/>
      <c r="AT17" s="430">
        <f>IF(E31="","",E31)</f>
      </c>
      <c r="AU17" s="431"/>
      <c r="AV17" s="427">
        <f>IF(AS17="H29",0,IF(90000&lt;=AU17,90000,AU17))</f>
        <v>0</v>
      </c>
      <c r="AW17" s="429"/>
      <c r="AX17" s="433"/>
      <c r="AY17" s="431"/>
      <c r="AZ17" s="443">
        <f>IF(AS17="H29",0,IF(20000&lt;=AY17,20000,AY17))</f>
        <v>0</v>
      </c>
      <c r="BA17" s="539"/>
      <c r="BB17" s="448"/>
      <c r="BC17" s="540"/>
      <c r="BD17" s="541"/>
      <c r="BE17" s="542"/>
    </row>
    <row r="18" spans="1:57" ht="17.25" customHeight="1" thickBot="1">
      <c r="A18" s="390"/>
      <c r="B18" s="391"/>
      <c r="C18" s="349">
        <v>10</v>
      </c>
      <c r="D18" s="350"/>
      <c r="E18" s="13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09"/>
      <c r="AK18" s="347"/>
      <c r="AL18" s="411"/>
      <c r="AM18" s="415"/>
      <c r="AN18" s="311"/>
      <c r="AQ18" s="306"/>
      <c r="AR18" s="440"/>
      <c r="AS18" s="292"/>
      <c r="AT18" s="441"/>
      <c r="AU18" s="442"/>
      <c r="AV18" s="443"/>
      <c r="AW18" s="444"/>
      <c r="AX18" s="445"/>
      <c r="AY18" s="446"/>
      <c r="AZ18" s="480"/>
      <c r="BA18" s="543"/>
      <c r="BB18" s="544"/>
      <c r="BC18" s="545"/>
      <c r="BD18" s="546"/>
      <c r="BE18" s="547"/>
    </row>
    <row r="19" spans="1:57" ht="17.25" customHeight="1" thickBot="1" thickTop="1">
      <c r="A19" s="390"/>
      <c r="B19" s="391"/>
      <c r="C19" s="349">
        <v>11</v>
      </c>
      <c r="D19" s="350"/>
      <c r="E19" s="13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09"/>
      <c r="AK19" s="348"/>
      <c r="AL19" s="413"/>
      <c r="AM19" s="416"/>
      <c r="AN19" s="312"/>
      <c r="AO19" s="30"/>
      <c r="AP19" s="30"/>
      <c r="AQ19" s="304" t="s">
        <v>172</v>
      </c>
      <c r="AR19" s="302">
        <v>1</v>
      </c>
      <c r="AS19" s="293"/>
      <c r="AT19" s="317">
        <f>IF(E32="","",E32)</f>
      </c>
      <c r="AU19" s="451"/>
      <c r="AV19" s="453">
        <f>IF(AS19="H29",0,IF($BM$12&lt;=AU19,$BM$12,AU19))</f>
        <v>0</v>
      </c>
      <c r="AW19" s="455"/>
      <c r="AX19" s="426">
        <f>IF(AS19="H29",0,IF(10000&lt;=AW19,10000,AW19))</f>
        <v>0</v>
      </c>
      <c r="AY19" s="424"/>
      <c r="AZ19" s="479">
        <f>IF(AS19="H29",0,IF(20000&lt;=AY19,20000,AY19))</f>
        <v>0</v>
      </c>
      <c r="BA19" s="548"/>
      <c r="BB19" s="550"/>
      <c r="BC19" s="552"/>
      <c r="BD19" s="462"/>
      <c r="BE19" s="537"/>
    </row>
    <row r="20" spans="1:57" ht="17.25" customHeight="1">
      <c r="A20" s="390"/>
      <c r="B20" s="391"/>
      <c r="C20" s="349">
        <v>12</v>
      </c>
      <c r="D20" s="350"/>
      <c r="E20" s="13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09"/>
      <c r="AK20" s="48"/>
      <c r="AL20" s="49"/>
      <c r="AM20" s="50"/>
      <c r="AN20" s="52"/>
      <c r="AO20" s="52"/>
      <c r="AP20" s="51"/>
      <c r="AQ20" s="305"/>
      <c r="AR20" s="303"/>
      <c r="AS20" s="299"/>
      <c r="AT20" s="318"/>
      <c r="AU20" s="452"/>
      <c r="AV20" s="454"/>
      <c r="AW20" s="456"/>
      <c r="AX20" s="427"/>
      <c r="AY20" s="431"/>
      <c r="AZ20" s="471"/>
      <c r="BA20" s="549"/>
      <c r="BB20" s="551"/>
      <c r="BC20" s="553"/>
      <c r="BD20" s="463"/>
      <c r="BE20" s="538"/>
    </row>
    <row r="21" spans="1:57" ht="16.5" customHeight="1">
      <c r="A21" s="390"/>
      <c r="B21" s="391"/>
      <c r="C21" s="349">
        <v>13</v>
      </c>
      <c r="D21" s="350"/>
      <c r="E21" s="13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10"/>
      <c r="AK21" s="48"/>
      <c r="AL21" s="52"/>
      <c r="AM21" s="52"/>
      <c r="AN21" s="52"/>
      <c r="AO21" s="52"/>
      <c r="AP21" s="51"/>
      <c r="AQ21" s="305"/>
      <c r="AR21" s="303">
        <v>2</v>
      </c>
      <c r="AS21" s="291"/>
      <c r="AT21" s="430">
        <f>IF(E33="","",E33)</f>
      </c>
      <c r="AU21" s="457"/>
      <c r="AV21" s="454">
        <f>IF(AS21="H29",0,IF($BM$12&lt;=AU21,$BM$12,AU21))</f>
        <v>0</v>
      </c>
      <c r="AW21" s="456"/>
      <c r="AX21" s="427">
        <f>IF(AS21="H29",0,IF(10000&lt;=AW21,10000,AW21))</f>
        <v>0</v>
      </c>
      <c r="AY21" s="431"/>
      <c r="AZ21" s="443">
        <f>IF(AS21="H29",0,IF(20000&lt;=AY21,20000,AY21))</f>
        <v>0</v>
      </c>
      <c r="BA21" s="554"/>
      <c r="BB21" s="555"/>
      <c r="BC21" s="469"/>
      <c r="BD21" s="463"/>
      <c r="BE21" s="542"/>
    </row>
    <row r="22" spans="1:57" ht="16.5" customHeight="1" thickBot="1">
      <c r="A22" s="392"/>
      <c r="B22" s="393"/>
      <c r="C22" s="394" t="s">
        <v>144</v>
      </c>
      <c r="D22" s="395"/>
      <c r="E22" s="396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9">
        <f t="shared" si="0"/>
        <v>0</v>
      </c>
      <c r="AK22" s="53"/>
      <c r="AL22" s="54"/>
      <c r="AM22" s="55"/>
      <c r="AN22" s="55"/>
      <c r="AO22" s="51"/>
      <c r="AP22" s="51"/>
      <c r="AQ22" s="305"/>
      <c r="AR22" s="303"/>
      <c r="AS22" s="294"/>
      <c r="AT22" s="318"/>
      <c r="AU22" s="452"/>
      <c r="AV22" s="454"/>
      <c r="AW22" s="456"/>
      <c r="AX22" s="427"/>
      <c r="AY22" s="431"/>
      <c r="AZ22" s="471"/>
      <c r="BA22" s="549"/>
      <c r="BB22" s="551"/>
      <c r="BC22" s="553"/>
      <c r="BD22" s="463"/>
      <c r="BE22" s="538"/>
    </row>
    <row r="23" spans="1:57" ht="15.75" customHeight="1">
      <c r="A23" s="384" t="s">
        <v>1</v>
      </c>
      <c r="B23" s="385"/>
      <c r="C23" s="297" t="s">
        <v>153</v>
      </c>
      <c r="D23" s="297" t="s">
        <v>152</v>
      </c>
      <c r="E23" s="362" t="s">
        <v>2</v>
      </c>
      <c r="F23" s="313">
        <f aca="true" t="shared" si="1" ref="F23:AJ23">F8</f>
        <v>44105</v>
      </c>
      <c r="G23" s="313">
        <f t="shared" si="1"/>
        <v>44106</v>
      </c>
      <c r="H23" s="313">
        <f t="shared" si="1"/>
        <v>44107</v>
      </c>
      <c r="I23" s="313">
        <f t="shared" si="1"/>
        <v>44108</v>
      </c>
      <c r="J23" s="313">
        <f t="shared" si="1"/>
        <v>44109</v>
      </c>
      <c r="K23" s="313">
        <f t="shared" si="1"/>
        <v>44110</v>
      </c>
      <c r="L23" s="313">
        <f t="shared" si="1"/>
        <v>44111</v>
      </c>
      <c r="M23" s="313">
        <f t="shared" si="1"/>
        <v>44112</v>
      </c>
      <c r="N23" s="313">
        <f t="shared" si="1"/>
        <v>44113</v>
      </c>
      <c r="O23" s="313">
        <f t="shared" si="1"/>
        <v>44114</v>
      </c>
      <c r="P23" s="313">
        <f t="shared" si="1"/>
        <v>44115</v>
      </c>
      <c r="Q23" s="313">
        <f t="shared" si="1"/>
        <v>44116</v>
      </c>
      <c r="R23" s="313">
        <f t="shared" si="1"/>
        <v>44117</v>
      </c>
      <c r="S23" s="313">
        <f t="shared" si="1"/>
        <v>44118</v>
      </c>
      <c r="T23" s="313">
        <f t="shared" si="1"/>
        <v>44119</v>
      </c>
      <c r="U23" s="313">
        <f t="shared" si="1"/>
        <v>44120</v>
      </c>
      <c r="V23" s="313">
        <f t="shared" si="1"/>
        <v>44121</v>
      </c>
      <c r="W23" s="313">
        <f t="shared" si="1"/>
        <v>44122</v>
      </c>
      <c r="X23" s="313">
        <f t="shared" si="1"/>
        <v>44123</v>
      </c>
      <c r="Y23" s="313">
        <f t="shared" si="1"/>
        <v>44124</v>
      </c>
      <c r="Z23" s="313">
        <f t="shared" si="1"/>
        <v>44125</v>
      </c>
      <c r="AA23" s="313">
        <f t="shared" si="1"/>
        <v>44126</v>
      </c>
      <c r="AB23" s="313">
        <f t="shared" si="1"/>
        <v>44127</v>
      </c>
      <c r="AC23" s="313">
        <f t="shared" si="1"/>
        <v>44128</v>
      </c>
      <c r="AD23" s="313">
        <f t="shared" si="1"/>
        <v>44129</v>
      </c>
      <c r="AE23" s="313">
        <f t="shared" si="1"/>
        <v>44130</v>
      </c>
      <c r="AF23" s="313">
        <f t="shared" si="1"/>
        <v>44131</v>
      </c>
      <c r="AG23" s="313">
        <f t="shared" si="1"/>
        <v>44132</v>
      </c>
      <c r="AH23" s="313">
        <f t="shared" si="1"/>
        <v>44133</v>
      </c>
      <c r="AI23" s="313">
        <f t="shared" si="1"/>
        <v>44134</v>
      </c>
      <c r="AJ23" s="525">
        <f t="shared" si="1"/>
        <v>44135</v>
      </c>
      <c r="AK23" s="408" t="s">
        <v>154</v>
      </c>
      <c r="AL23" s="300" t="s">
        <v>46</v>
      </c>
      <c r="AM23" s="527" t="s">
        <v>73</v>
      </c>
      <c r="AN23" s="300" t="s">
        <v>74</v>
      </c>
      <c r="AO23" s="51"/>
      <c r="AP23" s="51"/>
      <c r="AQ23" s="305"/>
      <c r="AR23" s="303">
        <v>3</v>
      </c>
      <c r="AS23" s="291"/>
      <c r="AT23" s="430">
        <f>IF(E34="","",E34)</f>
      </c>
      <c r="AU23" s="457"/>
      <c r="AV23" s="454">
        <f>IF(AS23="H29",0,IF($BM$12&lt;=AU23,$BM$12,AU23))</f>
        <v>0</v>
      </c>
      <c r="AW23" s="456"/>
      <c r="AX23" s="427">
        <f>IF(AS23="H29",0,IF(10000&lt;=AW23,10000,AW23))</f>
        <v>0</v>
      </c>
      <c r="AY23" s="431"/>
      <c r="AZ23" s="443">
        <f>IF(AS23="H29",0,IF(20000&lt;=AY23,20000,AY23))</f>
        <v>0</v>
      </c>
      <c r="BA23" s="554"/>
      <c r="BB23" s="555"/>
      <c r="BC23" s="469"/>
      <c r="BD23" s="463"/>
      <c r="BE23" s="542"/>
    </row>
    <row r="24" spans="1:57" ht="15.75" customHeight="1">
      <c r="A24" s="422"/>
      <c r="B24" s="423"/>
      <c r="C24" s="332"/>
      <c r="D24" s="332"/>
      <c r="E24" s="363"/>
      <c r="F24" s="314" t="s">
        <v>123</v>
      </c>
      <c r="G24" s="314" t="s">
        <v>123</v>
      </c>
      <c r="H24" s="314" t="s">
        <v>123</v>
      </c>
      <c r="I24" s="314" t="s">
        <v>123</v>
      </c>
      <c r="J24" s="314" t="s">
        <v>123</v>
      </c>
      <c r="K24" s="314" t="s">
        <v>123</v>
      </c>
      <c r="L24" s="314" t="s">
        <v>123</v>
      </c>
      <c r="M24" s="314" t="s">
        <v>123</v>
      </c>
      <c r="N24" s="314" t="s">
        <v>123</v>
      </c>
      <c r="O24" s="314" t="s">
        <v>123</v>
      </c>
      <c r="P24" s="314" t="s">
        <v>123</v>
      </c>
      <c r="Q24" s="314" t="s">
        <v>123</v>
      </c>
      <c r="R24" s="314" t="s">
        <v>123</v>
      </c>
      <c r="S24" s="314" t="s">
        <v>123</v>
      </c>
      <c r="T24" s="314" t="s">
        <v>123</v>
      </c>
      <c r="U24" s="314" t="s">
        <v>123</v>
      </c>
      <c r="V24" s="314" t="s">
        <v>123</v>
      </c>
      <c r="W24" s="314" t="s">
        <v>123</v>
      </c>
      <c r="X24" s="314" t="s">
        <v>123</v>
      </c>
      <c r="Y24" s="314" t="s">
        <v>123</v>
      </c>
      <c r="Z24" s="314" t="s">
        <v>123</v>
      </c>
      <c r="AA24" s="314" t="s">
        <v>123</v>
      </c>
      <c r="AB24" s="314" t="s">
        <v>123</v>
      </c>
      <c r="AC24" s="314" t="s">
        <v>123</v>
      </c>
      <c r="AD24" s="314" t="s">
        <v>123</v>
      </c>
      <c r="AE24" s="314" t="s">
        <v>123</v>
      </c>
      <c r="AF24" s="314" t="s">
        <v>123</v>
      </c>
      <c r="AG24" s="314" t="s">
        <v>123</v>
      </c>
      <c r="AH24" s="314" t="s">
        <v>123</v>
      </c>
      <c r="AI24" s="314" t="s">
        <v>123</v>
      </c>
      <c r="AJ24" s="526" t="s">
        <v>123</v>
      </c>
      <c r="AK24" s="409"/>
      <c r="AL24" s="301"/>
      <c r="AM24" s="528"/>
      <c r="AN24" s="301"/>
      <c r="AO24" s="51"/>
      <c r="AP24" s="51"/>
      <c r="AQ24" s="305"/>
      <c r="AR24" s="303"/>
      <c r="AS24" s="294"/>
      <c r="AT24" s="318"/>
      <c r="AU24" s="452"/>
      <c r="AV24" s="454"/>
      <c r="AW24" s="456"/>
      <c r="AX24" s="427"/>
      <c r="AY24" s="431"/>
      <c r="AZ24" s="471"/>
      <c r="BA24" s="549"/>
      <c r="BB24" s="551"/>
      <c r="BC24" s="553"/>
      <c r="BD24" s="463"/>
      <c r="BE24" s="538"/>
    </row>
    <row r="25" spans="1:57" ht="15.75" customHeight="1">
      <c r="A25" s="422"/>
      <c r="B25" s="423"/>
      <c r="C25" s="332"/>
      <c r="D25" s="332"/>
      <c r="E25" s="363"/>
      <c r="F25" s="314">
        <v>42380</v>
      </c>
      <c r="G25" s="314">
        <v>42380</v>
      </c>
      <c r="H25" s="314">
        <v>42380</v>
      </c>
      <c r="I25" s="314">
        <v>42380</v>
      </c>
      <c r="J25" s="314">
        <v>42380</v>
      </c>
      <c r="K25" s="314">
        <v>42380</v>
      </c>
      <c r="L25" s="314">
        <v>42380</v>
      </c>
      <c r="M25" s="314">
        <v>42380</v>
      </c>
      <c r="N25" s="314">
        <v>42380</v>
      </c>
      <c r="O25" s="314">
        <v>42380</v>
      </c>
      <c r="P25" s="314">
        <v>42380</v>
      </c>
      <c r="Q25" s="314">
        <v>42380</v>
      </c>
      <c r="R25" s="314">
        <v>42380</v>
      </c>
      <c r="S25" s="314">
        <v>42380</v>
      </c>
      <c r="T25" s="314">
        <v>42380</v>
      </c>
      <c r="U25" s="314">
        <v>42380</v>
      </c>
      <c r="V25" s="314">
        <v>42380</v>
      </c>
      <c r="W25" s="314">
        <v>42380</v>
      </c>
      <c r="X25" s="314">
        <v>42380</v>
      </c>
      <c r="Y25" s="314">
        <v>42380</v>
      </c>
      <c r="Z25" s="314">
        <v>42380</v>
      </c>
      <c r="AA25" s="314">
        <v>42380</v>
      </c>
      <c r="AB25" s="314">
        <v>42380</v>
      </c>
      <c r="AC25" s="314">
        <v>42380</v>
      </c>
      <c r="AD25" s="314">
        <v>42380</v>
      </c>
      <c r="AE25" s="314">
        <v>42380</v>
      </c>
      <c r="AF25" s="314">
        <v>42380</v>
      </c>
      <c r="AG25" s="314">
        <v>42380</v>
      </c>
      <c r="AH25" s="314">
        <v>42380</v>
      </c>
      <c r="AI25" s="314">
        <v>42380</v>
      </c>
      <c r="AJ25" s="526">
        <v>42380</v>
      </c>
      <c r="AK25" s="409"/>
      <c r="AL25" s="301"/>
      <c r="AM25" s="528"/>
      <c r="AN25" s="301"/>
      <c r="AO25" s="48"/>
      <c r="AP25" s="51"/>
      <c r="AQ25" s="305"/>
      <c r="AR25" s="303">
        <v>4</v>
      </c>
      <c r="AS25" s="291"/>
      <c r="AT25" s="430">
        <f>IF(E35="","",E35)</f>
      </c>
      <c r="AU25" s="457"/>
      <c r="AV25" s="454">
        <f>IF(AS25="H29",0,IF($BM$12&lt;=AU25,$BM$12,AU25))</f>
        <v>0</v>
      </c>
      <c r="AW25" s="456"/>
      <c r="AX25" s="427">
        <f>IF(AS25="H29",0,IF(10000&lt;=AW25,10000,AW25))</f>
        <v>0</v>
      </c>
      <c r="AY25" s="431"/>
      <c r="AZ25" s="443">
        <f>IF(AS25="H29",0,IF(20000&lt;=AY25,20000,AY25))</f>
        <v>0</v>
      </c>
      <c r="BA25" s="554"/>
      <c r="BB25" s="555"/>
      <c r="BC25" s="469"/>
      <c r="BD25" s="463"/>
      <c r="BE25" s="542"/>
    </row>
    <row r="26" spans="1:57" ht="15.75" customHeight="1" thickBot="1">
      <c r="A26" s="422"/>
      <c r="B26" s="423"/>
      <c r="C26" s="298"/>
      <c r="D26" s="298"/>
      <c r="E26" s="364"/>
      <c r="F26" s="314">
        <v>0</v>
      </c>
      <c r="G26" s="314">
        <v>0</v>
      </c>
      <c r="H26" s="314">
        <v>0</v>
      </c>
      <c r="I26" s="314">
        <v>0</v>
      </c>
      <c r="J26" s="314">
        <v>0</v>
      </c>
      <c r="K26" s="314">
        <v>0</v>
      </c>
      <c r="L26" s="314">
        <v>0</v>
      </c>
      <c r="M26" s="314">
        <v>0</v>
      </c>
      <c r="N26" s="314">
        <v>0</v>
      </c>
      <c r="O26" s="314">
        <v>0</v>
      </c>
      <c r="P26" s="314">
        <v>0</v>
      </c>
      <c r="Q26" s="314">
        <v>0</v>
      </c>
      <c r="R26" s="314">
        <v>0</v>
      </c>
      <c r="S26" s="314">
        <v>0</v>
      </c>
      <c r="T26" s="314">
        <v>0</v>
      </c>
      <c r="U26" s="314">
        <v>0</v>
      </c>
      <c r="V26" s="314">
        <v>0</v>
      </c>
      <c r="W26" s="314">
        <v>0</v>
      </c>
      <c r="X26" s="314">
        <v>0</v>
      </c>
      <c r="Y26" s="314"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526">
        <v>0</v>
      </c>
      <c r="AK26" s="409"/>
      <c r="AL26" s="301"/>
      <c r="AM26" s="528"/>
      <c r="AN26" s="301"/>
      <c r="AO26" s="48"/>
      <c r="AP26" s="51"/>
      <c r="AQ26" s="305"/>
      <c r="AR26" s="303"/>
      <c r="AS26" s="294"/>
      <c r="AT26" s="318"/>
      <c r="AU26" s="452"/>
      <c r="AV26" s="454"/>
      <c r="AW26" s="456"/>
      <c r="AX26" s="427"/>
      <c r="AY26" s="431"/>
      <c r="AZ26" s="471"/>
      <c r="BA26" s="549"/>
      <c r="BB26" s="551"/>
      <c r="BC26" s="553"/>
      <c r="BD26" s="463"/>
      <c r="BE26" s="538"/>
    </row>
    <row r="27" spans="1:57" ht="16.5" customHeight="1">
      <c r="A27" s="388" t="s">
        <v>6</v>
      </c>
      <c r="B27" s="358" t="s">
        <v>139</v>
      </c>
      <c r="C27" s="56">
        <v>1</v>
      </c>
      <c r="D27" s="56"/>
      <c r="E27" s="134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111"/>
      <c r="AK27" s="77">
        <f aca="true" t="shared" si="2" ref="AK27:AK45">COUNTA(F27:AJ27)-COUNTIF(F27:AJ27,"集")-COUNTIF(F27:AJ27,"休")-COUNTIF(F27:AJ27,"外")</f>
        <v>0</v>
      </c>
      <c r="AL27" s="147">
        <f aca="true" t="shared" si="3" ref="AL27:AL46">COUNTIF(F27:AJ27,"集")</f>
        <v>0</v>
      </c>
      <c r="AM27" s="77">
        <f>AK27+'【9月】月集計表'!AM27</f>
        <v>0</v>
      </c>
      <c r="AN27" s="147">
        <f>AL27+'【9月】月集計表'!AN27</f>
        <v>0</v>
      </c>
      <c r="AO27" s="48"/>
      <c r="AP27" s="51"/>
      <c r="AQ27" s="305"/>
      <c r="AR27" s="303">
        <v>5</v>
      </c>
      <c r="AS27" s="291"/>
      <c r="AT27" s="430">
        <f>IF(E36="","",E36)</f>
      </c>
      <c r="AU27" s="457"/>
      <c r="AV27" s="454">
        <f>IF(AS27="H29",0,IF($BM$12&lt;=AU27,$BM$12,AU27))</f>
        <v>0</v>
      </c>
      <c r="AW27" s="456"/>
      <c r="AX27" s="427">
        <f>IF(AS27="H29",0,IF(10000&lt;=AW27,10000,AW27))</f>
        <v>0</v>
      </c>
      <c r="AY27" s="431"/>
      <c r="AZ27" s="443">
        <f>IF(AS27="H29",0,IF(20000&lt;=AY27,20000,AY27))</f>
        <v>0</v>
      </c>
      <c r="BA27" s="554"/>
      <c r="BB27" s="555"/>
      <c r="BC27" s="469"/>
      <c r="BD27" s="463"/>
      <c r="BE27" s="542"/>
    </row>
    <row r="28" spans="1:57" ht="16.5" customHeight="1" thickBot="1">
      <c r="A28" s="390"/>
      <c r="B28" s="359"/>
      <c r="C28" s="60">
        <v>2</v>
      </c>
      <c r="D28" s="60"/>
      <c r="E28" s="13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08"/>
      <c r="AK28" s="59">
        <f t="shared" si="2"/>
        <v>0</v>
      </c>
      <c r="AL28" s="148">
        <f t="shared" si="3"/>
        <v>0</v>
      </c>
      <c r="AM28" s="59">
        <f>AK28+'【9月】月集計表'!AM28</f>
        <v>0</v>
      </c>
      <c r="AN28" s="148">
        <f>AL28+'【9月】月集計表'!AN28</f>
        <v>0</v>
      </c>
      <c r="AO28" s="48"/>
      <c r="AP28" s="51"/>
      <c r="AQ28" s="306"/>
      <c r="AR28" s="440"/>
      <c r="AS28" s="292"/>
      <c r="AT28" s="441"/>
      <c r="AU28" s="464"/>
      <c r="AV28" s="465"/>
      <c r="AW28" s="466"/>
      <c r="AX28" s="447"/>
      <c r="AY28" s="446"/>
      <c r="AZ28" s="480"/>
      <c r="BA28" s="556"/>
      <c r="BB28" s="557"/>
      <c r="BC28" s="558"/>
      <c r="BD28" s="470"/>
      <c r="BE28" s="547"/>
    </row>
    <row r="29" spans="1:57" ht="16.5" customHeight="1">
      <c r="A29" s="390"/>
      <c r="B29" s="359"/>
      <c r="C29" s="60">
        <v>3</v>
      </c>
      <c r="D29" s="60"/>
      <c r="E29" s="13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08"/>
      <c r="AK29" s="59">
        <f t="shared" si="2"/>
        <v>0</v>
      </c>
      <c r="AL29" s="148">
        <f t="shared" si="3"/>
        <v>0</v>
      </c>
      <c r="AM29" s="59">
        <f>AK29+'【9月】月集計表'!AM29</f>
        <v>0</v>
      </c>
      <c r="AN29" s="148">
        <f>AL29+'【9月】月集計表'!AN29</f>
        <v>0</v>
      </c>
      <c r="AP29" s="30"/>
      <c r="AQ29" s="304" t="s">
        <v>174</v>
      </c>
      <c r="AR29" s="302">
        <v>1</v>
      </c>
      <c r="AS29" s="293"/>
      <c r="AT29" s="317">
        <f>IF(E37="","",E37)</f>
      </c>
      <c r="AU29" s="424"/>
      <c r="AV29" s="471">
        <f>IF(AS29="H29",0,IF(90000&lt;=AU29,90000,AU29))</f>
        <v>0</v>
      </c>
      <c r="AW29" s="424"/>
      <c r="AX29" s="426">
        <f>IF(AS29="H29",0,IF(10000&lt;=AW29,10000,AW29))</f>
        <v>0</v>
      </c>
      <c r="AY29" s="428"/>
      <c r="AZ29" s="432"/>
      <c r="BA29" s="428"/>
      <c r="BB29" s="472"/>
      <c r="BC29" s="474"/>
      <c r="BD29" s="462"/>
      <c r="BE29" s="438"/>
    </row>
    <row r="30" spans="1:57" ht="16.5" customHeight="1">
      <c r="A30" s="390"/>
      <c r="B30" s="359"/>
      <c r="C30" s="60">
        <v>4</v>
      </c>
      <c r="D30" s="60"/>
      <c r="E30" s="13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08"/>
      <c r="AK30" s="59">
        <f t="shared" si="2"/>
        <v>0</v>
      </c>
      <c r="AL30" s="148">
        <f t="shared" si="3"/>
        <v>0</v>
      </c>
      <c r="AM30" s="59">
        <f>AK30+'【9月】月集計表'!AM30</f>
        <v>0</v>
      </c>
      <c r="AN30" s="148">
        <f>AL30+'【9月】月集計表'!AN30</f>
        <v>0</v>
      </c>
      <c r="AP30" s="30"/>
      <c r="AQ30" s="305"/>
      <c r="AR30" s="303"/>
      <c r="AS30" s="294"/>
      <c r="AT30" s="318"/>
      <c r="AU30" s="425"/>
      <c r="AV30" s="427"/>
      <c r="AW30" s="431"/>
      <c r="AX30" s="427"/>
      <c r="AY30" s="429"/>
      <c r="AZ30" s="433"/>
      <c r="BA30" s="429"/>
      <c r="BB30" s="473"/>
      <c r="BC30" s="475"/>
      <c r="BD30" s="463"/>
      <c r="BE30" s="439"/>
    </row>
    <row r="31" spans="1:57" ht="16.5" customHeight="1" thickBot="1">
      <c r="A31" s="390"/>
      <c r="B31" s="360"/>
      <c r="C31" s="57">
        <v>5</v>
      </c>
      <c r="D31" s="57"/>
      <c r="E31" s="13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112"/>
      <c r="AK31" s="62">
        <f t="shared" si="2"/>
        <v>0</v>
      </c>
      <c r="AL31" s="149">
        <f t="shared" si="3"/>
        <v>0</v>
      </c>
      <c r="AM31" s="62">
        <f>AK31+'【9月】月集計表'!AM31</f>
        <v>0</v>
      </c>
      <c r="AN31" s="149">
        <f>AL31+'【9月】月集計表'!AN31</f>
        <v>0</v>
      </c>
      <c r="AP31" s="30"/>
      <c r="AQ31" s="305"/>
      <c r="AR31" s="303">
        <v>2</v>
      </c>
      <c r="AS31" s="291"/>
      <c r="AT31" s="430">
        <f>IF(E38="","",E38)</f>
      </c>
      <c r="AU31" s="431"/>
      <c r="AV31" s="427">
        <f>IF(AS31="H29",0,IF(90000&lt;=AU31,90000,AU31))</f>
        <v>0</v>
      </c>
      <c r="AW31" s="431"/>
      <c r="AX31" s="427">
        <f>IF(AS31="H29",0,IF(10000&lt;=AW31,10000,AW31))</f>
        <v>0</v>
      </c>
      <c r="AY31" s="429"/>
      <c r="AZ31" s="433"/>
      <c r="BA31" s="429"/>
      <c r="BB31" s="473"/>
      <c r="BC31" s="475"/>
      <c r="BD31" s="463"/>
      <c r="BE31" s="439"/>
    </row>
    <row r="32" spans="1:57" ht="16.5" customHeight="1">
      <c r="A32" s="390"/>
      <c r="B32" s="358" t="s">
        <v>140</v>
      </c>
      <c r="C32" s="56">
        <v>1</v>
      </c>
      <c r="D32" s="56"/>
      <c r="E32" s="254">
        <f>IF('【6月】月集計表'!E32&lt;&gt;"",'【6月】月集計表'!E32,"")</f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111"/>
      <c r="AK32" s="81">
        <f t="shared" si="2"/>
        <v>0</v>
      </c>
      <c r="AL32" s="77">
        <f t="shared" si="3"/>
        <v>0</v>
      </c>
      <c r="AM32" s="118">
        <f aca="true" t="shared" si="4" ref="AM32:AM46">AK32</f>
        <v>0</v>
      </c>
      <c r="AN32" s="77">
        <f>AL32+'【9月】月集計表'!AN32</f>
        <v>0</v>
      </c>
      <c r="AP32" s="30"/>
      <c r="AQ32" s="305"/>
      <c r="AR32" s="303"/>
      <c r="AS32" s="294"/>
      <c r="AT32" s="318"/>
      <c r="AU32" s="425"/>
      <c r="AV32" s="427"/>
      <c r="AW32" s="431"/>
      <c r="AX32" s="427"/>
      <c r="AY32" s="429"/>
      <c r="AZ32" s="433"/>
      <c r="BA32" s="429"/>
      <c r="BB32" s="473"/>
      <c r="BC32" s="475"/>
      <c r="BD32" s="463"/>
      <c r="BE32" s="439"/>
    </row>
    <row r="33" spans="1:57" ht="16.5" customHeight="1">
      <c r="A33" s="390"/>
      <c r="B33" s="359"/>
      <c r="C33" s="60">
        <v>2</v>
      </c>
      <c r="D33" s="60"/>
      <c r="E33" s="255">
        <f>IF('【6月】月集計表'!E33&lt;&gt;"",'【6月】月集計表'!E33,"")</f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08"/>
      <c r="AK33" s="58">
        <f t="shared" si="2"/>
        <v>0</v>
      </c>
      <c r="AL33" s="59">
        <f t="shared" si="3"/>
        <v>0</v>
      </c>
      <c r="AM33" s="119">
        <f t="shared" si="4"/>
        <v>0</v>
      </c>
      <c r="AN33" s="59">
        <f>AL33+'【9月】月集計表'!AN33</f>
        <v>0</v>
      </c>
      <c r="AP33" s="30"/>
      <c r="AQ33" s="305"/>
      <c r="AR33" s="303">
        <v>3</v>
      </c>
      <c r="AS33" s="291"/>
      <c r="AT33" s="430">
        <f>IF(E39="","",E39)</f>
      </c>
      <c r="AU33" s="431"/>
      <c r="AV33" s="427">
        <f>IF(AS33="H29",0,IF(90000&lt;=AU33,90000,AU33))</f>
        <v>0</v>
      </c>
      <c r="AW33" s="431"/>
      <c r="AX33" s="427">
        <f>IF(AS33="H29",0,IF(10000&lt;=AW33,10000,AW33))</f>
        <v>0</v>
      </c>
      <c r="AY33" s="429"/>
      <c r="AZ33" s="433"/>
      <c r="BA33" s="429"/>
      <c r="BB33" s="473"/>
      <c r="BC33" s="475"/>
      <c r="BD33" s="463"/>
      <c r="BE33" s="439"/>
    </row>
    <row r="34" spans="1:57" ht="16.5" customHeight="1">
      <c r="A34" s="390"/>
      <c r="B34" s="359"/>
      <c r="C34" s="60">
        <v>3</v>
      </c>
      <c r="D34" s="60"/>
      <c r="E34" s="255">
        <f>IF('【6月】月集計表'!E34&lt;&gt;"",'【6月】月集計表'!E34,"")</f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08"/>
      <c r="AK34" s="58">
        <f t="shared" si="2"/>
        <v>0</v>
      </c>
      <c r="AL34" s="59">
        <f t="shared" si="3"/>
        <v>0</v>
      </c>
      <c r="AM34" s="119">
        <f t="shared" si="4"/>
        <v>0</v>
      </c>
      <c r="AN34" s="59">
        <f>AL34+'【9月】月集計表'!AN34</f>
        <v>0</v>
      </c>
      <c r="AP34" s="30"/>
      <c r="AQ34" s="305"/>
      <c r="AR34" s="303"/>
      <c r="AS34" s="294"/>
      <c r="AT34" s="318"/>
      <c r="AU34" s="425"/>
      <c r="AV34" s="427"/>
      <c r="AW34" s="431"/>
      <c r="AX34" s="427"/>
      <c r="AY34" s="429"/>
      <c r="AZ34" s="433"/>
      <c r="BA34" s="429"/>
      <c r="BB34" s="473"/>
      <c r="BC34" s="475"/>
      <c r="BD34" s="463"/>
      <c r="BE34" s="439"/>
    </row>
    <row r="35" spans="1:57" ht="16.5" customHeight="1">
      <c r="A35" s="390"/>
      <c r="B35" s="359"/>
      <c r="C35" s="60">
        <v>4</v>
      </c>
      <c r="D35" s="60"/>
      <c r="E35" s="255">
        <f>IF('【6月】月集計表'!E35&lt;&gt;"",'【6月】月集計表'!E35,"")</f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08"/>
      <c r="AK35" s="58">
        <f t="shared" si="2"/>
        <v>0</v>
      </c>
      <c r="AL35" s="59">
        <f t="shared" si="3"/>
        <v>0</v>
      </c>
      <c r="AM35" s="119">
        <f t="shared" si="4"/>
        <v>0</v>
      </c>
      <c r="AN35" s="59">
        <f>AL35+'【9月】月集計表'!AN35</f>
        <v>0</v>
      </c>
      <c r="AP35" s="30"/>
      <c r="AQ35" s="305"/>
      <c r="AR35" s="303">
        <v>4</v>
      </c>
      <c r="AS35" s="291"/>
      <c r="AT35" s="430">
        <f>IF(E40="","",E40)</f>
      </c>
      <c r="AU35" s="431"/>
      <c r="AV35" s="427">
        <f>IF(AS35="H29",0,IF(90000&lt;=AU35,90000,AU35))</f>
        <v>0</v>
      </c>
      <c r="AW35" s="431"/>
      <c r="AX35" s="427">
        <f>IF(AS35="H29",0,IF(10000&lt;=AW35,10000,AW35))</f>
        <v>0</v>
      </c>
      <c r="AY35" s="429"/>
      <c r="AZ35" s="433"/>
      <c r="BA35" s="429"/>
      <c r="BB35" s="473"/>
      <c r="BC35" s="475"/>
      <c r="BD35" s="463"/>
      <c r="BE35" s="439"/>
    </row>
    <row r="36" spans="1:57" ht="16.5" customHeight="1" thickBot="1">
      <c r="A36" s="390"/>
      <c r="B36" s="360"/>
      <c r="C36" s="57">
        <v>5</v>
      </c>
      <c r="D36" s="57"/>
      <c r="E36" s="256">
        <f>IF('【6月】月集計表'!E36&lt;&gt;"",'【6月】月集計表'!E36,"")</f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112"/>
      <c r="AK36" s="61">
        <f t="shared" si="2"/>
        <v>0</v>
      </c>
      <c r="AL36" s="62">
        <f t="shared" si="3"/>
        <v>0</v>
      </c>
      <c r="AM36" s="120">
        <f t="shared" si="4"/>
        <v>0</v>
      </c>
      <c r="AN36" s="62">
        <f>AL36+'【9月】月集計表'!AN36</f>
        <v>0</v>
      </c>
      <c r="AP36" s="30"/>
      <c r="AQ36" s="305"/>
      <c r="AR36" s="303"/>
      <c r="AS36" s="294"/>
      <c r="AT36" s="318"/>
      <c r="AU36" s="425"/>
      <c r="AV36" s="427"/>
      <c r="AW36" s="431"/>
      <c r="AX36" s="427"/>
      <c r="AY36" s="429"/>
      <c r="AZ36" s="433"/>
      <c r="BA36" s="429"/>
      <c r="BB36" s="473"/>
      <c r="BC36" s="475"/>
      <c r="BD36" s="463"/>
      <c r="BE36" s="439"/>
    </row>
    <row r="37" spans="1:57" ht="16.5" customHeight="1">
      <c r="A37" s="390"/>
      <c r="B37" s="358" t="s">
        <v>148</v>
      </c>
      <c r="C37" s="56">
        <v>1</v>
      </c>
      <c r="D37" s="114"/>
      <c r="E37" s="254">
        <f>IF('【6月】月集計表'!E37&lt;&gt;"",'【6月】月集計表'!E37,"")</f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111"/>
      <c r="AK37" s="81">
        <f t="shared" si="2"/>
        <v>0</v>
      </c>
      <c r="AL37" s="77">
        <f t="shared" si="3"/>
        <v>0</v>
      </c>
      <c r="AM37" s="118">
        <f t="shared" si="4"/>
        <v>0</v>
      </c>
      <c r="AN37" s="77">
        <f>AL37+'【9月】月集計表'!AN37</f>
        <v>0</v>
      </c>
      <c r="AP37" s="30"/>
      <c r="AQ37" s="305"/>
      <c r="AR37" s="303">
        <v>5</v>
      </c>
      <c r="AS37" s="291"/>
      <c r="AT37" s="430">
        <f>IF(E41="","",E41)</f>
      </c>
      <c r="AU37" s="431"/>
      <c r="AV37" s="427">
        <f>IF(AS37="H29",0,IF(90000&lt;=AU37,90000,AU37))</f>
        <v>0</v>
      </c>
      <c r="AW37" s="431"/>
      <c r="AX37" s="427">
        <f>IF(AS37="H29",0,IF(10000&lt;=AW37,10000,AW37))</f>
        <v>0</v>
      </c>
      <c r="AY37" s="429"/>
      <c r="AZ37" s="433"/>
      <c r="BA37" s="429"/>
      <c r="BB37" s="473"/>
      <c r="BC37" s="475"/>
      <c r="BD37" s="463"/>
      <c r="BE37" s="439"/>
    </row>
    <row r="38" spans="1:57" ht="16.5" customHeight="1" thickBot="1">
      <c r="A38" s="390"/>
      <c r="B38" s="359"/>
      <c r="C38" s="60">
        <v>2</v>
      </c>
      <c r="D38" s="115"/>
      <c r="E38" s="255">
        <f>IF('【6月】月集計表'!E38&lt;&gt;"",'【6月】月集計表'!E38,"")</f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08"/>
      <c r="AK38" s="58">
        <f t="shared" si="2"/>
        <v>0</v>
      </c>
      <c r="AL38" s="59">
        <f t="shared" si="3"/>
        <v>0</v>
      </c>
      <c r="AM38" s="119">
        <f t="shared" si="4"/>
        <v>0</v>
      </c>
      <c r="AN38" s="59">
        <f>AL38+'【9月】月集計表'!AN38</f>
        <v>0</v>
      </c>
      <c r="AP38" s="30"/>
      <c r="AQ38" s="306"/>
      <c r="AR38" s="440"/>
      <c r="AS38" s="292"/>
      <c r="AT38" s="441"/>
      <c r="AU38" s="442"/>
      <c r="AV38" s="447"/>
      <c r="AW38" s="446"/>
      <c r="AX38" s="447"/>
      <c r="AY38" s="444"/>
      <c r="AZ38" s="445"/>
      <c r="BA38" s="444"/>
      <c r="BB38" s="477"/>
      <c r="BC38" s="478"/>
      <c r="BD38" s="470"/>
      <c r="BE38" s="450"/>
    </row>
    <row r="39" spans="1:57" ht="16.5" customHeight="1">
      <c r="A39" s="390"/>
      <c r="B39" s="359"/>
      <c r="C39" s="60">
        <v>3</v>
      </c>
      <c r="D39" s="115"/>
      <c r="E39" s="255">
        <f>IF('【6月】月集計表'!E39&lt;&gt;"",'【6月】月集計表'!E39,"")</f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08"/>
      <c r="AK39" s="58">
        <f t="shared" si="2"/>
        <v>0</v>
      </c>
      <c r="AL39" s="59">
        <f t="shared" si="3"/>
        <v>0</v>
      </c>
      <c r="AM39" s="119">
        <f t="shared" si="4"/>
        <v>0</v>
      </c>
      <c r="AN39" s="59">
        <f>AL39+'【9月】月集計表'!AN39</f>
        <v>0</v>
      </c>
      <c r="AQ39" s="304" t="s">
        <v>175</v>
      </c>
      <c r="AR39" s="302">
        <v>1</v>
      </c>
      <c r="AS39" s="293"/>
      <c r="AT39" s="317">
        <f>IF(E42="","",E42)</f>
      </c>
      <c r="AU39" s="424"/>
      <c r="AV39" s="426">
        <f>IF(AS39="H29",0,IF(90000&lt;=AU39,90000,AU39))</f>
        <v>0</v>
      </c>
      <c r="AW39" s="424"/>
      <c r="AX39" s="426">
        <f>IF(AS39="H29",0,IF(10000&lt;=AW39,10000,AW39))</f>
        <v>0</v>
      </c>
      <c r="AY39" s="428"/>
      <c r="AZ39" s="432"/>
      <c r="BA39" s="428"/>
      <c r="BB39" s="476"/>
      <c r="BC39" s="474"/>
      <c r="BD39" s="462"/>
      <c r="BE39" s="438"/>
    </row>
    <row r="40" spans="1:57" ht="16.5" customHeight="1">
      <c r="A40" s="390"/>
      <c r="B40" s="359"/>
      <c r="C40" s="60">
        <v>4</v>
      </c>
      <c r="D40" s="115"/>
      <c r="E40" s="255">
        <f>IF('【6月】月集計表'!E40&lt;&gt;"",'【6月】月集計表'!E40,"")</f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08"/>
      <c r="AK40" s="58">
        <f t="shared" si="2"/>
        <v>0</v>
      </c>
      <c r="AL40" s="59">
        <f t="shared" si="3"/>
        <v>0</v>
      </c>
      <c r="AM40" s="119">
        <f t="shared" si="4"/>
        <v>0</v>
      </c>
      <c r="AN40" s="59">
        <f>AL40+'【9月】月集計表'!AN40</f>
        <v>0</v>
      </c>
      <c r="AQ40" s="305"/>
      <c r="AR40" s="303"/>
      <c r="AS40" s="294"/>
      <c r="AT40" s="318"/>
      <c r="AU40" s="425"/>
      <c r="AV40" s="427"/>
      <c r="AW40" s="431"/>
      <c r="AX40" s="427"/>
      <c r="AY40" s="429"/>
      <c r="AZ40" s="433"/>
      <c r="BA40" s="429"/>
      <c r="BB40" s="473"/>
      <c r="BC40" s="475"/>
      <c r="BD40" s="463"/>
      <c r="BE40" s="439"/>
    </row>
    <row r="41" spans="1:57" ht="16.5" customHeight="1" thickBot="1">
      <c r="A41" s="390"/>
      <c r="B41" s="360"/>
      <c r="C41" s="57">
        <v>5</v>
      </c>
      <c r="D41" s="116"/>
      <c r="E41" s="256">
        <f>IF('【6月】月集計表'!E41&lt;&gt;"",'【6月】月集計表'!E41,"")</f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112"/>
      <c r="AK41" s="61">
        <f t="shared" si="2"/>
        <v>0</v>
      </c>
      <c r="AL41" s="62">
        <f t="shared" si="3"/>
        <v>0</v>
      </c>
      <c r="AM41" s="120">
        <f t="shared" si="4"/>
        <v>0</v>
      </c>
      <c r="AN41" s="62">
        <f>AL41+'【9月】月集計表'!AN41</f>
        <v>0</v>
      </c>
      <c r="AQ41" s="305"/>
      <c r="AR41" s="303">
        <v>2</v>
      </c>
      <c r="AS41" s="291"/>
      <c r="AT41" s="430">
        <f>IF(E43="","",E43)</f>
      </c>
      <c r="AU41" s="431"/>
      <c r="AV41" s="427">
        <f>IF(AS41="H29",0,IF(90000&lt;=AU41,90000,AU41))</f>
        <v>0</v>
      </c>
      <c r="AW41" s="431"/>
      <c r="AX41" s="427">
        <f>IF(AS41="H29",0,IF(10000&lt;=AW41,10000,AW41))</f>
        <v>0</v>
      </c>
      <c r="AY41" s="429"/>
      <c r="AZ41" s="433"/>
      <c r="BA41" s="429"/>
      <c r="BB41" s="473"/>
      <c r="BC41" s="475"/>
      <c r="BD41" s="463"/>
      <c r="BE41" s="439"/>
    </row>
    <row r="42" spans="1:57" ht="16.5" customHeight="1">
      <c r="A42" s="390"/>
      <c r="B42" s="359" t="s">
        <v>141</v>
      </c>
      <c r="C42" s="74">
        <v>1</v>
      </c>
      <c r="D42" s="117"/>
      <c r="E42" s="254">
        <f>IF('【6月】月集計表'!E42&lt;&gt;"",'【6月】月集計表'!E42,"")</f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07"/>
      <c r="AK42" s="75">
        <f t="shared" si="2"/>
        <v>0</v>
      </c>
      <c r="AL42" s="76">
        <f t="shared" si="3"/>
        <v>0</v>
      </c>
      <c r="AM42" s="121">
        <f t="shared" si="4"/>
        <v>0</v>
      </c>
      <c r="AN42" s="76">
        <f>AL42+'【9月】月集計表'!AN42</f>
        <v>0</v>
      </c>
      <c r="AQ42" s="305"/>
      <c r="AR42" s="303"/>
      <c r="AS42" s="294"/>
      <c r="AT42" s="318"/>
      <c r="AU42" s="425"/>
      <c r="AV42" s="427"/>
      <c r="AW42" s="431"/>
      <c r="AX42" s="427"/>
      <c r="AY42" s="429"/>
      <c r="AZ42" s="433"/>
      <c r="BA42" s="429"/>
      <c r="BB42" s="473"/>
      <c r="BC42" s="475"/>
      <c r="BD42" s="463"/>
      <c r="BE42" s="439"/>
    </row>
    <row r="43" spans="1:57" ht="16.5" customHeight="1">
      <c r="A43" s="390"/>
      <c r="B43" s="359"/>
      <c r="C43" s="60">
        <v>2</v>
      </c>
      <c r="D43" s="115"/>
      <c r="E43" s="255">
        <f>IF('【6月】月集計表'!E43&lt;&gt;"",'【6月】月集計表'!E43,"")</f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08"/>
      <c r="AK43" s="58">
        <f t="shared" si="2"/>
        <v>0</v>
      </c>
      <c r="AL43" s="59">
        <f t="shared" si="3"/>
        <v>0</v>
      </c>
      <c r="AM43" s="119">
        <f t="shared" si="4"/>
        <v>0</v>
      </c>
      <c r="AN43" s="59">
        <f>AL43+'【9月】月集計表'!AN43</f>
        <v>0</v>
      </c>
      <c r="AQ43" s="305"/>
      <c r="AR43" s="303">
        <v>3</v>
      </c>
      <c r="AS43" s="291"/>
      <c r="AT43" s="430">
        <f>IF(E44="","",E44)</f>
      </c>
      <c r="AU43" s="431"/>
      <c r="AV43" s="427">
        <f>IF(AS43="H29",0,IF(90000&lt;=AU43,90000,AU43))</f>
        <v>0</v>
      </c>
      <c r="AW43" s="431"/>
      <c r="AX43" s="427">
        <f>IF(AS43="H29",0,IF(10000&lt;=AW43,10000,AW43))</f>
        <v>0</v>
      </c>
      <c r="AY43" s="429"/>
      <c r="AZ43" s="433"/>
      <c r="BA43" s="429"/>
      <c r="BB43" s="473"/>
      <c r="BC43" s="475"/>
      <c r="BD43" s="463"/>
      <c r="BE43" s="439"/>
    </row>
    <row r="44" spans="1:57" ht="16.5" customHeight="1">
      <c r="A44" s="390"/>
      <c r="B44" s="359"/>
      <c r="C44" s="60">
        <v>3</v>
      </c>
      <c r="D44" s="115"/>
      <c r="E44" s="255">
        <f>IF('【6月】月集計表'!E44&lt;&gt;"",'【6月】月集計表'!E44,"")</f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08"/>
      <c r="AK44" s="58">
        <f t="shared" si="2"/>
        <v>0</v>
      </c>
      <c r="AL44" s="59">
        <f t="shared" si="3"/>
        <v>0</v>
      </c>
      <c r="AM44" s="119">
        <f t="shared" si="4"/>
        <v>0</v>
      </c>
      <c r="AN44" s="59">
        <f>AL44+'【9月】月集計表'!AN44</f>
        <v>0</v>
      </c>
      <c r="AQ44" s="305"/>
      <c r="AR44" s="303"/>
      <c r="AS44" s="294"/>
      <c r="AT44" s="318"/>
      <c r="AU44" s="425"/>
      <c r="AV44" s="427"/>
      <c r="AW44" s="431"/>
      <c r="AX44" s="427"/>
      <c r="AY44" s="429"/>
      <c r="AZ44" s="433"/>
      <c r="BA44" s="429"/>
      <c r="BB44" s="473"/>
      <c r="BC44" s="475"/>
      <c r="BD44" s="463"/>
      <c r="BE44" s="439"/>
    </row>
    <row r="45" spans="1:57" ht="16.5" customHeight="1">
      <c r="A45" s="390"/>
      <c r="B45" s="359"/>
      <c r="C45" s="60">
        <v>4</v>
      </c>
      <c r="D45" s="115"/>
      <c r="E45" s="255">
        <f>IF('【6月】月集計表'!E45&lt;&gt;"",'【6月】月集計表'!E45,"")</f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08"/>
      <c r="AK45" s="58">
        <f t="shared" si="2"/>
        <v>0</v>
      </c>
      <c r="AL45" s="59">
        <f t="shared" si="3"/>
        <v>0</v>
      </c>
      <c r="AM45" s="119">
        <f t="shared" si="4"/>
        <v>0</v>
      </c>
      <c r="AN45" s="59">
        <f>AL45+'【9月】月集計表'!AN45</f>
        <v>0</v>
      </c>
      <c r="AQ45" s="305"/>
      <c r="AR45" s="303">
        <v>4</v>
      </c>
      <c r="AS45" s="291"/>
      <c r="AT45" s="430">
        <f>IF(E45="","",E45)</f>
      </c>
      <c r="AU45" s="431"/>
      <c r="AV45" s="427">
        <f>IF(AS45="H29",0,IF(90000&lt;=AU45,90000,AU45))</f>
        <v>0</v>
      </c>
      <c r="AW45" s="431"/>
      <c r="AX45" s="427">
        <f>IF(AS45="H29",0,IF(10000&lt;=AW45,10000,AW45))</f>
        <v>0</v>
      </c>
      <c r="AY45" s="429"/>
      <c r="AZ45" s="433"/>
      <c r="BA45" s="429"/>
      <c r="BB45" s="473"/>
      <c r="BC45" s="475"/>
      <c r="BD45" s="463"/>
      <c r="BE45" s="439"/>
    </row>
    <row r="46" spans="1:57" ht="16.5" customHeight="1" thickBot="1">
      <c r="A46" s="390"/>
      <c r="B46" s="360"/>
      <c r="C46" s="57">
        <v>5</v>
      </c>
      <c r="D46" s="116"/>
      <c r="E46" s="256">
        <f>IF('【6月】月集計表'!E46&lt;&gt;"",'【6月】月集計表'!E46,"")</f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112"/>
      <c r="AK46" s="61">
        <f>COUNTA(F46:AJ46)-COUNTIF(F46:AJ46,"集")-COUNTIF(F46:AJ46,"休")-COUNTIF(F46:AJ46,"外")</f>
        <v>0</v>
      </c>
      <c r="AL46" s="62">
        <f t="shared" si="3"/>
        <v>0</v>
      </c>
      <c r="AM46" s="120">
        <f t="shared" si="4"/>
        <v>0</v>
      </c>
      <c r="AN46" s="62">
        <f>AL46+'【9月】月集計表'!AN46</f>
        <v>0</v>
      </c>
      <c r="AQ46" s="305"/>
      <c r="AR46" s="303"/>
      <c r="AS46" s="294"/>
      <c r="AT46" s="318"/>
      <c r="AU46" s="425"/>
      <c r="AV46" s="427"/>
      <c r="AW46" s="431"/>
      <c r="AX46" s="427"/>
      <c r="AY46" s="429"/>
      <c r="AZ46" s="433"/>
      <c r="BA46" s="429"/>
      <c r="BB46" s="473"/>
      <c r="BC46" s="475"/>
      <c r="BD46" s="463"/>
      <c r="BE46" s="439"/>
    </row>
    <row r="47" spans="1:57" ht="16.5" customHeight="1" thickBot="1">
      <c r="A47" s="360"/>
      <c r="B47" s="356" t="s">
        <v>146</v>
      </c>
      <c r="C47" s="329"/>
      <c r="D47" s="329"/>
      <c r="E47" s="357"/>
      <c r="F47" s="63">
        <f>COUNTA(F27:F46)-COUNTIF(F27:F46,"外")-COUNTIF(F27:F46,"休")-COUNTIF(F27:F46,"集")</f>
        <v>0</v>
      </c>
      <c r="G47" s="63">
        <f aca="true" t="shared" si="5" ref="G47:AI47">COUNTA(G27:G46)-COUNTIF(G27:G46,"外")-COUNTIF(G27:G46,"休")-COUNTIF(G27:G46,"集")</f>
        <v>0</v>
      </c>
      <c r="H47" s="63">
        <f t="shared" si="5"/>
        <v>0</v>
      </c>
      <c r="I47" s="63">
        <f t="shared" si="5"/>
        <v>0</v>
      </c>
      <c r="J47" s="63">
        <f t="shared" si="5"/>
        <v>0</v>
      </c>
      <c r="K47" s="63">
        <f t="shared" si="5"/>
        <v>0</v>
      </c>
      <c r="L47" s="63">
        <f t="shared" si="5"/>
        <v>0</v>
      </c>
      <c r="M47" s="63">
        <f t="shared" si="5"/>
        <v>0</v>
      </c>
      <c r="N47" s="63">
        <f t="shared" si="5"/>
        <v>0</v>
      </c>
      <c r="O47" s="64">
        <f t="shared" si="5"/>
        <v>0</v>
      </c>
      <c r="P47" s="64">
        <f t="shared" si="5"/>
        <v>0</v>
      </c>
      <c r="Q47" s="64">
        <f t="shared" si="5"/>
        <v>0</v>
      </c>
      <c r="R47" s="64">
        <f t="shared" si="5"/>
        <v>0</v>
      </c>
      <c r="S47" s="64">
        <f t="shared" si="5"/>
        <v>0</v>
      </c>
      <c r="T47" s="64">
        <f t="shared" si="5"/>
        <v>0</v>
      </c>
      <c r="U47" s="64">
        <f t="shared" si="5"/>
        <v>0</v>
      </c>
      <c r="V47" s="64">
        <f t="shared" si="5"/>
        <v>0</v>
      </c>
      <c r="W47" s="64">
        <f t="shared" si="5"/>
        <v>0</v>
      </c>
      <c r="X47" s="64">
        <f t="shared" si="5"/>
        <v>0</v>
      </c>
      <c r="Y47" s="64">
        <f t="shared" si="5"/>
        <v>0</v>
      </c>
      <c r="Z47" s="64">
        <f t="shared" si="5"/>
        <v>0</v>
      </c>
      <c r="AA47" s="64">
        <f t="shared" si="5"/>
        <v>0</v>
      </c>
      <c r="AB47" s="64">
        <f t="shared" si="5"/>
        <v>0</v>
      </c>
      <c r="AC47" s="64">
        <f t="shared" si="5"/>
        <v>0</v>
      </c>
      <c r="AD47" s="64">
        <f t="shared" si="5"/>
        <v>0</v>
      </c>
      <c r="AE47" s="64">
        <f t="shared" si="5"/>
        <v>0</v>
      </c>
      <c r="AF47" s="64">
        <f t="shared" si="5"/>
        <v>0</v>
      </c>
      <c r="AG47" s="64">
        <f t="shared" si="5"/>
        <v>0</v>
      </c>
      <c r="AH47" s="66">
        <f t="shared" si="5"/>
        <v>0</v>
      </c>
      <c r="AI47" s="66">
        <f t="shared" si="5"/>
        <v>0</v>
      </c>
      <c r="AJ47" s="67">
        <f>COUNTA(AJ27:AJ46)-COUNTIF(AJ27:AJ46,"外")-COUNTIF(AJ27:AJ46,"休")-COUNTIF(AJ27:AJ46,"集")</f>
        <v>0</v>
      </c>
      <c r="AQ47" s="305"/>
      <c r="AR47" s="303">
        <v>5</v>
      </c>
      <c r="AS47" s="291"/>
      <c r="AT47" s="430">
        <f>IF(E46="","",E46)</f>
      </c>
      <c r="AU47" s="431"/>
      <c r="AV47" s="427">
        <f>IF(AS47="H29",0,IF(90000&lt;=AU47,90000,AU47))</f>
        <v>0</v>
      </c>
      <c r="AW47" s="431"/>
      <c r="AX47" s="427">
        <f>IF(AS47="H29",0,IF(10000&lt;=AW47,10000,AW47))</f>
        <v>0</v>
      </c>
      <c r="AY47" s="429"/>
      <c r="AZ47" s="433"/>
      <c r="BA47" s="429"/>
      <c r="BB47" s="473"/>
      <c r="BC47" s="475"/>
      <c r="BD47" s="463"/>
      <c r="BE47" s="439"/>
    </row>
    <row r="48" spans="1:57" ht="18" customHeight="1" thickBot="1">
      <c r="A48" s="328" t="s">
        <v>145</v>
      </c>
      <c r="B48" s="329"/>
      <c r="C48" s="329"/>
      <c r="D48" s="329"/>
      <c r="E48" s="329"/>
      <c r="F48" s="65">
        <f>IF(AND(F22&gt;=3,F47&gt;=5),1,0)+IF(AND(F22&gt;=2,F47&gt;=3),1,0)+IF(AND(F22&gt;=1,F47&gt;=1),1,0)</f>
        <v>0</v>
      </c>
      <c r="G48" s="65">
        <f aca="true" t="shared" si="6" ref="G48:AI48">IF(AND(G22&gt;=3,G47&gt;=5),1,0)+IF(AND(G22&gt;=2,G47&gt;=3),1,0)++IF(AND(G22&gt;=1,G47&gt;=1),1,0)</f>
        <v>0</v>
      </c>
      <c r="H48" s="65">
        <f t="shared" si="6"/>
        <v>0</v>
      </c>
      <c r="I48" s="65">
        <f t="shared" si="6"/>
        <v>0</v>
      </c>
      <c r="J48" s="65">
        <f t="shared" si="6"/>
        <v>0</v>
      </c>
      <c r="K48" s="65">
        <f t="shared" si="6"/>
        <v>0</v>
      </c>
      <c r="L48" s="65">
        <f t="shared" si="6"/>
        <v>0</v>
      </c>
      <c r="M48" s="65">
        <f t="shared" si="6"/>
        <v>0</v>
      </c>
      <c r="N48" s="65">
        <f t="shared" si="6"/>
        <v>0</v>
      </c>
      <c r="O48" s="66">
        <f t="shared" si="6"/>
        <v>0</v>
      </c>
      <c r="P48" s="66">
        <f t="shared" si="6"/>
        <v>0</v>
      </c>
      <c r="Q48" s="66">
        <f t="shared" si="6"/>
        <v>0</v>
      </c>
      <c r="R48" s="66">
        <f t="shared" si="6"/>
        <v>0</v>
      </c>
      <c r="S48" s="66">
        <f t="shared" si="6"/>
        <v>0</v>
      </c>
      <c r="T48" s="66">
        <f t="shared" si="6"/>
        <v>0</v>
      </c>
      <c r="U48" s="66">
        <f t="shared" si="6"/>
        <v>0</v>
      </c>
      <c r="V48" s="66">
        <f t="shared" si="6"/>
        <v>0</v>
      </c>
      <c r="W48" s="66">
        <f t="shared" si="6"/>
        <v>0</v>
      </c>
      <c r="X48" s="66">
        <f t="shared" si="6"/>
        <v>0</v>
      </c>
      <c r="Y48" s="66">
        <f t="shared" si="6"/>
        <v>0</v>
      </c>
      <c r="Z48" s="66">
        <f t="shared" si="6"/>
        <v>0</v>
      </c>
      <c r="AA48" s="66">
        <f t="shared" si="6"/>
        <v>0</v>
      </c>
      <c r="AB48" s="66">
        <f t="shared" si="6"/>
        <v>0</v>
      </c>
      <c r="AC48" s="66">
        <f t="shared" si="6"/>
        <v>0</v>
      </c>
      <c r="AD48" s="66">
        <f t="shared" si="6"/>
        <v>0</v>
      </c>
      <c r="AE48" s="66">
        <f t="shared" si="6"/>
        <v>0</v>
      </c>
      <c r="AF48" s="66">
        <f t="shared" si="6"/>
        <v>0</v>
      </c>
      <c r="AG48" s="66">
        <f t="shared" si="6"/>
        <v>0</v>
      </c>
      <c r="AH48" s="66">
        <f t="shared" si="6"/>
        <v>0</v>
      </c>
      <c r="AI48" s="66">
        <f t="shared" si="6"/>
        <v>0</v>
      </c>
      <c r="AJ48" s="67">
        <f>IF(AND(AJ22&gt;=3,AJ47&gt;=5),1,0)+IF(AND(AJ22&gt;=2,AJ47&gt;=3),1,0)++IF(AND(AJ22&gt;=1,AJ47&gt;=1),1,0)</f>
        <v>0</v>
      </c>
      <c r="AO48" s="51"/>
      <c r="AP48" s="51"/>
      <c r="AQ48" s="306"/>
      <c r="AR48" s="440"/>
      <c r="AS48" s="292"/>
      <c r="AT48" s="441"/>
      <c r="AU48" s="442"/>
      <c r="AV48" s="447"/>
      <c r="AW48" s="446"/>
      <c r="AX48" s="447"/>
      <c r="AY48" s="444"/>
      <c r="AZ48" s="445"/>
      <c r="BA48" s="444"/>
      <c r="BB48" s="477"/>
      <c r="BC48" s="478"/>
      <c r="BD48" s="470"/>
      <c r="BE48" s="450"/>
    </row>
    <row r="49" spans="1:57" ht="16.5" customHeight="1" thickBot="1">
      <c r="A49" s="328" t="s">
        <v>155</v>
      </c>
      <c r="B49" s="329"/>
      <c r="C49" s="329"/>
      <c r="D49" s="329"/>
      <c r="E49" s="329"/>
      <c r="F49" s="84"/>
      <c r="G49" s="84"/>
      <c r="H49" s="84"/>
      <c r="I49" s="84"/>
      <c r="J49" s="84"/>
      <c r="K49" s="84"/>
      <c r="L49" s="84"/>
      <c r="M49" s="84"/>
      <c r="N49" s="84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O49" s="51"/>
      <c r="AP49" s="51"/>
      <c r="AQ49" s="486" t="s">
        <v>229</v>
      </c>
      <c r="AR49" s="487"/>
      <c r="AS49" s="488"/>
      <c r="AT49" s="498"/>
      <c r="AU49" s="481">
        <f aca="true" t="shared" si="7" ref="AU49:BD49">SUM(AU19:AU48)</f>
        <v>0</v>
      </c>
      <c r="AV49" s="479">
        <f t="shared" si="7"/>
        <v>0</v>
      </c>
      <c r="AW49" s="515">
        <f t="shared" si="7"/>
        <v>0</v>
      </c>
      <c r="AX49" s="496">
        <f t="shared" si="7"/>
        <v>0</v>
      </c>
      <c r="AY49" s="481">
        <f t="shared" si="7"/>
        <v>0</v>
      </c>
      <c r="AZ49" s="513">
        <f t="shared" si="7"/>
        <v>0</v>
      </c>
      <c r="BA49" s="481">
        <f t="shared" si="7"/>
        <v>0</v>
      </c>
      <c r="BB49" s="496">
        <f t="shared" si="7"/>
        <v>0</v>
      </c>
      <c r="BC49" s="479">
        <f t="shared" si="7"/>
        <v>0</v>
      </c>
      <c r="BD49" s="481">
        <f t="shared" si="7"/>
        <v>0</v>
      </c>
      <c r="BE49" s="483"/>
    </row>
    <row r="50" spans="40:57" ht="16.5" customHeight="1" thickBot="1">
      <c r="AN50" s="68"/>
      <c r="AO50" s="51"/>
      <c r="AP50" s="51"/>
      <c r="AQ50" s="489"/>
      <c r="AR50" s="490"/>
      <c r="AS50" s="491"/>
      <c r="AT50" s="499"/>
      <c r="AU50" s="485"/>
      <c r="AV50" s="480"/>
      <c r="AW50" s="516"/>
      <c r="AX50" s="497"/>
      <c r="AY50" s="485"/>
      <c r="AZ50" s="514"/>
      <c r="BA50" s="485"/>
      <c r="BB50" s="497"/>
      <c r="BC50" s="480"/>
      <c r="BD50" s="482"/>
      <c r="BE50" s="484"/>
    </row>
    <row r="51" spans="1:57" ht="16.5" customHeight="1">
      <c r="A51" s="319" t="s">
        <v>7</v>
      </c>
      <c r="B51" s="320"/>
      <c r="C51" s="320"/>
      <c r="D51" s="321"/>
      <c r="E51" s="88" t="s">
        <v>8</v>
      </c>
      <c r="F51" s="41" t="s">
        <v>9</v>
      </c>
      <c r="G51" s="41" t="s">
        <v>10</v>
      </c>
      <c r="H51" s="41" t="s">
        <v>11</v>
      </c>
      <c r="I51" s="41" t="s">
        <v>12</v>
      </c>
      <c r="J51" s="41" t="s">
        <v>13</v>
      </c>
      <c r="K51" s="41" t="s">
        <v>14</v>
      </c>
      <c r="L51" s="41" t="s">
        <v>15</v>
      </c>
      <c r="M51" s="41" t="s">
        <v>16</v>
      </c>
      <c r="N51" s="41" t="s">
        <v>17</v>
      </c>
      <c r="O51" s="41" t="s">
        <v>64</v>
      </c>
      <c r="P51" s="41" t="s">
        <v>66</v>
      </c>
      <c r="Q51" s="41" t="s">
        <v>101</v>
      </c>
      <c r="R51" s="41" t="s">
        <v>102</v>
      </c>
      <c r="S51" s="41" t="s">
        <v>18</v>
      </c>
      <c r="T51" s="41" t="s">
        <v>19</v>
      </c>
      <c r="U51" s="41" t="s">
        <v>20</v>
      </c>
      <c r="V51" s="376" t="s">
        <v>105</v>
      </c>
      <c r="W51" s="377"/>
      <c r="X51" s="378"/>
      <c r="AN51" s="70"/>
      <c r="AO51" s="51"/>
      <c r="AP51" s="51"/>
      <c r="AQ51" s="500" t="s">
        <v>230</v>
      </c>
      <c r="AR51" s="501"/>
      <c r="AS51" s="501"/>
      <c r="AT51" s="125"/>
      <c r="AU51" s="126">
        <f>SUM(AU9:AU18)</f>
        <v>0</v>
      </c>
      <c r="AV51" s="137">
        <f aca="true" t="shared" si="8" ref="AV51:BD51">SUM(AV9:AV18)</f>
        <v>0</v>
      </c>
      <c r="AW51" s="157">
        <f t="shared" si="8"/>
        <v>0</v>
      </c>
      <c r="AX51" s="158">
        <f t="shared" si="8"/>
        <v>0</v>
      </c>
      <c r="AY51" s="126">
        <f t="shared" si="8"/>
        <v>0</v>
      </c>
      <c r="AZ51" s="137">
        <f t="shared" si="8"/>
        <v>0</v>
      </c>
      <c r="BA51" s="126">
        <f t="shared" si="8"/>
        <v>0</v>
      </c>
      <c r="BB51" s="165">
        <f t="shared" si="8"/>
        <v>0</v>
      </c>
      <c r="BC51" s="158">
        <f t="shared" si="8"/>
        <v>0</v>
      </c>
      <c r="BD51" s="166">
        <f t="shared" si="8"/>
        <v>0</v>
      </c>
      <c r="BE51" s="122"/>
    </row>
    <row r="52" spans="1:57" ht="16.5" customHeight="1">
      <c r="A52" s="322"/>
      <c r="B52" s="323"/>
      <c r="C52" s="323"/>
      <c r="D52" s="324"/>
      <c r="E52" s="88" t="s">
        <v>21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373">
        <f>SUM(F52:R52)</f>
        <v>0</v>
      </c>
      <c r="W52" s="374"/>
      <c r="X52" s="375"/>
      <c r="AN52" s="70"/>
      <c r="AO52" s="51"/>
      <c r="AP52" s="51"/>
      <c r="AQ52" s="492" t="s">
        <v>178</v>
      </c>
      <c r="AR52" s="493"/>
      <c r="AS52" s="493"/>
      <c r="AT52" s="127"/>
      <c r="AU52" s="128">
        <f>SUM(AU19:AU28)</f>
        <v>0</v>
      </c>
      <c r="AV52" s="138">
        <f aca="true" t="shared" si="9" ref="AV52:BD52">SUM(AV19:AV28)</f>
        <v>0</v>
      </c>
      <c r="AW52" s="128">
        <f t="shared" si="9"/>
        <v>0</v>
      </c>
      <c r="AX52" s="138">
        <f t="shared" si="9"/>
        <v>0</v>
      </c>
      <c r="AY52" s="128">
        <f t="shared" si="9"/>
        <v>0</v>
      </c>
      <c r="AZ52" s="138">
        <f t="shared" si="9"/>
        <v>0</v>
      </c>
      <c r="BA52" s="128">
        <f t="shared" si="9"/>
        <v>0</v>
      </c>
      <c r="BB52" s="150">
        <f t="shared" si="9"/>
        <v>0</v>
      </c>
      <c r="BC52" s="138">
        <f t="shared" si="9"/>
        <v>0</v>
      </c>
      <c r="BD52" s="151">
        <f t="shared" si="9"/>
        <v>0</v>
      </c>
      <c r="BE52" s="123"/>
    </row>
    <row r="53" spans="1:57" ht="16.5" customHeight="1">
      <c r="A53" s="322"/>
      <c r="B53" s="323"/>
      <c r="C53" s="323"/>
      <c r="D53" s="324"/>
      <c r="E53" s="88" t="s">
        <v>76</v>
      </c>
      <c r="F53" s="2">
        <f>AK83</f>
        <v>0</v>
      </c>
      <c r="G53" s="2">
        <f>AK84</f>
        <v>0</v>
      </c>
      <c r="H53" s="2">
        <f>AK85</f>
        <v>0</v>
      </c>
      <c r="I53" s="2">
        <f>AK86</f>
        <v>0</v>
      </c>
      <c r="J53" s="2">
        <f>AK87</f>
        <v>0</v>
      </c>
      <c r="K53" s="2">
        <f>AK88</f>
        <v>0</v>
      </c>
      <c r="L53" s="2">
        <f>AK89</f>
        <v>0</v>
      </c>
      <c r="M53" s="2">
        <f>AK90</f>
        <v>0</v>
      </c>
      <c r="N53" s="2">
        <f>AK91</f>
        <v>0</v>
      </c>
      <c r="O53" s="2">
        <f>AK92</f>
        <v>0</v>
      </c>
      <c r="P53" s="2">
        <f>AK93</f>
        <v>0</v>
      </c>
      <c r="Q53" s="2">
        <f>AK94</f>
        <v>0</v>
      </c>
      <c r="R53" s="2">
        <f>AK95</f>
        <v>0</v>
      </c>
      <c r="S53" s="2">
        <f>AK96</f>
        <v>0</v>
      </c>
      <c r="T53" s="2">
        <f>AK97</f>
        <v>0</v>
      </c>
      <c r="U53" s="2">
        <f>AK98</f>
        <v>0</v>
      </c>
      <c r="V53" s="373">
        <f>SUM(F53:R53)</f>
        <v>0</v>
      </c>
      <c r="W53" s="374"/>
      <c r="X53" s="375"/>
      <c r="AN53" s="70"/>
      <c r="AO53" s="51"/>
      <c r="AP53" s="51"/>
      <c r="AQ53" s="492" t="s">
        <v>179</v>
      </c>
      <c r="AR53" s="493"/>
      <c r="AS53" s="493"/>
      <c r="AT53" s="127"/>
      <c r="AU53" s="128">
        <f>SUM(AU29:AU38)</f>
        <v>0</v>
      </c>
      <c r="AV53" s="138">
        <f aca="true" t="shared" si="10" ref="AV53:BD53">SUM(AV29:AV38)</f>
        <v>0</v>
      </c>
      <c r="AW53" s="128">
        <f t="shared" si="10"/>
        <v>0</v>
      </c>
      <c r="AX53" s="138">
        <f t="shared" si="10"/>
        <v>0</v>
      </c>
      <c r="AY53" s="159">
        <f t="shared" si="10"/>
        <v>0</v>
      </c>
      <c r="AZ53" s="160">
        <f t="shared" si="10"/>
        <v>0</v>
      </c>
      <c r="BA53" s="159">
        <f t="shared" si="10"/>
        <v>0</v>
      </c>
      <c r="BB53" s="161">
        <f t="shared" si="10"/>
        <v>0</v>
      </c>
      <c r="BC53" s="138">
        <f t="shared" si="10"/>
        <v>0</v>
      </c>
      <c r="BD53" s="151">
        <f t="shared" si="10"/>
        <v>0</v>
      </c>
      <c r="BE53" s="123"/>
    </row>
    <row r="54" spans="1:57" ht="16.5" customHeight="1" thickBot="1">
      <c r="A54" s="325"/>
      <c r="B54" s="326"/>
      <c r="C54" s="326"/>
      <c r="D54" s="327"/>
      <c r="E54" s="71" t="s">
        <v>75</v>
      </c>
      <c r="F54" s="2">
        <f>F53+'【9月】月集計表'!F54</f>
        <v>0</v>
      </c>
      <c r="G54" s="2">
        <f>G53+'【9月】月集計表'!G54</f>
        <v>0</v>
      </c>
      <c r="H54" s="2">
        <f>H53+'【9月】月集計表'!H54</f>
        <v>0</v>
      </c>
      <c r="I54" s="2">
        <f>I53+'【9月】月集計表'!I54</f>
        <v>0</v>
      </c>
      <c r="J54" s="2">
        <f>J53+'【9月】月集計表'!J54</f>
        <v>0</v>
      </c>
      <c r="K54" s="2">
        <f>K53+'【9月】月集計表'!K54</f>
        <v>0</v>
      </c>
      <c r="L54" s="2">
        <f>L53+'【9月】月集計表'!L54</f>
        <v>0</v>
      </c>
      <c r="M54" s="2">
        <f>M53+'【9月】月集計表'!M54</f>
        <v>0</v>
      </c>
      <c r="N54" s="2">
        <f>N53+'【9月】月集計表'!N54</f>
        <v>0</v>
      </c>
      <c r="O54" s="2">
        <f>O53+'【9月】月集計表'!O54</f>
        <v>0</v>
      </c>
      <c r="P54" s="2">
        <f>P53+'【9月】月集計表'!P54</f>
        <v>0</v>
      </c>
      <c r="Q54" s="2">
        <f>Q53+'【9月】月集計表'!Q54</f>
        <v>0</v>
      </c>
      <c r="R54" s="2">
        <f>R53+'【9月】月集計表'!R54</f>
        <v>0</v>
      </c>
      <c r="S54" s="2">
        <f>S53+'【9月】月集計表'!S54</f>
        <v>0</v>
      </c>
      <c r="T54" s="2">
        <f>T53+'【9月】月集計表'!T54</f>
        <v>0</v>
      </c>
      <c r="U54" s="2">
        <f>U53+'【9月】月集計表'!U54</f>
        <v>0</v>
      </c>
      <c r="V54" s="361">
        <f>SUM(F54:R54)</f>
        <v>0</v>
      </c>
      <c r="W54" s="361"/>
      <c r="X54" s="361"/>
      <c r="Y54" s="34" t="s">
        <v>143</v>
      </c>
      <c r="AN54" s="70"/>
      <c r="AO54" s="51"/>
      <c r="AP54" s="51"/>
      <c r="AQ54" s="494" t="s">
        <v>180</v>
      </c>
      <c r="AR54" s="495"/>
      <c r="AS54" s="495"/>
      <c r="AT54" s="129"/>
      <c r="AU54" s="130">
        <f>SUM(AU39:AU48)</f>
        <v>0</v>
      </c>
      <c r="AV54" s="139">
        <f aca="true" t="shared" si="11" ref="AV54:BD54">SUM(AV39:AV48)</f>
        <v>0</v>
      </c>
      <c r="AW54" s="130">
        <f t="shared" si="11"/>
        <v>0</v>
      </c>
      <c r="AX54" s="139">
        <f t="shared" si="11"/>
        <v>0</v>
      </c>
      <c r="AY54" s="162">
        <f t="shared" si="11"/>
        <v>0</v>
      </c>
      <c r="AZ54" s="163">
        <f t="shared" si="11"/>
        <v>0</v>
      </c>
      <c r="BA54" s="162">
        <f t="shared" si="11"/>
        <v>0</v>
      </c>
      <c r="BB54" s="164">
        <f t="shared" si="11"/>
        <v>0</v>
      </c>
      <c r="BC54" s="139">
        <f t="shared" si="11"/>
        <v>0</v>
      </c>
      <c r="BD54" s="152">
        <f t="shared" si="11"/>
        <v>0</v>
      </c>
      <c r="BE54" s="124"/>
    </row>
    <row r="55" spans="41:42" ht="13.5" customHeight="1">
      <c r="AO55" s="51"/>
      <c r="AP55" s="51"/>
    </row>
    <row r="56" spans="41:42" ht="13.5" customHeight="1" hidden="1">
      <c r="AO56" s="68"/>
      <c r="AP56" s="68"/>
    </row>
    <row r="57" spans="11:42" ht="13.5" customHeight="1" hidden="1">
      <c r="K57" s="72" t="s">
        <v>22</v>
      </c>
      <c r="AO57" s="70"/>
      <c r="AP57" s="70"/>
    </row>
    <row r="58" spans="41:42" ht="13.5" customHeight="1" hidden="1">
      <c r="AO58" s="70"/>
      <c r="AP58" s="70"/>
    </row>
    <row r="59" spans="11:42" ht="13.5" customHeight="1" hidden="1">
      <c r="K59" s="72" t="s">
        <v>23</v>
      </c>
      <c r="L59" s="72" t="s">
        <v>24</v>
      </c>
      <c r="AO59" s="70"/>
      <c r="AP59" s="70"/>
    </row>
    <row r="60" spans="11:42" ht="13.5" customHeight="1" hidden="1">
      <c r="K60" s="72" t="s">
        <v>25</v>
      </c>
      <c r="L60" s="34" t="s">
        <v>26</v>
      </c>
      <c r="AO60" s="70"/>
      <c r="AP60" s="70"/>
    </row>
    <row r="61" spans="11:12" ht="13.5" customHeight="1" hidden="1">
      <c r="K61" s="72" t="s">
        <v>27</v>
      </c>
      <c r="L61" s="72" t="s">
        <v>28</v>
      </c>
    </row>
    <row r="62" spans="11:12" ht="13.5" customHeight="1" hidden="1">
      <c r="K62" s="72" t="s">
        <v>29</v>
      </c>
      <c r="L62" s="72" t="s">
        <v>30</v>
      </c>
    </row>
    <row r="63" spans="11:12" ht="13.5" customHeight="1" hidden="1">
      <c r="K63" s="72" t="s">
        <v>31</v>
      </c>
      <c r="L63" s="72" t="s">
        <v>32</v>
      </c>
    </row>
    <row r="64" spans="11:12" ht="13.5" customHeight="1" hidden="1">
      <c r="K64" s="72" t="s">
        <v>33</v>
      </c>
      <c r="L64" s="72" t="s">
        <v>34</v>
      </c>
    </row>
    <row r="65" spans="11:12" ht="13.5" customHeight="1" hidden="1">
      <c r="K65" s="72" t="s">
        <v>35</v>
      </c>
      <c r="L65" s="72" t="s">
        <v>36</v>
      </c>
    </row>
    <row r="66" spans="11:12" ht="13.5" customHeight="1" hidden="1">
      <c r="K66" s="72" t="s">
        <v>37</v>
      </c>
      <c r="L66" s="72" t="s">
        <v>38</v>
      </c>
    </row>
    <row r="67" spans="11:12" ht="13.5" customHeight="1" hidden="1">
      <c r="K67" s="72" t="s">
        <v>39</v>
      </c>
      <c r="L67" s="72" t="s">
        <v>40</v>
      </c>
    </row>
    <row r="68" spans="11:12" ht="13.5" customHeight="1" hidden="1">
      <c r="K68" s="72" t="s">
        <v>41</v>
      </c>
      <c r="L68" s="72" t="s">
        <v>42</v>
      </c>
    </row>
    <row r="69" spans="11:22" ht="13.5" customHeight="1" hidden="1">
      <c r="K69" s="72" t="s">
        <v>67</v>
      </c>
      <c r="L69" s="72" t="s">
        <v>65</v>
      </c>
      <c r="U69" s="72"/>
      <c r="V69" s="72"/>
    </row>
    <row r="70" spans="11:22" ht="13.5" customHeight="1" hidden="1">
      <c r="K70" s="72" t="s">
        <v>68</v>
      </c>
      <c r="L70" s="72" t="s">
        <v>69</v>
      </c>
      <c r="U70" s="72"/>
      <c r="V70" s="72"/>
    </row>
    <row r="71" spans="11:22" ht="13.5" customHeight="1" hidden="1">
      <c r="K71" s="72" t="s">
        <v>97</v>
      </c>
      <c r="L71" s="72" t="s">
        <v>99</v>
      </c>
      <c r="U71" s="72"/>
      <c r="V71" s="72"/>
    </row>
    <row r="72" spans="11:12" ht="13.5" customHeight="1" hidden="1">
      <c r="K72" s="72" t="s">
        <v>98</v>
      </c>
      <c r="L72" s="72" t="s">
        <v>100</v>
      </c>
    </row>
    <row r="73" spans="11:12" ht="13.5" customHeight="1" hidden="1">
      <c r="K73" s="34" t="s">
        <v>96</v>
      </c>
      <c r="L73" s="34" t="s">
        <v>44</v>
      </c>
    </row>
    <row r="74" spans="11:12" ht="13.5" customHeight="1" hidden="1">
      <c r="K74" s="34" t="s">
        <v>95</v>
      </c>
      <c r="L74" s="34" t="s">
        <v>45</v>
      </c>
    </row>
    <row r="75" spans="11:12" ht="13.5" customHeight="1" hidden="1">
      <c r="K75" s="72" t="s">
        <v>18</v>
      </c>
      <c r="L75" s="72" t="s">
        <v>43</v>
      </c>
    </row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spans="5:37" ht="13.5" customHeight="1" hidden="1">
      <c r="E82" s="2"/>
      <c r="F82" s="288">
        <v>1</v>
      </c>
      <c r="G82" s="288">
        <v>2</v>
      </c>
      <c r="H82" s="288">
        <v>3</v>
      </c>
      <c r="I82" s="288">
        <v>4</v>
      </c>
      <c r="J82" s="288">
        <v>5</v>
      </c>
      <c r="K82" s="288">
        <v>6</v>
      </c>
      <c r="L82" s="288">
        <v>7</v>
      </c>
      <c r="M82" s="288">
        <v>8</v>
      </c>
      <c r="N82" s="288">
        <v>9</v>
      </c>
      <c r="O82" s="288">
        <v>10</v>
      </c>
      <c r="P82" s="288">
        <v>11</v>
      </c>
      <c r="Q82" s="288">
        <v>12</v>
      </c>
      <c r="R82" s="288">
        <v>13</v>
      </c>
      <c r="S82" s="288">
        <v>14</v>
      </c>
      <c r="T82" s="288">
        <v>15</v>
      </c>
      <c r="U82" s="288">
        <v>16</v>
      </c>
      <c r="V82" s="288">
        <v>17</v>
      </c>
      <c r="W82" s="288">
        <v>18</v>
      </c>
      <c r="X82" s="288">
        <v>19</v>
      </c>
      <c r="Y82" s="288">
        <v>20</v>
      </c>
      <c r="Z82" s="288">
        <v>21</v>
      </c>
      <c r="AA82" s="288">
        <v>22</v>
      </c>
      <c r="AB82" s="288">
        <v>23</v>
      </c>
      <c r="AC82" s="288">
        <v>24</v>
      </c>
      <c r="AD82" s="288">
        <v>25</v>
      </c>
      <c r="AE82" s="288">
        <v>26</v>
      </c>
      <c r="AF82" s="288">
        <v>27</v>
      </c>
      <c r="AG82" s="288">
        <v>28</v>
      </c>
      <c r="AH82" s="288">
        <v>29</v>
      </c>
      <c r="AI82" s="288">
        <v>30</v>
      </c>
      <c r="AJ82" s="288">
        <v>31</v>
      </c>
      <c r="AK82" s="41" t="s">
        <v>4</v>
      </c>
    </row>
    <row r="83" spans="5:37" ht="13.5" customHeight="1" hidden="1">
      <c r="E83" s="41" t="s">
        <v>9</v>
      </c>
      <c r="F83" s="2">
        <f aca="true" t="shared" si="12" ref="F83:F98">IF(COUNTIF(F$27:F$46,$E83)=0,0,1)</f>
        <v>0</v>
      </c>
      <c r="G83" s="2">
        <f aca="true" t="shared" si="13" ref="G83:V98">IF(COUNTIF(G$27:G$46,$E83)=0,0,1)</f>
        <v>0</v>
      </c>
      <c r="H83" s="2">
        <f t="shared" si="13"/>
        <v>0</v>
      </c>
      <c r="I83" s="2">
        <f t="shared" si="13"/>
        <v>0</v>
      </c>
      <c r="J83" s="2">
        <f t="shared" si="13"/>
        <v>0</v>
      </c>
      <c r="K83" s="2">
        <f t="shared" si="13"/>
        <v>0</v>
      </c>
      <c r="L83" s="2">
        <f t="shared" si="13"/>
        <v>0</v>
      </c>
      <c r="M83" s="2">
        <f t="shared" si="13"/>
        <v>0</v>
      </c>
      <c r="N83" s="2">
        <f t="shared" si="13"/>
        <v>0</v>
      </c>
      <c r="O83" s="2">
        <f t="shared" si="13"/>
        <v>0</v>
      </c>
      <c r="P83" s="2">
        <f t="shared" si="13"/>
        <v>0</v>
      </c>
      <c r="Q83" s="2">
        <f t="shared" si="13"/>
        <v>0</v>
      </c>
      <c r="R83" s="2">
        <f t="shared" si="13"/>
        <v>0</v>
      </c>
      <c r="S83" s="2">
        <f t="shared" si="13"/>
        <v>0</v>
      </c>
      <c r="T83" s="2">
        <f t="shared" si="13"/>
        <v>0</v>
      </c>
      <c r="U83" s="2">
        <f t="shared" si="13"/>
        <v>0</v>
      </c>
      <c r="V83" s="2">
        <f t="shared" si="13"/>
        <v>0</v>
      </c>
      <c r="W83" s="2">
        <f aca="true" t="shared" si="14" ref="W83:AJ98">IF(COUNTIF(W$27:W$46,$E83)=0,0,1)</f>
        <v>0</v>
      </c>
      <c r="X83" s="2">
        <f t="shared" si="14"/>
        <v>0</v>
      </c>
      <c r="Y83" s="2">
        <f t="shared" si="14"/>
        <v>0</v>
      </c>
      <c r="Z83" s="2">
        <f t="shared" si="14"/>
        <v>0</v>
      </c>
      <c r="AA83" s="2">
        <f t="shared" si="14"/>
        <v>0</v>
      </c>
      <c r="AB83" s="2">
        <f t="shared" si="14"/>
        <v>0</v>
      </c>
      <c r="AC83" s="2">
        <f t="shared" si="14"/>
        <v>0</v>
      </c>
      <c r="AD83" s="2">
        <f t="shared" si="14"/>
        <v>0</v>
      </c>
      <c r="AE83" s="2">
        <f t="shared" si="14"/>
        <v>0</v>
      </c>
      <c r="AF83" s="2">
        <f t="shared" si="14"/>
        <v>0</v>
      </c>
      <c r="AG83" s="2">
        <f t="shared" si="14"/>
        <v>0</v>
      </c>
      <c r="AH83" s="2">
        <f t="shared" si="14"/>
        <v>0</v>
      </c>
      <c r="AI83" s="2">
        <f t="shared" si="14"/>
        <v>0</v>
      </c>
      <c r="AJ83" s="2">
        <f t="shared" si="14"/>
        <v>0</v>
      </c>
      <c r="AK83" s="2">
        <f>COUNTIF(F83:AJ83,1)</f>
        <v>0</v>
      </c>
    </row>
    <row r="84" spans="5:37" ht="13.5" customHeight="1" hidden="1">
      <c r="E84" s="41" t="s">
        <v>10</v>
      </c>
      <c r="F84" s="2">
        <f t="shared" si="12"/>
        <v>0</v>
      </c>
      <c r="G84" s="2">
        <f t="shared" si="13"/>
        <v>0</v>
      </c>
      <c r="H84" s="2">
        <f t="shared" si="13"/>
        <v>0</v>
      </c>
      <c r="I84" s="2">
        <f t="shared" si="13"/>
        <v>0</v>
      </c>
      <c r="J84" s="2">
        <f t="shared" si="13"/>
        <v>0</v>
      </c>
      <c r="K84" s="2">
        <f t="shared" si="13"/>
        <v>0</v>
      </c>
      <c r="L84" s="2">
        <f t="shared" si="13"/>
        <v>0</v>
      </c>
      <c r="M84" s="2">
        <f t="shared" si="13"/>
        <v>0</v>
      </c>
      <c r="N84" s="2">
        <f t="shared" si="13"/>
        <v>0</v>
      </c>
      <c r="O84" s="2">
        <f t="shared" si="13"/>
        <v>0</v>
      </c>
      <c r="P84" s="2">
        <f t="shared" si="13"/>
        <v>0</v>
      </c>
      <c r="Q84" s="2">
        <f t="shared" si="13"/>
        <v>0</v>
      </c>
      <c r="R84" s="2">
        <f t="shared" si="13"/>
        <v>0</v>
      </c>
      <c r="S84" s="2">
        <f t="shared" si="13"/>
        <v>0</v>
      </c>
      <c r="T84" s="2">
        <f t="shared" si="13"/>
        <v>0</v>
      </c>
      <c r="U84" s="2">
        <f t="shared" si="13"/>
        <v>0</v>
      </c>
      <c r="V84" s="2">
        <f t="shared" si="13"/>
        <v>0</v>
      </c>
      <c r="W84" s="2">
        <f t="shared" si="14"/>
        <v>0</v>
      </c>
      <c r="X84" s="2">
        <f t="shared" si="14"/>
        <v>0</v>
      </c>
      <c r="Y84" s="2">
        <f t="shared" si="14"/>
        <v>0</v>
      </c>
      <c r="Z84" s="2">
        <f t="shared" si="14"/>
        <v>0</v>
      </c>
      <c r="AA84" s="2">
        <f t="shared" si="14"/>
        <v>0</v>
      </c>
      <c r="AB84" s="2">
        <f t="shared" si="14"/>
        <v>0</v>
      </c>
      <c r="AC84" s="2">
        <f t="shared" si="14"/>
        <v>0</v>
      </c>
      <c r="AD84" s="2">
        <f t="shared" si="14"/>
        <v>0</v>
      </c>
      <c r="AE84" s="2">
        <f t="shared" si="14"/>
        <v>0</v>
      </c>
      <c r="AF84" s="2">
        <f t="shared" si="14"/>
        <v>0</v>
      </c>
      <c r="AG84" s="2">
        <f t="shared" si="14"/>
        <v>0</v>
      </c>
      <c r="AH84" s="2">
        <f t="shared" si="14"/>
        <v>0</v>
      </c>
      <c r="AI84" s="2">
        <f t="shared" si="14"/>
        <v>0</v>
      </c>
      <c r="AJ84" s="2">
        <f t="shared" si="14"/>
        <v>0</v>
      </c>
      <c r="AK84" s="2">
        <f aca="true" t="shared" si="15" ref="AK84:AK98">COUNTIF(F84:AJ84,1)</f>
        <v>0</v>
      </c>
    </row>
    <row r="85" spans="5:37" ht="13.5" customHeight="1" hidden="1">
      <c r="E85" s="41" t="s">
        <v>11</v>
      </c>
      <c r="F85" s="2">
        <f t="shared" si="12"/>
        <v>0</v>
      </c>
      <c r="G85" s="2">
        <f t="shared" si="13"/>
        <v>0</v>
      </c>
      <c r="H85" s="2">
        <f t="shared" si="13"/>
        <v>0</v>
      </c>
      <c r="I85" s="2">
        <f t="shared" si="13"/>
        <v>0</v>
      </c>
      <c r="J85" s="2">
        <f t="shared" si="13"/>
        <v>0</v>
      </c>
      <c r="K85" s="2">
        <f t="shared" si="13"/>
        <v>0</v>
      </c>
      <c r="L85" s="2">
        <f t="shared" si="13"/>
        <v>0</v>
      </c>
      <c r="M85" s="2">
        <f t="shared" si="13"/>
        <v>0</v>
      </c>
      <c r="N85" s="2">
        <f t="shared" si="13"/>
        <v>0</v>
      </c>
      <c r="O85" s="2">
        <f t="shared" si="13"/>
        <v>0</v>
      </c>
      <c r="P85" s="2">
        <f t="shared" si="13"/>
        <v>0</v>
      </c>
      <c r="Q85" s="2">
        <f t="shared" si="13"/>
        <v>0</v>
      </c>
      <c r="R85" s="2">
        <f t="shared" si="13"/>
        <v>0</v>
      </c>
      <c r="S85" s="2">
        <f t="shared" si="13"/>
        <v>0</v>
      </c>
      <c r="T85" s="2">
        <f t="shared" si="13"/>
        <v>0</v>
      </c>
      <c r="U85" s="2">
        <f t="shared" si="13"/>
        <v>0</v>
      </c>
      <c r="V85" s="2">
        <f t="shared" si="13"/>
        <v>0</v>
      </c>
      <c r="W85" s="2">
        <f t="shared" si="14"/>
        <v>0</v>
      </c>
      <c r="X85" s="2">
        <f t="shared" si="14"/>
        <v>0</v>
      </c>
      <c r="Y85" s="2">
        <f t="shared" si="14"/>
        <v>0</v>
      </c>
      <c r="Z85" s="2">
        <f t="shared" si="14"/>
        <v>0</v>
      </c>
      <c r="AA85" s="2">
        <f t="shared" si="14"/>
        <v>0</v>
      </c>
      <c r="AB85" s="2">
        <f t="shared" si="14"/>
        <v>0</v>
      </c>
      <c r="AC85" s="2">
        <f t="shared" si="14"/>
        <v>0</v>
      </c>
      <c r="AD85" s="2">
        <f t="shared" si="14"/>
        <v>0</v>
      </c>
      <c r="AE85" s="2">
        <f t="shared" si="14"/>
        <v>0</v>
      </c>
      <c r="AF85" s="2">
        <f t="shared" si="14"/>
        <v>0</v>
      </c>
      <c r="AG85" s="2">
        <f t="shared" si="14"/>
        <v>0</v>
      </c>
      <c r="AH85" s="2">
        <f t="shared" si="14"/>
        <v>0</v>
      </c>
      <c r="AI85" s="2">
        <f t="shared" si="14"/>
        <v>0</v>
      </c>
      <c r="AJ85" s="2">
        <f t="shared" si="14"/>
        <v>0</v>
      </c>
      <c r="AK85" s="2">
        <f t="shared" si="15"/>
        <v>0</v>
      </c>
    </row>
    <row r="86" spans="5:37" ht="13.5" customHeight="1" hidden="1">
      <c r="E86" s="41" t="s">
        <v>12</v>
      </c>
      <c r="F86" s="2">
        <f t="shared" si="12"/>
        <v>0</v>
      </c>
      <c r="G86" s="2">
        <f t="shared" si="13"/>
        <v>0</v>
      </c>
      <c r="H86" s="2">
        <f t="shared" si="13"/>
        <v>0</v>
      </c>
      <c r="I86" s="2">
        <f t="shared" si="13"/>
        <v>0</v>
      </c>
      <c r="J86" s="2">
        <f t="shared" si="13"/>
        <v>0</v>
      </c>
      <c r="K86" s="2">
        <f t="shared" si="13"/>
        <v>0</v>
      </c>
      <c r="L86" s="2">
        <f t="shared" si="13"/>
        <v>0</v>
      </c>
      <c r="M86" s="2">
        <f t="shared" si="13"/>
        <v>0</v>
      </c>
      <c r="N86" s="2">
        <f t="shared" si="13"/>
        <v>0</v>
      </c>
      <c r="O86" s="2">
        <f t="shared" si="13"/>
        <v>0</v>
      </c>
      <c r="P86" s="2">
        <f t="shared" si="13"/>
        <v>0</v>
      </c>
      <c r="Q86" s="2">
        <f t="shared" si="13"/>
        <v>0</v>
      </c>
      <c r="R86" s="2">
        <f t="shared" si="13"/>
        <v>0</v>
      </c>
      <c r="S86" s="2">
        <f t="shared" si="13"/>
        <v>0</v>
      </c>
      <c r="T86" s="2">
        <f t="shared" si="13"/>
        <v>0</v>
      </c>
      <c r="U86" s="2">
        <f t="shared" si="13"/>
        <v>0</v>
      </c>
      <c r="V86" s="2">
        <f t="shared" si="13"/>
        <v>0</v>
      </c>
      <c r="W86" s="2">
        <f t="shared" si="14"/>
        <v>0</v>
      </c>
      <c r="X86" s="2">
        <f t="shared" si="14"/>
        <v>0</v>
      </c>
      <c r="Y86" s="2">
        <f t="shared" si="14"/>
        <v>0</v>
      </c>
      <c r="Z86" s="2">
        <f t="shared" si="14"/>
        <v>0</v>
      </c>
      <c r="AA86" s="2">
        <f t="shared" si="14"/>
        <v>0</v>
      </c>
      <c r="AB86" s="2">
        <f t="shared" si="14"/>
        <v>0</v>
      </c>
      <c r="AC86" s="2">
        <f t="shared" si="14"/>
        <v>0</v>
      </c>
      <c r="AD86" s="2">
        <f t="shared" si="14"/>
        <v>0</v>
      </c>
      <c r="AE86" s="2">
        <f t="shared" si="14"/>
        <v>0</v>
      </c>
      <c r="AF86" s="2">
        <f t="shared" si="14"/>
        <v>0</v>
      </c>
      <c r="AG86" s="2">
        <f t="shared" si="14"/>
        <v>0</v>
      </c>
      <c r="AH86" s="2">
        <f t="shared" si="14"/>
        <v>0</v>
      </c>
      <c r="AI86" s="2">
        <f t="shared" si="14"/>
        <v>0</v>
      </c>
      <c r="AJ86" s="2">
        <f t="shared" si="14"/>
        <v>0</v>
      </c>
      <c r="AK86" s="2">
        <f t="shared" si="15"/>
        <v>0</v>
      </c>
    </row>
    <row r="87" spans="5:37" ht="13.5" customHeight="1" hidden="1">
      <c r="E87" s="41" t="s">
        <v>13</v>
      </c>
      <c r="F87" s="2">
        <f t="shared" si="12"/>
        <v>0</v>
      </c>
      <c r="G87" s="2">
        <f t="shared" si="13"/>
        <v>0</v>
      </c>
      <c r="H87" s="2">
        <f t="shared" si="13"/>
        <v>0</v>
      </c>
      <c r="I87" s="2">
        <f t="shared" si="13"/>
        <v>0</v>
      </c>
      <c r="J87" s="2">
        <f t="shared" si="13"/>
        <v>0</v>
      </c>
      <c r="K87" s="2">
        <f t="shared" si="13"/>
        <v>0</v>
      </c>
      <c r="L87" s="2">
        <f t="shared" si="13"/>
        <v>0</v>
      </c>
      <c r="M87" s="2">
        <f t="shared" si="13"/>
        <v>0</v>
      </c>
      <c r="N87" s="2">
        <f t="shared" si="13"/>
        <v>0</v>
      </c>
      <c r="O87" s="2">
        <f t="shared" si="13"/>
        <v>0</v>
      </c>
      <c r="P87" s="2">
        <f t="shared" si="13"/>
        <v>0</v>
      </c>
      <c r="Q87" s="2">
        <f t="shared" si="13"/>
        <v>0</v>
      </c>
      <c r="R87" s="2">
        <f t="shared" si="13"/>
        <v>0</v>
      </c>
      <c r="S87" s="2">
        <f t="shared" si="13"/>
        <v>0</v>
      </c>
      <c r="T87" s="2">
        <f t="shared" si="13"/>
        <v>0</v>
      </c>
      <c r="U87" s="2">
        <f t="shared" si="13"/>
        <v>0</v>
      </c>
      <c r="V87" s="2">
        <f t="shared" si="13"/>
        <v>0</v>
      </c>
      <c r="W87" s="2">
        <f t="shared" si="14"/>
        <v>0</v>
      </c>
      <c r="X87" s="2">
        <f t="shared" si="14"/>
        <v>0</v>
      </c>
      <c r="Y87" s="2">
        <f t="shared" si="14"/>
        <v>0</v>
      </c>
      <c r="Z87" s="2">
        <f t="shared" si="14"/>
        <v>0</v>
      </c>
      <c r="AA87" s="2">
        <f t="shared" si="14"/>
        <v>0</v>
      </c>
      <c r="AB87" s="2">
        <f t="shared" si="14"/>
        <v>0</v>
      </c>
      <c r="AC87" s="2">
        <f t="shared" si="14"/>
        <v>0</v>
      </c>
      <c r="AD87" s="2">
        <f t="shared" si="14"/>
        <v>0</v>
      </c>
      <c r="AE87" s="2">
        <f t="shared" si="14"/>
        <v>0</v>
      </c>
      <c r="AF87" s="2">
        <f t="shared" si="14"/>
        <v>0</v>
      </c>
      <c r="AG87" s="2">
        <f t="shared" si="14"/>
        <v>0</v>
      </c>
      <c r="AH87" s="2">
        <f t="shared" si="14"/>
        <v>0</v>
      </c>
      <c r="AI87" s="2">
        <f t="shared" si="14"/>
        <v>0</v>
      </c>
      <c r="AJ87" s="2">
        <f t="shared" si="14"/>
        <v>0</v>
      </c>
      <c r="AK87" s="2">
        <f t="shared" si="15"/>
        <v>0</v>
      </c>
    </row>
    <row r="88" spans="5:37" ht="13.5" customHeight="1" hidden="1">
      <c r="E88" s="41" t="s">
        <v>14</v>
      </c>
      <c r="F88" s="2">
        <f t="shared" si="12"/>
        <v>0</v>
      </c>
      <c r="G88" s="2">
        <f t="shared" si="13"/>
        <v>0</v>
      </c>
      <c r="H88" s="2">
        <f t="shared" si="13"/>
        <v>0</v>
      </c>
      <c r="I88" s="2">
        <f t="shared" si="13"/>
        <v>0</v>
      </c>
      <c r="J88" s="2">
        <f t="shared" si="13"/>
        <v>0</v>
      </c>
      <c r="K88" s="2">
        <f t="shared" si="13"/>
        <v>0</v>
      </c>
      <c r="L88" s="2">
        <f t="shared" si="13"/>
        <v>0</v>
      </c>
      <c r="M88" s="2">
        <f t="shared" si="13"/>
        <v>0</v>
      </c>
      <c r="N88" s="2">
        <f t="shared" si="13"/>
        <v>0</v>
      </c>
      <c r="O88" s="2">
        <f t="shared" si="13"/>
        <v>0</v>
      </c>
      <c r="P88" s="2">
        <f t="shared" si="13"/>
        <v>0</v>
      </c>
      <c r="Q88" s="2">
        <f t="shared" si="13"/>
        <v>0</v>
      </c>
      <c r="R88" s="2">
        <f t="shared" si="13"/>
        <v>0</v>
      </c>
      <c r="S88" s="2">
        <f t="shared" si="13"/>
        <v>0</v>
      </c>
      <c r="T88" s="2">
        <f t="shared" si="13"/>
        <v>0</v>
      </c>
      <c r="U88" s="2">
        <f t="shared" si="13"/>
        <v>0</v>
      </c>
      <c r="V88" s="2">
        <f t="shared" si="13"/>
        <v>0</v>
      </c>
      <c r="W88" s="2">
        <f t="shared" si="14"/>
        <v>0</v>
      </c>
      <c r="X88" s="2">
        <f t="shared" si="14"/>
        <v>0</v>
      </c>
      <c r="Y88" s="2">
        <f t="shared" si="14"/>
        <v>0</v>
      </c>
      <c r="Z88" s="2">
        <f t="shared" si="14"/>
        <v>0</v>
      </c>
      <c r="AA88" s="2">
        <f t="shared" si="14"/>
        <v>0</v>
      </c>
      <c r="AB88" s="2">
        <f t="shared" si="14"/>
        <v>0</v>
      </c>
      <c r="AC88" s="2">
        <f t="shared" si="14"/>
        <v>0</v>
      </c>
      <c r="AD88" s="2">
        <f t="shared" si="14"/>
        <v>0</v>
      </c>
      <c r="AE88" s="2">
        <f t="shared" si="14"/>
        <v>0</v>
      </c>
      <c r="AF88" s="2">
        <f t="shared" si="14"/>
        <v>0</v>
      </c>
      <c r="AG88" s="2">
        <f t="shared" si="14"/>
        <v>0</v>
      </c>
      <c r="AH88" s="2">
        <f t="shared" si="14"/>
        <v>0</v>
      </c>
      <c r="AI88" s="2">
        <f t="shared" si="14"/>
        <v>0</v>
      </c>
      <c r="AJ88" s="2">
        <f t="shared" si="14"/>
        <v>0</v>
      </c>
      <c r="AK88" s="2">
        <f t="shared" si="15"/>
        <v>0</v>
      </c>
    </row>
    <row r="89" spans="5:37" ht="13.5" customHeight="1" hidden="1">
      <c r="E89" s="41" t="s">
        <v>15</v>
      </c>
      <c r="F89" s="2">
        <f t="shared" si="12"/>
        <v>0</v>
      </c>
      <c r="G89" s="2">
        <f t="shared" si="13"/>
        <v>0</v>
      </c>
      <c r="H89" s="2">
        <f t="shared" si="13"/>
        <v>0</v>
      </c>
      <c r="I89" s="2">
        <f t="shared" si="13"/>
        <v>0</v>
      </c>
      <c r="J89" s="2">
        <f t="shared" si="13"/>
        <v>0</v>
      </c>
      <c r="K89" s="2">
        <f t="shared" si="13"/>
        <v>0</v>
      </c>
      <c r="L89" s="2">
        <f t="shared" si="13"/>
        <v>0</v>
      </c>
      <c r="M89" s="2">
        <f t="shared" si="13"/>
        <v>0</v>
      </c>
      <c r="N89" s="2">
        <f t="shared" si="13"/>
        <v>0</v>
      </c>
      <c r="O89" s="2">
        <f t="shared" si="13"/>
        <v>0</v>
      </c>
      <c r="P89" s="2">
        <f t="shared" si="13"/>
        <v>0</v>
      </c>
      <c r="Q89" s="2">
        <f t="shared" si="13"/>
        <v>0</v>
      </c>
      <c r="R89" s="2">
        <f t="shared" si="13"/>
        <v>0</v>
      </c>
      <c r="S89" s="2">
        <f t="shared" si="13"/>
        <v>0</v>
      </c>
      <c r="T89" s="2">
        <f t="shared" si="13"/>
        <v>0</v>
      </c>
      <c r="U89" s="2">
        <f t="shared" si="13"/>
        <v>0</v>
      </c>
      <c r="V89" s="2">
        <f t="shared" si="13"/>
        <v>0</v>
      </c>
      <c r="W89" s="2">
        <f t="shared" si="14"/>
        <v>0</v>
      </c>
      <c r="X89" s="2">
        <f t="shared" si="14"/>
        <v>0</v>
      </c>
      <c r="Y89" s="2">
        <f t="shared" si="14"/>
        <v>0</v>
      </c>
      <c r="Z89" s="2">
        <f t="shared" si="14"/>
        <v>0</v>
      </c>
      <c r="AA89" s="2">
        <f t="shared" si="14"/>
        <v>0</v>
      </c>
      <c r="AB89" s="2">
        <f t="shared" si="14"/>
        <v>0</v>
      </c>
      <c r="AC89" s="2">
        <f t="shared" si="14"/>
        <v>0</v>
      </c>
      <c r="AD89" s="2">
        <f t="shared" si="14"/>
        <v>0</v>
      </c>
      <c r="AE89" s="2">
        <f t="shared" si="14"/>
        <v>0</v>
      </c>
      <c r="AF89" s="2">
        <f t="shared" si="14"/>
        <v>0</v>
      </c>
      <c r="AG89" s="2">
        <f t="shared" si="14"/>
        <v>0</v>
      </c>
      <c r="AH89" s="2">
        <f t="shared" si="14"/>
        <v>0</v>
      </c>
      <c r="AI89" s="2">
        <f t="shared" si="14"/>
        <v>0</v>
      </c>
      <c r="AJ89" s="2">
        <f t="shared" si="14"/>
        <v>0</v>
      </c>
      <c r="AK89" s="2">
        <f t="shared" si="15"/>
        <v>0</v>
      </c>
    </row>
    <row r="90" spans="5:37" ht="13.5" customHeight="1" hidden="1">
      <c r="E90" s="41" t="s">
        <v>16</v>
      </c>
      <c r="F90" s="2">
        <f t="shared" si="12"/>
        <v>0</v>
      </c>
      <c r="G90" s="2">
        <f t="shared" si="13"/>
        <v>0</v>
      </c>
      <c r="H90" s="2">
        <f t="shared" si="13"/>
        <v>0</v>
      </c>
      <c r="I90" s="2">
        <f t="shared" si="13"/>
        <v>0</v>
      </c>
      <c r="J90" s="2">
        <f t="shared" si="13"/>
        <v>0</v>
      </c>
      <c r="K90" s="2">
        <f t="shared" si="13"/>
        <v>0</v>
      </c>
      <c r="L90" s="2">
        <f t="shared" si="13"/>
        <v>0</v>
      </c>
      <c r="M90" s="2">
        <f t="shared" si="13"/>
        <v>0</v>
      </c>
      <c r="N90" s="2">
        <f t="shared" si="13"/>
        <v>0</v>
      </c>
      <c r="O90" s="2">
        <f t="shared" si="13"/>
        <v>0</v>
      </c>
      <c r="P90" s="2">
        <f t="shared" si="13"/>
        <v>0</v>
      </c>
      <c r="Q90" s="2">
        <f t="shared" si="13"/>
        <v>0</v>
      </c>
      <c r="R90" s="2">
        <f t="shared" si="13"/>
        <v>0</v>
      </c>
      <c r="S90" s="2">
        <f t="shared" si="13"/>
        <v>0</v>
      </c>
      <c r="T90" s="2">
        <f t="shared" si="13"/>
        <v>0</v>
      </c>
      <c r="U90" s="2">
        <f t="shared" si="13"/>
        <v>0</v>
      </c>
      <c r="V90" s="2">
        <f t="shared" si="13"/>
        <v>0</v>
      </c>
      <c r="W90" s="2">
        <f t="shared" si="14"/>
        <v>0</v>
      </c>
      <c r="X90" s="2">
        <f t="shared" si="14"/>
        <v>0</v>
      </c>
      <c r="Y90" s="2">
        <f t="shared" si="14"/>
        <v>0</v>
      </c>
      <c r="Z90" s="2">
        <f t="shared" si="14"/>
        <v>0</v>
      </c>
      <c r="AA90" s="2">
        <f t="shared" si="14"/>
        <v>0</v>
      </c>
      <c r="AB90" s="2">
        <f t="shared" si="14"/>
        <v>0</v>
      </c>
      <c r="AC90" s="2">
        <f t="shared" si="14"/>
        <v>0</v>
      </c>
      <c r="AD90" s="2">
        <f t="shared" si="14"/>
        <v>0</v>
      </c>
      <c r="AE90" s="2">
        <f t="shared" si="14"/>
        <v>0</v>
      </c>
      <c r="AF90" s="2">
        <f t="shared" si="14"/>
        <v>0</v>
      </c>
      <c r="AG90" s="2">
        <f t="shared" si="14"/>
        <v>0</v>
      </c>
      <c r="AH90" s="2">
        <f t="shared" si="14"/>
        <v>0</v>
      </c>
      <c r="AI90" s="2">
        <f t="shared" si="14"/>
        <v>0</v>
      </c>
      <c r="AJ90" s="2">
        <f t="shared" si="14"/>
        <v>0</v>
      </c>
      <c r="AK90" s="2">
        <f t="shared" si="15"/>
        <v>0</v>
      </c>
    </row>
    <row r="91" spans="5:37" ht="13.5" customHeight="1" hidden="1">
      <c r="E91" s="41" t="s">
        <v>17</v>
      </c>
      <c r="F91" s="2">
        <f t="shared" si="12"/>
        <v>0</v>
      </c>
      <c r="G91" s="2">
        <f t="shared" si="13"/>
        <v>0</v>
      </c>
      <c r="H91" s="2">
        <f t="shared" si="13"/>
        <v>0</v>
      </c>
      <c r="I91" s="2">
        <f t="shared" si="13"/>
        <v>0</v>
      </c>
      <c r="J91" s="2">
        <f t="shared" si="13"/>
        <v>0</v>
      </c>
      <c r="K91" s="2">
        <f t="shared" si="13"/>
        <v>0</v>
      </c>
      <c r="L91" s="2">
        <f t="shared" si="13"/>
        <v>0</v>
      </c>
      <c r="M91" s="2">
        <f t="shared" si="13"/>
        <v>0</v>
      </c>
      <c r="N91" s="2">
        <f t="shared" si="13"/>
        <v>0</v>
      </c>
      <c r="O91" s="2">
        <f t="shared" si="13"/>
        <v>0</v>
      </c>
      <c r="P91" s="2">
        <f t="shared" si="13"/>
        <v>0</v>
      </c>
      <c r="Q91" s="2">
        <f t="shared" si="13"/>
        <v>0</v>
      </c>
      <c r="R91" s="2">
        <f t="shared" si="13"/>
        <v>0</v>
      </c>
      <c r="S91" s="2">
        <f t="shared" si="13"/>
        <v>0</v>
      </c>
      <c r="T91" s="2">
        <f t="shared" si="13"/>
        <v>0</v>
      </c>
      <c r="U91" s="2">
        <f t="shared" si="13"/>
        <v>0</v>
      </c>
      <c r="V91" s="2">
        <f t="shared" si="13"/>
        <v>0</v>
      </c>
      <c r="W91" s="2">
        <f t="shared" si="14"/>
        <v>0</v>
      </c>
      <c r="X91" s="2">
        <f t="shared" si="14"/>
        <v>0</v>
      </c>
      <c r="Y91" s="2">
        <f t="shared" si="14"/>
        <v>0</v>
      </c>
      <c r="Z91" s="2">
        <f t="shared" si="14"/>
        <v>0</v>
      </c>
      <c r="AA91" s="2">
        <f t="shared" si="14"/>
        <v>0</v>
      </c>
      <c r="AB91" s="2">
        <f t="shared" si="14"/>
        <v>0</v>
      </c>
      <c r="AC91" s="2">
        <f t="shared" si="14"/>
        <v>0</v>
      </c>
      <c r="AD91" s="2">
        <f t="shared" si="14"/>
        <v>0</v>
      </c>
      <c r="AE91" s="2">
        <f t="shared" si="14"/>
        <v>0</v>
      </c>
      <c r="AF91" s="2">
        <f t="shared" si="14"/>
        <v>0</v>
      </c>
      <c r="AG91" s="2">
        <f t="shared" si="14"/>
        <v>0</v>
      </c>
      <c r="AH91" s="2">
        <f t="shared" si="14"/>
        <v>0</v>
      </c>
      <c r="AI91" s="2">
        <f t="shared" si="14"/>
        <v>0</v>
      </c>
      <c r="AJ91" s="2">
        <f t="shared" si="14"/>
        <v>0</v>
      </c>
      <c r="AK91" s="2">
        <f>COUNTIF(F91:AJ91,1)</f>
        <v>0</v>
      </c>
    </row>
    <row r="92" spans="5:37" ht="13.5" customHeight="1" hidden="1">
      <c r="E92" s="41" t="s">
        <v>64</v>
      </c>
      <c r="F92" s="2">
        <f t="shared" si="12"/>
        <v>0</v>
      </c>
      <c r="G92" s="2">
        <f t="shared" si="13"/>
        <v>0</v>
      </c>
      <c r="H92" s="2">
        <f t="shared" si="13"/>
        <v>0</v>
      </c>
      <c r="I92" s="2">
        <f t="shared" si="13"/>
        <v>0</v>
      </c>
      <c r="J92" s="2">
        <f t="shared" si="13"/>
        <v>0</v>
      </c>
      <c r="K92" s="2">
        <f t="shared" si="13"/>
        <v>0</v>
      </c>
      <c r="L92" s="2">
        <f t="shared" si="13"/>
        <v>0</v>
      </c>
      <c r="M92" s="2">
        <f t="shared" si="13"/>
        <v>0</v>
      </c>
      <c r="N92" s="2">
        <f t="shared" si="13"/>
        <v>0</v>
      </c>
      <c r="O92" s="2">
        <f t="shared" si="13"/>
        <v>0</v>
      </c>
      <c r="P92" s="2">
        <f t="shared" si="13"/>
        <v>0</v>
      </c>
      <c r="Q92" s="2">
        <f t="shared" si="13"/>
        <v>0</v>
      </c>
      <c r="R92" s="2">
        <f t="shared" si="13"/>
        <v>0</v>
      </c>
      <c r="S92" s="2">
        <f t="shared" si="13"/>
        <v>0</v>
      </c>
      <c r="T92" s="2">
        <f t="shared" si="13"/>
        <v>0</v>
      </c>
      <c r="U92" s="2">
        <f t="shared" si="13"/>
        <v>0</v>
      </c>
      <c r="V92" s="2">
        <f t="shared" si="13"/>
        <v>0</v>
      </c>
      <c r="W92" s="2">
        <f t="shared" si="14"/>
        <v>0</v>
      </c>
      <c r="X92" s="2">
        <f t="shared" si="14"/>
        <v>0</v>
      </c>
      <c r="Y92" s="2">
        <f t="shared" si="14"/>
        <v>0</v>
      </c>
      <c r="Z92" s="2">
        <f t="shared" si="14"/>
        <v>0</v>
      </c>
      <c r="AA92" s="2">
        <f t="shared" si="14"/>
        <v>0</v>
      </c>
      <c r="AB92" s="2">
        <f t="shared" si="14"/>
        <v>0</v>
      </c>
      <c r="AC92" s="2">
        <f t="shared" si="14"/>
        <v>0</v>
      </c>
      <c r="AD92" s="2">
        <f t="shared" si="14"/>
        <v>0</v>
      </c>
      <c r="AE92" s="2">
        <f t="shared" si="14"/>
        <v>0</v>
      </c>
      <c r="AF92" s="2">
        <f t="shared" si="14"/>
        <v>0</v>
      </c>
      <c r="AG92" s="2">
        <f t="shared" si="14"/>
        <v>0</v>
      </c>
      <c r="AH92" s="2">
        <f t="shared" si="14"/>
        <v>0</v>
      </c>
      <c r="AI92" s="2">
        <f t="shared" si="14"/>
        <v>0</v>
      </c>
      <c r="AJ92" s="2">
        <f t="shared" si="14"/>
        <v>0</v>
      </c>
      <c r="AK92" s="2">
        <f>COUNTIF(F92:AJ92,1)</f>
        <v>0</v>
      </c>
    </row>
    <row r="93" spans="5:37" ht="13.5" customHeight="1" hidden="1">
      <c r="E93" s="41" t="s">
        <v>66</v>
      </c>
      <c r="F93" s="2">
        <f t="shared" si="12"/>
        <v>0</v>
      </c>
      <c r="G93" s="2">
        <f t="shared" si="13"/>
        <v>0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2">
        <f t="shared" si="13"/>
        <v>0</v>
      </c>
      <c r="L93" s="2">
        <f t="shared" si="13"/>
        <v>0</v>
      </c>
      <c r="M93" s="2">
        <f t="shared" si="13"/>
        <v>0</v>
      </c>
      <c r="N93" s="2">
        <f t="shared" si="13"/>
        <v>0</v>
      </c>
      <c r="O93" s="2">
        <f t="shared" si="13"/>
        <v>0</v>
      </c>
      <c r="P93" s="2">
        <f t="shared" si="13"/>
        <v>0</v>
      </c>
      <c r="Q93" s="2">
        <f t="shared" si="13"/>
        <v>0</v>
      </c>
      <c r="R93" s="2">
        <f t="shared" si="13"/>
        <v>0</v>
      </c>
      <c r="S93" s="2">
        <f t="shared" si="13"/>
        <v>0</v>
      </c>
      <c r="T93" s="2">
        <f t="shared" si="13"/>
        <v>0</v>
      </c>
      <c r="U93" s="2">
        <f t="shared" si="13"/>
        <v>0</v>
      </c>
      <c r="V93" s="2">
        <f t="shared" si="13"/>
        <v>0</v>
      </c>
      <c r="W93" s="2">
        <f t="shared" si="14"/>
        <v>0</v>
      </c>
      <c r="X93" s="2">
        <f t="shared" si="14"/>
        <v>0</v>
      </c>
      <c r="Y93" s="2">
        <f t="shared" si="14"/>
        <v>0</v>
      </c>
      <c r="Z93" s="2">
        <f t="shared" si="14"/>
        <v>0</v>
      </c>
      <c r="AA93" s="2">
        <f t="shared" si="14"/>
        <v>0</v>
      </c>
      <c r="AB93" s="2">
        <f t="shared" si="14"/>
        <v>0</v>
      </c>
      <c r="AC93" s="2">
        <f t="shared" si="14"/>
        <v>0</v>
      </c>
      <c r="AD93" s="2">
        <f t="shared" si="14"/>
        <v>0</v>
      </c>
      <c r="AE93" s="2">
        <f t="shared" si="14"/>
        <v>0</v>
      </c>
      <c r="AF93" s="2">
        <f t="shared" si="14"/>
        <v>0</v>
      </c>
      <c r="AG93" s="2">
        <f t="shared" si="14"/>
        <v>0</v>
      </c>
      <c r="AH93" s="2">
        <f t="shared" si="14"/>
        <v>0</v>
      </c>
      <c r="AI93" s="2">
        <f t="shared" si="14"/>
        <v>0</v>
      </c>
      <c r="AJ93" s="2">
        <f t="shared" si="14"/>
        <v>0</v>
      </c>
      <c r="AK93" s="2">
        <f>COUNTIF(F93:AJ93,1)</f>
        <v>0</v>
      </c>
    </row>
    <row r="94" spans="5:37" ht="13.5" customHeight="1" hidden="1">
      <c r="E94" s="41" t="s">
        <v>101</v>
      </c>
      <c r="F94" s="2">
        <f t="shared" si="12"/>
        <v>0</v>
      </c>
      <c r="G94" s="2">
        <f t="shared" si="13"/>
        <v>0</v>
      </c>
      <c r="H94" s="2">
        <f t="shared" si="13"/>
        <v>0</v>
      </c>
      <c r="I94" s="2">
        <f t="shared" si="13"/>
        <v>0</v>
      </c>
      <c r="J94" s="2">
        <f t="shared" si="13"/>
        <v>0</v>
      </c>
      <c r="K94" s="2">
        <f t="shared" si="13"/>
        <v>0</v>
      </c>
      <c r="L94" s="2">
        <f t="shared" si="13"/>
        <v>0</v>
      </c>
      <c r="M94" s="2">
        <f t="shared" si="13"/>
        <v>0</v>
      </c>
      <c r="N94" s="2">
        <f t="shared" si="13"/>
        <v>0</v>
      </c>
      <c r="O94" s="2">
        <f t="shared" si="13"/>
        <v>0</v>
      </c>
      <c r="P94" s="2">
        <f t="shared" si="13"/>
        <v>0</v>
      </c>
      <c r="Q94" s="2">
        <f t="shared" si="13"/>
        <v>0</v>
      </c>
      <c r="R94" s="2">
        <f t="shared" si="13"/>
        <v>0</v>
      </c>
      <c r="S94" s="2">
        <f t="shared" si="13"/>
        <v>0</v>
      </c>
      <c r="T94" s="2">
        <f t="shared" si="13"/>
        <v>0</v>
      </c>
      <c r="U94" s="2">
        <f t="shared" si="13"/>
        <v>0</v>
      </c>
      <c r="V94" s="2">
        <f t="shared" si="13"/>
        <v>0</v>
      </c>
      <c r="W94" s="2">
        <f t="shared" si="14"/>
        <v>0</v>
      </c>
      <c r="X94" s="2">
        <f t="shared" si="14"/>
        <v>0</v>
      </c>
      <c r="Y94" s="2">
        <f t="shared" si="14"/>
        <v>0</v>
      </c>
      <c r="Z94" s="2">
        <f t="shared" si="14"/>
        <v>0</v>
      </c>
      <c r="AA94" s="2">
        <f t="shared" si="14"/>
        <v>0</v>
      </c>
      <c r="AB94" s="2">
        <f t="shared" si="14"/>
        <v>0</v>
      </c>
      <c r="AC94" s="2">
        <f t="shared" si="14"/>
        <v>0</v>
      </c>
      <c r="AD94" s="2">
        <f t="shared" si="14"/>
        <v>0</v>
      </c>
      <c r="AE94" s="2">
        <f t="shared" si="14"/>
        <v>0</v>
      </c>
      <c r="AF94" s="2">
        <f t="shared" si="14"/>
        <v>0</v>
      </c>
      <c r="AG94" s="2">
        <f t="shared" si="14"/>
        <v>0</v>
      </c>
      <c r="AH94" s="2">
        <f t="shared" si="14"/>
        <v>0</v>
      </c>
      <c r="AI94" s="2">
        <f t="shared" si="14"/>
        <v>0</v>
      </c>
      <c r="AJ94" s="2">
        <f t="shared" si="14"/>
        <v>0</v>
      </c>
      <c r="AK94" s="2">
        <f>COUNTIF(F94:AJ94,1)</f>
        <v>0</v>
      </c>
    </row>
    <row r="95" spans="5:37" ht="13.5" customHeight="1" hidden="1">
      <c r="E95" s="41" t="s">
        <v>102</v>
      </c>
      <c r="F95" s="2">
        <f t="shared" si="12"/>
        <v>0</v>
      </c>
      <c r="G95" s="2">
        <f t="shared" si="13"/>
        <v>0</v>
      </c>
      <c r="H95" s="2">
        <f t="shared" si="13"/>
        <v>0</v>
      </c>
      <c r="I95" s="2">
        <f t="shared" si="13"/>
        <v>0</v>
      </c>
      <c r="J95" s="2">
        <f t="shared" si="13"/>
        <v>0</v>
      </c>
      <c r="K95" s="2">
        <f t="shared" si="13"/>
        <v>0</v>
      </c>
      <c r="L95" s="2">
        <f t="shared" si="13"/>
        <v>0</v>
      </c>
      <c r="M95" s="2">
        <f t="shared" si="13"/>
        <v>0</v>
      </c>
      <c r="N95" s="2">
        <f t="shared" si="13"/>
        <v>0</v>
      </c>
      <c r="O95" s="2">
        <f t="shared" si="13"/>
        <v>0</v>
      </c>
      <c r="P95" s="2">
        <f t="shared" si="13"/>
        <v>0</v>
      </c>
      <c r="Q95" s="2">
        <f t="shared" si="13"/>
        <v>0</v>
      </c>
      <c r="R95" s="2">
        <f t="shared" si="13"/>
        <v>0</v>
      </c>
      <c r="S95" s="2">
        <f t="shared" si="13"/>
        <v>0</v>
      </c>
      <c r="T95" s="2">
        <f t="shared" si="13"/>
        <v>0</v>
      </c>
      <c r="U95" s="2">
        <f t="shared" si="13"/>
        <v>0</v>
      </c>
      <c r="V95" s="2">
        <f t="shared" si="13"/>
        <v>0</v>
      </c>
      <c r="W95" s="2">
        <f t="shared" si="14"/>
        <v>0</v>
      </c>
      <c r="X95" s="2">
        <f t="shared" si="14"/>
        <v>0</v>
      </c>
      <c r="Y95" s="2">
        <f t="shared" si="14"/>
        <v>0</v>
      </c>
      <c r="Z95" s="2">
        <f t="shared" si="14"/>
        <v>0</v>
      </c>
      <c r="AA95" s="2">
        <f t="shared" si="14"/>
        <v>0</v>
      </c>
      <c r="AB95" s="2">
        <f t="shared" si="14"/>
        <v>0</v>
      </c>
      <c r="AC95" s="2">
        <f t="shared" si="14"/>
        <v>0</v>
      </c>
      <c r="AD95" s="2">
        <f t="shared" si="14"/>
        <v>0</v>
      </c>
      <c r="AE95" s="2">
        <f t="shared" si="14"/>
        <v>0</v>
      </c>
      <c r="AF95" s="2">
        <f t="shared" si="14"/>
        <v>0</v>
      </c>
      <c r="AG95" s="2">
        <f t="shared" si="14"/>
        <v>0</v>
      </c>
      <c r="AH95" s="2">
        <f t="shared" si="14"/>
        <v>0</v>
      </c>
      <c r="AI95" s="2">
        <f t="shared" si="14"/>
        <v>0</v>
      </c>
      <c r="AJ95" s="2">
        <f t="shared" si="14"/>
        <v>0</v>
      </c>
      <c r="AK95" s="2">
        <f>COUNTIF(F95:AJ95,1)</f>
        <v>0</v>
      </c>
    </row>
    <row r="96" spans="5:37" ht="13.5" customHeight="1" hidden="1">
      <c r="E96" s="41" t="s">
        <v>18</v>
      </c>
      <c r="F96" s="2">
        <f t="shared" si="12"/>
        <v>0</v>
      </c>
      <c r="G96" s="2">
        <f t="shared" si="13"/>
        <v>0</v>
      </c>
      <c r="H96" s="2">
        <f t="shared" si="13"/>
        <v>0</v>
      </c>
      <c r="I96" s="2">
        <f t="shared" si="13"/>
        <v>0</v>
      </c>
      <c r="J96" s="2">
        <f t="shared" si="13"/>
        <v>0</v>
      </c>
      <c r="K96" s="2">
        <f t="shared" si="13"/>
        <v>0</v>
      </c>
      <c r="L96" s="2">
        <f t="shared" si="13"/>
        <v>0</v>
      </c>
      <c r="M96" s="2">
        <f t="shared" si="13"/>
        <v>0</v>
      </c>
      <c r="N96" s="2">
        <f t="shared" si="13"/>
        <v>0</v>
      </c>
      <c r="O96" s="2">
        <f t="shared" si="13"/>
        <v>0</v>
      </c>
      <c r="P96" s="2">
        <f t="shared" si="13"/>
        <v>0</v>
      </c>
      <c r="Q96" s="2">
        <f t="shared" si="13"/>
        <v>0</v>
      </c>
      <c r="R96" s="2">
        <f t="shared" si="13"/>
        <v>0</v>
      </c>
      <c r="S96" s="2">
        <f t="shared" si="13"/>
        <v>0</v>
      </c>
      <c r="T96" s="2">
        <f t="shared" si="13"/>
        <v>0</v>
      </c>
      <c r="U96" s="2">
        <f t="shared" si="13"/>
        <v>0</v>
      </c>
      <c r="V96" s="2">
        <f t="shared" si="13"/>
        <v>0</v>
      </c>
      <c r="W96" s="2">
        <f t="shared" si="14"/>
        <v>0</v>
      </c>
      <c r="X96" s="2">
        <f t="shared" si="14"/>
        <v>0</v>
      </c>
      <c r="Y96" s="2">
        <f t="shared" si="14"/>
        <v>0</v>
      </c>
      <c r="Z96" s="2">
        <f t="shared" si="14"/>
        <v>0</v>
      </c>
      <c r="AA96" s="2">
        <f t="shared" si="14"/>
        <v>0</v>
      </c>
      <c r="AB96" s="2">
        <f t="shared" si="14"/>
        <v>0</v>
      </c>
      <c r="AC96" s="2">
        <f t="shared" si="14"/>
        <v>0</v>
      </c>
      <c r="AD96" s="2">
        <f t="shared" si="14"/>
        <v>0</v>
      </c>
      <c r="AE96" s="2">
        <f t="shared" si="14"/>
        <v>0</v>
      </c>
      <c r="AF96" s="2">
        <f t="shared" si="14"/>
        <v>0</v>
      </c>
      <c r="AG96" s="2">
        <f t="shared" si="14"/>
        <v>0</v>
      </c>
      <c r="AH96" s="2">
        <f t="shared" si="14"/>
        <v>0</v>
      </c>
      <c r="AI96" s="2">
        <f t="shared" si="14"/>
        <v>0</v>
      </c>
      <c r="AJ96" s="2">
        <f t="shared" si="14"/>
        <v>0</v>
      </c>
      <c r="AK96" s="2">
        <f t="shared" si="15"/>
        <v>0</v>
      </c>
    </row>
    <row r="97" spans="5:37" ht="13.5" customHeight="1" hidden="1">
      <c r="E97" s="41" t="s">
        <v>19</v>
      </c>
      <c r="F97" s="2">
        <f t="shared" si="12"/>
        <v>0</v>
      </c>
      <c r="G97" s="2">
        <f t="shared" si="13"/>
        <v>0</v>
      </c>
      <c r="H97" s="2">
        <f t="shared" si="13"/>
        <v>0</v>
      </c>
      <c r="I97" s="2">
        <f t="shared" si="13"/>
        <v>0</v>
      </c>
      <c r="J97" s="2">
        <f t="shared" si="13"/>
        <v>0</v>
      </c>
      <c r="K97" s="2">
        <f t="shared" si="13"/>
        <v>0</v>
      </c>
      <c r="L97" s="2">
        <f t="shared" si="13"/>
        <v>0</v>
      </c>
      <c r="M97" s="2">
        <f t="shared" si="13"/>
        <v>0</v>
      </c>
      <c r="N97" s="2">
        <f t="shared" si="13"/>
        <v>0</v>
      </c>
      <c r="O97" s="2">
        <f t="shared" si="13"/>
        <v>0</v>
      </c>
      <c r="P97" s="2">
        <f t="shared" si="13"/>
        <v>0</v>
      </c>
      <c r="Q97" s="2">
        <f t="shared" si="13"/>
        <v>0</v>
      </c>
      <c r="R97" s="2">
        <f t="shared" si="13"/>
        <v>0</v>
      </c>
      <c r="S97" s="2">
        <f t="shared" si="13"/>
        <v>0</v>
      </c>
      <c r="T97" s="2">
        <f t="shared" si="13"/>
        <v>0</v>
      </c>
      <c r="U97" s="2">
        <f t="shared" si="13"/>
        <v>0</v>
      </c>
      <c r="V97" s="2">
        <f t="shared" si="13"/>
        <v>0</v>
      </c>
      <c r="W97" s="2">
        <f t="shared" si="14"/>
        <v>0</v>
      </c>
      <c r="X97" s="2">
        <f t="shared" si="14"/>
        <v>0</v>
      </c>
      <c r="Y97" s="2">
        <f t="shared" si="14"/>
        <v>0</v>
      </c>
      <c r="Z97" s="2">
        <f t="shared" si="14"/>
        <v>0</v>
      </c>
      <c r="AA97" s="2">
        <f t="shared" si="14"/>
        <v>0</v>
      </c>
      <c r="AB97" s="2">
        <f t="shared" si="14"/>
        <v>0</v>
      </c>
      <c r="AC97" s="2">
        <f t="shared" si="14"/>
        <v>0</v>
      </c>
      <c r="AD97" s="2">
        <f t="shared" si="14"/>
        <v>0</v>
      </c>
      <c r="AE97" s="2">
        <f t="shared" si="14"/>
        <v>0</v>
      </c>
      <c r="AF97" s="2">
        <f t="shared" si="14"/>
        <v>0</v>
      </c>
      <c r="AG97" s="2">
        <f t="shared" si="14"/>
        <v>0</v>
      </c>
      <c r="AH97" s="2">
        <f t="shared" si="14"/>
        <v>0</v>
      </c>
      <c r="AI97" s="2">
        <f t="shared" si="14"/>
        <v>0</v>
      </c>
      <c r="AJ97" s="2">
        <f t="shared" si="14"/>
        <v>0</v>
      </c>
      <c r="AK97" s="2">
        <f t="shared" si="15"/>
        <v>0</v>
      </c>
    </row>
    <row r="98" spans="5:37" ht="13.5" customHeight="1" hidden="1">
      <c r="E98" s="41" t="s">
        <v>20</v>
      </c>
      <c r="F98" s="2">
        <f t="shared" si="12"/>
        <v>0</v>
      </c>
      <c r="G98" s="2">
        <f t="shared" si="13"/>
        <v>0</v>
      </c>
      <c r="H98" s="2">
        <f t="shared" si="13"/>
        <v>0</v>
      </c>
      <c r="I98" s="2">
        <f t="shared" si="13"/>
        <v>0</v>
      </c>
      <c r="J98" s="2">
        <f t="shared" si="13"/>
        <v>0</v>
      </c>
      <c r="K98" s="2">
        <f t="shared" si="13"/>
        <v>0</v>
      </c>
      <c r="L98" s="2">
        <f t="shared" si="13"/>
        <v>0</v>
      </c>
      <c r="M98" s="2">
        <f t="shared" si="13"/>
        <v>0</v>
      </c>
      <c r="N98" s="2">
        <f t="shared" si="13"/>
        <v>0</v>
      </c>
      <c r="O98" s="2">
        <f t="shared" si="13"/>
        <v>0</v>
      </c>
      <c r="P98" s="2">
        <f t="shared" si="13"/>
        <v>0</v>
      </c>
      <c r="Q98" s="2">
        <f t="shared" si="13"/>
        <v>0</v>
      </c>
      <c r="R98" s="2">
        <f t="shared" si="13"/>
        <v>0</v>
      </c>
      <c r="S98" s="2">
        <f t="shared" si="13"/>
        <v>0</v>
      </c>
      <c r="T98" s="2">
        <f t="shared" si="13"/>
        <v>0</v>
      </c>
      <c r="U98" s="2">
        <f t="shared" si="13"/>
        <v>0</v>
      </c>
      <c r="V98" s="2">
        <f>IF(COUNTIF(V$27:V$46,$E98)=0,0,1)</f>
        <v>0</v>
      </c>
      <c r="W98" s="2">
        <f t="shared" si="14"/>
        <v>0</v>
      </c>
      <c r="X98" s="2">
        <f t="shared" si="14"/>
        <v>0</v>
      </c>
      <c r="Y98" s="2">
        <f t="shared" si="14"/>
        <v>0</v>
      </c>
      <c r="Z98" s="2">
        <f t="shared" si="14"/>
        <v>0</v>
      </c>
      <c r="AA98" s="2">
        <f t="shared" si="14"/>
        <v>0</v>
      </c>
      <c r="AB98" s="2">
        <f t="shared" si="14"/>
        <v>0</v>
      </c>
      <c r="AC98" s="2">
        <f t="shared" si="14"/>
        <v>0</v>
      </c>
      <c r="AD98" s="2">
        <f t="shared" si="14"/>
        <v>0</v>
      </c>
      <c r="AE98" s="2">
        <f t="shared" si="14"/>
        <v>0</v>
      </c>
      <c r="AF98" s="2">
        <f t="shared" si="14"/>
        <v>0</v>
      </c>
      <c r="AG98" s="2">
        <f t="shared" si="14"/>
        <v>0</v>
      </c>
      <c r="AH98" s="2">
        <f t="shared" si="14"/>
        <v>0</v>
      </c>
      <c r="AI98" s="2">
        <f t="shared" si="14"/>
        <v>0</v>
      </c>
      <c r="AJ98" s="2">
        <f t="shared" si="14"/>
        <v>0</v>
      </c>
      <c r="AK98" s="2">
        <f t="shared" si="15"/>
        <v>0</v>
      </c>
    </row>
    <row r="99" ht="13.5" customHeight="1" hidden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 password="FA09" sheet="1" formatCells="0"/>
  <mergeCells count="418">
    <mergeCell ref="AV1:AV2"/>
    <mergeCell ref="BG9:BH9"/>
    <mergeCell ref="BG11:BJ11"/>
    <mergeCell ref="BL12:BL15"/>
    <mergeCell ref="BM12:BM15"/>
    <mergeCell ref="AQ51:AS51"/>
    <mergeCell ref="BD49:BD50"/>
    <mergeCell ref="BE49:BE50"/>
    <mergeCell ref="BD47:BD48"/>
    <mergeCell ref="BE47:BE48"/>
    <mergeCell ref="AQ52:AS52"/>
    <mergeCell ref="AQ53:AS53"/>
    <mergeCell ref="AQ54:AS54"/>
    <mergeCell ref="BB49:BB50"/>
    <mergeCell ref="BC49:BC50"/>
    <mergeCell ref="AT49:AT50"/>
    <mergeCell ref="AU49:AU50"/>
    <mergeCell ref="AV49:AV50"/>
    <mergeCell ref="AW49:AW50"/>
    <mergeCell ref="AQ49:AS50"/>
    <mergeCell ref="BB47:BB48"/>
    <mergeCell ref="BC47:BC48"/>
    <mergeCell ref="AX49:AX50"/>
    <mergeCell ref="AY49:AY50"/>
    <mergeCell ref="AZ49:AZ50"/>
    <mergeCell ref="BA49:BA50"/>
    <mergeCell ref="AX47:AX48"/>
    <mergeCell ref="AY47:AY48"/>
    <mergeCell ref="AZ47:AZ48"/>
    <mergeCell ref="BA47:BA48"/>
    <mergeCell ref="BA45:BA46"/>
    <mergeCell ref="BB45:BB46"/>
    <mergeCell ref="BC45:BC46"/>
    <mergeCell ref="BD45:BD46"/>
    <mergeCell ref="BE45:BE46"/>
    <mergeCell ref="AR47:AR48"/>
    <mergeCell ref="AT47:AT48"/>
    <mergeCell ref="AU47:AU48"/>
    <mergeCell ref="AV47:AV48"/>
    <mergeCell ref="AW47:AW48"/>
    <mergeCell ref="BE43:BE44"/>
    <mergeCell ref="AR45:AR46"/>
    <mergeCell ref="AT45:AT46"/>
    <mergeCell ref="AU45:AU46"/>
    <mergeCell ref="AV45:AV46"/>
    <mergeCell ref="AW45:AW46"/>
    <mergeCell ref="AX45:AX46"/>
    <mergeCell ref="AY45:AY46"/>
    <mergeCell ref="AZ45:AZ46"/>
    <mergeCell ref="AY43:AY44"/>
    <mergeCell ref="AZ43:AZ44"/>
    <mergeCell ref="BA43:BA44"/>
    <mergeCell ref="BB43:BB44"/>
    <mergeCell ref="BC43:BC44"/>
    <mergeCell ref="BD43:BD44"/>
    <mergeCell ref="BC41:BC42"/>
    <mergeCell ref="BD41:BD42"/>
    <mergeCell ref="AZ41:AZ42"/>
    <mergeCell ref="BA41:BA42"/>
    <mergeCell ref="BB41:BB42"/>
    <mergeCell ref="AT43:AT44"/>
    <mergeCell ref="AU43:AU44"/>
    <mergeCell ref="AV43:AV44"/>
    <mergeCell ref="AW43:AW44"/>
    <mergeCell ref="AX43:AX44"/>
    <mergeCell ref="AS43:AS44"/>
    <mergeCell ref="BD39:BD40"/>
    <mergeCell ref="BE39:BE40"/>
    <mergeCell ref="AR41:AR42"/>
    <mergeCell ref="AT41:AT42"/>
    <mergeCell ref="AU41:AU42"/>
    <mergeCell ref="AV41:AV42"/>
    <mergeCell ref="BE41:BE42"/>
    <mergeCell ref="AW41:AW42"/>
    <mergeCell ref="AX41:AX42"/>
    <mergeCell ref="AY41:AY42"/>
    <mergeCell ref="AZ39:AZ40"/>
    <mergeCell ref="AY37:AY38"/>
    <mergeCell ref="BA39:BA40"/>
    <mergeCell ref="BB39:BB40"/>
    <mergeCell ref="BC39:BC40"/>
    <mergeCell ref="BC37:BC38"/>
    <mergeCell ref="AZ37:AZ38"/>
    <mergeCell ref="BA37:BA38"/>
    <mergeCell ref="AT39:AT40"/>
    <mergeCell ref="AU39:AU40"/>
    <mergeCell ref="AV39:AV40"/>
    <mergeCell ref="AW39:AW40"/>
    <mergeCell ref="AX39:AX40"/>
    <mergeCell ref="AY39:AY40"/>
    <mergeCell ref="BB35:BB36"/>
    <mergeCell ref="BC35:BC36"/>
    <mergeCell ref="BD35:BD36"/>
    <mergeCell ref="BE37:BE38"/>
    <mergeCell ref="BE35:BE36"/>
    <mergeCell ref="BB37:BB38"/>
    <mergeCell ref="AT37:AT38"/>
    <mergeCell ref="AU37:AU38"/>
    <mergeCell ref="AV37:AV38"/>
    <mergeCell ref="AW37:AW38"/>
    <mergeCell ref="AX37:AX38"/>
    <mergeCell ref="BD37:BD38"/>
    <mergeCell ref="BE33:BE34"/>
    <mergeCell ref="AR35:AR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AY33:AY34"/>
    <mergeCell ref="AZ33:AZ34"/>
    <mergeCell ref="BA33:BA34"/>
    <mergeCell ref="BB33:BB34"/>
    <mergeCell ref="BC33:BC34"/>
    <mergeCell ref="BD33:BD34"/>
    <mergeCell ref="BB31:BB32"/>
    <mergeCell ref="BC31:BC32"/>
    <mergeCell ref="BD31:BD32"/>
    <mergeCell ref="BE31:BE32"/>
    <mergeCell ref="AR33:AR34"/>
    <mergeCell ref="AT33:AT34"/>
    <mergeCell ref="AU33:AU34"/>
    <mergeCell ref="AV33:AV34"/>
    <mergeCell ref="AW33:AW34"/>
    <mergeCell ref="AX33:AX34"/>
    <mergeCell ref="BE29:BE30"/>
    <mergeCell ref="AR31:AR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Y29:AY30"/>
    <mergeCell ref="AZ29:AZ30"/>
    <mergeCell ref="BA29:BA30"/>
    <mergeCell ref="BB29:BB30"/>
    <mergeCell ref="BC29:BC30"/>
    <mergeCell ref="BD29:BD30"/>
    <mergeCell ref="BB27:BB28"/>
    <mergeCell ref="BC27:BC28"/>
    <mergeCell ref="BD27:BD28"/>
    <mergeCell ref="BE27:BE28"/>
    <mergeCell ref="AR29:AR30"/>
    <mergeCell ref="AT29:AT30"/>
    <mergeCell ref="AU29:AU30"/>
    <mergeCell ref="AV29:AV30"/>
    <mergeCell ref="AW29:AW30"/>
    <mergeCell ref="AX29:AX30"/>
    <mergeCell ref="BE25:BE26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AY25:AY26"/>
    <mergeCell ref="AZ25:AZ26"/>
    <mergeCell ref="BA25:BA26"/>
    <mergeCell ref="BB25:BB26"/>
    <mergeCell ref="BC25:BC26"/>
    <mergeCell ref="BD25:BD26"/>
    <mergeCell ref="BB23:BB24"/>
    <mergeCell ref="BC23:BC24"/>
    <mergeCell ref="BD23:BD24"/>
    <mergeCell ref="BE23:BE24"/>
    <mergeCell ref="AR25:AR26"/>
    <mergeCell ref="AT25:AT26"/>
    <mergeCell ref="AU25:AU26"/>
    <mergeCell ref="AV25:AV26"/>
    <mergeCell ref="AW25:AW26"/>
    <mergeCell ref="AX25:AX26"/>
    <mergeCell ref="BE21:BE22"/>
    <mergeCell ref="AR23:AR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AY21:AY22"/>
    <mergeCell ref="AZ21:AZ22"/>
    <mergeCell ref="BA21:BA22"/>
    <mergeCell ref="BB21:BB22"/>
    <mergeCell ref="BC21:BC22"/>
    <mergeCell ref="BD21:BD22"/>
    <mergeCell ref="BB19:BB20"/>
    <mergeCell ref="BC19:BC20"/>
    <mergeCell ref="BD19:BD20"/>
    <mergeCell ref="BE19:BE20"/>
    <mergeCell ref="AR21:AR22"/>
    <mergeCell ref="AT21:AT22"/>
    <mergeCell ref="AU21:AU22"/>
    <mergeCell ref="AV21:AV22"/>
    <mergeCell ref="AW21:AW22"/>
    <mergeCell ref="AX21:AX22"/>
    <mergeCell ref="BE17:BE18"/>
    <mergeCell ref="AR19:AR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Y17:AY18"/>
    <mergeCell ref="AZ17:AZ18"/>
    <mergeCell ref="BA17:BA18"/>
    <mergeCell ref="BB17:BB18"/>
    <mergeCell ref="BC17:BC18"/>
    <mergeCell ref="BD17:BD18"/>
    <mergeCell ref="BB15:BB16"/>
    <mergeCell ref="BC15:BC16"/>
    <mergeCell ref="BD15:BD16"/>
    <mergeCell ref="BE15:BE16"/>
    <mergeCell ref="AR17:AR18"/>
    <mergeCell ref="AT17:AT18"/>
    <mergeCell ref="AU17:AU18"/>
    <mergeCell ref="AV17:AV18"/>
    <mergeCell ref="AW17:AW18"/>
    <mergeCell ref="AX17:AX18"/>
    <mergeCell ref="BE13:BE14"/>
    <mergeCell ref="AR15:AR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Y13:AY14"/>
    <mergeCell ref="AZ13:AZ14"/>
    <mergeCell ref="BA13:BA14"/>
    <mergeCell ref="BB13:BB14"/>
    <mergeCell ref="BC13:BC14"/>
    <mergeCell ref="BD13:BD14"/>
    <mergeCell ref="BB11:BB12"/>
    <mergeCell ref="BC11:BC12"/>
    <mergeCell ref="BD11:BD12"/>
    <mergeCell ref="BE11:BE12"/>
    <mergeCell ref="AR13:AR14"/>
    <mergeCell ref="AT13:AT14"/>
    <mergeCell ref="AU13:AU14"/>
    <mergeCell ref="AV13:AV14"/>
    <mergeCell ref="AW13:AW14"/>
    <mergeCell ref="AX13:AX14"/>
    <mergeCell ref="BE9:BE10"/>
    <mergeCell ref="AR11:AR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AY9:AY10"/>
    <mergeCell ref="AZ9:AZ10"/>
    <mergeCell ref="BA9:BA10"/>
    <mergeCell ref="BB9:BB10"/>
    <mergeCell ref="BC9:BC10"/>
    <mergeCell ref="BD9:BD10"/>
    <mergeCell ref="AT9:AT10"/>
    <mergeCell ref="AU9:AU10"/>
    <mergeCell ref="AV9:AV10"/>
    <mergeCell ref="AW9:AW10"/>
    <mergeCell ref="AX9:AX10"/>
    <mergeCell ref="AS9:AS10"/>
    <mergeCell ref="AQ19:AQ28"/>
    <mergeCell ref="AQ29:AQ38"/>
    <mergeCell ref="AQ39:AQ48"/>
    <mergeCell ref="B47:E47"/>
    <mergeCell ref="A48:E48"/>
    <mergeCell ref="AJ23:AJ26"/>
    <mergeCell ref="AK23:AK26"/>
    <mergeCell ref="AL23:AL26"/>
    <mergeCell ref="AM23:AM26"/>
    <mergeCell ref="AD23:AD26"/>
    <mergeCell ref="A49:E49"/>
    <mergeCell ref="A51:D54"/>
    <mergeCell ref="V51:X51"/>
    <mergeCell ref="V52:X52"/>
    <mergeCell ref="V53:X53"/>
    <mergeCell ref="V54:X54"/>
    <mergeCell ref="BE7:BE8"/>
    <mergeCell ref="A27:A47"/>
    <mergeCell ref="B27:B31"/>
    <mergeCell ref="B32:B36"/>
    <mergeCell ref="B37:B41"/>
    <mergeCell ref="B42:B46"/>
    <mergeCell ref="AY7:AY8"/>
    <mergeCell ref="AZ7:AZ8"/>
    <mergeCell ref="BA7:BA8"/>
    <mergeCell ref="BB7:BB8"/>
    <mergeCell ref="BC7:BC8"/>
    <mergeCell ref="BD7:BD8"/>
    <mergeCell ref="AQ7:AQ8"/>
    <mergeCell ref="AU7:AU8"/>
    <mergeCell ref="AV7:AV8"/>
    <mergeCell ref="AW7:AW8"/>
    <mergeCell ref="AX7:AX8"/>
    <mergeCell ref="AT7:AT8"/>
    <mergeCell ref="AR7:AR8"/>
    <mergeCell ref="AS7:AS8"/>
    <mergeCell ref="AE23:AE26"/>
    <mergeCell ref="AF23:AF26"/>
    <mergeCell ref="AG23:AG26"/>
    <mergeCell ref="AH23:AH26"/>
    <mergeCell ref="AI23:AI26"/>
    <mergeCell ref="X23:X26"/>
    <mergeCell ref="Y23:Y26"/>
    <mergeCell ref="Z23:Z26"/>
    <mergeCell ref="AA23:AA26"/>
    <mergeCell ref="AB23:AB26"/>
    <mergeCell ref="AC23:AC26"/>
    <mergeCell ref="R23:R26"/>
    <mergeCell ref="S23:S26"/>
    <mergeCell ref="T23:T26"/>
    <mergeCell ref="U23:U26"/>
    <mergeCell ref="V23:V26"/>
    <mergeCell ref="W23:W26"/>
    <mergeCell ref="L23:L26"/>
    <mergeCell ref="M23:M26"/>
    <mergeCell ref="N23:N26"/>
    <mergeCell ref="O23:O26"/>
    <mergeCell ref="P23:P26"/>
    <mergeCell ref="Q23:Q26"/>
    <mergeCell ref="F23:F26"/>
    <mergeCell ref="G23:G26"/>
    <mergeCell ref="H23:H26"/>
    <mergeCell ref="I23:I26"/>
    <mergeCell ref="J23:J26"/>
    <mergeCell ref="K23:K26"/>
    <mergeCell ref="C20:D20"/>
    <mergeCell ref="C21:D21"/>
    <mergeCell ref="C22:E22"/>
    <mergeCell ref="A23:B26"/>
    <mergeCell ref="C23:C26"/>
    <mergeCell ref="D23:D26"/>
    <mergeCell ref="E23:E26"/>
    <mergeCell ref="AM14:AM16"/>
    <mergeCell ref="C15:D15"/>
    <mergeCell ref="C16:D16"/>
    <mergeCell ref="C17:D17"/>
    <mergeCell ref="AL17:AL19"/>
    <mergeCell ref="AM17:AM19"/>
    <mergeCell ref="C18:D18"/>
    <mergeCell ref="C19:D19"/>
    <mergeCell ref="AM8:AM10"/>
    <mergeCell ref="A9:B22"/>
    <mergeCell ref="C9:D9"/>
    <mergeCell ref="C10:D10"/>
    <mergeCell ref="C11:D11"/>
    <mergeCell ref="AL11:AL13"/>
    <mergeCell ref="AM11:AM13"/>
    <mergeCell ref="C12:D12"/>
    <mergeCell ref="C13:D13"/>
    <mergeCell ref="C14:D14"/>
    <mergeCell ref="A7:B8"/>
    <mergeCell ref="C7:D8"/>
    <mergeCell ref="E7:E8"/>
    <mergeCell ref="F7:AJ7"/>
    <mergeCell ref="AK8:AK19"/>
    <mergeCell ref="AL8:AL10"/>
    <mergeCell ref="AL14:AL16"/>
    <mergeCell ref="AV3:BA5"/>
    <mergeCell ref="BD3:BE3"/>
    <mergeCell ref="AB5:AD5"/>
    <mergeCell ref="AE5:AJ5"/>
    <mergeCell ref="AL5:AP5"/>
    <mergeCell ref="BD5:BE5"/>
    <mergeCell ref="A1:E1"/>
    <mergeCell ref="AO1:AP1"/>
    <mergeCell ref="AO2:AP3"/>
    <mergeCell ref="A3:G5"/>
    <mergeCell ref="H3:Z5"/>
    <mergeCell ref="AR3:AU5"/>
    <mergeCell ref="AU1:AU2"/>
    <mergeCell ref="AS39:AS40"/>
    <mergeCell ref="AS41:AS42"/>
    <mergeCell ref="AS27:AS28"/>
    <mergeCell ref="AS29:AS30"/>
    <mergeCell ref="AS11:AS12"/>
    <mergeCell ref="AS13:AS14"/>
    <mergeCell ref="AS15:AS16"/>
    <mergeCell ref="AS17:AS18"/>
    <mergeCell ref="AR37:AR38"/>
    <mergeCell ref="AR39:AR40"/>
    <mergeCell ref="AR43:AR44"/>
    <mergeCell ref="AN8:AN10"/>
    <mergeCell ref="AN11:AN13"/>
    <mergeCell ref="AN14:AN16"/>
    <mergeCell ref="AN17:AN19"/>
    <mergeCell ref="AR9:AR10"/>
    <mergeCell ref="AN23:AN26"/>
    <mergeCell ref="AQ9:AQ18"/>
    <mergeCell ref="AS45:AS46"/>
    <mergeCell ref="AS47:AS48"/>
    <mergeCell ref="AS19:AS20"/>
    <mergeCell ref="AS21:AS22"/>
    <mergeCell ref="AS23:AS24"/>
    <mergeCell ref="AS25:AS26"/>
    <mergeCell ref="AS31:AS32"/>
    <mergeCell ref="AS33:AS34"/>
    <mergeCell ref="AS35:AS36"/>
    <mergeCell ref="AS37:AS38"/>
  </mergeCells>
  <conditionalFormatting sqref="E9:AJ21 E27:AJ31 F32:AJ46">
    <cfRule type="expression" priority="45" dxfId="1" stopIfTrue="1">
      <formula>E9=""</formula>
    </cfRule>
  </conditionalFormatting>
  <conditionalFormatting sqref="F49:AJ49">
    <cfRule type="containsBlanks" priority="41" dxfId="1" stopIfTrue="1">
      <formula>LEN(TRIM(F49))=0</formula>
    </cfRule>
  </conditionalFormatting>
  <conditionalFormatting sqref="F52:U52">
    <cfRule type="containsBlanks" priority="40" dxfId="1" stopIfTrue="1">
      <formula>LEN(TRIM(F52))=0</formula>
    </cfRule>
  </conditionalFormatting>
  <conditionalFormatting sqref="F8:AJ8 F23:AJ26">
    <cfRule type="expression" priority="38" dxfId="120" stopIfTrue="1">
      <formula>WEEKDAY(F8,1)=1</formula>
    </cfRule>
    <cfRule type="expression" priority="39" dxfId="121" stopIfTrue="1">
      <formula>WEEKDAY(F8,1)=7</formula>
    </cfRule>
  </conditionalFormatting>
  <conditionalFormatting sqref="AE5:AJ5 AL5:AP5">
    <cfRule type="containsBlanks" priority="12" dxfId="1" stopIfTrue="1">
      <formula>LEN(TRIM(AE5))=0</formula>
    </cfRule>
  </conditionalFormatting>
  <conditionalFormatting sqref="BD3:BE3 BD5:BE5">
    <cfRule type="containsBlanks" priority="11" dxfId="0" stopIfTrue="1">
      <formula>LEN(TRIM(BD3))=0</formula>
    </cfRule>
  </conditionalFormatting>
  <conditionalFormatting sqref="AT9:AT48 E32:E46">
    <cfRule type="containsBlanks" priority="8" dxfId="0" stopIfTrue="1">
      <formula>LEN(TRIM(E9))=0</formula>
    </cfRule>
  </conditionalFormatting>
  <conditionalFormatting sqref="AU9:AU48 AW19:AW48 AY9:AY28 BA9:BA28 BB19:BC28 BE9:BE48 BD19:BD48">
    <cfRule type="containsBlanks" priority="7" dxfId="1" stopIfTrue="1">
      <formula>LEN(TRIM(AU9))=0</formula>
    </cfRule>
  </conditionalFormatting>
  <conditionalFormatting sqref="BC29:BC48">
    <cfRule type="containsBlanks" priority="5" dxfId="1" stopIfTrue="1">
      <formula>LEN(TRIM(BC29))=0</formula>
    </cfRule>
  </conditionalFormatting>
  <conditionalFormatting sqref="AV1:AV2">
    <cfRule type="expression" priority="3" dxfId="0" stopIfTrue="1">
      <formula>$AV$1=""</formula>
    </cfRule>
  </conditionalFormatting>
  <conditionalFormatting sqref="D27:D31">
    <cfRule type="containsBlanks" priority="2" dxfId="34" stopIfTrue="1">
      <formula>LEN(TRIM(D27))=0</formula>
    </cfRule>
  </conditionalFormatting>
  <conditionalFormatting sqref="D32:D36">
    <cfRule type="containsBlanks" priority="1" dxfId="34" stopIfTrue="1">
      <formula>LEN(TRIM(D32))=0</formula>
    </cfRule>
  </conditionalFormatting>
  <dataValidations count="5">
    <dataValidation type="list" allowBlank="1" showInputMessage="1" showErrorMessage="1" sqref="F49:AJ49">
      <formula1>"○,無"</formula1>
    </dataValidation>
    <dataValidation type="list" allowBlank="1" showInputMessage="1" showErrorMessage="1" sqref="F27:AJ31">
      <formula1>INDIRECT("$K$60:$K$74")</formula1>
    </dataValidation>
    <dataValidation type="list" allowBlank="1" showInputMessage="1" showErrorMessage="1" sqref="F32:AJ46">
      <formula1>INDIRECT("$K$60:$K$75")</formula1>
    </dataValidation>
    <dataValidation type="list" allowBlank="1" showInputMessage="1" showErrorMessage="1" sqref="F9:AJ21">
      <formula1>"出"</formula1>
    </dataValidation>
    <dataValidation type="whole" operator="lessThanOrEqual" allowBlank="1" showInputMessage="1" showErrorMessage="1" error="月当たりの上限額は２万円となります。&#10;（男性研修生は対象外）" sqref="BD19:BD48">
      <formula1>20000</formula1>
    </dataValidation>
  </dataValidations>
  <printOptions horizontalCentered="1" verticalCentered="1"/>
  <pageMargins left="0.1968503937007874" right="0.1968503937007874" top="0.3937007874015748" bottom="0" header="0" footer="0.1968503937007874"/>
  <pageSetup cellComments="asDisplayed" horizontalDpi="600" verticalDpi="600" orientation="landscape" paperSize="9" scale="63" r:id="rId4"/>
  <colBreaks count="1" manualBreakCount="1">
    <brk id="42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98"/>
  <sheetViews>
    <sheetView view="pageBreakPreview" zoomScale="85" zoomScaleNormal="75" zoomScaleSheetLayoutView="85" zoomScalePageLayoutView="0" workbookViewId="0" topLeftCell="A1">
      <selection activeCell="A3" sqref="A3:G5"/>
    </sheetView>
  </sheetViews>
  <sheetFormatPr defaultColWidth="9.140625" defaultRowHeight="15"/>
  <cols>
    <col min="1" max="2" width="7.8515625" style="34" customWidth="1"/>
    <col min="3" max="4" width="4.7109375" style="34" customWidth="1"/>
    <col min="5" max="5" width="17.140625" style="34" customWidth="1"/>
    <col min="6" max="35" width="4.140625" style="34" customWidth="1"/>
    <col min="36" max="36" width="4.140625" style="34" hidden="1" customWidth="1"/>
    <col min="37" max="37" width="9.8515625" style="34" customWidth="1"/>
    <col min="38" max="38" width="14.57421875" style="34" customWidth="1"/>
    <col min="39" max="40" width="9.8515625" style="34" customWidth="1"/>
    <col min="41" max="42" width="7.57421875" style="34" customWidth="1"/>
    <col min="43" max="43" width="3.57421875" style="34" customWidth="1"/>
    <col min="44" max="44" width="3.8515625" style="34" bestFit="1" customWidth="1"/>
    <col min="45" max="45" width="3.8515625" style="34" customWidth="1"/>
    <col min="46" max="46" width="19.421875" style="34" customWidth="1"/>
    <col min="47" max="55" width="15.57421875" style="34" customWidth="1"/>
    <col min="56" max="56" width="16.57421875" style="34" customWidth="1"/>
    <col min="57" max="57" width="30.57421875" style="34" customWidth="1"/>
    <col min="58" max="58" width="9.00390625" style="34" customWidth="1"/>
    <col min="59" max="65" width="9.00390625" style="34" hidden="1" customWidth="1"/>
    <col min="66" max="16384" width="9.00390625" style="34" customWidth="1"/>
  </cols>
  <sheetData>
    <row r="1" spans="1:48" ht="24" customHeight="1">
      <c r="A1" s="379" t="s">
        <v>181</v>
      </c>
      <c r="B1" s="380"/>
      <c r="C1" s="380"/>
      <c r="D1" s="380"/>
      <c r="E1" s="381"/>
      <c r="F1" s="78"/>
      <c r="G1" s="79"/>
      <c r="H1" s="79"/>
      <c r="I1" s="79"/>
      <c r="J1" s="80"/>
      <c r="L1" s="35"/>
      <c r="AJ1" s="36"/>
      <c r="AK1" s="36"/>
      <c r="AO1" s="365" t="s">
        <v>220</v>
      </c>
      <c r="AP1" s="365"/>
      <c r="AT1" s="33" t="s">
        <v>182</v>
      </c>
      <c r="AU1" s="511" t="s">
        <v>193</v>
      </c>
      <c r="AV1" s="517">
        <f>IF('【6月】月集計表'!AV1&gt;=0,'【6月】月集計表'!AV1,"")</f>
        <v>0</v>
      </c>
    </row>
    <row r="2" spans="1:48" ht="24" customHeight="1" thickBot="1">
      <c r="A2" s="37"/>
      <c r="B2" s="37"/>
      <c r="C2" s="37"/>
      <c r="D2" s="37"/>
      <c r="E2" s="37"/>
      <c r="G2" s="30"/>
      <c r="I2" s="38"/>
      <c r="J2" s="38"/>
      <c r="K2" s="38"/>
      <c r="L2" s="38"/>
      <c r="M2" s="38"/>
      <c r="N2" s="38"/>
      <c r="O2" s="38"/>
      <c r="P2" s="38"/>
      <c r="Q2" s="38"/>
      <c r="R2" s="38"/>
      <c r="W2" s="39"/>
      <c r="X2" s="39"/>
      <c r="AJ2" s="40"/>
      <c r="AK2" s="40"/>
      <c r="AO2" s="366"/>
      <c r="AP2" s="366"/>
      <c r="AU2" s="511"/>
      <c r="AV2" s="518"/>
    </row>
    <row r="3" spans="1:57" ht="24" customHeight="1">
      <c r="A3" s="382" t="s">
        <v>205</v>
      </c>
      <c r="B3" s="382"/>
      <c r="C3" s="382"/>
      <c r="D3" s="382"/>
      <c r="E3" s="382"/>
      <c r="F3" s="382"/>
      <c r="G3" s="382"/>
      <c r="H3" s="383" t="s">
        <v>161</v>
      </c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J3" s="40"/>
      <c r="AK3" s="40"/>
      <c r="AO3" s="366"/>
      <c r="AP3" s="366"/>
      <c r="AR3" s="340" t="str">
        <f>A3</f>
        <v>令和 2 年 11 月</v>
      </c>
      <c r="AS3" s="340"/>
      <c r="AT3" s="340"/>
      <c r="AU3" s="340"/>
      <c r="AV3" s="335" t="s">
        <v>160</v>
      </c>
      <c r="AW3" s="335"/>
      <c r="AX3" s="335"/>
      <c r="AY3" s="335"/>
      <c r="AZ3" s="335"/>
      <c r="BA3" s="335"/>
      <c r="BB3" s="42"/>
      <c r="BC3" s="1" t="s">
        <v>221</v>
      </c>
      <c r="BD3" s="330">
        <f>IF(AE5="","",AE5)</f>
      </c>
      <c r="BE3" s="331"/>
    </row>
    <row r="4" spans="1:55" ht="7.5" customHeight="1">
      <c r="A4" s="382"/>
      <c r="B4" s="382"/>
      <c r="C4" s="382"/>
      <c r="D4" s="382"/>
      <c r="E4" s="382"/>
      <c r="F4" s="382"/>
      <c r="G4" s="382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J4" s="40"/>
      <c r="AK4" s="40"/>
      <c r="AO4" s="43"/>
      <c r="AP4" s="43"/>
      <c r="AR4" s="340"/>
      <c r="AS4" s="340"/>
      <c r="AT4" s="340"/>
      <c r="AU4" s="340"/>
      <c r="AV4" s="335"/>
      <c r="AW4" s="335"/>
      <c r="AX4" s="335"/>
      <c r="AY4" s="335"/>
      <c r="AZ4" s="335"/>
      <c r="BA4" s="335"/>
      <c r="BB4" s="42"/>
      <c r="BC4" s="44"/>
    </row>
    <row r="5" spans="1:57" ht="24" customHeight="1">
      <c r="A5" s="382"/>
      <c r="B5" s="382"/>
      <c r="C5" s="382"/>
      <c r="D5" s="382"/>
      <c r="E5" s="382"/>
      <c r="F5" s="382"/>
      <c r="G5" s="382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B5" s="402" t="s">
        <v>222</v>
      </c>
      <c r="AC5" s="402"/>
      <c r="AD5" s="402"/>
      <c r="AE5" s="367">
        <f>IF('【10月】月集計表'!AE5&lt;&gt;"",'【10月】月集計表'!AE5,"")</f>
      </c>
      <c r="AF5" s="368"/>
      <c r="AG5" s="368"/>
      <c r="AH5" s="368"/>
      <c r="AI5" s="368"/>
      <c r="AJ5" s="369"/>
      <c r="AK5" s="1" t="s">
        <v>0</v>
      </c>
      <c r="AL5" s="370">
        <f>IF('【10月】月集計表'!AL5&lt;&gt;"",'【10月】月集計表'!AL5,"")</f>
      </c>
      <c r="AM5" s="371"/>
      <c r="AN5" s="371"/>
      <c r="AO5" s="371"/>
      <c r="AP5" s="372"/>
      <c r="AR5" s="340"/>
      <c r="AS5" s="340"/>
      <c r="AT5" s="340"/>
      <c r="AU5" s="340"/>
      <c r="AV5" s="335"/>
      <c r="AW5" s="335"/>
      <c r="AX5" s="335"/>
      <c r="AY5" s="335"/>
      <c r="AZ5" s="335"/>
      <c r="BA5" s="335"/>
      <c r="BB5" s="42"/>
      <c r="BC5" s="1" t="s">
        <v>94</v>
      </c>
      <c r="BD5" s="330">
        <f>IF(AL5="","",AL5)</f>
      </c>
      <c r="BE5" s="331"/>
    </row>
    <row r="6" spans="14:40" ht="7.5" customHeight="1" thickBot="1"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J6" s="30"/>
      <c r="AK6" s="30"/>
      <c r="AN6" s="30"/>
    </row>
    <row r="7" spans="1:57" ht="19.5" customHeight="1">
      <c r="A7" s="384" t="s">
        <v>1</v>
      </c>
      <c r="B7" s="385"/>
      <c r="C7" s="417" t="s">
        <v>153</v>
      </c>
      <c r="D7" s="315"/>
      <c r="E7" s="400" t="s">
        <v>2</v>
      </c>
      <c r="F7" s="397" t="s">
        <v>3</v>
      </c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9"/>
      <c r="AK7" s="46" t="s">
        <v>107</v>
      </c>
      <c r="AL7" s="45" t="s">
        <v>106</v>
      </c>
      <c r="AM7" s="45" t="s">
        <v>216</v>
      </c>
      <c r="AN7" s="87" t="s">
        <v>215</v>
      </c>
      <c r="AQ7" s="404"/>
      <c r="AR7" s="295"/>
      <c r="AS7" s="297" t="s">
        <v>170</v>
      </c>
      <c r="AT7" s="315" t="s">
        <v>72</v>
      </c>
      <c r="AU7" s="336" t="s">
        <v>77</v>
      </c>
      <c r="AV7" s="351" t="s">
        <v>78</v>
      </c>
      <c r="AW7" s="336" t="s">
        <v>223</v>
      </c>
      <c r="AX7" s="351" t="s">
        <v>79</v>
      </c>
      <c r="AY7" s="336" t="s">
        <v>109</v>
      </c>
      <c r="AZ7" s="351" t="s">
        <v>80</v>
      </c>
      <c r="BA7" s="403" t="s">
        <v>81</v>
      </c>
      <c r="BB7" s="353" t="s">
        <v>92</v>
      </c>
      <c r="BC7" s="355" t="s">
        <v>82</v>
      </c>
      <c r="BD7" s="333" t="s">
        <v>232</v>
      </c>
      <c r="BE7" s="338" t="s">
        <v>83</v>
      </c>
    </row>
    <row r="8" spans="1:57" ht="19.5" customHeight="1" thickBot="1">
      <c r="A8" s="386"/>
      <c r="B8" s="387"/>
      <c r="C8" s="418"/>
      <c r="D8" s="419"/>
      <c r="E8" s="401"/>
      <c r="F8" s="47">
        <f>'日付'!B10</f>
        <v>44136</v>
      </c>
      <c r="G8" s="47">
        <f>'日付'!C10</f>
        <v>44137</v>
      </c>
      <c r="H8" s="47">
        <f>'日付'!D10</f>
        <v>44138</v>
      </c>
      <c r="I8" s="47">
        <f>'日付'!E10</f>
        <v>44139</v>
      </c>
      <c r="J8" s="47">
        <f>'日付'!F10</f>
        <v>44140</v>
      </c>
      <c r="K8" s="47">
        <f>'日付'!G10</f>
        <v>44141</v>
      </c>
      <c r="L8" s="47">
        <f>'日付'!H10</f>
        <v>44142</v>
      </c>
      <c r="M8" s="47">
        <f>'日付'!I10</f>
        <v>44143</v>
      </c>
      <c r="N8" s="47">
        <f>'日付'!J10</f>
        <v>44144</v>
      </c>
      <c r="O8" s="47">
        <f>'日付'!K10</f>
        <v>44145</v>
      </c>
      <c r="P8" s="47">
        <f>'日付'!L10</f>
        <v>44146</v>
      </c>
      <c r="Q8" s="47">
        <f>'日付'!M10</f>
        <v>44147</v>
      </c>
      <c r="R8" s="47">
        <f>'日付'!N10</f>
        <v>44148</v>
      </c>
      <c r="S8" s="47">
        <f>'日付'!O10</f>
        <v>44149</v>
      </c>
      <c r="T8" s="47">
        <f>'日付'!P10</f>
        <v>44150</v>
      </c>
      <c r="U8" s="47">
        <f>'日付'!Q10</f>
        <v>44151</v>
      </c>
      <c r="V8" s="47">
        <f>'日付'!R10</f>
        <v>44152</v>
      </c>
      <c r="W8" s="47">
        <f>'日付'!S10</f>
        <v>44153</v>
      </c>
      <c r="X8" s="47">
        <f>'日付'!T10</f>
        <v>44154</v>
      </c>
      <c r="Y8" s="47">
        <f>'日付'!U10</f>
        <v>44155</v>
      </c>
      <c r="Z8" s="47">
        <f>'日付'!V10</f>
        <v>44156</v>
      </c>
      <c r="AA8" s="47">
        <f>'日付'!W10</f>
        <v>44157</v>
      </c>
      <c r="AB8" s="47">
        <f>'日付'!X10</f>
        <v>44158</v>
      </c>
      <c r="AC8" s="47">
        <f>'日付'!Y10</f>
        <v>44159</v>
      </c>
      <c r="AD8" s="47">
        <f>'日付'!Z10</f>
        <v>44160</v>
      </c>
      <c r="AE8" s="47">
        <f>'日付'!AA10</f>
        <v>44161</v>
      </c>
      <c r="AF8" s="47">
        <f>'日付'!AB10</f>
        <v>44162</v>
      </c>
      <c r="AG8" s="47">
        <f>'日付'!AC10</f>
        <v>44163</v>
      </c>
      <c r="AH8" s="47">
        <f>'日付'!AD10</f>
        <v>44164</v>
      </c>
      <c r="AI8" s="47">
        <f>'日付'!AE10</f>
        <v>44165</v>
      </c>
      <c r="AJ8" s="90"/>
      <c r="AK8" s="346" t="s">
        <v>147</v>
      </c>
      <c r="AL8" s="410" t="s">
        <v>151</v>
      </c>
      <c r="AM8" s="343">
        <f>COUNTIF($F$48:$AJ$48,1)+COUNTIF($F$48:$AJ$48,2)+COUNTIF($F$48:$AJ$48,3)</f>
        <v>0</v>
      </c>
      <c r="AN8" s="307">
        <f>AM8+'【10月】月集計表'!AN8</f>
        <v>0</v>
      </c>
      <c r="AQ8" s="405"/>
      <c r="AR8" s="296"/>
      <c r="AS8" s="298"/>
      <c r="AT8" s="316"/>
      <c r="AU8" s="337"/>
      <c r="AV8" s="352"/>
      <c r="AW8" s="337"/>
      <c r="AX8" s="352"/>
      <c r="AY8" s="337"/>
      <c r="AZ8" s="352"/>
      <c r="BA8" s="337"/>
      <c r="BB8" s="354"/>
      <c r="BC8" s="352"/>
      <c r="BD8" s="334"/>
      <c r="BE8" s="339"/>
    </row>
    <row r="9" spans="1:65" ht="16.5" customHeight="1">
      <c r="A9" s="388" t="s">
        <v>5</v>
      </c>
      <c r="B9" s="389"/>
      <c r="C9" s="420">
        <v>1</v>
      </c>
      <c r="D9" s="421"/>
      <c r="E9" s="13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91"/>
      <c r="AK9" s="347"/>
      <c r="AL9" s="411"/>
      <c r="AM9" s="344"/>
      <c r="AN9" s="308"/>
      <c r="AQ9" s="304" t="s">
        <v>171</v>
      </c>
      <c r="AR9" s="302">
        <v>1</v>
      </c>
      <c r="AS9" s="293"/>
      <c r="AT9" s="317">
        <f>IF(E27="","",E27)</f>
      </c>
      <c r="AU9" s="424"/>
      <c r="AV9" s="426">
        <f>IF(AS9="H29",0,IF(90000&lt;=AU9,90000,AU9))</f>
        <v>0</v>
      </c>
      <c r="AW9" s="428"/>
      <c r="AX9" s="432"/>
      <c r="AY9" s="424"/>
      <c r="AZ9" s="426">
        <f>IF(AS9="H29",0,IF(20000&lt;=AY9,20000,AY9))</f>
        <v>0</v>
      </c>
      <c r="BA9" s="424"/>
      <c r="BB9" s="434"/>
      <c r="BC9" s="432"/>
      <c r="BD9" s="436"/>
      <c r="BE9" s="438"/>
      <c r="BG9" s="505" t="s">
        <v>195</v>
      </c>
      <c r="BH9" s="506"/>
      <c r="BI9" s="268">
        <f>IF(AV1&lt;&gt;"",AV1,BG13)</f>
        <v>0</v>
      </c>
      <c r="BJ9" s="269"/>
      <c r="BK9" s="269"/>
      <c r="BL9" s="269"/>
      <c r="BM9" s="269"/>
    </row>
    <row r="10" spans="1:65" ht="16.5" customHeight="1">
      <c r="A10" s="390"/>
      <c r="B10" s="391"/>
      <c r="C10" s="349">
        <v>2</v>
      </c>
      <c r="D10" s="350"/>
      <c r="E10" s="13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92"/>
      <c r="AK10" s="347"/>
      <c r="AL10" s="412"/>
      <c r="AM10" s="345"/>
      <c r="AN10" s="309"/>
      <c r="AQ10" s="305"/>
      <c r="AR10" s="303"/>
      <c r="AS10" s="299"/>
      <c r="AT10" s="318"/>
      <c r="AU10" s="425"/>
      <c r="AV10" s="427"/>
      <c r="AW10" s="429"/>
      <c r="AX10" s="433"/>
      <c r="AY10" s="431"/>
      <c r="AZ10" s="427"/>
      <c r="BA10" s="431"/>
      <c r="BB10" s="435"/>
      <c r="BC10" s="433"/>
      <c r="BD10" s="437"/>
      <c r="BE10" s="439"/>
      <c r="BG10" s="269"/>
      <c r="BH10" s="269"/>
      <c r="BI10" s="269"/>
      <c r="BJ10" s="269"/>
      <c r="BK10" s="269"/>
      <c r="BL10" s="269"/>
      <c r="BM10" s="269"/>
    </row>
    <row r="11" spans="1:65" ht="16.5" customHeight="1">
      <c r="A11" s="390"/>
      <c r="B11" s="391"/>
      <c r="C11" s="349">
        <v>3</v>
      </c>
      <c r="D11" s="350"/>
      <c r="E11" s="13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92"/>
      <c r="AK11" s="347"/>
      <c r="AL11" s="410" t="s">
        <v>149</v>
      </c>
      <c r="AM11" s="343">
        <f>COUNTIF($F$48:$AJ$48,2)+COUNTIF($F$48:$AJ$48,3)</f>
        <v>0</v>
      </c>
      <c r="AN11" s="307">
        <f>AM11+'【10月】月集計表'!AN11</f>
        <v>0</v>
      </c>
      <c r="AQ11" s="305"/>
      <c r="AR11" s="303">
        <v>2</v>
      </c>
      <c r="AS11" s="291"/>
      <c r="AT11" s="430">
        <f>IF(E28="","",E28)</f>
      </c>
      <c r="AU11" s="431"/>
      <c r="AV11" s="427">
        <f>IF(AS11="H29",0,IF(90000&lt;=AU11,90000,AU11))</f>
        <v>0</v>
      </c>
      <c r="AW11" s="429"/>
      <c r="AX11" s="433"/>
      <c r="AY11" s="431"/>
      <c r="AZ11" s="427">
        <f>IF(AS11="H29",0,IF(20000&lt;=AY11,20000,AY11))</f>
        <v>0</v>
      </c>
      <c r="BA11" s="431"/>
      <c r="BB11" s="435"/>
      <c r="BC11" s="433"/>
      <c r="BD11" s="437"/>
      <c r="BE11" s="439"/>
      <c r="BG11" s="507" t="s">
        <v>192</v>
      </c>
      <c r="BH11" s="507"/>
      <c r="BI11" s="507"/>
      <c r="BJ11" s="507"/>
      <c r="BK11" s="270" t="s">
        <v>196</v>
      </c>
      <c r="BL11" s="270" t="s">
        <v>197</v>
      </c>
      <c r="BM11" s="271" t="s">
        <v>198</v>
      </c>
    </row>
    <row r="12" spans="1:65" ht="16.5" customHeight="1">
      <c r="A12" s="390"/>
      <c r="B12" s="391"/>
      <c r="C12" s="349">
        <v>4</v>
      </c>
      <c r="D12" s="350"/>
      <c r="E12" s="13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93"/>
      <c r="AK12" s="347"/>
      <c r="AL12" s="411"/>
      <c r="AM12" s="344"/>
      <c r="AN12" s="308"/>
      <c r="AQ12" s="305"/>
      <c r="AR12" s="303"/>
      <c r="AS12" s="294"/>
      <c r="AT12" s="318"/>
      <c r="AU12" s="425"/>
      <c r="AV12" s="427"/>
      <c r="AW12" s="429"/>
      <c r="AX12" s="433"/>
      <c r="AY12" s="431"/>
      <c r="AZ12" s="427"/>
      <c r="BA12" s="431"/>
      <c r="BB12" s="435"/>
      <c r="BC12" s="433"/>
      <c r="BD12" s="437"/>
      <c r="BE12" s="439"/>
      <c r="BG12" s="272">
        <v>1</v>
      </c>
      <c r="BH12" s="273" t="s">
        <v>199</v>
      </c>
      <c r="BI12" s="273"/>
      <c r="BJ12" s="271"/>
      <c r="BK12" s="270">
        <v>1.05</v>
      </c>
      <c r="BL12" s="507">
        <f>IF(BI9="新規",BK13,IF(BI9&lt;BG15,BK15,IF(AND(BI9&gt;=BG14,BI9&lt;BI14),BK14,IF(AND(BI9&gt;=BG13,BI9&lt;BI13),BK13,IF(BI9=BG12,BK12,"")))))</f>
        <v>0.9</v>
      </c>
      <c r="BM12" s="508">
        <f>IF(AV1&lt;&gt;"",BL12*90000,"")</f>
        <v>81000</v>
      </c>
    </row>
    <row r="13" spans="1:65" ht="16.5" customHeight="1">
      <c r="A13" s="390"/>
      <c r="B13" s="391"/>
      <c r="C13" s="349">
        <v>5</v>
      </c>
      <c r="D13" s="350"/>
      <c r="E13" s="13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93"/>
      <c r="AK13" s="347"/>
      <c r="AL13" s="412"/>
      <c r="AM13" s="345"/>
      <c r="AN13" s="309"/>
      <c r="AQ13" s="305"/>
      <c r="AR13" s="303">
        <v>3</v>
      </c>
      <c r="AS13" s="291"/>
      <c r="AT13" s="430">
        <f>IF(E29="","",E29)</f>
      </c>
      <c r="AU13" s="431"/>
      <c r="AV13" s="427">
        <f>IF(AS13="H29",0,IF(90000&lt;=AU13,90000,AU13))</f>
        <v>0</v>
      </c>
      <c r="AW13" s="429"/>
      <c r="AX13" s="433"/>
      <c r="AY13" s="431"/>
      <c r="AZ13" s="427">
        <f>IF(AS13="H29",0,IF(20000&lt;=AY13,20000,AY13))</f>
        <v>0</v>
      </c>
      <c r="BA13" s="431"/>
      <c r="BB13" s="435"/>
      <c r="BC13" s="433"/>
      <c r="BD13" s="437"/>
      <c r="BE13" s="439"/>
      <c r="BG13" s="272">
        <v>0.8</v>
      </c>
      <c r="BH13" s="273" t="s">
        <v>199</v>
      </c>
      <c r="BI13" s="273">
        <v>1</v>
      </c>
      <c r="BJ13" s="271" t="s">
        <v>194</v>
      </c>
      <c r="BK13" s="270">
        <v>1</v>
      </c>
      <c r="BL13" s="507"/>
      <c r="BM13" s="509"/>
    </row>
    <row r="14" spans="1:65" ht="16.5" customHeight="1">
      <c r="A14" s="390"/>
      <c r="B14" s="391"/>
      <c r="C14" s="349">
        <v>6</v>
      </c>
      <c r="D14" s="350"/>
      <c r="E14" s="13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93"/>
      <c r="AK14" s="347"/>
      <c r="AL14" s="410" t="s">
        <v>150</v>
      </c>
      <c r="AM14" s="343">
        <f>COUNTIF($F$48:$AJ$48,3)</f>
        <v>0</v>
      </c>
      <c r="AN14" s="307">
        <f>AM14+'【10月】月集計表'!AN14</f>
        <v>0</v>
      </c>
      <c r="AQ14" s="305"/>
      <c r="AR14" s="303"/>
      <c r="AS14" s="294"/>
      <c r="AT14" s="318"/>
      <c r="AU14" s="425"/>
      <c r="AV14" s="427"/>
      <c r="AW14" s="429"/>
      <c r="AX14" s="433"/>
      <c r="AY14" s="431"/>
      <c r="AZ14" s="427"/>
      <c r="BA14" s="431"/>
      <c r="BB14" s="435"/>
      <c r="BC14" s="433"/>
      <c r="BD14" s="437"/>
      <c r="BE14" s="439"/>
      <c r="BG14" s="272">
        <v>0.6</v>
      </c>
      <c r="BH14" s="273" t="s">
        <v>199</v>
      </c>
      <c r="BI14" s="273">
        <v>0.8</v>
      </c>
      <c r="BJ14" s="271" t="s">
        <v>194</v>
      </c>
      <c r="BK14" s="270">
        <v>0.95</v>
      </c>
      <c r="BL14" s="507"/>
      <c r="BM14" s="509"/>
    </row>
    <row r="15" spans="1:65" ht="16.5" customHeight="1">
      <c r="A15" s="390"/>
      <c r="B15" s="391"/>
      <c r="C15" s="349">
        <v>7</v>
      </c>
      <c r="D15" s="350"/>
      <c r="E15" s="13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93"/>
      <c r="AK15" s="347"/>
      <c r="AL15" s="411"/>
      <c r="AM15" s="344"/>
      <c r="AN15" s="308"/>
      <c r="AQ15" s="305"/>
      <c r="AR15" s="303">
        <v>4</v>
      </c>
      <c r="AS15" s="291"/>
      <c r="AT15" s="430">
        <f>IF(E30="","",E30)</f>
      </c>
      <c r="AU15" s="431"/>
      <c r="AV15" s="427">
        <f>IF(AS15="H29",0,IF(90000&lt;=AU15,90000,AU15))</f>
        <v>0</v>
      </c>
      <c r="AW15" s="429"/>
      <c r="AX15" s="433"/>
      <c r="AY15" s="431"/>
      <c r="AZ15" s="427">
        <f>IF(AS15="H29",0,IF(20000&lt;=AY15,20000,AY15))</f>
        <v>0</v>
      </c>
      <c r="BA15" s="431"/>
      <c r="BB15" s="435"/>
      <c r="BC15" s="433"/>
      <c r="BD15" s="437"/>
      <c r="BE15" s="439"/>
      <c r="BG15" s="272">
        <v>0.6</v>
      </c>
      <c r="BH15" s="273" t="s">
        <v>194</v>
      </c>
      <c r="BI15" s="273"/>
      <c r="BJ15" s="271"/>
      <c r="BK15" s="270">
        <v>0.9</v>
      </c>
      <c r="BL15" s="507"/>
      <c r="BM15" s="510"/>
    </row>
    <row r="16" spans="1:57" ht="17.25" customHeight="1">
      <c r="A16" s="390"/>
      <c r="B16" s="391"/>
      <c r="C16" s="349">
        <v>8</v>
      </c>
      <c r="D16" s="350"/>
      <c r="E16" s="13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93"/>
      <c r="AK16" s="347"/>
      <c r="AL16" s="412"/>
      <c r="AM16" s="345"/>
      <c r="AN16" s="309"/>
      <c r="AQ16" s="305"/>
      <c r="AR16" s="303"/>
      <c r="AS16" s="294"/>
      <c r="AT16" s="318"/>
      <c r="AU16" s="425"/>
      <c r="AV16" s="427"/>
      <c r="AW16" s="429"/>
      <c r="AX16" s="433"/>
      <c r="AY16" s="431"/>
      <c r="AZ16" s="427"/>
      <c r="BA16" s="431"/>
      <c r="BB16" s="435"/>
      <c r="BC16" s="433"/>
      <c r="BD16" s="437"/>
      <c r="BE16" s="439"/>
    </row>
    <row r="17" spans="1:57" ht="17.25" customHeight="1">
      <c r="A17" s="390"/>
      <c r="B17" s="391"/>
      <c r="C17" s="349">
        <v>9</v>
      </c>
      <c r="D17" s="350"/>
      <c r="E17" s="13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4"/>
      <c r="AK17" s="347"/>
      <c r="AL17" s="410" t="s">
        <v>142</v>
      </c>
      <c r="AM17" s="414">
        <f>SUM(AM8:AM16)</f>
        <v>0</v>
      </c>
      <c r="AN17" s="310">
        <f>SUM(AN8:AN16)</f>
        <v>0</v>
      </c>
      <c r="AQ17" s="305"/>
      <c r="AR17" s="303">
        <v>5</v>
      </c>
      <c r="AS17" s="291"/>
      <c r="AT17" s="430">
        <f>IF(E31="","",E31)</f>
      </c>
      <c r="AU17" s="431"/>
      <c r="AV17" s="427">
        <f>IF(AS17="H29",0,IF(90000&lt;=AU17,90000,AU17))</f>
        <v>0</v>
      </c>
      <c r="AW17" s="429"/>
      <c r="AX17" s="433"/>
      <c r="AY17" s="431"/>
      <c r="AZ17" s="427">
        <f>IF(AS17="H29",0,IF(20000&lt;=AY17,20000,AY17))</f>
        <v>0</v>
      </c>
      <c r="BA17" s="431"/>
      <c r="BB17" s="435"/>
      <c r="BC17" s="433"/>
      <c r="BD17" s="437"/>
      <c r="BE17" s="439"/>
    </row>
    <row r="18" spans="1:57" ht="17.25" customHeight="1" thickBot="1">
      <c r="A18" s="390"/>
      <c r="B18" s="391"/>
      <c r="C18" s="349">
        <v>10</v>
      </c>
      <c r="D18" s="350"/>
      <c r="E18" s="13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4"/>
      <c r="AK18" s="347"/>
      <c r="AL18" s="411"/>
      <c r="AM18" s="415"/>
      <c r="AN18" s="311"/>
      <c r="AQ18" s="306"/>
      <c r="AR18" s="440"/>
      <c r="AS18" s="292"/>
      <c r="AT18" s="441"/>
      <c r="AU18" s="442"/>
      <c r="AV18" s="443"/>
      <c r="AW18" s="444"/>
      <c r="AX18" s="445"/>
      <c r="AY18" s="446"/>
      <c r="AZ18" s="447"/>
      <c r="BA18" s="446"/>
      <c r="BB18" s="448"/>
      <c r="BC18" s="445"/>
      <c r="BD18" s="449"/>
      <c r="BE18" s="450"/>
    </row>
    <row r="19" spans="1:57" ht="17.25" customHeight="1" thickBot="1" thickTop="1">
      <c r="A19" s="390"/>
      <c r="B19" s="391"/>
      <c r="C19" s="349">
        <v>11</v>
      </c>
      <c r="D19" s="350"/>
      <c r="E19" s="13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4"/>
      <c r="AK19" s="348"/>
      <c r="AL19" s="413"/>
      <c r="AM19" s="416"/>
      <c r="AN19" s="312"/>
      <c r="AO19" s="30"/>
      <c r="AP19" s="30"/>
      <c r="AQ19" s="304" t="s">
        <v>172</v>
      </c>
      <c r="AR19" s="302">
        <v>1</v>
      </c>
      <c r="AS19" s="293"/>
      <c r="AT19" s="317">
        <f>IF(E32="","",E32)</f>
      </c>
      <c r="AU19" s="451"/>
      <c r="AV19" s="453">
        <f>IF(AS19="H29",0,IF($BM$12&lt;=AU19,$BM$12,AU19))</f>
        <v>0</v>
      </c>
      <c r="AW19" s="455"/>
      <c r="AX19" s="426">
        <f>IF(AS19="H29",0,IF(10000&lt;=AW19,10000,AW19))</f>
        <v>0</v>
      </c>
      <c r="AY19" s="424"/>
      <c r="AZ19" s="426">
        <f>IF(AS19="H29",0,IF(20000&lt;=AY19,20000,AY19))</f>
        <v>0</v>
      </c>
      <c r="BA19" s="451"/>
      <c r="BB19" s="458"/>
      <c r="BC19" s="460"/>
      <c r="BD19" s="462"/>
      <c r="BE19" s="438"/>
    </row>
    <row r="20" spans="1:57" ht="17.25" customHeight="1">
      <c r="A20" s="390"/>
      <c r="B20" s="391"/>
      <c r="C20" s="349">
        <v>12</v>
      </c>
      <c r="D20" s="350"/>
      <c r="E20" s="13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4"/>
      <c r="AK20" s="48"/>
      <c r="AL20" s="49"/>
      <c r="AM20" s="50"/>
      <c r="AN20" s="52"/>
      <c r="AO20" s="52"/>
      <c r="AP20" s="51"/>
      <c r="AQ20" s="305"/>
      <c r="AR20" s="303"/>
      <c r="AS20" s="299"/>
      <c r="AT20" s="318"/>
      <c r="AU20" s="452"/>
      <c r="AV20" s="454"/>
      <c r="AW20" s="456"/>
      <c r="AX20" s="427"/>
      <c r="AY20" s="431"/>
      <c r="AZ20" s="427"/>
      <c r="BA20" s="457"/>
      <c r="BB20" s="459"/>
      <c r="BC20" s="461"/>
      <c r="BD20" s="463"/>
      <c r="BE20" s="439"/>
    </row>
    <row r="21" spans="1:57" ht="16.5" customHeight="1">
      <c r="A21" s="390"/>
      <c r="B21" s="391"/>
      <c r="C21" s="349">
        <v>13</v>
      </c>
      <c r="D21" s="350"/>
      <c r="E21" s="13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95"/>
      <c r="AK21" s="48"/>
      <c r="AL21" s="52"/>
      <c r="AM21" s="52"/>
      <c r="AN21" s="52"/>
      <c r="AO21" s="52"/>
      <c r="AP21" s="51"/>
      <c r="AQ21" s="305"/>
      <c r="AR21" s="303">
        <v>2</v>
      </c>
      <c r="AS21" s="291"/>
      <c r="AT21" s="430">
        <f>IF(E33="","",E33)</f>
      </c>
      <c r="AU21" s="457"/>
      <c r="AV21" s="454">
        <f>IF(AS21="H29",0,IF($BM$12&lt;=AU21,$BM$12,AU21))</f>
        <v>0</v>
      </c>
      <c r="AW21" s="456"/>
      <c r="AX21" s="427">
        <f>IF(AS21="H29",0,IF(10000&lt;=AW21,10000,AW21))</f>
        <v>0</v>
      </c>
      <c r="AY21" s="431"/>
      <c r="AZ21" s="427">
        <f>IF(AS21="H29",0,IF(20000&lt;=AY21,20000,AY21))</f>
        <v>0</v>
      </c>
      <c r="BA21" s="457"/>
      <c r="BB21" s="459"/>
      <c r="BC21" s="461"/>
      <c r="BD21" s="463"/>
      <c r="BE21" s="439"/>
    </row>
    <row r="22" spans="1:57" ht="16.5" customHeight="1" thickBot="1">
      <c r="A22" s="392"/>
      <c r="B22" s="393"/>
      <c r="C22" s="394" t="s">
        <v>144</v>
      </c>
      <c r="D22" s="395"/>
      <c r="E22" s="396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96">
        <f t="shared" si="0"/>
        <v>0</v>
      </c>
      <c r="AK22" s="53"/>
      <c r="AL22" s="54"/>
      <c r="AM22" s="55"/>
      <c r="AN22" s="55"/>
      <c r="AO22" s="51"/>
      <c r="AP22" s="51"/>
      <c r="AQ22" s="305"/>
      <c r="AR22" s="303"/>
      <c r="AS22" s="294"/>
      <c r="AT22" s="318"/>
      <c r="AU22" s="452"/>
      <c r="AV22" s="454"/>
      <c r="AW22" s="456"/>
      <c r="AX22" s="427"/>
      <c r="AY22" s="431"/>
      <c r="AZ22" s="427"/>
      <c r="BA22" s="457"/>
      <c r="BB22" s="459"/>
      <c r="BC22" s="461"/>
      <c r="BD22" s="463"/>
      <c r="BE22" s="439"/>
    </row>
    <row r="23" spans="1:57" ht="15.75" customHeight="1">
      <c r="A23" s="384" t="s">
        <v>1</v>
      </c>
      <c r="B23" s="385"/>
      <c r="C23" s="297" t="s">
        <v>153</v>
      </c>
      <c r="D23" s="297" t="s">
        <v>152</v>
      </c>
      <c r="E23" s="362" t="s">
        <v>2</v>
      </c>
      <c r="F23" s="313">
        <f aca="true" t="shared" si="1" ref="F23:AI23">F8</f>
        <v>44136</v>
      </c>
      <c r="G23" s="313">
        <f t="shared" si="1"/>
        <v>44137</v>
      </c>
      <c r="H23" s="313">
        <f t="shared" si="1"/>
        <v>44138</v>
      </c>
      <c r="I23" s="313">
        <f t="shared" si="1"/>
        <v>44139</v>
      </c>
      <c r="J23" s="313">
        <f t="shared" si="1"/>
        <v>44140</v>
      </c>
      <c r="K23" s="313">
        <f t="shared" si="1"/>
        <v>44141</v>
      </c>
      <c r="L23" s="313">
        <f t="shared" si="1"/>
        <v>44142</v>
      </c>
      <c r="M23" s="313">
        <f t="shared" si="1"/>
        <v>44143</v>
      </c>
      <c r="N23" s="313">
        <f t="shared" si="1"/>
        <v>44144</v>
      </c>
      <c r="O23" s="313">
        <f t="shared" si="1"/>
        <v>44145</v>
      </c>
      <c r="P23" s="313">
        <f t="shared" si="1"/>
        <v>44146</v>
      </c>
      <c r="Q23" s="313">
        <f t="shared" si="1"/>
        <v>44147</v>
      </c>
      <c r="R23" s="313">
        <f t="shared" si="1"/>
        <v>44148</v>
      </c>
      <c r="S23" s="313">
        <f t="shared" si="1"/>
        <v>44149</v>
      </c>
      <c r="T23" s="313">
        <f t="shared" si="1"/>
        <v>44150</v>
      </c>
      <c r="U23" s="313">
        <f t="shared" si="1"/>
        <v>44151</v>
      </c>
      <c r="V23" s="313">
        <f t="shared" si="1"/>
        <v>44152</v>
      </c>
      <c r="W23" s="313">
        <f t="shared" si="1"/>
        <v>44153</v>
      </c>
      <c r="X23" s="313">
        <f t="shared" si="1"/>
        <v>44154</v>
      </c>
      <c r="Y23" s="313">
        <f t="shared" si="1"/>
        <v>44155</v>
      </c>
      <c r="Z23" s="313">
        <f t="shared" si="1"/>
        <v>44156</v>
      </c>
      <c r="AA23" s="313">
        <f t="shared" si="1"/>
        <v>44157</v>
      </c>
      <c r="AB23" s="313">
        <f t="shared" si="1"/>
        <v>44158</v>
      </c>
      <c r="AC23" s="313">
        <f t="shared" si="1"/>
        <v>44159</v>
      </c>
      <c r="AD23" s="313">
        <f t="shared" si="1"/>
        <v>44160</v>
      </c>
      <c r="AE23" s="313">
        <f t="shared" si="1"/>
        <v>44161</v>
      </c>
      <c r="AF23" s="313">
        <f t="shared" si="1"/>
        <v>44162</v>
      </c>
      <c r="AG23" s="313">
        <f t="shared" si="1"/>
        <v>44163</v>
      </c>
      <c r="AH23" s="313">
        <f t="shared" si="1"/>
        <v>44164</v>
      </c>
      <c r="AI23" s="341">
        <f t="shared" si="1"/>
        <v>44165</v>
      </c>
      <c r="AJ23" s="406"/>
      <c r="AK23" s="408" t="s">
        <v>154</v>
      </c>
      <c r="AL23" s="300" t="s">
        <v>46</v>
      </c>
      <c r="AM23" s="300" t="s">
        <v>73</v>
      </c>
      <c r="AN23" s="300" t="s">
        <v>74</v>
      </c>
      <c r="AO23" s="51"/>
      <c r="AP23" s="51"/>
      <c r="AQ23" s="305"/>
      <c r="AR23" s="303">
        <v>3</v>
      </c>
      <c r="AS23" s="291"/>
      <c r="AT23" s="430">
        <f>IF(E34="","",E34)</f>
      </c>
      <c r="AU23" s="457"/>
      <c r="AV23" s="454">
        <f>IF(AS23="H29",0,IF($BM$12&lt;=AU23,$BM$12,AU23))</f>
        <v>0</v>
      </c>
      <c r="AW23" s="456"/>
      <c r="AX23" s="427">
        <f>IF(AS23="H29",0,IF(10000&lt;=AW23,10000,AW23))</f>
        <v>0</v>
      </c>
      <c r="AY23" s="431"/>
      <c r="AZ23" s="427">
        <f>IF(AS23="H29",0,IF(20000&lt;=AY23,20000,AY23))</f>
        <v>0</v>
      </c>
      <c r="BA23" s="457"/>
      <c r="BB23" s="459"/>
      <c r="BC23" s="461"/>
      <c r="BD23" s="463"/>
      <c r="BE23" s="439"/>
    </row>
    <row r="24" spans="1:57" ht="15.75" customHeight="1">
      <c r="A24" s="422"/>
      <c r="B24" s="423"/>
      <c r="C24" s="332"/>
      <c r="D24" s="332"/>
      <c r="E24" s="363"/>
      <c r="F24" s="314" t="s">
        <v>123</v>
      </c>
      <c r="G24" s="314" t="s">
        <v>123</v>
      </c>
      <c r="H24" s="314" t="s">
        <v>123</v>
      </c>
      <c r="I24" s="314" t="s">
        <v>123</v>
      </c>
      <c r="J24" s="314" t="s">
        <v>123</v>
      </c>
      <c r="K24" s="314" t="s">
        <v>123</v>
      </c>
      <c r="L24" s="314" t="s">
        <v>123</v>
      </c>
      <c r="M24" s="314" t="s">
        <v>123</v>
      </c>
      <c r="N24" s="314" t="s">
        <v>123</v>
      </c>
      <c r="O24" s="314" t="s">
        <v>123</v>
      </c>
      <c r="P24" s="314" t="s">
        <v>123</v>
      </c>
      <c r="Q24" s="314" t="s">
        <v>123</v>
      </c>
      <c r="R24" s="314" t="s">
        <v>123</v>
      </c>
      <c r="S24" s="314" t="s">
        <v>123</v>
      </c>
      <c r="T24" s="314" t="s">
        <v>123</v>
      </c>
      <c r="U24" s="314" t="s">
        <v>123</v>
      </c>
      <c r="V24" s="314" t="s">
        <v>123</v>
      </c>
      <c r="W24" s="314" t="s">
        <v>123</v>
      </c>
      <c r="X24" s="314" t="s">
        <v>123</v>
      </c>
      <c r="Y24" s="314" t="s">
        <v>123</v>
      </c>
      <c r="Z24" s="314" t="s">
        <v>123</v>
      </c>
      <c r="AA24" s="314" t="s">
        <v>123</v>
      </c>
      <c r="AB24" s="314" t="s">
        <v>123</v>
      </c>
      <c r="AC24" s="314" t="s">
        <v>123</v>
      </c>
      <c r="AD24" s="314" t="s">
        <v>123</v>
      </c>
      <c r="AE24" s="314" t="s">
        <v>123</v>
      </c>
      <c r="AF24" s="314" t="s">
        <v>123</v>
      </c>
      <c r="AG24" s="314" t="s">
        <v>123</v>
      </c>
      <c r="AH24" s="314" t="s">
        <v>123</v>
      </c>
      <c r="AI24" s="342" t="s">
        <v>123</v>
      </c>
      <c r="AJ24" s="407"/>
      <c r="AK24" s="409"/>
      <c r="AL24" s="301"/>
      <c r="AM24" s="301"/>
      <c r="AN24" s="301"/>
      <c r="AO24" s="51"/>
      <c r="AP24" s="51"/>
      <c r="AQ24" s="305"/>
      <c r="AR24" s="303"/>
      <c r="AS24" s="294"/>
      <c r="AT24" s="318"/>
      <c r="AU24" s="452"/>
      <c r="AV24" s="454"/>
      <c r="AW24" s="456"/>
      <c r="AX24" s="427"/>
      <c r="AY24" s="431"/>
      <c r="AZ24" s="427"/>
      <c r="BA24" s="457"/>
      <c r="BB24" s="459"/>
      <c r="BC24" s="461"/>
      <c r="BD24" s="463"/>
      <c r="BE24" s="439"/>
    </row>
    <row r="25" spans="1:57" ht="15.75" customHeight="1">
      <c r="A25" s="422"/>
      <c r="B25" s="423"/>
      <c r="C25" s="332"/>
      <c r="D25" s="332"/>
      <c r="E25" s="363"/>
      <c r="F25" s="314">
        <v>42380</v>
      </c>
      <c r="G25" s="314">
        <v>42380</v>
      </c>
      <c r="H25" s="314">
        <v>42380</v>
      </c>
      <c r="I25" s="314">
        <v>42380</v>
      </c>
      <c r="J25" s="314">
        <v>42380</v>
      </c>
      <c r="K25" s="314">
        <v>42380</v>
      </c>
      <c r="L25" s="314">
        <v>42380</v>
      </c>
      <c r="M25" s="314">
        <v>42380</v>
      </c>
      <c r="N25" s="314">
        <v>42380</v>
      </c>
      <c r="O25" s="314">
        <v>42380</v>
      </c>
      <c r="P25" s="314">
        <v>42380</v>
      </c>
      <c r="Q25" s="314">
        <v>42380</v>
      </c>
      <c r="R25" s="314">
        <v>42380</v>
      </c>
      <c r="S25" s="314">
        <v>42380</v>
      </c>
      <c r="T25" s="314">
        <v>42380</v>
      </c>
      <c r="U25" s="314">
        <v>42380</v>
      </c>
      <c r="V25" s="314">
        <v>42380</v>
      </c>
      <c r="W25" s="314">
        <v>42380</v>
      </c>
      <c r="X25" s="314">
        <v>42380</v>
      </c>
      <c r="Y25" s="314">
        <v>42380</v>
      </c>
      <c r="Z25" s="314">
        <v>42380</v>
      </c>
      <c r="AA25" s="314">
        <v>42380</v>
      </c>
      <c r="AB25" s="314">
        <v>42380</v>
      </c>
      <c r="AC25" s="314">
        <v>42380</v>
      </c>
      <c r="AD25" s="314">
        <v>42380</v>
      </c>
      <c r="AE25" s="314">
        <v>42380</v>
      </c>
      <c r="AF25" s="314">
        <v>42380</v>
      </c>
      <c r="AG25" s="314">
        <v>42380</v>
      </c>
      <c r="AH25" s="314">
        <v>42380</v>
      </c>
      <c r="AI25" s="342">
        <v>42380</v>
      </c>
      <c r="AJ25" s="407"/>
      <c r="AK25" s="409"/>
      <c r="AL25" s="301"/>
      <c r="AM25" s="301"/>
      <c r="AN25" s="301"/>
      <c r="AO25" s="48"/>
      <c r="AP25" s="51"/>
      <c r="AQ25" s="305"/>
      <c r="AR25" s="303">
        <v>4</v>
      </c>
      <c r="AS25" s="291"/>
      <c r="AT25" s="430">
        <f>IF(E35="","",E35)</f>
      </c>
      <c r="AU25" s="457"/>
      <c r="AV25" s="454">
        <f>IF(AS25="H29",0,IF($BM$12&lt;=AU25,$BM$12,AU25))</f>
        <v>0</v>
      </c>
      <c r="AW25" s="456"/>
      <c r="AX25" s="427">
        <f>IF(AS25="H29",0,IF(10000&lt;=AW25,10000,AW25))</f>
        <v>0</v>
      </c>
      <c r="AY25" s="431"/>
      <c r="AZ25" s="427">
        <f>IF(AS25="H29",0,IF(20000&lt;=AY25,20000,AY25))</f>
        <v>0</v>
      </c>
      <c r="BA25" s="457"/>
      <c r="BB25" s="459"/>
      <c r="BC25" s="461"/>
      <c r="BD25" s="463"/>
      <c r="BE25" s="439"/>
    </row>
    <row r="26" spans="1:57" ht="15.75" customHeight="1" thickBot="1">
      <c r="A26" s="422"/>
      <c r="B26" s="423"/>
      <c r="C26" s="298"/>
      <c r="D26" s="298"/>
      <c r="E26" s="364"/>
      <c r="F26" s="314">
        <v>0</v>
      </c>
      <c r="G26" s="314">
        <v>0</v>
      </c>
      <c r="H26" s="314">
        <v>0</v>
      </c>
      <c r="I26" s="314">
        <v>0</v>
      </c>
      <c r="J26" s="314">
        <v>0</v>
      </c>
      <c r="K26" s="314">
        <v>0</v>
      </c>
      <c r="L26" s="314">
        <v>0</v>
      </c>
      <c r="M26" s="314">
        <v>0</v>
      </c>
      <c r="N26" s="314">
        <v>0</v>
      </c>
      <c r="O26" s="314">
        <v>0</v>
      </c>
      <c r="P26" s="314">
        <v>0</v>
      </c>
      <c r="Q26" s="314">
        <v>0</v>
      </c>
      <c r="R26" s="314">
        <v>0</v>
      </c>
      <c r="S26" s="314">
        <v>0</v>
      </c>
      <c r="T26" s="314">
        <v>0</v>
      </c>
      <c r="U26" s="314">
        <v>0</v>
      </c>
      <c r="V26" s="314">
        <v>0</v>
      </c>
      <c r="W26" s="314">
        <v>0</v>
      </c>
      <c r="X26" s="314">
        <v>0</v>
      </c>
      <c r="Y26" s="314"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42">
        <v>0</v>
      </c>
      <c r="AJ26" s="407"/>
      <c r="AK26" s="409"/>
      <c r="AL26" s="301"/>
      <c r="AM26" s="301"/>
      <c r="AN26" s="301"/>
      <c r="AO26" s="48"/>
      <c r="AP26" s="51"/>
      <c r="AQ26" s="305"/>
      <c r="AR26" s="303"/>
      <c r="AS26" s="294"/>
      <c r="AT26" s="318"/>
      <c r="AU26" s="452"/>
      <c r="AV26" s="454"/>
      <c r="AW26" s="456"/>
      <c r="AX26" s="427"/>
      <c r="AY26" s="431"/>
      <c r="AZ26" s="427"/>
      <c r="BA26" s="457"/>
      <c r="BB26" s="459"/>
      <c r="BC26" s="461"/>
      <c r="BD26" s="463"/>
      <c r="BE26" s="439"/>
    </row>
    <row r="27" spans="1:57" ht="16.5" customHeight="1">
      <c r="A27" s="388" t="s">
        <v>6</v>
      </c>
      <c r="B27" s="358" t="s">
        <v>139</v>
      </c>
      <c r="C27" s="56">
        <v>1</v>
      </c>
      <c r="D27" s="56"/>
      <c r="E27" s="134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111"/>
      <c r="AJ27" s="140"/>
      <c r="AK27" s="77">
        <f aca="true" t="shared" si="2" ref="AK27:AK45">COUNTA(F27:AJ27)-COUNTIF(F27:AJ27,"集")-COUNTIF(F27:AJ27,"休")-COUNTIF(F27:AJ27,"外")</f>
        <v>0</v>
      </c>
      <c r="AL27" s="147">
        <f aca="true" t="shared" si="3" ref="AL27:AL46">COUNTIF(F27:AJ27,"集")</f>
        <v>0</v>
      </c>
      <c r="AM27" s="77">
        <f>AK27+'【10月】月集計表'!AM27</f>
        <v>0</v>
      </c>
      <c r="AN27" s="147">
        <f>AL27+'【10月】月集計表'!AN27</f>
        <v>0</v>
      </c>
      <c r="AO27" s="48"/>
      <c r="AP27" s="51"/>
      <c r="AQ27" s="305"/>
      <c r="AR27" s="303">
        <v>5</v>
      </c>
      <c r="AS27" s="291"/>
      <c r="AT27" s="430">
        <f>IF(E36="","",E36)</f>
      </c>
      <c r="AU27" s="457"/>
      <c r="AV27" s="454">
        <f>IF(AS27="H29",0,IF($BM$12&lt;=AU27,$BM$12,AU27))</f>
        <v>0</v>
      </c>
      <c r="AW27" s="456"/>
      <c r="AX27" s="427">
        <f>IF(AS27="H29",0,IF(10000&lt;=AW27,10000,AW27))</f>
        <v>0</v>
      </c>
      <c r="AY27" s="431"/>
      <c r="AZ27" s="427">
        <f>IF(AS27="H29",0,IF(20000&lt;=AY27,20000,AY27))</f>
        <v>0</v>
      </c>
      <c r="BA27" s="457"/>
      <c r="BB27" s="459"/>
      <c r="BC27" s="461"/>
      <c r="BD27" s="463"/>
      <c r="BE27" s="439"/>
    </row>
    <row r="28" spans="1:57" ht="16.5" customHeight="1" thickBot="1">
      <c r="A28" s="390"/>
      <c r="B28" s="359"/>
      <c r="C28" s="60">
        <v>2</v>
      </c>
      <c r="D28" s="60"/>
      <c r="E28" s="13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8"/>
      <c r="AJ28" s="141"/>
      <c r="AK28" s="59">
        <f t="shared" si="2"/>
        <v>0</v>
      </c>
      <c r="AL28" s="148">
        <f t="shared" si="3"/>
        <v>0</v>
      </c>
      <c r="AM28" s="59">
        <f>AK28+'【10月】月集計表'!AM28</f>
        <v>0</v>
      </c>
      <c r="AN28" s="148">
        <f>AL28+'【10月】月集計表'!AN28</f>
        <v>0</v>
      </c>
      <c r="AO28" s="48"/>
      <c r="AP28" s="51"/>
      <c r="AQ28" s="306"/>
      <c r="AR28" s="440"/>
      <c r="AS28" s="292"/>
      <c r="AT28" s="441"/>
      <c r="AU28" s="464"/>
      <c r="AV28" s="465"/>
      <c r="AW28" s="466"/>
      <c r="AX28" s="447"/>
      <c r="AY28" s="446"/>
      <c r="AZ28" s="447"/>
      <c r="BA28" s="467"/>
      <c r="BB28" s="468"/>
      <c r="BC28" s="469"/>
      <c r="BD28" s="470"/>
      <c r="BE28" s="450"/>
    </row>
    <row r="29" spans="1:57" ht="16.5" customHeight="1">
      <c r="A29" s="390"/>
      <c r="B29" s="359"/>
      <c r="C29" s="60">
        <v>3</v>
      </c>
      <c r="D29" s="60"/>
      <c r="E29" s="13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8"/>
      <c r="AJ29" s="141"/>
      <c r="AK29" s="59">
        <f t="shared" si="2"/>
        <v>0</v>
      </c>
      <c r="AL29" s="148">
        <f t="shared" si="3"/>
        <v>0</v>
      </c>
      <c r="AM29" s="59">
        <f>AK29+'【10月】月集計表'!AM29</f>
        <v>0</v>
      </c>
      <c r="AN29" s="148">
        <f>AL29+'【10月】月集計表'!AN29</f>
        <v>0</v>
      </c>
      <c r="AP29" s="30"/>
      <c r="AQ29" s="304" t="s">
        <v>174</v>
      </c>
      <c r="AR29" s="302">
        <v>1</v>
      </c>
      <c r="AS29" s="293"/>
      <c r="AT29" s="317">
        <f>IF(E37="","",E37)</f>
      </c>
      <c r="AU29" s="424"/>
      <c r="AV29" s="471">
        <f>IF(AS29="H29",0,IF(90000&lt;=AU29,90000,AU29))</f>
        <v>0</v>
      </c>
      <c r="AW29" s="424"/>
      <c r="AX29" s="426">
        <f>IF(AS29="H29",0,IF(10000&lt;=AW29,10000,AW29))</f>
        <v>0</v>
      </c>
      <c r="AY29" s="428"/>
      <c r="AZ29" s="432"/>
      <c r="BA29" s="428"/>
      <c r="BB29" s="472"/>
      <c r="BC29" s="474"/>
      <c r="BD29" s="462"/>
      <c r="BE29" s="438"/>
    </row>
    <row r="30" spans="1:57" ht="16.5" customHeight="1">
      <c r="A30" s="390"/>
      <c r="B30" s="359"/>
      <c r="C30" s="60">
        <v>4</v>
      </c>
      <c r="D30" s="60"/>
      <c r="E30" s="13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8"/>
      <c r="AJ30" s="141"/>
      <c r="AK30" s="59">
        <f t="shared" si="2"/>
        <v>0</v>
      </c>
      <c r="AL30" s="148">
        <f t="shared" si="3"/>
        <v>0</v>
      </c>
      <c r="AM30" s="59">
        <f>AK30+'【10月】月集計表'!AM30</f>
        <v>0</v>
      </c>
      <c r="AN30" s="148">
        <f>AL30+'【10月】月集計表'!AN30</f>
        <v>0</v>
      </c>
      <c r="AP30" s="30"/>
      <c r="AQ30" s="305"/>
      <c r="AR30" s="303"/>
      <c r="AS30" s="294"/>
      <c r="AT30" s="318"/>
      <c r="AU30" s="425"/>
      <c r="AV30" s="427"/>
      <c r="AW30" s="431"/>
      <c r="AX30" s="427"/>
      <c r="AY30" s="429"/>
      <c r="AZ30" s="433"/>
      <c r="BA30" s="429"/>
      <c r="BB30" s="473"/>
      <c r="BC30" s="475"/>
      <c r="BD30" s="463"/>
      <c r="BE30" s="439"/>
    </row>
    <row r="31" spans="1:57" ht="16.5" customHeight="1" thickBot="1">
      <c r="A31" s="390"/>
      <c r="B31" s="360"/>
      <c r="C31" s="57">
        <v>5</v>
      </c>
      <c r="D31" s="57"/>
      <c r="E31" s="13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112"/>
      <c r="AJ31" s="142"/>
      <c r="AK31" s="62">
        <f t="shared" si="2"/>
        <v>0</v>
      </c>
      <c r="AL31" s="149">
        <f t="shared" si="3"/>
        <v>0</v>
      </c>
      <c r="AM31" s="62">
        <f>AK31+'【10月】月集計表'!AM31</f>
        <v>0</v>
      </c>
      <c r="AN31" s="149">
        <f>AL31+'【10月】月集計表'!AN31</f>
        <v>0</v>
      </c>
      <c r="AP31" s="30"/>
      <c r="AQ31" s="305"/>
      <c r="AR31" s="303">
        <v>2</v>
      </c>
      <c r="AS31" s="291"/>
      <c r="AT31" s="430">
        <f>IF(E38="","",E38)</f>
      </c>
      <c r="AU31" s="431"/>
      <c r="AV31" s="427">
        <f>IF(AS31="H29",0,IF(90000&lt;=AU31,90000,AU31))</f>
        <v>0</v>
      </c>
      <c r="AW31" s="431"/>
      <c r="AX31" s="427">
        <f>IF(AS31="H29",0,IF(10000&lt;=AW31,10000,AW31))</f>
        <v>0</v>
      </c>
      <c r="AY31" s="429"/>
      <c r="AZ31" s="433"/>
      <c r="BA31" s="429"/>
      <c r="BB31" s="473"/>
      <c r="BC31" s="475"/>
      <c r="BD31" s="463"/>
      <c r="BE31" s="439"/>
    </row>
    <row r="32" spans="1:57" ht="16.5" customHeight="1">
      <c r="A32" s="390"/>
      <c r="B32" s="358" t="s">
        <v>140</v>
      </c>
      <c r="C32" s="56">
        <v>1</v>
      </c>
      <c r="D32" s="56"/>
      <c r="E32" s="254">
        <f>IF('【6月】月集計表'!E32&lt;&gt;"",'【6月】月集計表'!E32,"")</f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111"/>
      <c r="AJ32" s="140"/>
      <c r="AK32" s="81">
        <f t="shared" si="2"/>
        <v>0</v>
      </c>
      <c r="AL32" s="77">
        <f t="shared" si="3"/>
        <v>0</v>
      </c>
      <c r="AM32" s="77">
        <f>AK32+'【10月】月集計表'!AM32</f>
        <v>0</v>
      </c>
      <c r="AN32" s="77">
        <f>AL32+'【10月】月集計表'!AN32</f>
        <v>0</v>
      </c>
      <c r="AP32" s="30"/>
      <c r="AQ32" s="305"/>
      <c r="AR32" s="303"/>
      <c r="AS32" s="294"/>
      <c r="AT32" s="318"/>
      <c r="AU32" s="425"/>
      <c r="AV32" s="427"/>
      <c r="AW32" s="431"/>
      <c r="AX32" s="427"/>
      <c r="AY32" s="429"/>
      <c r="AZ32" s="433"/>
      <c r="BA32" s="429"/>
      <c r="BB32" s="473"/>
      <c r="BC32" s="475"/>
      <c r="BD32" s="463"/>
      <c r="BE32" s="439"/>
    </row>
    <row r="33" spans="1:57" ht="16.5" customHeight="1">
      <c r="A33" s="390"/>
      <c r="B33" s="359"/>
      <c r="C33" s="60">
        <v>2</v>
      </c>
      <c r="D33" s="60"/>
      <c r="E33" s="255">
        <f>IF('【6月】月集計表'!E33&lt;&gt;"",'【6月】月集計表'!E33,"")</f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8"/>
      <c r="AJ33" s="141"/>
      <c r="AK33" s="58">
        <f t="shared" si="2"/>
        <v>0</v>
      </c>
      <c r="AL33" s="59">
        <f t="shared" si="3"/>
        <v>0</v>
      </c>
      <c r="AM33" s="59">
        <f>AK33+'【10月】月集計表'!AM33</f>
        <v>0</v>
      </c>
      <c r="AN33" s="59">
        <f>AL33+'【10月】月集計表'!AN33</f>
        <v>0</v>
      </c>
      <c r="AP33" s="30"/>
      <c r="AQ33" s="305"/>
      <c r="AR33" s="303">
        <v>3</v>
      </c>
      <c r="AS33" s="291"/>
      <c r="AT33" s="430">
        <f>IF(E39="","",E39)</f>
      </c>
      <c r="AU33" s="431"/>
      <c r="AV33" s="427">
        <f>IF(AS33="H29",0,IF(90000&lt;=AU33,90000,AU33))</f>
        <v>0</v>
      </c>
      <c r="AW33" s="431"/>
      <c r="AX33" s="427">
        <f>IF(AS33="H29",0,IF(10000&lt;=AW33,10000,AW33))</f>
        <v>0</v>
      </c>
      <c r="AY33" s="429"/>
      <c r="AZ33" s="433"/>
      <c r="BA33" s="429"/>
      <c r="BB33" s="473"/>
      <c r="BC33" s="475"/>
      <c r="BD33" s="463"/>
      <c r="BE33" s="439"/>
    </row>
    <row r="34" spans="1:57" ht="16.5" customHeight="1">
      <c r="A34" s="390"/>
      <c r="B34" s="359"/>
      <c r="C34" s="60">
        <v>3</v>
      </c>
      <c r="D34" s="60"/>
      <c r="E34" s="255">
        <f>IF('【6月】月集計表'!E34&lt;&gt;"",'【6月】月集計表'!E34,"")</f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8"/>
      <c r="AJ34" s="141"/>
      <c r="AK34" s="58">
        <f t="shared" si="2"/>
        <v>0</v>
      </c>
      <c r="AL34" s="59">
        <f t="shared" si="3"/>
        <v>0</v>
      </c>
      <c r="AM34" s="59">
        <f>AK34+'【10月】月集計表'!AM34</f>
        <v>0</v>
      </c>
      <c r="AN34" s="59">
        <f>AL34+'【10月】月集計表'!AN34</f>
        <v>0</v>
      </c>
      <c r="AP34" s="30"/>
      <c r="AQ34" s="305"/>
      <c r="AR34" s="303"/>
      <c r="AS34" s="294"/>
      <c r="AT34" s="318"/>
      <c r="AU34" s="425"/>
      <c r="AV34" s="427"/>
      <c r="AW34" s="431"/>
      <c r="AX34" s="427"/>
      <c r="AY34" s="429"/>
      <c r="AZ34" s="433"/>
      <c r="BA34" s="429"/>
      <c r="BB34" s="473"/>
      <c r="BC34" s="475"/>
      <c r="BD34" s="463"/>
      <c r="BE34" s="439"/>
    </row>
    <row r="35" spans="1:57" ht="16.5" customHeight="1">
      <c r="A35" s="390"/>
      <c r="B35" s="359"/>
      <c r="C35" s="60">
        <v>4</v>
      </c>
      <c r="D35" s="60"/>
      <c r="E35" s="255">
        <f>IF('【6月】月集計表'!E35&lt;&gt;"",'【6月】月集計表'!E35,"")</f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8"/>
      <c r="AJ35" s="141"/>
      <c r="AK35" s="58">
        <f t="shared" si="2"/>
        <v>0</v>
      </c>
      <c r="AL35" s="59">
        <f t="shared" si="3"/>
        <v>0</v>
      </c>
      <c r="AM35" s="59">
        <f>AK35+'【10月】月集計表'!AM35</f>
        <v>0</v>
      </c>
      <c r="AN35" s="59">
        <f>AL35+'【10月】月集計表'!AN35</f>
        <v>0</v>
      </c>
      <c r="AP35" s="30"/>
      <c r="AQ35" s="305"/>
      <c r="AR35" s="303">
        <v>4</v>
      </c>
      <c r="AS35" s="291"/>
      <c r="AT35" s="430">
        <f>IF(E40="","",E40)</f>
      </c>
      <c r="AU35" s="431"/>
      <c r="AV35" s="427">
        <f>IF(AS35="H29",0,IF(90000&lt;=AU35,90000,AU35))</f>
        <v>0</v>
      </c>
      <c r="AW35" s="431"/>
      <c r="AX35" s="427">
        <f>IF(AS35="H29",0,IF(10000&lt;=AW35,10000,AW35))</f>
        <v>0</v>
      </c>
      <c r="AY35" s="429"/>
      <c r="AZ35" s="433"/>
      <c r="BA35" s="429"/>
      <c r="BB35" s="473"/>
      <c r="BC35" s="475"/>
      <c r="BD35" s="463"/>
      <c r="BE35" s="439"/>
    </row>
    <row r="36" spans="1:57" ht="16.5" customHeight="1" thickBot="1">
      <c r="A36" s="390"/>
      <c r="B36" s="360"/>
      <c r="C36" s="57">
        <v>5</v>
      </c>
      <c r="D36" s="57"/>
      <c r="E36" s="256">
        <f>IF('【6月】月集計表'!E36&lt;&gt;"",'【6月】月集計表'!E36,"")</f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112"/>
      <c r="AJ36" s="142"/>
      <c r="AK36" s="61">
        <f t="shared" si="2"/>
        <v>0</v>
      </c>
      <c r="AL36" s="62">
        <f t="shared" si="3"/>
        <v>0</v>
      </c>
      <c r="AM36" s="62">
        <f>AK36+'【10月】月集計表'!AM36</f>
        <v>0</v>
      </c>
      <c r="AN36" s="62">
        <f>AL36+'【10月】月集計表'!AN36</f>
        <v>0</v>
      </c>
      <c r="AP36" s="30"/>
      <c r="AQ36" s="305"/>
      <c r="AR36" s="303"/>
      <c r="AS36" s="294"/>
      <c r="AT36" s="318"/>
      <c r="AU36" s="425"/>
      <c r="AV36" s="427"/>
      <c r="AW36" s="431"/>
      <c r="AX36" s="427"/>
      <c r="AY36" s="429"/>
      <c r="AZ36" s="433"/>
      <c r="BA36" s="429"/>
      <c r="BB36" s="473"/>
      <c r="BC36" s="475"/>
      <c r="BD36" s="463"/>
      <c r="BE36" s="439"/>
    </row>
    <row r="37" spans="1:57" ht="16.5" customHeight="1">
      <c r="A37" s="390"/>
      <c r="B37" s="358" t="s">
        <v>148</v>
      </c>
      <c r="C37" s="56">
        <v>1</v>
      </c>
      <c r="D37" s="114"/>
      <c r="E37" s="254">
        <f>IF('【6月】月集計表'!E37&lt;&gt;"",'【6月】月集計表'!E37,"")</f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111"/>
      <c r="AJ37" s="140"/>
      <c r="AK37" s="81">
        <f t="shared" si="2"/>
        <v>0</v>
      </c>
      <c r="AL37" s="77">
        <f t="shared" si="3"/>
        <v>0</v>
      </c>
      <c r="AM37" s="77">
        <f>AK37+'【10月】月集計表'!AM37</f>
        <v>0</v>
      </c>
      <c r="AN37" s="77">
        <f>AL37+'【10月】月集計表'!AN37</f>
        <v>0</v>
      </c>
      <c r="AP37" s="30"/>
      <c r="AQ37" s="305"/>
      <c r="AR37" s="303">
        <v>5</v>
      </c>
      <c r="AS37" s="291"/>
      <c r="AT37" s="430">
        <f>IF(E41="","",E41)</f>
      </c>
      <c r="AU37" s="431"/>
      <c r="AV37" s="427">
        <f>IF(AS37="H29",0,IF(90000&lt;=AU37,90000,AU37))</f>
        <v>0</v>
      </c>
      <c r="AW37" s="431"/>
      <c r="AX37" s="427">
        <f>IF(AS37="H29",0,IF(10000&lt;=AW37,10000,AW37))</f>
        <v>0</v>
      </c>
      <c r="AY37" s="429"/>
      <c r="AZ37" s="433"/>
      <c r="BA37" s="429"/>
      <c r="BB37" s="473"/>
      <c r="BC37" s="475"/>
      <c r="BD37" s="463"/>
      <c r="BE37" s="439"/>
    </row>
    <row r="38" spans="1:57" ht="16.5" customHeight="1" thickBot="1">
      <c r="A38" s="390"/>
      <c r="B38" s="359"/>
      <c r="C38" s="60">
        <v>2</v>
      </c>
      <c r="D38" s="115"/>
      <c r="E38" s="255">
        <f>IF('【6月】月集計表'!E38&lt;&gt;"",'【6月】月集計表'!E38,"")</f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8"/>
      <c r="AJ38" s="141"/>
      <c r="AK38" s="58">
        <f t="shared" si="2"/>
        <v>0</v>
      </c>
      <c r="AL38" s="59">
        <f t="shared" si="3"/>
        <v>0</v>
      </c>
      <c r="AM38" s="59">
        <f>AK38+'【10月】月集計表'!AM38</f>
        <v>0</v>
      </c>
      <c r="AN38" s="59">
        <f>AL38+'【10月】月集計表'!AN38</f>
        <v>0</v>
      </c>
      <c r="AP38" s="30"/>
      <c r="AQ38" s="306"/>
      <c r="AR38" s="440"/>
      <c r="AS38" s="292"/>
      <c r="AT38" s="441"/>
      <c r="AU38" s="442"/>
      <c r="AV38" s="447"/>
      <c r="AW38" s="446"/>
      <c r="AX38" s="447"/>
      <c r="AY38" s="444"/>
      <c r="AZ38" s="445"/>
      <c r="BA38" s="444"/>
      <c r="BB38" s="477"/>
      <c r="BC38" s="478"/>
      <c r="BD38" s="470"/>
      <c r="BE38" s="450"/>
    </row>
    <row r="39" spans="1:57" ht="16.5" customHeight="1">
      <c r="A39" s="390"/>
      <c r="B39" s="359"/>
      <c r="C39" s="60">
        <v>3</v>
      </c>
      <c r="D39" s="115"/>
      <c r="E39" s="255">
        <f>IF('【6月】月集計表'!E39&lt;&gt;"",'【6月】月集計表'!E39,"")</f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8"/>
      <c r="AJ39" s="141"/>
      <c r="AK39" s="58">
        <f t="shared" si="2"/>
        <v>0</v>
      </c>
      <c r="AL39" s="59">
        <f t="shared" si="3"/>
        <v>0</v>
      </c>
      <c r="AM39" s="59">
        <f>AK39+'【10月】月集計表'!AM39</f>
        <v>0</v>
      </c>
      <c r="AN39" s="59">
        <f>AL39+'【10月】月集計表'!AN39</f>
        <v>0</v>
      </c>
      <c r="AQ39" s="304" t="s">
        <v>175</v>
      </c>
      <c r="AR39" s="302">
        <v>1</v>
      </c>
      <c r="AS39" s="293"/>
      <c r="AT39" s="317">
        <f>IF(E42="","",E42)</f>
      </c>
      <c r="AU39" s="424"/>
      <c r="AV39" s="426">
        <f>IF(AS39="H29",0,IF(90000&lt;=AU39,90000,AU39))</f>
        <v>0</v>
      </c>
      <c r="AW39" s="424"/>
      <c r="AX39" s="426">
        <f>IF(AS39="H29",0,IF(10000&lt;=AW39,10000,AW39))</f>
        <v>0</v>
      </c>
      <c r="AY39" s="428"/>
      <c r="AZ39" s="432"/>
      <c r="BA39" s="428"/>
      <c r="BB39" s="476"/>
      <c r="BC39" s="474"/>
      <c r="BD39" s="462"/>
      <c r="BE39" s="438"/>
    </row>
    <row r="40" spans="1:57" ht="16.5" customHeight="1">
      <c r="A40" s="390"/>
      <c r="B40" s="359"/>
      <c r="C40" s="60">
        <v>4</v>
      </c>
      <c r="D40" s="115"/>
      <c r="E40" s="255">
        <f>IF('【6月】月集計表'!E40&lt;&gt;"",'【6月】月集計表'!E40,"")</f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8"/>
      <c r="AJ40" s="141"/>
      <c r="AK40" s="58">
        <f t="shared" si="2"/>
        <v>0</v>
      </c>
      <c r="AL40" s="59">
        <f t="shared" si="3"/>
        <v>0</v>
      </c>
      <c r="AM40" s="59">
        <f>AK40+'【10月】月集計表'!AM40</f>
        <v>0</v>
      </c>
      <c r="AN40" s="59">
        <f>AL40+'【10月】月集計表'!AN40</f>
        <v>0</v>
      </c>
      <c r="AQ40" s="305"/>
      <c r="AR40" s="303"/>
      <c r="AS40" s="294"/>
      <c r="AT40" s="318"/>
      <c r="AU40" s="425"/>
      <c r="AV40" s="427"/>
      <c r="AW40" s="431"/>
      <c r="AX40" s="427"/>
      <c r="AY40" s="429"/>
      <c r="AZ40" s="433"/>
      <c r="BA40" s="429"/>
      <c r="BB40" s="473"/>
      <c r="BC40" s="475"/>
      <c r="BD40" s="463"/>
      <c r="BE40" s="439"/>
    </row>
    <row r="41" spans="1:57" ht="16.5" customHeight="1" thickBot="1">
      <c r="A41" s="390"/>
      <c r="B41" s="360"/>
      <c r="C41" s="57">
        <v>5</v>
      </c>
      <c r="D41" s="116"/>
      <c r="E41" s="256">
        <f>IF('【6月】月集計表'!E41&lt;&gt;"",'【6月】月集計表'!E41,"")</f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112"/>
      <c r="AJ41" s="142"/>
      <c r="AK41" s="61">
        <f t="shared" si="2"/>
        <v>0</v>
      </c>
      <c r="AL41" s="62">
        <f t="shared" si="3"/>
        <v>0</v>
      </c>
      <c r="AM41" s="62">
        <f>AK41+'【10月】月集計表'!AM41</f>
        <v>0</v>
      </c>
      <c r="AN41" s="62">
        <f>AL41+'【10月】月集計表'!AN41</f>
        <v>0</v>
      </c>
      <c r="AQ41" s="305"/>
      <c r="AR41" s="303">
        <v>2</v>
      </c>
      <c r="AS41" s="291"/>
      <c r="AT41" s="430">
        <f>IF(E43="","",E43)</f>
      </c>
      <c r="AU41" s="431"/>
      <c r="AV41" s="427">
        <f>IF(AS41="H29",0,IF(90000&lt;=AU41,90000,AU41))</f>
        <v>0</v>
      </c>
      <c r="AW41" s="431"/>
      <c r="AX41" s="427">
        <f>IF(AS41="H29",0,IF(10000&lt;=AW41,10000,AW41))</f>
        <v>0</v>
      </c>
      <c r="AY41" s="429"/>
      <c r="AZ41" s="433"/>
      <c r="BA41" s="429"/>
      <c r="BB41" s="473"/>
      <c r="BC41" s="475"/>
      <c r="BD41" s="463"/>
      <c r="BE41" s="439"/>
    </row>
    <row r="42" spans="1:57" ht="16.5" customHeight="1">
      <c r="A42" s="390"/>
      <c r="B42" s="359" t="s">
        <v>141</v>
      </c>
      <c r="C42" s="74">
        <v>1</v>
      </c>
      <c r="D42" s="117"/>
      <c r="E42" s="254">
        <f>IF('【6月】月集計表'!E42&lt;&gt;"",'【6月】月集計表'!E42,"")</f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107"/>
      <c r="AJ42" s="143"/>
      <c r="AK42" s="75">
        <f t="shared" si="2"/>
        <v>0</v>
      </c>
      <c r="AL42" s="76">
        <f t="shared" si="3"/>
        <v>0</v>
      </c>
      <c r="AM42" s="76">
        <f>AK42+'【10月】月集計表'!AM42</f>
        <v>0</v>
      </c>
      <c r="AN42" s="76">
        <f>AL42+'【10月】月集計表'!AN42</f>
        <v>0</v>
      </c>
      <c r="AQ42" s="305"/>
      <c r="AR42" s="303"/>
      <c r="AS42" s="294"/>
      <c r="AT42" s="318"/>
      <c r="AU42" s="425"/>
      <c r="AV42" s="427"/>
      <c r="AW42" s="431"/>
      <c r="AX42" s="427"/>
      <c r="AY42" s="429"/>
      <c r="AZ42" s="433"/>
      <c r="BA42" s="429"/>
      <c r="BB42" s="473"/>
      <c r="BC42" s="475"/>
      <c r="BD42" s="463"/>
      <c r="BE42" s="439"/>
    </row>
    <row r="43" spans="1:57" ht="16.5" customHeight="1">
      <c r="A43" s="390"/>
      <c r="B43" s="359"/>
      <c r="C43" s="60">
        <v>2</v>
      </c>
      <c r="D43" s="115"/>
      <c r="E43" s="255">
        <f>IF('【6月】月集計表'!E43&lt;&gt;"",'【6月】月集計表'!E43,"")</f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8"/>
      <c r="AJ43" s="141"/>
      <c r="AK43" s="58">
        <f t="shared" si="2"/>
        <v>0</v>
      </c>
      <c r="AL43" s="59">
        <f t="shared" si="3"/>
        <v>0</v>
      </c>
      <c r="AM43" s="59">
        <f>AK43+'【10月】月集計表'!AM43</f>
        <v>0</v>
      </c>
      <c r="AN43" s="59">
        <f>AL43+'【10月】月集計表'!AN43</f>
        <v>0</v>
      </c>
      <c r="AQ43" s="305"/>
      <c r="AR43" s="303">
        <v>3</v>
      </c>
      <c r="AS43" s="291"/>
      <c r="AT43" s="430">
        <f>IF(E44="","",E44)</f>
      </c>
      <c r="AU43" s="431"/>
      <c r="AV43" s="427">
        <f>IF(AS43="H29",0,IF(90000&lt;=AU43,90000,AU43))</f>
        <v>0</v>
      </c>
      <c r="AW43" s="431"/>
      <c r="AX43" s="427">
        <f>IF(AS43="H29",0,IF(10000&lt;=AW43,10000,AW43))</f>
        <v>0</v>
      </c>
      <c r="AY43" s="429"/>
      <c r="AZ43" s="433"/>
      <c r="BA43" s="429"/>
      <c r="BB43" s="473"/>
      <c r="BC43" s="475"/>
      <c r="BD43" s="463"/>
      <c r="BE43" s="439"/>
    </row>
    <row r="44" spans="1:57" ht="16.5" customHeight="1">
      <c r="A44" s="390"/>
      <c r="B44" s="359"/>
      <c r="C44" s="60">
        <v>3</v>
      </c>
      <c r="D44" s="115"/>
      <c r="E44" s="255">
        <f>IF('【6月】月集計表'!E44&lt;&gt;"",'【6月】月集計表'!E44,"")</f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108"/>
      <c r="AJ44" s="141"/>
      <c r="AK44" s="58">
        <f t="shared" si="2"/>
        <v>0</v>
      </c>
      <c r="AL44" s="59">
        <f t="shared" si="3"/>
        <v>0</v>
      </c>
      <c r="AM44" s="59">
        <f>AK44+'【10月】月集計表'!AM44</f>
        <v>0</v>
      </c>
      <c r="AN44" s="59">
        <f>AL44+'【10月】月集計表'!AN44</f>
        <v>0</v>
      </c>
      <c r="AQ44" s="305"/>
      <c r="AR44" s="303"/>
      <c r="AS44" s="294"/>
      <c r="AT44" s="318"/>
      <c r="AU44" s="425"/>
      <c r="AV44" s="427"/>
      <c r="AW44" s="431"/>
      <c r="AX44" s="427"/>
      <c r="AY44" s="429"/>
      <c r="AZ44" s="433"/>
      <c r="BA44" s="429"/>
      <c r="BB44" s="473"/>
      <c r="BC44" s="475"/>
      <c r="BD44" s="463"/>
      <c r="BE44" s="439"/>
    </row>
    <row r="45" spans="1:57" ht="16.5" customHeight="1">
      <c r="A45" s="390"/>
      <c r="B45" s="359"/>
      <c r="C45" s="60">
        <v>4</v>
      </c>
      <c r="D45" s="115"/>
      <c r="E45" s="255">
        <f>IF('【6月】月集計表'!E45&lt;&gt;"",'【6月】月集計表'!E45,"")</f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108"/>
      <c r="AJ45" s="141"/>
      <c r="AK45" s="58">
        <f t="shared" si="2"/>
        <v>0</v>
      </c>
      <c r="AL45" s="59">
        <f t="shared" si="3"/>
        <v>0</v>
      </c>
      <c r="AM45" s="59">
        <f>AK45+'【10月】月集計表'!AM45</f>
        <v>0</v>
      </c>
      <c r="AN45" s="59">
        <f>AL45+'【10月】月集計表'!AN45</f>
        <v>0</v>
      </c>
      <c r="AQ45" s="305"/>
      <c r="AR45" s="303">
        <v>4</v>
      </c>
      <c r="AS45" s="291"/>
      <c r="AT45" s="430">
        <f>IF(E45="","",E45)</f>
      </c>
      <c r="AU45" s="431"/>
      <c r="AV45" s="427">
        <f>IF(AS45="H29",0,IF(90000&lt;=AU45,90000,AU45))</f>
        <v>0</v>
      </c>
      <c r="AW45" s="431"/>
      <c r="AX45" s="427">
        <f>IF(AS45="H29",0,IF(10000&lt;=AW45,10000,AW45))</f>
        <v>0</v>
      </c>
      <c r="AY45" s="429"/>
      <c r="AZ45" s="433"/>
      <c r="BA45" s="429"/>
      <c r="BB45" s="473"/>
      <c r="BC45" s="475"/>
      <c r="BD45" s="463"/>
      <c r="BE45" s="439"/>
    </row>
    <row r="46" spans="1:57" ht="16.5" customHeight="1" thickBot="1">
      <c r="A46" s="390"/>
      <c r="B46" s="360"/>
      <c r="C46" s="57">
        <v>5</v>
      </c>
      <c r="D46" s="116"/>
      <c r="E46" s="256">
        <f>IF('【6月】月集計表'!E46&lt;&gt;"",'【6月】月集計表'!E46,"")</f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112"/>
      <c r="AJ46" s="142"/>
      <c r="AK46" s="61">
        <f>COUNTA(F46:AJ46)-COUNTIF(F46:AJ46,"集")-COUNTIF(F46:AJ46,"休")-COUNTIF(F46:AJ46,"外")</f>
        <v>0</v>
      </c>
      <c r="AL46" s="62">
        <f t="shared" si="3"/>
        <v>0</v>
      </c>
      <c r="AM46" s="62">
        <f>AK46+'【10月】月集計表'!AM46</f>
        <v>0</v>
      </c>
      <c r="AN46" s="62">
        <f>AL46+'【10月】月集計表'!AN46</f>
        <v>0</v>
      </c>
      <c r="AQ46" s="305"/>
      <c r="AR46" s="303"/>
      <c r="AS46" s="294"/>
      <c r="AT46" s="318"/>
      <c r="AU46" s="425"/>
      <c r="AV46" s="427"/>
      <c r="AW46" s="431"/>
      <c r="AX46" s="427"/>
      <c r="AY46" s="429"/>
      <c r="AZ46" s="433"/>
      <c r="BA46" s="429"/>
      <c r="BB46" s="473"/>
      <c r="BC46" s="475"/>
      <c r="BD46" s="463"/>
      <c r="BE46" s="439"/>
    </row>
    <row r="47" spans="1:57" ht="16.5" customHeight="1" thickBot="1">
      <c r="A47" s="360"/>
      <c r="B47" s="356" t="s">
        <v>146</v>
      </c>
      <c r="C47" s="329"/>
      <c r="D47" s="329"/>
      <c r="E47" s="357"/>
      <c r="F47" s="63">
        <f>COUNTA(F27:F46)-COUNTIF(F27:F46,"外")-COUNTIF(F27:F46,"休")-COUNTIF(F27:F46,"集")</f>
        <v>0</v>
      </c>
      <c r="G47" s="63">
        <f aca="true" t="shared" si="4" ref="G47:AI47">COUNTA(G27:G46)-COUNTIF(G27:G46,"外")-COUNTIF(G27:G46,"休")-COUNTIF(G27:G46,"集")</f>
        <v>0</v>
      </c>
      <c r="H47" s="63">
        <f t="shared" si="4"/>
        <v>0</v>
      </c>
      <c r="I47" s="63">
        <f t="shared" si="4"/>
        <v>0</v>
      </c>
      <c r="J47" s="63">
        <f t="shared" si="4"/>
        <v>0</v>
      </c>
      <c r="K47" s="63">
        <f t="shared" si="4"/>
        <v>0</v>
      </c>
      <c r="L47" s="63">
        <f t="shared" si="4"/>
        <v>0</v>
      </c>
      <c r="M47" s="63">
        <f t="shared" si="4"/>
        <v>0</v>
      </c>
      <c r="N47" s="63">
        <f t="shared" si="4"/>
        <v>0</v>
      </c>
      <c r="O47" s="64">
        <f t="shared" si="4"/>
        <v>0</v>
      </c>
      <c r="P47" s="64">
        <f t="shared" si="4"/>
        <v>0</v>
      </c>
      <c r="Q47" s="64">
        <f t="shared" si="4"/>
        <v>0</v>
      </c>
      <c r="R47" s="64">
        <f t="shared" si="4"/>
        <v>0</v>
      </c>
      <c r="S47" s="64">
        <f t="shared" si="4"/>
        <v>0</v>
      </c>
      <c r="T47" s="64">
        <f t="shared" si="4"/>
        <v>0</v>
      </c>
      <c r="U47" s="64">
        <f t="shared" si="4"/>
        <v>0</v>
      </c>
      <c r="V47" s="64">
        <f t="shared" si="4"/>
        <v>0</v>
      </c>
      <c r="W47" s="64">
        <f t="shared" si="4"/>
        <v>0</v>
      </c>
      <c r="X47" s="64">
        <f t="shared" si="4"/>
        <v>0</v>
      </c>
      <c r="Y47" s="64">
        <f t="shared" si="4"/>
        <v>0</v>
      </c>
      <c r="Z47" s="64">
        <f t="shared" si="4"/>
        <v>0</v>
      </c>
      <c r="AA47" s="64">
        <f t="shared" si="4"/>
        <v>0</v>
      </c>
      <c r="AB47" s="64">
        <f t="shared" si="4"/>
        <v>0</v>
      </c>
      <c r="AC47" s="64">
        <f t="shared" si="4"/>
        <v>0</v>
      </c>
      <c r="AD47" s="64">
        <f t="shared" si="4"/>
        <v>0</v>
      </c>
      <c r="AE47" s="64">
        <f t="shared" si="4"/>
        <v>0</v>
      </c>
      <c r="AF47" s="64">
        <f t="shared" si="4"/>
        <v>0</v>
      </c>
      <c r="AG47" s="64">
        <f t="shared" si="4"/>
        <v>0</v>
      </c>
      <c r="AH47" s="66">
        <f t="shared" si="4"/>
        <v>0</v>
      </c>
      <c r="AI47" s="67">
        <f t="shared" si="4"/>
        <v>0</v>
      </c>
      <c r="AJ47" s="144">
        <f>COUNTA(AJ27:AJ46)-COUNTIF(AJ27:AJ46,"外")-COUNTIF(AJ27:AJ46,"休")-COUNTIF(AJ27:AJ46,"集")</f>
        <v>0</v>
      </c>
      <c r="AQ47" s="305"/>
      <c r="AR47" s="303">
        <v>5</v>
      </c>
      <c r="AS47" s="291"/>
      <c r="AT47" s="430">
        <f>IF(E46="","",E46)</f>
      </c>
      <c r="AU47" s="431"/>
      <c r="AV47" s="427">
        <f>IF(AS47="H29",0,IF(90000&lt;=AU47,90000,AU47))</f>
        <v>0</v>
      </c>
      <c r="AW47" s="431"/>
      <c r="AX47" s="427">
        <f>IF(AS47="H29",0,IF(10000&lt;=AW47,10000,AW47))</f>
        <v>0</v>
      </c>
      <c r="AY47" s="429"/>
      <c r="AZ47" s="433"/>
      <c r="BA47" s="429"/>
      <c r="BB47" s="473"/>
      <c r="BC47" s="475"/>
      <c r="BD47" s="463"/>
      <c r="BE47" s="439"/>
    </row>
    <row r="48" spans="1:57" ht="18" customHeight="1" thickBot="1">
      <c r="A48" s="328" t="s">
        <v>145</v>
      </c>
      <c r="B48" s="329"/>
      <c r="C48" s="329"/>
      <c r="D48" s="329"/>
      <c r="E48" s="329"/>
      <c r="F48" s="65">
        <f>IF(AND(F22&gt;=3,F47&gt;=5),1,0)+IF(AND(F22&gt;=2,F47&gt;=3),1,0)+IF(AND(F22&gt;=1,F47&gt;=1),1,0)</f>
        <v>0</v>
      </c>
      <c r="G48" s="65">
        <f aca="true" t="shared" si="5" ref="G48:AI48">IF(AND(G22&gt;=3,G47&gt;=5),1,0)+IF(AND(G22&gt;=2,G47&gt;=3),1,0)++IF(AND(G22&gt;=1,G47&gt;=1),1,0)</f>
        <v>0</v>
      </c>
      <c r="H48" s="65">
        <f t="shared" si="5"/>
        <v>0</v>
      </c>
      <c r="I48" s="65">
        <f t="shared" si="5"/>
        <v>0</v>
      </c>
      <c r="J48" s="65">
        <f t="shared" si="5"/>
        <v>0</v>
      </c>
      <c r="K48" s="65">
        <f t="shared" si="5"/>
        <v>0</v>
      </c>
      <c r="L48" s="65">
        <f t="shared" si="5"/>
        <v>0</v>
      </c>
      <c r="M48" s="65">
        <f t="shared" si="5"/>
        <v>0</v>
      </c>
      <c r="N48" s="65">
        <f t="shared" si="5"/>
        <v>0</v>
      </c>
      <c r="O48" s="66">
        <f t="shared" si="5"/>
        <v>0</v>
      </c>
      <c r="P48" s="66">
        <f t="shared" si="5"/>
        <v>0</v>
      </c>
      <c r="Q48" s="66">
        <f t="shared" si="5"/>
        <v>0</v>
      </c>
      <c r="R48" s="66">
        <f t="shared" si="5"/>
        <v>0</v>
      </c>
      <c r="S48" s="66">
        <f t="shared" si="5"/>
        <v>0</v>
      </c>
      <c r="T48" s="66">
        <f t="shared" si="5"/>
        <v>0</v>
      </c>
      <c r="U48" s="66">
        <f t="shared" si="5"/>
        <v>0</v>
      </c>
      <c r="V48" s="66">
        <f t="shared" si="5"/>
        <v>0</v>
      </c>
      <c r="W48" s="66">
        <f t="shared" si="5"/>
        <v>0</v>
      </c>
      <c r="X48" s="66">
        <f t="shared" si="5"/>
        <v>0</v>
      </c>
      <c r="Y48" s="66">
        <f t="shared" si="5"/>
        <v>0</v>
      </c>
      <c r="Z48" s="66">
        <f t="shared" si="5"/>
        <v>0</v>
      </c>
      <c r="AA48" s="66">
        <f t="shared" si="5"/>
        <v>0</v>
      </c>
      <c r="AB48" s="66">
        <f t="shared" si="5"/>
        <v>0</v>
      </c>
      <c r="AC48" s="66">
        <f t="shared" si="5"/>
        <v>0</v>
      </c>
      <c r="AD48" s="66">
        <f t="shared" si="5"/>
        <v>0</v>
      </c>
      <c r="AE48" s="66">
        <f t="shared" si="5"/>
        <v>0</v>
      </c>
      <c r="AF48" s="66">
        <f t="shared" si="5"/>
        <v>0</v>
      </c>
      <c r="AG48" s="66">
        <f t="shared" si="5"/>
        <v>0</v>
      </c>
      <c r="AH48" s="66">
        <f t="shared" si="5"/>
        <v>0</v>
      </c>
      <c r="AI48" s="67">
        <f t="shared" si="5"/>
        <v>0</v>
      </c>
      <c r="AJ48" s="144">
        <f>IF(AND(AJ22&gt;=3,AJ47&gt;=5),1,0)+IF(AND(AJ22&gt;=2,AJ47&gt;=3),1,0)++IF(AND(AJ22&gt;=1,AJ47&gt;=1),1,0)</f>
        <v>0</v>
      </c>
      <c r="AO48" s="51"/>
      <c r="AP48" s="51"/>
      <c r="AQ48" s="306"/>
      <c r="AR48" s="440"/>
      <c r="AS48" s="292"/>
      <c r="AT48" s="441"/>
      <c r="AU48" s="442"/>
      <c r="AV48" s="447"/>
      <c r="AW48" s="446"/>
      <c r="AX48" s="447"/>
      <c r="AY48" s="444"/>
      <c r="AZ48" s="445"/>
      <c r="BA48" s="444"/>
      <c r="BB48" s="477"/>
      <c r="BC48" s="478"/>
      <c r="BD48" s="470"/>
      <c r="BE48" s="450"/>
    </row>
    <row r="49" spans="1:57" ht="16.5" customHeight="1" thickBot="1">
      <c r="A49" s="328" t="s">
        <v>155</v>
      </c>
      <c r="B49" s="329"/>
      <c r="C49" s="329"/>
      <c r="D49" s="329"/>
      <c r="E49" s="329"/>
      <c r="F49" s="84"/>
      <c r="G49" s="84"/>
      <c r="H49" s="84"/>
      <c r="I49" s="84"/>
      <c r="J49" s="84"/>
      <c r="K49" s="84"/>
      <c r="L49" s="84"/>
      <c r="M49" s="84"/>
      <c r="N49" s="84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6"/>
      <c r="AJ49" s="145"/>
      <c r="AO49" s="51"/>
      <c r="AP49" s="51"/>
      <c r="AQ49" s="486" t="s">
        <v>229</v>
      </c>
      <c r="AR49" s="487"/>
      <c r="AS49" s="488"/>
      <c r="AT49" s="498"/>
      <c r="AU49" s="481">
        <f aca="true" t="shared" si="6" ref="AU49:BD49">SUM(AU19:AU48)</f>
        <v>0</v>
      </c>
      <c r="AV49" s="479">
        <f t="shared" si="6"/>
        <v>0</v>
      </c>
      <c r="AW49" s="515">
        <f t="shared" si="6"/>
        <v>0</v>
      </c>
      <c r="AX49" s="496">
        <f t="shared" si="6"/>
        <v>0</v>
      </c>
      <c r="AY49" s="481">
        <f t="shared" si="6"/>
        <v>0</v>
      </c>
      <c r="AZ49" s="513">
        <f t="shared" si="6"/>
        <v>0</v>
      </c>
      <c r="BA49" s="481">
        <f t="shared" si="6"/>
        <v>0</v>
      </c>
      <c r="BB49" s="496">
        <f t="shared" si="6"/>
        <v>0</v>
      </c>
      <c r="BC49" s="479">
        <f t="shared" si="6"/>
        <v>0</v>
      </c>
      <c r="BD49" s="481">
        <f t="shared" si="6"/>
        <v>0</v>
      </c>
      <c r="BE49" s="483"/>
    </row>
    <row r="50" spans="40:57" ht="16.5" customHeight="1" thickBot="1">
      <c r="AN50" s="68"/>
      <c r="AO50" s="51"/>
      <c r="AP50" s="51"/>
      <c r="AQ50" s="489"/>
      <c r="AR50" s="490"/>
      <c r="AS50" s="491"/>
      <c r="AT50" s="499"/>
      <c r="AU50" s="485"/>
      <c r="AV50" s="480"/>
      <c r="AW50" s="516"/>
      <c r="AX50" s="497"/>
      <c r="AY50" s="485"/>
      <c r="AZ50" s="514"/>
      <c r="BA50" s="485"/>
      <c r="BB50" s="497"/>
      <c r="BC50" s="480"/>
      <c r="BD50" s="482"/>
      <c r="BE50" s="484"/>
    </row>
    <row r="51" spans="1:57" ht="16.5" customHeight="1">
      <c r="A51" s="319" t="s">
        <v>7</v>
      </c>
      <c r="B51" s="320"/>
      <c r="C51" s="320"/>
      <c r="D51" s="321"/>
      <c r="E51" s="88" t="s">
        <v>8</v>
      </c>
      <c r="F51" s="41" t="s">
        <v>9</v>
      </c>
      <c r="G51" s="41" t="s">
        <v>10</v>
      </c>
      <c r="H51" s="41" t="s">
        <v>11</v>
      </c>
      <c r="I51" s="41" t="s">
        <v>12</v>
      </c>
      <c r="J51" s="41" t="s">
        <v>13</v>
      </c>
      <c r="K51" s="41" t="s">
        <v>14</v>
      </c>
      <c r="L51" s="41" t="s">
        <v>15</v>
      </c>
      <c r="M51" s="41" t="s">
        <v>16</v>
      </c>
      <c r="N51" s="41" t="s">
        <v>17</v>
      </c>
      <c r="O51" s="41" t="s">
        <v>64</v>
      </c>
      <c r="P51" s="41" t="s">
        <v>66</v>
      </c>
      <c r="Q51" s="41" t="s">
        <v>101</v>
      </c>
      <c r="R51" s="41" t="s">
        <v>102</v>
      </c>
      <c r="S51" s="41" t="s">
        <v>18</v>
      </c>
      <c r="T51" s="41" t="s">
        <v>19</v>
      </c>
      <c r="U51" s="41" t="s">
        <v>20</v>
      </c>
      <c r="V51" s="376" t="s">
        <v>105</v>
      </c>
      <c r="W51" s="377"/>
      <c r="X51" s="378"/>
      <c r="AN51" s="70"/>
      <c r="AO51" s="51"/>
      <c r="AP51" s="51"/>
      <c r="AQ51" s="500" t="s">
        <v>230</v>
      </c>
      <c r="AR51" s="501"/>
      <c r="AS51" s="501"/>
      <c r="AT51" s="125"/>
      <c r="AU51" s="126">
        <f>SUM(AU9:AU18)</f>
        <v>0</v>
      </c>
      <c r="AV51" s="137">
        <f aca="true" t="shared" si="7" ref="AV51:BD51">SUM(AV9:AV18)</f>
        <v>0</v>
      </c>
      <c r="AW51" s="157">
        <f t="shared" si="7"/>
        <v>0</v>
      </c>
      <c r="AX51" s="158">
        <f t="shared" si="7"/>
        <v>0</v>
      </c>
      <c r="AY51" s="126">
        <f t="shared" si="7"/>
        <v>0</v>
      </c>
      <c r="AZ51" s="137">
        <f t="shared" si="7"/>
        <v>0</v>
      </c>
      <c r="BA51" s="126">
        <f t="shared" si="7"/>
        <v>0</v>
      </c>
      <c r="BB51" s="165">
        <f t="shared" si="7"/>
        <v>0</v>
      </c>
      <c r="BC51" s="158">
        <f t="shared" si="7"/>
        <v>0</v>
      </c>
      <c r="BD51" s="166">
        <f t="shared" si="7"/>
        <v>0</v>
      </c>
      <c r="BE51" s="122"/>
    </row>
    <row r="52" spans="1:57" ht="16.5" customHeight="1">
      <c r="A52" s="322"/>
      <c r="B52" s="323"/>
      <c r="C52" s="323"/>
      <c r="D52" s="324"/>
      <c r="E52" s="88" t="s">
        <v>21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373">
        <f>SUM(F52:R52)</f>
        <v>0</v>
      </c>
      <c r="W52" s="374"/>
      <c r="X52" s="375"/>
      <c r="AN52" s="70"/>
      <c r="AO52" s="51"/>
      <c r="AP52" s="51"/>
      <c r="AQ52" s="492" t="s">
        <v>178</v>
      </c>
      <c r="AR52" s="493"/>
      <c r="AS52" s="493"/>
      <c r="AT52" s="127"/>
      <c r="AU52" s="128">
        <f>SUM(AU19:AU28)</f>
        <v>0</v>
      </c>
      <c r="AV52" s="138">
        <f aca="true" t="shared" si="8" ref="AV52:BD52">SUM(AV19:AV28)</f>
        <v>0</v>
      </c>
      <c r="AW52" s="128">
        <f t="shared" si="8"/>
        <v>0</v>
      </c>
      <c r="AX52" s="138">
        <f t="shared" si="8"/>
        <v>0</v>
      </c>
      <c r="AY52" s="128">
        <f t="shared" si="8"/>
        <v>0</v>
      </c>
      <c r="AZ52" s="138">
        <f t="shared" si="8"/>
        <v>0</v>
      </c>
      <c r="BA52" s="128">
        <f t="shared" si="8"/>
        <v>0</v>
      </c>
      <c r="BB52" s="150">
        <f t="shared" si="8"/>
        <v>0</v>
      </c>
      <c r="BC52" s="138">
        <f t="shared" si="8"/>
        <v>0</v>
      </c>
      <c r="BD52" s="151">
        <f t="shared" si="8"/>
        <v>0</v>
      </c>
      <c r="BE52" s="123"/>
    </row>
    <row r="53" spans="1:57" ht="16.5" customHeight="1">
      <c r="A53" s="322"/>
      <c r="B53" s="323"/>
      <c r="C53" s="323"/>
      <c r="D53" s="324"/>
      <c r="E53" s="88" t="s">
        <v>76</v>
      </c>
      <c r="F53" s="2">
        <f>AK83</f>
        <v>0</v>
      </c>
      <c r="G53" s="2">
        <f>AK84</f>
        <v>0</v>
      </c>
      <c r="H53" s="2">
        <f>AK85</f>
        <v>0</v>
      </c>
      <c r="I53" s="2">
        <f>AK86</f>
        <v>0</v>
      </c>
      <c r="J53" s="2">
        <f>AK87</f>
        <v>0</v>
      </c>
      <c r="K53" s="2">
        <f>AK88</f>
        <v>0</v>
      </c>
      <c r="L53" s="2">
        <f>AK89</f>
        <v>0</v>
      </c>
      <c r="M53" s="2">
        <f>AK90</f>
        <v>0</v>
      </c>
      <c r="N53" s="2">
        <f>AK91</f>
        <v>0</v>
      </c>
      <c r="O53" s="2">
        <f>AK92</f>
        <v>0</v>
      </c>
      <c r="P53" s="2">
        <f>AK93</f>
        <v>0</v>
      </c>
      <c r="Q53" s="2">
        <f>AK94</f>
        <v>0</v>
      </c>
      <c r="R53" s="2">
        <f>AK95</f>
        <v>0</v>
      </c>
      <c r="S53" s="2">
        <f>AK96</f>
        <v>0</v>
      </c>
      <c r="T53" s="2">
        <f>AK97</f>
        <v>0</v>
      </c>
      <c r="U53" s="2">
        <f>AK98</f>
        <v>0</v>
      </c>
      <c r="V53" s="373">
        <f>SUM(F53:R53)</f>
        <v>0</v>
      </c>
      <c r="W53" s="374"/>
      <c r="X53" s="375"/>
      <c r="AN53" s="70"/>
      <c r="AO53" s="51"/>
      <c r="AP53" s="51"/>
      <c r="AQ53" s="492" t="s">
        <v>179</v>
      </c>
      <c r="AR53" s="493"/>
      <c r="AS53" s="493"/>
      <c r="AT53" s="127"/>
      <c r="AU53" s="128">
        <f>SUM(AU29:AU38)</f>
        <v>0</v>
      </c>
      <c r="AV53" s="138">
        <f aca="true" t="shared" si="9" ref="AV53:BD53">SUM(AV29:AV38)</f>
        <v>0</v>
      </c>
      <c r="AW53" s="128">
        <f t="shared" si="9"/>
        <v>0</v>
      </c>
      <c r="AX53" s="138">
        <f t="shared" si="9"/>
        <v>0</v>
      </c>
      <c r="AY53" s="159">
        <f t="shared" si="9"/>
        <v>0</v>
      </c>
      <c r="AZ53" s="160">
        <f t="shared" si="9"/>
        <v>0</v>
      </c>
      <c r="BA53" s="159">
        <f t="shared" si="9"/>
        <v>0</v>
      </c>
      <c r="BB53" s="161">
        <f t="shared" si="9"/>
        <v>0</v>
      </c>
      <c r="BC53" s="138">
        <f t="shared" si="9"/>
        <v>0</v>
      </c>
      <c r="BD53" s="151">
        <f t="shared" si="9"/>
        <v>0</v>
      </c>
      <c r="BE53" s="123"/>
    </row>
    <row r="54" spans="1:57" ht="16.5" customHeight="1" thickBot="1">
      <c r="A54" s="325"/>
      <c r="B54" s="326"/>
      <c r="C54" s="326"/>
      <c r="D54" s="327"/>
      <c r="E54" s="71" t="s">
        <v>75</v>
      </c>
      <c r="F54" s="2">
        <f>F53+'【10月】月集計表'!F54</f>
        <v>0</v>
      </c>
      <c r="G54" s="2">
        <f>G53+'【10月】月集計表'!G54</f>
        <v>0</v>
      </c>
      <c r="H54" s="2">
        <f>H53+'【10月】月集計表'!H54</f>
        <v>0</v>
      </c>
      <c r="I54" s="2">
        <f>I53+'【10月】月集計表'!I54</f>
        <v>0</v>
      </c>
      <c r="J54" s="2">
        <f>J53+'【10月】月集計表'!J54</f>
        <v>0</v>
      </c>
      <c r="K54" s="2">
        <f>K53+'【10月】月集計表'!K54</f>
        <v>0</v>
      </c>
      <c r="L54" s="2">
        <f>L53+'【10月】月集計表'!L54</f>
        <v>0</v>
      </c>
      <c r="M54" s="2">
        <f>M53+'【10月】月集計表'!M54</f>
        <v>0</v>
      </c>
      <c r="N54" s="2">
        <f>N53+'【10月】月集計表'!N54</f>
        <v>0</v>
      </c>
      <c r="O54" s="2">
        <f>O53+'【10月】月集計表'!O54</f>
        <v>0</v>
      </c>
      <c r="P54" s="2">
        <f>P53+'【10月】月集計表'!P54</f>
        <v>0</v>
      </c>
      <c r="Q54" s="2">
        <f>Q53+'【10月】月集計表'!Q54</f>
        <v>0</v>
      </c>
      <c r="R54" s="2">
        <f>R53+'【10月】月集計表'!R54</f>
        <v>0</v>
      </c>
      <c r="S54" s="2">
        <f>S53+'【10月】月集計表'!S54</f>
        <v>0</v>
      </c>
      <c r="T54" s="2">
        <f>T53+'【10月】月集計表'!T54</f>
        <v>0</v>
      </c>
      <c r="U54" s="2">
        <f>U53+'【10月】月集計表'!U54</f>
        <v>0</v>
      </c>
      <c r="V54" s="361">
        <f>SUM(F54:R54)</f>
        <v>0</v>
      </c>
      <c r="W54" s="361"/>
      <c r="X54" s="361"/>
      <c r="Y54" s="34" t="s">
        <v>143</v>
      </c>
      <c r="AN54" s="70"/>
      <c r="AO54" s="51"/>
      <c r="AP54" s="51"/>
      <c r="AQ54" s="494" t="s">
        <v>180</v>
      </c>
      <c r="AR54" s="495"/>
      <c r="AS54" s="495"/>
      <c r="AT54" s="129"/>
      <c r="AU54" s="130">
        <f>SUM(AU39:AU48)</f>
        <v>0</v>
      </c>
      <c r="AV54" s="139">
        <f aca="true" t="shared" si="10" ref="AV54:BD54">SUM(AV39:AV48)</f>
        <v>0</v>
      </c>
      <c r="AW54" s="130">
        <f t="shared" si="10"/>
        <v>0</v>
      </c>
      <c r="AX54" s="139">
        <f t="shared" si="10"/>
        <v>0</v>
      </c>
      <c r="AY54" s="162">
        <f t="shared" si="10"/>
        <v>0</v>
      </c>
      <c r="AZ54" s="163">
        <f t="shared" si="10"/>
        <v>0</v>
      </c>
      <c r="BA54" s="162">
        <f t="shared" si="10"/>
        <v>0</v>
      </c>
      <c r="BB54" s="164">
        <f t="shared" si="10"/>
        <v>0</v>
      </c>
      <c r="BC54" s="139">
        <f t="shared" si="10"/>
        <v>0</v>
      </c>
      <c r="BD54" s="152">
        <f t="shared" si="10"/>
        <v>0</v>
      </c>
      <c r="BE54" s="124"/>
    </row>
    <row r="55" spans="41:42" ht="13.5" customHeight="1">
      <c r="AO55" s="51"/>
      <c r="AP55" s="51"/>
    </row>
    <row r="56" spans="41:42" ht="13.5" customHeight="1" hidden="1">
      <c r="AO56" s="68"/>
      <c r="AP56" s="68"/>
    </row>
    <row r="57" spans="11:42" ht="13.5" customHeight="1" hidden="1">
      <c r="K57" s="72" t="s">
        <v>22</v>
      </c>
      <c r="AO57" s="70"/>
      <c r="AP57" s="70"/>
    </row>
    <row r="58" spans="41:42" ht="13.5" customHeight="1" hidden="1">
      <c r="AO58" s="70"/>
      <c r="AP58" s="70"/>
    </row>
    <row r="59" spans="11:42" ht="13.5" customHeight="1" hidden="1">
      <c r="K59" s="72" t="s">
        <v>23</v>
      </c>
      <c r="L59" s="72" t="s">
        <v>24</v>
      </c>
      <c r="AO59" s="70"/>
      <c r="AP59" s="70"/>
    </row>
    <row r="60" spans="11:42" ht="13.5" customHeight="1" hidden="1">
      <c r="K60" s="72" t="s">
        <v>25</v>
      </c>
      <c r="L60" s="34" t="s">
        <v>26</v>
      </c>
      <c r="AO60" s="70"/>
      <c r="AP60" s="70"/>
    </row>
    <row r="61" spans="11:12" ht="13.5" customHeight="1" hidden="1">
      <c r="K61" s="72" t="s">
        <v>27</v>
      </c>
      <c r="L61" s="72" t="s">
        <v>28</v>
      </c>
    </row>
    <row r="62" spans="11:12" ht="13.5" customHeight="1" hidden="1">
      <c r="K62" s="72" t="s">
        <v>29</v>
      </c>
      <c r="L62" s="72" t="s">
        <v>30</v>
      </c>
    </row>
    <row r="63" spans="11:12" ht="13.5" customHeight="1" hidden="1">
      <c r="K63" s="72" t="s">
        <v>31</v>
      </c>
      <c r="L63" s="72" t="s">
        <v>32</v>
      </c>
    </row>
    <row r="64" spans="11:12" ht="13.5" customHeight="1" hidden="1">
      <c r="K64" s="72" t="s">
        <v>33</v>
      </c>
      <c r="L64" s="72" t="s">
        <v>34</v>
      </c>
    </row>
    <row r="65" spans="11:12" ht="13.5" customHeight="1" hidden="1">
      <c r="K65" s="72" t="s">
        <v>35</v>
      </c>
      <c r="L65" s="72" t="s">
        <v>36</v>
      </c>
    </row>
    <row r="66" spans="11:12" ht="13.5" customHeight="1" hidden="1">
      <c r="K66" s="72" t="s">
        <v>37</v>
      </c>
      <c r="L66" s="72" t="s">
        <v>38</v>
      </c>
    </row>
    <row r="67" spans="11:12" ht="13.5" customHeight="1" hidden="1">
      <c r="K67" s="72" t="s">
        <v>39</v>
      </c>
      <c r="L67" s="72" t="s">
        <v>40</v>
      </c>
    </row>
    <row r="68" spans="11:12" ht="13.5" customHeight="1" hidden="1">
      <c r="K68" s="72" t="s">
        <v>41</v>
      </c>
      <c r="L68" s="72" t="s">
        <v>42</v>
      </c>
    </row>
    <row r="69" spans="11:22" ht="13.5" customHeight="1" hidden="1">
      <c r="K69" s="72" t="s">
        <v>67</v>
      </c>
      <c r="L69" s="72" t="s">
        <v>65</v>
      </c>
      <c r="U69" s="72"/>
      <c r="V69" s="72"/>
    </row>
    <row r="70" spans="11:22" ht="13.5" customHeight="1" hidden="1">
      <c r="K70" s="72" t="s">
        <v>68</v>
      </c>
      <c r="L70" s="72" t="s">
        <v>69</v>
      </c>
      <c r="U70" s="72"/>
      <c r="V70" s="72"/>
    </row>
    <row r="71" spans="11:22" ht="13.5" customHeight="1" hidden="1">
      <c r="K71" s="72" t="s">
        <v>97</v>
      </c>
      <c r="L71" s="72" t="s">
        <v>99</v>
      </c>
      <c r="U71" s="72"/>
      <c r="V71" s="72"/>
    </row>
    <row r="72" spans="11:12" ht="13.5" customHeight="1" hidden="1">
      <c r="K72" s="72" t="s">
        <v>98</v>
      </c>
      <c r="L72" s="72" t="s">
        <v>100</v>
      </c>
    </row>
    <row r="73" spans="11:12" ht="13.5" customHeight="1" hidden="1">
      <c r="K73" s="34" t="s">
        <v>96</v>
      </c>
      <c r="L73" s="34" t="s">
        <v>44</v>
      </c>
    </row>
    <row r="74" spans="11:12" ht="13.5" customHeight="1" hidden="1">
      <c r="K74" s="34" t="s">
        <v>95</v>
      </c>
      <c r="L74" s="34" t="s">
        <v>45</v>
      </c>
    </row>
    <row r="75" spans="11:12" ht="13.5" customHeight="1" hidden="1">
      <c r="K75" s="72" t="s">
        <v>18</v>
      </c>
      <c r="L75" s="72" t="s">
        <v>43</v>
      </c>
    </row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spans="5:37" ht="13.5" customHeight="1" hidden="1">
      <c r="E82" s="2"/>
      <c r="F82" s="288">
        <v>1</v>
      </c>
      <c r="G82" s="288">
        <v>2</v>
      </c>
      <c r="H82" s="288">
        <v>3</v>
      </c>
      <c r="I82" s="288">
        <v>4</v>
      </c>
      <c r="J82" s="288">
        <v>5</v>
      </c>
      <c r="K82" s="288">
        <v>6</v>
      </c>
      <c r="L82" s="288">
        <v>7</v>
      </c>
      <c r="M82" s="288">
        <v>8</v>
      </c>
      <c r="N82" s="288">
        <v>9</v>
      </c>
      <c r="O82" s="288">
        <v>10</v>
      </c>
      <c r="P82" s="288">
        <v>11</v>
      </c>
      <c r="Q82" s="288">
        <v>12</v>
      </c>
      <c r="R82" s="288">
        <v>13</v>
      </c>
      <c r="S82" s="288">
        <v>14</v>
      </c>
      <c r="T82" s="288">
        <v>15</v>
      </c>
      <c r="U82" s="288">
        <v>16</v>
      </c>
      <c r="V82" s="288">
        <v>17</v>
      </c>
      <c r="W82" s="288">
        <v>18</v>
      </c>
      <c r="X82" s="288">
        <v>19</v>
      </c>
      <c r="Y82" s="288">
        <v>20</v>
      </c>
      <c r="Z82" s="288">
        <v>21</v>
      </c>
      <c r="AA82" s="288">
        <v>22</v>
      </c>
      <c r="AB82" s="288">
        <v>23</v>
      </c>
      <c r="AC82" s="288">
        <v>24</v>
      </c>
      <c r="AD82" s="288">
        <v>25</v>
      </c>
      <c r="AE82" s="288">
        <v>26</v>
      </c>
      <c r="AF82" s="288">
        <v>27</v>
      </c>
      <c r="AG82" s="288">
        <v>28</v>
      </c>
      <c r="AH82" s="288">
        <v>29</v>
      </c>
      <c r="AI82" s="288">
        <v>30</v>
      </c>
      <c r="AJ82" s="73">
        <v>31</v>
      </c>
      <c r="AK82" s="41" t="s">
        <v>4</v>
      </c>
    </row>
    <row r="83" spans="5:37" ht="13.5" customHeight="1" hidden="1">
      <c r="E83" s="41" t="s">
        <v>9</v>
      </c>
      <c r="F83" s="2">
        <f aca="true" t="shared" si="11" ref="F83:F98">IF(COUNTIF(F$27:F$46,$E83)=0,0,1)</f>
        <v>0</v>
      </c>
      <c r="G83" s="2">
        <f aca="true" t="shared" si="12" ref="G83:V98">IF(COUNTIF(G$27:G$46,$E83)=0,0,1)</f>
        <v>0</v>
      </c>
      <c r="H83" s="2">
        <f t="shared" si="12"/>
        <v>0</v>
      </c>
      <c r="I83" s="2">
        <f t="shared" si="12"/>
        <v>0</v>
      </c>
      <c r="J83" s="2">
        <f t="shared" si="12"/>
        <v>0</v>
      </c>
      <c r="K83" s="2">
        <f t="shared" si="12"/>
        <v>0</v>
      </c>
      <c r="L83" s="2">
        <f t="shared" si="12"/>
        <v>0</v>
      </c>
      <c r="M83" s="2">
        <f t="shared" si="12"/>
        <v>0</v>
      </c>
      <c r="N83" s="2">
        <f t="shared" si="12"/>
        <v>0</v>
      </c>
      <c r="O83" s="2">
        <f t="shared" si="12"/>
        <v>0</v>
      </c>
      <c r="P83" s="2">
        <f t="shared" si="12"/>
        <v>0</v>
      </c>
      <c r="Q83" s="2">
        <f t="shared" si="12"/>
        <v>0</v>
      </c>
      <c r="R83" s="2">
        <f t="shared" si="12"/>
        <v>0</v>
      </c>
      <c r="S83" s="2">
        <f t="shared" si="12"/>
        <v>0</v>
      </c>
      <c r="T83" s="2">
        <f t="shared" si="12"/>
        <v>0</v>
      </c>
      <c r="U83" s="2">
        <f t="shared" si="12"/>
        <v>0</v>
      </c>
      <c r="V83" s="2">
        <f t="shared" si="12"/>
        <v>0</v>
      </c>
      <c r="W83" s="2">
        <f aca="true" t="shared" si="13" ref="W83:AJ98">IF(COUNTIF(W$27:W$46,$E83)=0,0,1)</f>
        <v>0</v>
      </c>
      <c r="X83" s="2">
        <f t="shared" si="13"/>
        <v>0</v>
      </c>
      <c r="Y83" s="2">
        <f t="shared" si="13"/>
        <v>0</v>
      </c>
      <c r="Z83" s="2">
        <f t="shared" si="13"/>
        <v>0</v>
      </c>
      <c r="AA83" s="2">
        <f t="shared" si="13"/>
        <v>0</v>
      </c>
      <c r="AB83" s="2">
        <f t="shared" si="13"/>
        <v>0</v>
      </c>
      <c r="AC83" s="2">
        <f t="shared" si="13"/>
        <v>0</v>
      </c>
      <c r="AD83" s="2">
        <f t="shared" si="13"/>
        <v>0</v>
      </c>
      <c r="AE83" s="2">
        <f t="shared" si="13"/>
        <v>0</v>
      </c>
      <c r="AF83" s="2">
        <f t="shared" si="13"/>
        <v>0</v>
      </c>
      <c r="AG83" s="2">
        <f t="shared" si="13"/>
        <v>0</v>
      </c>
      <c r="AH83" s="2">
        <f t="shared" si="13"/>
        <v>0</v>
      </c>
      <c r="AI83" s="2">
        <f t="shared" si="13"/>
        <v>0</v>
      </c>
      <c r="AJ83" s="2">
        <f t="shared" si="13"/>
        <v>0</v>
      </c>
      <c r="AK83" s="2">
        <f>COUNTIF(F83:AJ83,1)</f>
        <v>0</v>
      </c>
    </row>
    <row r="84" spans="5:37" ht="13.5" customHeight="1" hidden="1">
      <c r="E84" s="41" t="s">
        <v>10</v>
      </c>
      <c r="F84" s="2">
        <f t="shared" si="11"/>
        <v>0</v>
      </c>
      <c r="G84" s="2">
        <f t="shared" si="12"/>
        <v>0</v>
      </c>
      <c r="H84" s="2">
        <f t="shared" si="12"/>
        <v>0</v>
      </c>
      <c r="I84" s="2">
        <f t="shared" si="12"/>
        <v>0</v>
      </c>
      <c r="J84" s="2">
        <f t="shared" si="12"/>
        <v>0</v>
      </c>
      <c r="K84" s="2">
        <f t="shared" si="12"/>
        <v>0</v>
      </c>
      <c r="L84" s="2">
        <f t="shared" si="12"/>
        <v>0</v>
      </c>
      <c r="M84" s="2">
        <f t="shared" si="12"/>
        <v>0</v>
      </c>
      <c r="N84" s="2">
        <f t="shared" si="12"/>
        <v>0</v>
      </c>
      <c r="O84" s="2">
        <f t="shared" si="12"/>
        <v>0</v>
      </c>
      <c r="P84" s="2">
        <f t="shared" si="12"/>
        <v>0</v>
      </c>
      <c r="Q84" s="2">
        <f t="shared" si="12"/>
        <v>0</v>
      </c>
      <c r="R84" s="2">
        <f t="shared" si="12"/>
        <v>0</v>
      </c>
      <c r="S84" s="2">
        <f t="shared" si="12"/>
        <v>0</v>
      </c>
      <c r="T84" s="2">
        <f t="shared" si="12"/>
        <v>0</v>
      </c>
      <c r="U84" s="2">
        <f t="shared" si="12"/>
        <v>0</v>
      </c>
      <c r="V84" s="2">
        <f t="shared" si="12"/>
        <v>0</v>
      </c>
      <c r="W84" s="2">
        <f t="shared" si="13"/>
        <v>0</v>
      </c>
      <c r="X84" s="2">
        <f t="shared" si="13"/>
        <v>0</v>
      </c>
      <c r="Y84" s="2">
        <f t="shared" si="13"/>
        <v>0</v>
      </c>
      <c r="Z84" s="2">
        <f t="shared" si="13"/>
        <v>0</v>
      </c>
      <c r="AA84" s="2">
        <f t="shared" si="13"/>
        <v>0</v>
      </c>
      <c r="AB84" s="2">
        <f t="shared" si="13"/>
        <v>0</v>
      </c>
      <c r="AC84" s="2">
        <f t="shared" si="13"/>
        <v>0</v>
      </c>
      <c r="AD84" s="2">
        <f t="shared" si="13"/>
        <v>0</v>
      </c>
      <c r="AE84" s="2">
        <f t="shared" si="13"/>
        <v>0</v>
      </c>
      <c r="AF84" s="2">
        <f t="shared" si="13"/>
        <v>0</v>
      </c>
      <c r="AG84" s="2">
        <f t="shared" si="13"/>
        <v>0</v>
      </c>
      <c r="AH84" s="2">
        <f t="shared" si="13"/>
        <v>0</v>
      </c>
      <c r="AI84" s="2">
        <f t="shared" si="13"/>
        <v>0</v>
      </c>
      <c r="AJ84" s="2">
        <f t="shared" si="13"/>
        <v>0</v>
      </c>
      <c r="AK84" s="2">
        <f aca="true" t="shared" si="14" ref="AK84:AK98">COUNTIF(F84:AJ84,1)</f>
        <v>0</v>
      </c>
    </row>
    <row r="85" spans="5:37" ht="13.5" customHeight="1" hidden="1">
      <c r="E85" s="41" t="s">
        <v>11</v>
      </c>
      <c r="F85" s="2">
        <f t="shared" si="11"/>
        <v>0</v>
      </c>
      <c r="G85" s="2">
        <f t="shared" si="12"/>
        <v>0</v>
      </c>
      <c r="H85" s="2">
        <f t="shared" si="12"/>
        <v>0</v>
      </c>
      <c r="I85" s="2">
        <f t="shared" si="12"/>
        <v>0</v>
      </c>
      <c r="J85" s="2">
        <f t="shared" si="12"/>
        <v>0</v>
      </c>
      <c r="K85" s="2">
        <f t="shared" si="12"/>
        <v>0</v>
      </c>
      <c r="L85" s="2">
        <f t="shared" si="12"/>
        <v>0</v>
      </c>
      <c r="M85" s="2">
        <f t="shared" si="12"/>
        <v>0</v>
      </c>
      <c r="N85" s="2">
        <f t="shared" si="12"/>
        <v>0</v>
      </c>
      <c r="O85" s="2">
        <f t="shared" si="12"/>
        <v>0</v>
      </c>
      <c r="P85" s="2">
        <f t="shared" si="12"/>
        <v>0</v>
      </c>
      <c r="Q85" s="2">
        <f t="shared" si="12"/>
        <v>0</v>
      </c>
      <c r="R85" s="2">
        <f t="shared" si="12"/>
        <v>0</v>
      </c>
      <c r="S85" s="2">
        <f t="shared" si="12"/>
        <v>0</v>
      </c>
      <c r="T85" s="2">
        <f t="shared" si="12"/>
        <v>0</v>
      </c>
      <c r="U85" s="2">
        <f t="shared" si="12"/>
        <v>0</v>
      </c>
      <c r="V85" s="2">
        <f t="shared" si="12"/>
        <v>0</v>
      </c>
      <c r="W85" s="2">
        <f t="shared" si="13"/>
        <v>0</v>
      </c>
      <c r="X85" s="2">
        <f t="shared" si="13"/>
        <v>0</v>
      </c>
      <c r="Y85" s="2">
        <f t="shared" si="13"/>
        <v>0</v>
      </c>
      <c r="Z85" s="2">
        <f t="shared" si="13"/>
        <v>0</v>
      </c>
      <c r="AA85" s="2">
        <f t="shared" si="13"/>
        <v>0</v>
      </c>
      <c r="AB85" s="2">
        <f t="shared" si="13"/>
        <v>0</v>
      </c>
      <c r="AC85" s="2">
        <f t="shared" si="13"/>
        <v>0</v>
      </c>
      <c r="AD85" s="2">
        <f t="shared" si="13"/>
        <v>0</v>
      </c>
      <c r="AE85" s="2">
        <f t="shared" si="13"/>
        <v>0</v>
      </c>
      <c r="AF85" s="2">
        <f t="shared" si="13"/>
        <v>0</v>
      </c>
      <c r="AG85" s="2">
        <f t="shared" si="13"/>
        <v>0</v>
      </c>
      <c r="AH85" s="2">
        <f t="shared" si="13"/>
        <v>0</v>
      </c>
      <c r="AI85" s="2">
        <f t="shared" si="13"/>
        <v>0</v>
      </c>
      <c r="AJ85" s="2">
        <f t="shared" si="13"/>
        <v>0</v>
      </c>
      <c r="AK85" s="2">
        <f t="shared" si="14"/>
        <v>0</v>
      </c>
    </row>
    <row r="86" spans="5:37" ht="13.5" customHeight="1" hidden="1">
      <c r="E86" s="41" t="s">
        <v>12</v>
      </c>
      <c r="F86" s="2">
        <f t="shared" si="11"/>
        <v>0</v>
      </c>
      <c r="G86" s="2">
        <f t="shared" si="12"/>
        <v>0</v>
      </c>
      <c r="H86" s="2">
        <f t="shared" si="12"/>
        <v>0</v>
      </c>
      <c r="I86" s="2">
        <f t="shared" si="12"/>
        <v>0</v>
      </c>
      <c r="J86" s="2">
        <f t="shared" si="12"/>
        <v>0</v>
      </c>
      <c r="K86" s="2">
        <f t="shared" si="12"/>
        <v>0</v>
      </c>
      <c r="L86" s="2">
        <f t="shared" si="12"/>
        <v>0</v>
      </c>
      <c r="M86" s="2">
        <f t="shared" si="12"/>
        <v>0</v>
      </c>
      <c r="N86" s="2">
        <f t="shared" si="12"/>
        <v>0</v>
      </c>
      <c r="O86" s="2">
        <f t="shared" si="12"/>
        <v>0</v>
      </c>
      <c r="P86" s="2">
        <f t="shared" si="12"/>
        <v>0</v>
      </c>
      <c r="Q86" s="2">
        <f t="shared" si="12"/>
        <v>0</v>
      </c>
      <c r="R86" s="2">
        <f t="shared" si="12"/>
        <v>0</v>
      </c>
      <c r="S86" s="2">
        <f t="shared" si="12"/>
        <v>0</v>
      </c>
      <c r="T86" s="2">
        <f t="shared" si="12"/>
        <v>0</v>
      </c>
      <c r="U86" s="2">
        <f t="shared" si="12"/>
        <v>0</v>
      </c>
      <c r="V86" s="2">
        <f t="shared" si="12"/>
        <v>0</v>
      </c>
      <c r="W86" s="2">
        <f t="shared" si="13"/>
        <v>0</v>
      </c>
      <c r="X86" s="2">
        <f t="shared" si="13"/>
        <v>0</v>
      </c>
      <c r="Y86" s="2">
        <f t="shared" si="13"/>
        <v>0</v>
      </c>
      <c r="Z86" s="2">
        <f t="shared" si="13"/>
        <v>0</v>
      </c>
      <c r="AA86" s="2">
        <f t="shared" si="13"/>
        <v>0</v>
      </c>
      <c r="AB86" s="2">
        <f t="shared" si="13"/>
        <v>0</v>
      </c>
      <c r="AC86" s="2">
        <f t="shared" si="13"/>
        <v>0</v>
      </c>
      <c r="AD86" s="2">
        <f t="shared" si="13"/>
        <v>0</v>
      </c>
      <c r="AE86" s="2">
        <f t="shared" si="13"/>
        <v>0</v>
      </c>
      <c r="AF86" s="2">
        <f t="shared" si="13"/>
        <v>0</v>
      </c>
      <c r="AG86" s="2">
        <f t="shared" si="13"/>
        <v>0</v>
      </c>
      <c r="AH86" s="2">
        <f t="shared" si="13"/>
        <v>0</v>
      </c>
      <c r="AI86" s="2">
        <f t="shared" si="13"/>
        <v>0</v>
      </c>
      <c r="AJ86" s="2">
        <f t="shared" si="13"/>
        <v>0</v>
      </c>
      <c r="AK86" s="2">
        <f t="shared" si="14"/>
        <v>0</v>
      </c>
    </row>
    <row r="87" spans="5:37" ht="13.5" customHeight="1" hidden="1">
      <c r="E87" s="41" t="s">
        <v>13</v>
      </c>
      <c r="F87" s="2">
        <f t="shared" si="11"/>
        <v>0</v>
      </c>
      <c r="G87" s="2">
        <f t="shared" si="12"/>
        <v>0</v>
      </c>
      <c r="H87" s="2">
        <f t="shared" si="12"/>
        <v>0</v>
      </c>
      <c r="I87" s="2">
        <f t="shared" si="12"/>
        <v>0</v>
      </c>
      <c r="J87" s="2">
        <f t="shared" si="12"/>
        <v>0</v>
      </c>
      <c r="K87" s="2">
        <f t="shared" si="12"/>
        <v>0</v>
      </c>
      <c r="L87" s="2">
        <f t="shared" si="12"/>
        <v>0</v>
      </c>
      <c r="M87" s="2">
        <f t="shared" si="12"/>
        <v>0</v>
      </c>
      <c r="N87" s="2">
        <f t="shared" si="12"/>
        <v>0</v>
      </c>
      <c r="O87" s="2">
        <f t="shared" si="12"/>
        <v>0</v>
      </c>
      <c r="P87" s="2">
        <f t="shared" si="12"/>
        <v>0</v>
      </c>
      <c r="Q87" s="2">
        <f t="shared" si="12"/>
        <v>0</v>
      </c>
      <c r="R87" s="2">
        <f t="shared" si="12"/>
        <v>0</v>
      </c>
      <c r="S87" s="2">
        <f t="shared" si="12"/>
        <v>0</v>
      </c>
      <c r="T87" s="2">
        <f t="shared" si="12"/>
        <v>0</v>
      </c>
      <c r="U87" s="2">
        <f t="shared" si="12"/>
        <v>0</v>
      </c>
      <c r="V87" s="2">
        <f t="shared" si="12"/>
        <v>0</v>
      </c>
      <c r="W87" s="2">
        <f t="shared" si="13"/>
        <v>0</v>
      </c>
      <c r="X87" s="2">
        <f t="shared" si="13"/>
        <v>0</v>
      </c>
      <c r="Y87" s="2">
        <f t="shared" si="13"/>
        <v>0</v>
      </c>
      <c r="Z87" s="2">
        <f t="shared" si="13"/>
        <v>0</v>
      </c>
      <c r="AA87" s="2">
        <f t="shared" si="13"/>
        <v>0</v>
      </c>
      <c r="AB87" s="2">
        <f t="shared" si="13"/>
        <v>0</v>
      </c>
      <c r="AC87" s="2">
        <f t="shared" si="13"/>
        <v>0</v>
      </c>
      <c r="AD87" s="2">
        <f t="shared" si="13"/>
        <v>0</v>
      </c>
      <c r="AE87" s="2">
        <f t="shared" si="13"/>
        <v>0</v>
      </c>
      <c r="AF87" s="2">
        <f t="shared" si="13"/>
        <v>0</v>
      </c>
      <c r="AG87" s="2">
        <f t="shared" si="13"/>
        <v>0</v>
      </c>
      <c r="AH87" s="2">
        <f t="shared" si="13"/>
        <v>0</v>
      </c>
      <c r="AI87" s="2">
        <f t="shared" si="13"/>
        <v>0</v>
      </c>
      <c r="AJ87" s="2">
        <f t="shared" si="13"/>
        <v>0</v>
      </c>
      <c r="AK87" s="2">
        <f t="shared" si="14"/>
        <v>0</v>
      </c>
    </row>
    <row r="88" spans="5:37" ht="13.5" customHeight="1" hidden="1">
      <c r="E88" s="41" t="s">
        <v>14</v>
      </c>
      <c r="F88" s="2">
        <f t="shared" si="11"/>
        <v>0</v>
      </c>
      <c r="G88" s="2">
        <f t="shared" si="12"/>
        <v>0</v>
      </c>
      <c r="H88" s="2">
        <f t="shared" si="12"/>
        <v>0</v>
      </c>
      <c r="I88" s="2">
        <f t="shared" si="12"/>
        <v>0</v>
      </c>
      <c r="J88" s="2">
        <f t="shared" si="12"/>
        <v>0</v>
      </c>
      <c r="K88" s="2">
        <f t="shared" si="12"/>
        <v>0</v>
      </c>
      <c r="L88" s="2">
        <f t="shared" si="12"/>
        <v>0</v>
      </c>
      <c r="M88" s="2">
        <f t="shared" si="12"/>
        <v>0</v>
      </c>
      <c r="N88" s="2">
        <f t="shared" si="12"/>
        <v>0</v>
      </c>
      <c r="O88" s="2">
        <f t="shared" si="12"/>
        <v>0</v>
      </c>
      <c r="P88" s="2">
        <f t="shared" si="12"/>
        <v>0</v>
      </c>
      <c r="Q88" s="2">
        <f t="shared" si="12"/>
        <v>0</v>
      </c>
      <c r="R88" s="2">
        <f t="shared" si="12"/>
        <v>0</v>
      </c>
      <c r="S88" s="2">
        <f t="shared" si="12"/>
        <v>0</v>
      </c>
      <c r="T88" s="2">
        <f t="shared" si="12"/>
        <v>0</v>
      </c>
      <c r="U88" s="2">
        <f t="shared" si="12"/>
        <v>0</v>
      </c>
      <c r="V88" s="2">
        <f t="shared" si="12"/>
        <v>0</v>
      </c>
      <c r="W88" s="2">
        <f t="shared" si="13"/>
        <v>0</v>
      </c>
      <c r="X88" s="2">
        <f t="shared" si="13"/>
        <v>0</v>
      </c>
      <c r="Y88" s="2">
        <f t="shared" si="13"/>
        <v>0</v>
      </c>
      <c r="Z88" s="2">
        <f t="shared" si="13"/>
        <v>0</v>
      </c>
      <c r="AA88" s="2">
        <f t="shared" si="13"/>
        <v>0</v>
      </c>
      <c r="AB88" s="2">
        <f t="shared" si="13"/>
        <v>0</v>
      </c>
      <c r="AC88" s="2">
        <f t="shared" si="13"/>
        <v>0</v>
      </c>
      <c r="AD88" s="2">
        <f t="shared" si="13"/>
        <v>0</v>
      </c>
      <c r="AE88" s="2">
        <f t="shared" si="13"/>
        <v>0</v>
      </c>
      <c r="AF88" s="2">
        <f t="shared" si="13"/>
        <v>0</v>
      </c>
      <c r="AG88" s="2">
        <f t="shared" si="13"/>
        <v>0</v>
      </c>
      <c r="AH88" s="2">
        <f t="shared" si="13"/>
        <v>0</v>
      </c>
      <c r="AI88" s="2">
        <f t="shared" si="13"/>
        <v>0</v>
      </c>
      <c r="AJ88" s="2">
        <f t="shared" si="13"/>
        <v>0</v>
      </c>
      <c r="AK88" s="2">
        <f t="shared" si="14"/>
        <v>0</v>
      </c>
    </row>
    <row r="89" spans="5:37" ht="13.5" customHeight="1" hidden="1">
      <c r="E89" s="41" t="s">
        <v>15</v>
      </c>
      <c r="F89" s="2">
        <f t="shared" si="11"/>
        <v>0</v>
      </c>
      <c r="G89" s="2">
        <f t="shared" si="12"/>
        <v>0</v>
      </c>
      <c r="H89" s="2">
        <f t="shared" si="12"/>
        <v>0</v>
      </c>
      <c r="I89" s="2">
        <f t="shared" si="12"/>
        <v>0</v>
      </c>
      <c r="J89" s="2">
        <f t="shared" si="12"/>
        <v>0</v>
      </c>
      <c r="K89" s="2">
        <f t="shared" si="12"/>
        <v>0</v>
      </c>
      <c r="L89" s="2">
        <f t="shared" si="12"/>
        <v>0</v>
      </c>
      <c r="M89" s="2">
        <f t="shared" si="12"/>
        <v>0</v>
      </c>
      <c r="N89" s="2">
        <f t="shared" si="12"/>
        <v>0</v>
      </c>
      <c r="O89" s="2">
        <f t="shared" si="12"/>
        <v>0</v>
      </c>
      <c r="P89" s="2">
        <f t="shared" si="12"/>
        <v>0</v>
      </c>
      <c r="Q89" s="2">
        <f t="shared" si="12"/>
        <v>0</v>
      </c>
      <c r="R89" s="2">
        <f t="shared" si="12"/>
        <v>0</v>
      </c>
      <c r="S89" s="2">
        <f t="shared" si="12"/>
        <v>0</v>
      </c>
      <c r="T89" s="2">
        <f t="shared" si="12"/>
        <v>0</v>
      </c>
      <c r="U89" s="2">
        <f t="shared" si="12"/>
        <v>0</v>
      </c>
      <c r="V89" s="2">
        <f t="shared" si="12"/>
        <v>0</v>
      </c>
      <c r="W89" s="2">
        <f t="shared" si="13"/>
        <v>0</v>
      </c>
      <c r="X89" s="2">
        <f t="shared" si="13"/>
        <v>0</v>
      </c>
      <c r="Y89" s="2">
        <f t="shared" si="13"/>
        <v>0</v>
      </c>
      <c r="Z89" s="2">
        <f t="shared" si="13"/>
        <v>0</v>
      </c>
      <c r="AA89" s="2">
        <f t="shared" si="13"/>
        <v>0</v>
      </c>
      <c r="AB89" s="2">
        <f t="shared" si="13"/>
        <v>0</v>
      </c>
      <c r="AC89" s="2">
        <f t="shared" si="13"/>
        <v>0</v>
      </c>
      <c r="AD89" s="2">
        <f t="shared" si="13"/>
        <v>0</v>
      </c>
      <c r="AE89" s="2">
        <f t="shared" si="13"/>
        <v>0</v>
      </c>
      <c r="AF89" s="2">
        <f t="shared" si="13"/>
        <v>0</v>
      </c>
      <c r="AG89" s="2">
        <f t="shared" si="13"/>
        <v>0</v>
      </c>
      <c r="AH89" s="2">
        <f t="shared" si="13"/>
        <v>0</v>
      </c>
      <c r="AI89" s="2">
        <f t="shared" si="13"/>
        <v>0</v>
      </c>
      <c r="AJ89" s="2">
        <f t="shared" si="13"/>
        <v>0</v>
      </c>
      <c r="AK89" s="2">
        <f t="shared" si="14"/>
        <v>0</v>
      </c>
    </row>
    <row r="90" spans="5:37" ht="13.5" customHeight="1" hidden="1">
      <c r="E90" s="41" t="s">
        <v>16</v>
      </c>
      <c r="F90" s="2">
        <f t="shared" si="11"/>
        <v>0</v>
      </c>
      <c r="G90" s="2">
        <f t="shared" si="12"/>
        <v>0</v>
      </c>
      <c r="H90" s="2">
        <f t="shared" si="12"/>
        <v>0</v>
      </c>
      <c r="I90" s="2">
        <f t="shared" si="12"/>
        <v>0</v>
      </c>
      <c r="J90" s="2">
        <f t="shared" si="12"/>
        <v>0</v>
      </c>
      <c r="K90" s="2">
        <f t="shared" si="12"/>
        <v>0</v>
      </c>
      <c r="L90" s="2">
        <f t="shared" si="12"/>
        <v>0</v>
      </c>
      <c r="M90" s="2">
        <f t="shared" si="12"/>
        <v>0</v>
      </c>
      <c r="N90" s="2">
        <f t="shared" si="12"/>
        <v>0</v>
      </c>
      <c r="O90" s="2">
        <f t="shared" si="12"/>
        <v>0</v>
      </c>
      <c r="P90" s="2">
        <f t="shared" si="12"/>
        <v>0</v>
      </c>
      <c r="Q90" s="2">
        <f t="shared" si="12"/>
        <v>0</v>
      </c>
      <c r="R90" s="2">
        <f t="shared" si="12"/>
        <v>0</v>
      </c>
      <c r="S90" s="2">
        <f t="shared" si="12"/>
        <v>0</v>
      </c>
      <c r="T90" s="2">
        <f t="shared" si="12"/>
        <v>0</v>
      </c>
      <c r="U90" s="2">
        <f t="shared" si="12"/>
        <v>0</v>
      </c>
      <c r="V90" s="2">
        <f t="shared" si="12"/>
        <v>0</v>
      </c>
      <c r="W90" s="2">
        <f t="shared" si="13"/>
        <v>0</v>
      </c>
      <c r="X90" s="2">
        <f t="shared" si="13"/>
        <v>0</v>
      </c>
      <c r="Y90" s="2">
        <f t="shared" si="13"/>
        <v>0</v>
      </c>
      <c r="Z90" s="2">
        <f t="shared" si="13"/>
        <v>0</v>
      </c>
      <c r="AA90" s="2">
        <f t="shared" si="13"/>
        <v>0</v>
      </c>
      <c r="AB90" s="2">
        <f t="shared" si="13"/>
        <v>0</v>
      </c>
      <c r="AC90" s="2">
        <f t="shared" si="13"/>
        <v>0</v>
      </c>
      <c r="AD90" s="2">
        <f t="shared" si="13"/>
        <v>0</v>
      </c>
      <c r="AE90" s="2">
        <f t="shared" si="13"/>
        <v>0</v>
      </c>
      <c r="AF90" s="2">
        <f t="shared" si="13"/>
        <v>0</v>
      </c>
      <c r="AG90" s="2">
        <f t="shared" si="13"/>
        <v>0</v>
      </c>
      <c r="AH90" s="2">
        <f t="shared" si="13"/>
        <v>0</v>
      </c>
      <c r="AI90" s="2">
        <f t="shared" si="13"/>
        <v>0</v>
      </c>
      <c r="AJ90" s="2">
        <f t="shared" si="13"/>
        <v>0</v>
      </c>
      <c r="AK90" s="2">
        <f t="shared" si="14"/>
        <v>0</v>
      </c>
    </row>
    <row r="91" spans="5:37" ht="13.5" customHeight="1" hidden="1">
      <c r="E91" s="41" t="s">
        <v>17</v>
      </c>
      <c r="F91" s="2">
        <f t="shared" si="11"/>
        <v>0</v>
      </c>
      <c r="G91" s="2">
        <f t="shared" si="12"/>
        <v>0</v>
      </c>
      <c r="H91" s="2">
        <f t="shared" si="12"/>
        <v>0</v>
      </c>
      <c r="I91" s="2">
        <f t="shared" si="12"/>
        <v>0</v>
      </c>
      <c r="J91" s="2">
        <f t="shared" si="12"/>
        <v>0</v>
      </c>
      <c r="K91" s="2">
        <f t="shared" si="12"/>
        <v>0</v>
      </c>
      <c r="L91" s="2">
        <f t="shared" si="12"/>
        <v>0</v>
      </c>
      <c r="M91" s="2">
        <f t="shared" si="12"/>
        <v>0</v>
      </c>
      <c r="N91" s="2">
        <f t="shared" si="12"/>
        <v>0</v>
      </c>
      <c r="O91" s="2">
        <f t="shared" si="12"/>
        <v>0</v>
      </c>
      <c r="P91" s="2">
        <f t="shared" si="12"/>
        <v>0</v>
      </c>
      <c r="Q91" s="2">
        <f t="shared" si="12"/>
        <v>0</v>
      </c>
      <c r="R91" s="2">
        <f t="shared" si="12"/>
        <v>0</v>
      </c>
      <c r="S91" s="2">
        <f t="shared" si="12"/>
        <v>0</v>
      </c>
      <c r="T91" s="2">
        <f t="shared" si="12"/>
        <v>0</v>
      </c>
      <c r="U91" s="2">
        <f t="shared" si="12"/>
        <v>0</v>
      </c>
      <c r="V91" s="2">
        <f t="shared" si="12"/>
        <v>0</v>
      </c>
      <c r="W91" s="2">
        <f t="shared" si="13"/>
        <v>0</v>
      </c>
      <c r="X91" s="2">
        <f t="shared" si="13"/>
        <v>0</v>
      </c>
      <c r="Y91" s="2">
        <f t="shared" si="13"/>
        <v>0</v>
      </c>
      <c r="Z91" s="2">
        <f t="shared" si="13"/>
        <v>0</v>
      </c>
      <c r="AA91" s="2">
        <f t="shared" si="13"/>
        <v>0</v>
      </c>
      <c r="AB91" s="2">
        <f t="shared" si="13"/>
        <v>0</v>
      </c>
      <c r="AC91" s="2">
        <f t="shared" si="13"/>
        <v>0</v>
      </c>
      <c r="AD91" s="2">
        <f t="shared" si="13"/>
        <v>0</v>
      </c>
      <c r="AE91" s="2">
        <f t="shared" si="13"/>
        <v>0</v>
      </c>
      <c r="AF91" s="2">
        <f t="shared" si="13"/>
        <v>0</v>
      </c>
      <c r="AG91" s="2">
        <f t="shared" si="13"/>
        <v>0</v>
      </c>
      <c r="AH91" s="2">
        <f t="shared" si="13"/>
        <v>0</v>
      </c>
      <c r="AI91" s="2">
        <f t="shared" si="13"/>
        <v>0</v>
      </c>
      <c r="AJ91" s="2">
        <f t="shared" si="13"/>
        <v>0</v>
      </c>
      <c r="AK91" s="2">
        <f>COUNTIF(F91:AJ91,1)</f>
        <v>0</v>
      </c>
    </row>
    <row r="92" spans="5:37" ht="13.5" customHeight="1" hidden="1">
      <c r="E92" s="41" t="s">
        <v>64</v>
      </c>
      <c r="F92" s="2">
        <f t="shared" si="11"/>
        <v>0</v>
      </c>
      <c r="G92" s="2">
        <f t="shared" si="12"/>
        <v>0</v>
      </c>
      <c r="H92" s="2">
        <f t="shared" si="12"/>
        <v>0</v>
      </c>
      <c r="I92" s="2">
        <f t="shared" si="12"/>
        <v>0</v>
      </c>
      <c r="J92" s="2">
        <f t="shared" si="12"/>
        <v>0</v>
      </c>
      <c r="K92" s="2">
        <f t="shared" si="12"/>
        <v>0</v>
      </c>
      <c r="L92" s="2">
        <f t="shared" si="12"/>
        <v>0</v>
      </c>
      <c r="M92" s="2">
        <f t="shared" si="12"/>
        <v>0</v>
      </c>
      <c r="N92" s="2">
        <f t="shared" si="12"/>
        <v>0</v>
      </c>
      <c r="O92" s="2">
        <f t="shared" si="12"/>
        <v>0</v>
      </c>
      <c r="P92" s="2">
        <f t="shared" si="12"/>
        <v>0</v>
      </c>
      <c r="Q92" s="2">
        <f t="shared" si="12"/>
        <v>0</v>
      </c>
      <c r="R92" s="2">
        <f t="shared" si="12"/>
        <v>0</v>
      </c>
      <c r="S92" s="2">
        <f t="shared" si="12"/>
        <v>0</v>
      </c>
      <c r="T92" s="2">
        <f t="shared" si="12"/>
        <v>0</v>
      </c>
      <c r="U92" s="2">
        <f t="shared" si="12"/>
        <v>0</v>
      </c>
      <c r="V92" s="2">
        <f t="shared" si="12"/>
        <v>0</v>
      </c>
      <c r="W92" s="2">
        <f t="shared" si="13"/>
        <v>0</v>
      </c>
      <c r="X92" s="2">
        <f t="shared" si="13"/>
        <v>0</v>
      </c>
      <c r="Y92" s="2">
        <f t="shared" si="13"/>
        <v>0</v>
      </c>
      <c r="Z92" s="2">
        <f t="shared" si="13"/>
        <v>0</v>
      </c>
      <c r="AA92" s="2">
        <f t="shared" si="13"/>
        <v>0</v>
      </c>
      <c r="AB92" s="2">
        <f t="shared" si="13"/>
        <v>0</v>
      </c>
      <c r="AC92" s="2">
        <f t="shared" si="13"/>
        <v>0</v>
      </c>
      <c r="AD92" s="2">
        <f t="shared" si="13"/>
        <v>0</v>
      </c>
      <c r="AE92" s="2">
        <f t="shared" si="13"/>
        <v>0</v>
      </c>
      <c r="AF92" s="2">
        <f t="shared" si="13"/>
        <v>0</v>
      </c>
      <c r="AG92" s="2">
        <f t="shared" si="13"/>
        <v>0</v>
      </c>
      <c r="AH92" s="2">
        <f t="shared" si="13"/>
        <v>0</v>
      </c>
      <c r="AI92" s="2">
        <f t="shared" si="13"/>
        <v>0</v>
      </c>
      <c r="AJ92" s="2">
        <f t="shared" si="13"/>
        <v>0</v>
      </c>
      <c r="AK92" s="2">
        <f>COUNTIF(F92:AJ92,1)</f>
        <v>0</v>
      </c>
    </row>
    <row r="93" spans="5:37" ht="13.5" customHeight="1" hidden="1">
      <c r="E93" s="41" t="s">
        <v>66</v>
      </c>
      <c r="F93" s="2">
        <f t="shared" si="11"/>
        <v>0</v>
      </c>
      <c r="G93" s="2">
        <f t="shared" si="12"/>
        <v>0</v>
      </c>
      <c r="H93" s="2">
        <f t="shared" si="12"/>
        <v>0</v>
      </c>
      <c r="I93" s="2">
        <f t="shared" si="12"/>
        <v>0</v>
      </c>
      <c r="J93" s="2">
        <f t="shared" si="12"/>
        <v>0</v>
      </c>
      <c r="K93" s="2">
        <f t="shared" si="12"/>
        <v>0</v>
      </c>
      <c r="L93" s="2">
        <f t="shared" si="12"/>
        <v>0</v>
      </c>
      <c r="M93" s="2">
        <f t="shared" si="12"/>
        <v>0</v>
      </c>
      <c r="N93" s="2">
        <f t="shared" si="12"/>
        <v>0</v>
      </c>
      <c r="O93" s="2">
        <f t="shared" si="12"/>
        <v>0</v>
      </c>
      <c r="P93" s="2">
        <f t="shared" si="12"/>
        <v>0</v>
      </c>
      <c r="Q93" s="2">
        <f t="shared" si="12"/>
        <v>0</v>
      </c>
      <c r="R93" s="2">
        <f t="shared" si="12"/>
        <v>0</v>
      </c>
      <c r="S93" s="2">
        <f t="shared" si="12"/>
        <v>0</v>
      </c>
      <c r="T93" s="2">
        <f t="shared" si="12"/>
        <v>0</v>
      </c>
      <c r="U93" s="2">
        <f t="shared" si="12"/>
        <v>0</v>
      </c>
      <c r="V93" s="2">
        <f t="shared" si="12"/>
        <v>0</v>
      </c>
      <c r="W93" s="2">
        <f t="shared" si="13"/>
        <v>0</v>
      </c>
      <c r="X93" s="2">
        <f t="shared" si="13"/>
        <v>0</v>
      </c>
      <c r="Y93" s="2">
        <f t="shared" si="13"/>
        <v>0</v>
      </c>
      <c r="Z93" s="2">
        <f t="shared" si="13"/>
        <v>0</v>
      </c>
      <c r="AA93" s="2">
        <f t="shared" si="13"/>
        <v>0</v>
      </c>
      <c r="AB93" s="2">
        <f t="shared" si="13"/>
        <v>0</v>
      </c>
      <c r="AC93" s="2">
        <f t="shared" si="13"/>
        <v>0</v>
      </c>
      <c r="AD93" s="2">
        <f t="shared" si="13"/>
        <v>0</v>
      </c>
      <c r="AE93" s="2">
        <f t="shared" si="13"/>
        <v>0</v>
      </c>
      <c r="AF93" s="2">
        <f t="shared" si="13"/>
        <v>0</v>
      </c>
      <c r="AG93" s="2">
        <f t="shared" si="13"/>
        <v>0</v>
      </c>
      <c r="AH93" s="2">
        <f t="shared" si="13"/>
        <v>0</v>
      </c>
      <c r="AI93" s="2">
        <f t="shared" si="13"/>
        <v>0</v>
      </c>
      <c r="AJ93" s="2">
        <f t="shared" si="13"/>
        <v>0</v>
      </c>
      <c r="AK93" s="2">
        <f>COUNTIF(F93:AJ93,1)</f>
        <v>0</v>
      </c>
    </row>
    <row r="94" spans="5:37" ht="13.5" customHeight="1" hidden="1">
      <c r="E94" s="41" t="s">
        <v>101</v>
      </c>
      <c r="F94" s="2">
        <f t="shared" si="11"/>
        <v>0</v>
      </c>
      <c r="G94" s="2">
        <f t="shared" si="12"/>
        <v>0</v>
      </c>
      <c r="H94" s="2">
        <f t="shared" si="12"/>
        <v>0</v>
      </c>
      <c r="I94" s="2">
        <f t="shared" si="12"/>
        <v>0</v>
      </c>
      <c r="J94" s="2">
        <f t="shared" si="12"/>
        <v>0</v>
      </c>
      <c r="K94" s="2">
        <f t="shared" si="12"/>
        <v>0</v>
      </c>
      <c r="L94" s="2">
        <f t="shared" si="12"/>
        <v>0</v>
      </c>
      <c r="M94" s="2">
        <f t="shared" si="12"/>
        <v>0</v>
      </c>
      <c r="N94" s="2">
        <f t="shared" si="12"/>
        <v>0</v>
      </c>
      <c r="O94" s="2">
        <f t="shared" si="12"/>
        <v>0</v>
      </c>
      <c r="P94" s="2">
        <f t="shared" si="12"/>
        <v>0</v>
      </c>
      <c r="Q94" s="2">
        <f t="shared" si="12"/>
        <v>0</v>
      </c>
      <c r="R94" s="2">
        <f t="shared" si="12"/>
        <v>0</v>
      </c>
      <c r="S94" s="2">
        <f t="shared" si="12"/>
        <v>0</v>
      </c>
      <c r="T94" s="2">
        <f t="shared" si="12"/>
        <v>0</v>
      </c>
      <c r="U94" s="2">
        <f t="shared" si="12"/>
        <v>0</v>
      </c>
      <c r="V94" s="2">
        <f t="shared" si="12"/>
        <v>0</v>
      </c>
      <c r="W94" s="2">
        <f t="shared" si="13"/>
        <v>0</v>
      </c>
      <c r="X94" s="2">
        <f t="shared" si="13"/>
        <v>0</v>
      </c>
      <c r="Y94" s="2">
        <f t="shared" si="13"/>
        <v>0</v>
      </c>
      <c r="Z94" s="2">
        <f t="shared" si="13"/>
        <v>0</v>
      </c>
      <c r="AA94" s="2">
        <f t="shared" si="13"/>
        <v>0</v>
      </c>
      <c r="AB94" s="2">
        <f t="shared" si="13"/>
        <v>0</v>
      </c>
      <c r="AC94" s="2">
        <f t="shared" si="13"/>
        <v>0</v>
      </c>
      <c r="AD94" s="2">
        <f t="shared" si="13"/>
        <v>0</v>
      </c>
      <c r="AE94" s="2">
        <f t="shared" si="13"/>
        <v>0</v>
      </c>
      <c r="AF94" s="2">
        <f t="shared" si="13"/>
        <v>0</v>
      </c>
      <c r="AG94" s="2">
        <f t="shared" si="13"/>
        <v>0</v>
      </c>
      <c r="AH94" s="2">
        <f t="shared" si="13"/>
        <v>0</v>
      </c>
      <c r="AI94" s="2">
        <f t="shared" si="13"/>
        <v>0</v>
      </c>
      <c r="AJ94" s="2">
        <f t="shared" si="13"/>
        <v>0</v>
      </c>
      <c r="AK94" s="2">
        <f>COUNTIF(F94:AJ94,1)</f>
        <v>0</v>
      </c>
    </row>
    <row r="95" spans="5:37" ht="13.5" customHeight="1" hidden="1">
      <c r="E95" s="41" t="s">
        <v>102</v>
      </c>
      <c r="F95" s="2">
        <f t="shared" si="11"/>
        <v>0</v>
      </c>
      <c r="G95" s="2">
        <f t="shared" si="12"/>
        <v>0</v>
      </c>
      <c r="H95" s="2">
        <f t="shared" si="12"/>
        <v>0</v>
      </c>
      <c r="I95" s="2">
        <f t="shared" si="12"/>
        <v>0</v>
      </c>
      <c r="J95" s="2">
        <f t="shared" si="12"/>
        <v>0</v>
      </c>
      <c r="K95" s="2">
        <f t="shared" si="12"/>
        <v>0</v>
      </c>
      <c r="L95" s="2">
        <f t="shared" si="12"/>
        <v>0</v>
      </c>
      <c r="M95" s="2">
        <f t="shared" si="12"/>
        <v>0</v>
      </c>
      <c r="N95" s="2">
        <f t="shared" si="12"/>
        <v>0</v>
      </c>
      <c r="O95" s="2">
        <f t="shared" si="12"/>
        <v>0</v>
      </c>
      <c r="P95" s="2">
        <f t="shared" si="12"/>
        <v>0</v>
      </c>
      <c r="Q95" s="2">
        <f t="shared" si="12"/>
        <v>0</v>
      </c>
      <c r="R95" s="2">
        <f t="shared" si="12"/>
        <v>0</v>
      </c>
      <c r="S95" s="2">
        <f t="shared" si="12"/>
        <v>0</v>
      </c>
      <c r="T95" s="2">
        <f t="shared" si="12"/>
        <v>0</v>
      </c>
      <c r="U95" s="2">
        <f t="shared" si="12"/>
        <v>0</v>
      </c>
      <c r="V95" s="2">
        <f t="shared" si="12"/>
        <v>0</v>
      </c>
      <c r="W95" s="2">
        <f t="shared" si="13"/>
        <v>0</v>
      </c>
      <c r="X95" s="2">
        <f t="shared" si="13"/>
        <v>0</v>
      </c>
      <c r="Y95" s="2">
        <f t="shared" si="13"/>
        <v>0</v>
      </c>
      <c r="Z95" s="2">
        <f t="shared" si="13"/>
        <v>0</v>
      </c>
      <c r="AA95" s="2">
        <f t="shared" si="13"/>
        <v>0</v>
      </c>
      <c r="AB95" s="2">
        <f t="shared" si="13"/>
        <v>0</v>
      </c>
      <c r="AC95" s="2">
        <f t="shared" si="13"/>
        <v>0</v>
      </c>
      <c r="AD95" s="2">
        <f t="shared" si="13"/>
        <v>0</v>
      </c>
      <c r="AE95" s="2">
        <f t="shared" si="13"/>
        <v>0</v>
      </c>
      <c r="AF95" s="2">
        <f t="shared" si="13"/>
        <v>0</v>
      </c>
      <c r="AG95" s="2">
        <f t="shared" si="13"/>
        <v>0</v>
      </c>
      <c r="AH95" s="2">
        <f t="shared" si="13"/>
        <v>0</v>
      </c>
      <c r="AI95" s="2">
        <f t="shared" si="13"/>
        <v>0</v>
      </c>
      <c r="AJ95" s="2">
        <f t="shared" si="13"/>
        <v>0</v>
      </c>
      <c r="AK95" s="2">
        <f>COUNTIF(F95:AJ95,1)</f>
        <v>0</v>
      </c>
    </row>
    <row r="96" spans="5:37" ht="13.5" customHeight="1" hidden="1">
      <c r="E96" s="41" t="s">
        <v>18</v>
      </c>
      <c r="F96" s="2">
        <f t="shared" si="11"/>
        <v>0</v>
      </c>
      <c r="G96" s="2">
        <f t="shared" si="12"/>
        <v>0</v>
      </c>
      <c r="H96" s="2">
        <f t="shared" si="12"/>
        <v>0</v>
      </c>
      <c r="I96" s="2">
        <f t="shared" si="12"/>
        <v>0</v>
      </c>
      <c r="J96" s="2">
        <f t="shared" si="12"/>
        <v>0</v>
      </c>
      <c r="K96" s="2">
        <f t="shared" si="12"/>
        <v>0</v>
      </c>
      <c r="L96" s="2">
        <f t="shared" si="12"/>
        <v>0</v>
      </c>
      <c r="M96" s="2">
        <f t="shared" si="12"/>
        <v>0</v>
      </c>
      <c r="N96" s="2">
        <f t="shared" si="12"/>
        <v>0</v>
      </c>
      <c r="O96" s="2">
        <f t="shared" si="12"/>
        <v>0</v>
      </c>
      <c r="P96" s="2">
        <f t="shared" si="12"/>
        <v>0</v>
      </c>
      <c r="Q96" s="2">
        <f t="shared" si="12"/>
        <v>0</v>
      </c>
      <c r="R96" s="2">
        <f t="shared" si="12"/>
        <v>0</v>
      </c>
      <c r="S96" s="2">
        <f t="shared" si="12"/>
        <v>0</v>
      </c>
      <c r="T96" s="2">
        <f t="shared" si="12"/>
        <v>0</v>
      </c>
      <c r="U96" s="2">
        <f t="shared" si="12"/>
        <v>0</v>
      </c>
      <c r="V96" s="2">
        <f t="shared" si="12"/>
        <v>0</v>
      </c>
      <c r="W96" s="2">
        <f t="shared" si="13"/>
        <v>0</v>
      </c>
      <c r="X96" s="2">
        <f t="shared" si="13"/>
        <v>0</v>
      </c>
      <c r="Y96" s="2">
        <f t="shared" si="13"/>
        <v>0</v>
      </c>
      <c r="Z96" s="2">
        <f t="shared" si="13"/>
        <v>0</v>
      </c>
      <c r="AA96" s="2">
        <f t="shared" si="13"/>
        <v>0</v>
      </c>
      <c r="AB96" s="2">
        <f t="shared" si="13"/>
        <v>0</v>
      </c>
      <c r="AC96" s="2">
        <f t="shared" si="13"/>
        <v>0</v>
      </c>
      <c r="AD96" s="2">
        <f t="shared" si="13"/>
        <v>0</v>
      </c>
      <c r="AE96" s="2">
        <f t="shared" si="13"/>
        <v>0</v>
      </c>
      <c r="AF96" s="2">
        <f t="shared" si="13"/>
        <v>0</v>
      </c>
      <c r="AG96" s="2">
        <f t="shared" si="13"/>
        <v>0</v>
      </c>
      <c r="AH96" s="2">
        <f t="shared" si="13"/>
        <v>0</v>
      </c>
      <c r="AI96" s="2">
        <f t="shared" si="13"/>
        <v>0</v>
      </c>
      <c r="AJ96" s="2">
        <f t="shared" si="13"/>
        <v>0</v>
      </c>
      <c r="AK96" s="2">
        <f t="shared" si="14"/>
        <v>0</v>
      </c>
    </row>
    <row r="97" spans="5:37" ht="13.5" customHeight="1" hidden="1">
      <c r="E97" s="41" t="s">
        <v>19</v>
      </c>
      <c r="F97" s="2">
        <f t="shared" si="11"/>
        <v>0</v>
      </c>
      <c r="G97" s="2">
        <f t="shared" si="12"/>
        <v>0</v>
      </c>
      <c r="H97" s="2">
        <f t="shared" si="12"/>
        <v>0</v>
      </c>
      <c r="I97" s="2">
        <f t="shared" si="12"/>
        <v>0</v>
      </c>
      <c r="J97" s="2">
        <f t="shared" si="12"/>
        <v>0</v>
      </c>
      <c r="K97" s="2">
        <f t="shared" si="12"/>
        <v>0</v>
      </c>
      <c r="L97" s="2">
        <f t="shared" si="12"/>
        <v>0</v>
      </c>
      <c r="M97" s="2">
        <f t="shared" si="12"/>
        <v>0</v>
      </c>
      <c r="N97" s="2">
        <f t="shared" si="12"/>
        <v>0</v>
      </c>
      <c r="O97" s="2">
        <f t="shared" si="12"/>
        <v>0</v>
      </c>
      <c r="P97" s="2">
        <f t="shared" si="12"/>
        <v>0</v>
      </c>
      <c r="Q97" s="2">
        <f t="shared" si="12"/>
        <v>0</v>
      </c>
      <c r="R97" s="2">
        <f t="shared" si="12"/>
        <v>0</v>
      </c>
      <c r="S97" s="2">
        <f t="shared" si="12"/>
        <v>0</v>
      </c>
      <c r="T97" s="2">
        <f t="shared" si="12"/>
        <v>0</v>
      </c>
      <c r="U97" s="2">
        <f t="shared" si="12"/>
        <v>0</v>
      </c>
      <c r="V97" s="2">
        <f t="shared" si="12"/>
        <v>0</v>
      </c>
      <c r="W97" s="2">
        <f t="shared" si="13"/>
        <v>0</v>
      </c>
      <c r="X97" s="2">
        <f t="shared" si="13"/>
        <v>0</v>
      </c>
      <c r="Y97" s="2">
        <f t="shared" si="13"/>
        <v>0</v>
      </c>
      <c r="Z97" s="2">
        <f t="shared" si="13"/>
        <v>0</v>
      </c>
      <c r="AA97" s="2">
        <f t="shared" si="13"/>
        <v>0</v>
      </c>
      <c r="AB97" s="2">
        <f t="shared" si="13"/>
        <v>0</v>
      </c>
      <c r="AC97" s="2">
        <f t="shared" si="13"/>
        <v>0</v>
      </c>
      <c r="AD97" s="2">
        <f t="shared" si="13"/>
        <v>0</v>
      </c>
      <c r="AE97" s="2">
        <f t="shared" si="13"/>
        <v>0</v>
      </c>
      <c r="AF97" s="2">
        <f t="shared" si="13"/>
        <v>0</v>
      </c>
      <c r="AG97" s="2">
        <f t="shared" si="13"/>
        <v>0</v>
      </c>
      <c r="AH97" s="2">
        <f t="shared" si="13"/>
        <v>0</v>
      </c>
      <c r="AI97" s="2">
        <f t="shared" si="13"/>
        <v>0</v>
      </c>
      <c r="AJ97" s="2">
        <f t="shared" si="13"/>
        <v>0</v>
      </c>
      <c r="AK97" s="2">
        <f t="shared" si="14"/>
        <v>0</v>
      </c>
    </row>
    <row r="98" spans="5:37" ht="13.5" customHeight="1" hidden="1">
      <c r="E98" s="41" t="s">
        <v>20</v>
      </c>
      <c r="F98" s="2">
        <f t="shared" si="11"/>
        <v>0</v>
      </c>
      <c r="G98" s="2">
        <f t="shared" si="12"/>
        <v>0</v>
      </c>
      <c r="H98" s="2">
        <f t="shared" si="12"/>
        <v>0</v>
      </c>
      <c r="I98" s="2">
        <f t="shared" si="12"/>
        <v>0</v>
      </c>
      <c r="J98" s="2">
        <f t="shared" si="12"/>
        <v>0</v>
      </c>
      <c r="K98" s="2">
        <f t="shared" si="12"/>
        <v>0</v>
      </c>
      <c r="L98" s="2">
        <f t="shared" si="12"/>
        <v>0</v>
      </c>
      <c r="M98" s="2">
        <f t="shared" si="12"/>
        <v>0</v>
      </c>
      <c r="N98" s="2">
        <f t="shared" si="12"/>
        <v>0</v>
      </c>
      <c r="O98" s="2">
        <f t="shared" si="12"/>
        <v>0</v>
      </c>
      <c r="P98" s="2">
        <f t="shared" si="12"/>
        <v>0</v>
      </c>
      <c r="Q98" s="2">
        <f t="shared" si="12"/>
        <v>0</v>
      </c>
      <c r="R98" s="2">
        <f t="shared" si="12"/>
        <v>0</v>
      </c>
      <c r="S98" s="2">
        <f t="shared" si="12"/>
        <v>0</v>
      </c>
      <c r="T98" s="2">
        <f t="shared" si="12"/>
        <v>0</v>
      </c>
      <c r="U98" s="2">
        <f t="shared" si="12"/>
        <v>0</v>
      </c>
      <c r="V98" s="2">
        <f>IF(COUNTIF(V$27:V$46,$E98)=0,0,1)</f>
        <v>0</v>
      </c>
      <c r="W98" s="2">
        <f t="shared" si="13"/>
        <v>0</v>
      </c>
      <c r="X98" s="2">
        <f t="shared" si="13"/>
        <v>0</v>
      </c>
      <c r="Y98" s="2">
        <f t="shared" si="13"/>
        <v>0</v>
      </c>
      <c r="Z98" s="2">
        <f t="shared" si="13"/>
        <v>0</v>
      </c>
      <c r="AA98" s="2">
        <f t="shared" si="13"/>
        <v>0</v>
      </c>
      <c r="AB98" s="2">
        <f t="shared" si="13"/>
        <v>0</v>
      </c>
      <c r="AC98" s="2">
        <f t="shared" si="13"/>
        <v>0</v>
      </c>
      <c r="AD98" s="2">
        <f t="shared" si="13"/>
        <v>0</v>
      </c>
      <c r="AE98" s="2">
        <f t="shared" si="13"/>
        <v>0</v>
      </c>
      <c r="AF98" s="2">
        <f t="shared" si="13"/>
        <v>0</v>
      </c>
      <c r="AG98" s="2">
        <f t="shared" si="13"/>
        <v>0</v>
      </c>
      <c r="AH98" s="2">
        <f t="shared" si="13"/>
        <v>0</v>
      </c>
      <c r="AI98" s="2">
        <f t="shared" si="13"/>
        <v>0</v>
      </c>
      <c r="AJ98" s="2">
        <f t="shared" si="13"/>
        <v>0</v>
      </c>
      <c r="AK98" s="2">
        <f t="shared" si="14"/>
        <v>0</v>
      </c>
    </row>
    <row r="99" ht="13.5" customHeight="1" hidden="1"/>
    <row r="100" ht="13.5" customHeight="1"/>
    <row r="101" ht="13.5" customHeight="1"/>
    <row r="102" ht="13.5" customHeight="1"/>
    <row r="103" ht="13.5" customHeight="1"/>
    <row r="104" ht="13.5" customHeight="1"/>
  </sheetData>
  <sheetProtection password="FA09" sheet="1" formatCells="0"/>
  <mergeCells count="418">
    <mergeCell ref="AV1:AV2"/>
    <mergeCell ref="BG9:BH9"/>
    <mergeCell ref="BG11:BJ11"/>
    <mergeCell ref="BL12:BL15"/>
    <mergeCell ref="BM12:BM15"/>
    <mergeCell ref="AQ51:AS51"/>
    <mergeCell ref="BD49:BD50"/>
    <mergeCell ref="BE49:BE50"/>
    <mergeCell ref="BD47:BD48"/>
    <mergeCell ref="BE47:BE48"/>
    <mergeCell ref="AQ52:AS52"/>
    <mergeCell ref="AQ53:AS53"/>
    <mergeCell ref="AQ54:AS54"/>
    <mergeCell ref="BB49:BB50"/>
    <mergeCell ref="BC49:BC50"/>
    <mergeCell ref="AT49:AT50"/>
    <mergeCell ref="AU49:AU50"/>
    <mergeCell ref="AV49:AV50"/>
    <mergeCell ref="AW49:AW50"/>
    <mergeCell ref="AQ49:AS50"/>
    <mergeCell ref="BB47:BB48"/>
    <mergeCell ref="BC47:BC48"/>
    <mergeCell ref="AX49:AX50"/>
    <mergeCell ref="AY49:AY50"/>
    <mergeCell ref="AZ49:AZ50"/>
    <mergeCell ref="BA49:BA50"/>
    <mergeCell ref="AX47:AX48"/>
    <mergeCell ref="AY47:AY48"/>
    <mergeCell ref="AZ47:AZ48"/>
    <mergeCell ref="BA47:BA48"/>
    <mergeCell ref="BA45:BA46"/>
    <mergeCell ref="BB45:BB46"/>
    <mergeCell ref="BC45:BC46"/>
    <mergeCell ref="BD45:BD46"/>
    <mergeCell ref="BE45:BE46"/>
    <mergeCell ref="AR47:AR48"/>
    <mergeCell ref="AT47:AT48"/>
    <mergeCell ref="AU47:AU48"/>
    <mergeCell ref="AV47:AV48"/>
    <mergeCell ref="AW47:AW48"/>
    <mergeCell ref="BE43:BE44"/>
    <mergeCell ref="AR45:AR46"/>
    <mergeCell ref="AT45:AT46"/>
    <mergeCell ref="AU45:AU46"/>
    <mergeCell ref="AV45:AV46"/>
    <mergeCell ref="AW45:AW46"/>
    <mergeCell ref="AX45:AX46"/>
    <mergeCell ref="AY45:AY46"/>
    <mergeCell ref="AZ45:AZ46"/>
    <mergeCell ref="AY43:AY44"/>
    <mergeCell ref="AZ43:AZ44"/>
    <mergeCell ref="BA43:BA44"/>
    <mergeCell ref="BB43:BB44"/>
    <mergeCell ref="BC43:BC44"/>
    <mergeCell ref="BD43:BD44"/>
    <mergeCell ref="BC41:BC42"/>
    <mergeCell ref="BD41:BD42"/>
    <mergeCell ref="AZ41:AZ42"/>
    <mergeCell ref="BA41:BA42"/>
    <mergeCell ref="BB41:BB42"/>
    <mergeCell ref="AT43:AT44"/>
    <mergeCell ref="AU43:AU44"/>
    <mergeCell ref="AV43:AV44"/>
    <mergeCell ref="AW43:AW44"/>
    <mergeCell ref="AX43:AX44"/>
    <mergeCell ref="AS43:AS44"/>
    <mergeCell ref="BD39:BD40"/>
    <mergeCell ref="BE39:BE40"/>
    <mergeCell ref="AR41:AR42"/>
    <mergeCell ref="AT41:AT42"/>
    <mergeCell ref="AU41:AU42"/>
    <mergeCell ref="AV41:AV42"/>
    <mergeCell ref="BE41:BE42"/>
    <mergeCell ref="AW41:AW42"/>
    <mergeCell ref="AX41:AX42"/>
    <mergeCell ref="AY41:AY42"/>
    <mergeCell ref="AZ39:AZ40"/>
    <mergeCell ref="AY37:AY38"/>
    <mergeCell ref="BA39:BA40"/>
    <mergeCell ref="BB39:BB40"/>
    <mergeCell ref="BC39:BC40"/>
    <mergeCell ref="BC37:BC38"/>
    <mergeCell ref="AZ37:AZ38"/>
    <mergeCell ref="BA37:BA38"/>
    <mergeCell ref="AT39:AT40"/>
    <mergeCell ref="AU39:AU40"/>
    <mergeCell ref="AV39:AV40"/>
    <mergeCell ref="AW39:AW40"/>
    <mergeCell ref="AX39:AX40"/>
    <mergeCell ref="AY39:AY40"/>
    <mergeCell ref="BB35:BB36"/>
    <mergeCell ref="BC35:BC36"/>
    <mergeCell ref="BD35:BD36"/>
    <mergeCell ref="BE37:BE38"/>
    <mergeCell ref="BE35:BE36"/>
    <mergeCell ref="BB37:BB38"/>
    <mergeCell ref="AT37:AT38"/>
    <mergeCell ref="AU37:AU38"/>
    <mergeCell ref="AV37:AV38"/>
    <mergeCell ref="AW37:AW38"/>
    <mergeCell ref="AX37:AX38"/>
    <mergeCell ref="BD37:BD38"/>
    <mergeCell ref="BE33:BE34"/>
    <mergeCell ref="AR35:AR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AY33:AY34"/>
    <mergeCell ref="AZ33:AZ34"/>
    <mergeCell ref="BA33:BA34"/>
    <mergeCell ref="BB33:BB34"/>
    <mergeCell ref="BC33:BC34"/>
    <mergeCell ref="BD33:BD34"/>
    <mergeCell ref="BB31:BB32"/>
    <mergeCell ref="BC31:BC32"/>
    <mergeCell ref="BD31:BD32"/>
    <mergeCell ref="BE31:BE32"/>
    <mergeCell ref="AR33:AR34"/>
    <mergeCell ref="AT33:AT34"/>
    <mergeCell ref="AU33:AU34"/>
    <mergeCell ref="AV33:AV34"/>
    <mergeCell ref="AW33:AW34"/>
    <mergeCell ref="AX33:AX34"/>
    <mergeCell ref="BE29:BE30"/>
    <mergeCell ref="AR31:AR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Y29:AY30"/>
    <mergeCell ref="AZ29:AZ30"/>
    <mergeCell ref="BA29:BA30"/>
    <mergeCell ref="BB29:BB30"/>
    <mergeCell ref="BC29:BC30"/>
    <mergeCell ref="BD29:BD30"/>
    <mergeCell ref="BB27:BB28"/>
    <mergeCell ref="BC27:BC28"/>
    <mergeCell ref="BD27:BD28"/>
    <mergeCell ref="BE27:BE28"/>
    <mergeCell ref="AR29:AR30"/>
    <mergeCell ref="AT29:AT30"/>
    <mergeCell ref="AU29:AU30"/>
    <mergeCell ref="AV29:AV30"/>
    <mergeCell ref="AW29:AW30"/>
    <mergeCell ref="AX29:AX30"/>
    <mergeCell ref="BE25:BE26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AY25:AY26"/>
    <mergeCell ref="AZ25:AZ26"/>
    <mergeCell ref="BA25:BA26"/>
    <mergeCell ref="BB25:BB26"/>
    <mergeCell ref="BC25:BC26"/>
    <mergeCell ref="BD25:BD26"/>
    <mergeCell ref="BB23:BB24"/>
    <mergeCell ref="BC23:BC24"/>
    <mergeCell ref="BD23:BD24"/>
    <mergeCell ref="BE23:BE24"/>
    <mergeCell ref="AR25:AR26"/>
    <mergeCell ref="AT25:AT26"/>
    <mergeCell ref="AU25:AU26"/>
    <mergeCell ref="AV25:AV26"/>
    <mergeCell ref="AW25:AW26"/>
    <mergeCell ref="AX25:AX26"/>
    <mergeCell ref="BE21:BE22"/>
    <mergeCell ref="AR23:AR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AY21:AY22"/>
    <mergeCell ref="AZ21:AZ22"/>
    <mergeCell ref="BA21:BA22"/>
    <mergeCell ref="BB21:BB22"/>
    <mergeCell ref="BC21:BC22"/>
    <mergeCell ref="BD21:BD22"/>
    <mergeCell ref="BB19:BB20"/>
    <mergeCell ref="BC19:BC20"/>
    <mergeCell ref="BD19:BD20"/>
    <mergeCell ref="BE19:BE20"/>
    <mergeCell ref="AR21:AR22"/>
    <mergeCell ref="AT21:AT22"/>
    <mergeCell ref="AU21:AU22"/>
    <mergeCell ref="AV21:AV22"/>
    <mergeCell ref="AW21:AW22"/>
    <mergeCell ref="AX21:AX22"/>
    <mergeCell ref="BE17:BE18"/>
    <mergeCell ref="AR19:AR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Y17:AY18"/>
    <mergeCell ref="AZ17:AZ18"/>
    <mergeCell ref="BA17:BA18"/>
    <mergeCell ref="BB17:BB18"/>
    <mergeCell ref="BC17:BC18"/>
    <mergeCell ref="BD17:BD18"/>
    <mergeCell ref="BB15:BB16"/>
    <mergeCell ref="BC15:BC16"/>
    <mergeCell ref="BD15:BD16"/>
    <mergeCell ref="BE15:BE16"/>
    <mergeCell ref="AR17:AR18"/>
    <mergeCell ref="AT17:AT18"/>
    <mergeCell ref="AU17:AU18"/>
    <mergeCell ref="AV17:AV18"/>
    <mergeCell ref="AW17:AW18"/>
    <mergeCell ref="AX17:AX18"/>
    <mergeCell ref="BE13:BE14"/>
    <mergeCell ref="AR15:AR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Y13:AY14"/>
    <mergeCell ref="AZ13:AZ14"/>
    <mergeCell ref="BA13:BA14"/>
    <mergeCell ref="BB13:BB14"/>
    <mergeCell ref="BC13:BC14"/>
    <mergeCell ref="BD13:BD14"/>
    <mergeCell ref="BB11:BB12"/>
    <mergeCell ref="BC11:BC12"/>
    <mergeCell ref="BD11:BD12"/>
    <mergeCell ref="BE11:BE12"/>
    <mergeCell ref="AR13:AR14"/>
    <mergeCell ref="AT13:AT14"/>
    <mergeCell ref="AU13:AU14"/>
    <mergeCell ref="AV13:AV14"/>
    <mergeCell ref="AW13:AW14"/>
    <mergeCell ref="AX13:AX14"/>
    <mergeCell ref="BE9:BE10"/>
    <mergeCell ref="AR11:AR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AY9:AY10"/>
    <mergeCell ref="AZ9:AZ10"/>
    <mergeCell ref="BA9:BA10"/>
    <mergeCell ref="BB9:BB10"/>
    <mergeCell ref="BC9:BC10"/>
    <mergeCell ref="BD9:BD10"/>
    <mergeCell ref="AT9:AT10"/>
    <mergeCell ref="AU9:AU10"/>
    <mergeCell ref="AV9:AV10"/>
    <mergeCell ref="AW9:AW10"/>
    <mergeCell ref="AX9:AX10"/>
    <mergeCell ref="AS9:AS10"/>
    <mergeCell ref="AQ19:AQ28"/>
    <mergeCell ref="AQ29:AQ38"/>
    <mergeCell ref="AQ39:AQ48"/>
    <mergeCell ref="B47:E47"/>
    <mergeCell ref="A48:E48"/>
    <mergeCell ref="AJ23:AJ26"/>
    <mergeCell ref="AK23:AK26"/>
    <mergeCell ref="AL23:AL26"/>
    <mergeCell ref="AM23:AM26"/>
    <mergeCell ref="AD23:AD26"/>
    <mergeCell ref="A49:E49"/>
    <mergeCell ref="A51:D54"/>
    <mergeCell ref="V51:X51"/>
    <mergeCell ref="V52:X52"/>
    <mergeCell ref="V53:X53"/>
    <mergeCell ref="V54:X54"/>
    <mergeCell ref="BE7:BE8"/>
    <mergeCell ref="A27:A47"/>
    <mergeCell ref="B27:B31"/>
    <mergeCell ref="B32:B36"/>
    <mergeCell ref="B37:B41"/>
    <mergeCell ref="B42:B46"/>
    <mergeCell ref="AY7:AY8"/>
    <mergeCell ref="AZ7:AZ8"/>
    <mergeCell ref="BA7:BA8"/>
    <mergeCell ref="BB7:BB8"/>
    <mergeCell ref="BC7:BC8"/>
    <mergeCell ref="BD7:BD8"/>
    <mergeCell ref="AQ7:AQ8"/>
    <mergeCell ref="AU7:AU8"/>
    <mergeCell ref="AV7:AV8"/>
    <mergeCell ref="AW7:AW8"/>
    <mergeCell ref="AX7:AX8"/>
    <mergeCell ref="AT7:AT8"/>
    <mergeCell ref="AR7:AR8"/>
    <mergeCell ref="AS7:AS8"/>
    <mergeCell ref="AE23:AE26"/>
    <mergeCell ref="AF23:AF26"/>
    <mergeCell ref="AG23:AG26"/>
    <mergeCell ref="AH23:AH26"/>
    <mergeCell ref="AI23:AI26"/>
    <mergeCell ref="X23:X26"/>
    <mergeCell ref="Y23:Y26"/>
    <mergeCell ref="Z23:Z26"/>
    <mergeCell ref="AA23:AA26"/>
    <mergeCell ref="AB23:AB26"/>
    <mergeCell ref="AC23:AC26"/>
    <mergeCell ref="R23:R26"/>
    <mergeCell ref="S23:S26"/>
    <mergeCell ref="T23:T26"/>
    <mergeCell ref="U23:U26"/>
    <mergeCell ref="V23:V26"/>
    <mergeCell ref="W23:W26"/>
    <mergeCell ref="L23:L26"/>
    <mergeCell ref="M23:M26"/>
    <mergeCell ref="N23:N26"/>
    <mergeCell ref="O23:O26"/>
    <mergeCell ref="P23:P26"/>
    <mergeCell ref="Q23:Q26"/>
    <mergeCell ref="F23:F26"/>
    <mergeCell ref="G23:G26"/>
    <mergeCell ref="H23:H26"/>
    <mergeCell ref="I23:I26"/>
    <mergeCell ref="J23:J26"/>
    <mergeCell ref="K23:K26"/>
    <mergeCell ref="C20:D20"/>
    <mergeCell ref="C21:D21"/>
    <mergeCell ref="C22:E22"/>
    <mergeCell ref="A23:B26"/>
    <mergeCell ref="C23:C26"/>
    <mergeCell ref="D23:D26"/>
    <mergeCell ref="E23:E26"/>
    <mergeCell ref="AM14:AM16"/>
    <mergeCell ref="C15:D15"/>
    <mergeCell ref="C16:D16"/>
    <mergeCell ref="C17:D17"/>
    <mergeCell ref="AL17:AL19"/>
    <mergeCell ref="AM17:AM19"/>
    <mergeCell ref="C18:D18"/>
    <mergeCell ref="C19:D19"/>
    <mergeCell ref="AM8:AM10"/>
    <mergeCell ref="A9:B22"/>
    <mergeCell ref="C9:D9"/>
    <mergeCell ref="C10:D10"/>
    <mergeCell ref="C11:D11"/>
    <mergeCell ref="AL11:AL13"/>
    <mergeCell ref="AM11:AM13"/>
    <mergeCell ref="C12:D12"/>
    <mergeCell ref="C13:D13"/>
    <mergeCell ref="C14:D14"/>
    <mergeCell ref="A7:B8"/>
    <mergeCell ref="C7:D8"/>
    <mergeCell ref="E7:E8"/>
    <mergeCell ref="F7:AJ7"/>
    <mergeCell ref="AK8:AK19"/>
    <mergeCell ref="AL8:AL10"/>
    <mergeCell ref="AL14:AL16"/>
    <mergeCell ref="AV3:BA5"/>
    <mergeCell ref="BD3:BE3"/>
    <mergeCell ref="AB5:AD5"/>
    <mergeCell ref="AE5:AJ5"/>
    <mergeCell ref="AL5:AP5"/>
    <mergeCell ref="BD5:BE5"/>
    <mergeCell ref="A1:E1"/>
    <mergeCell ref="AO1:AP1"/>
    <mergeCell ref="AO2:AP3"/>
    <mergeCell ref="A3:G5"/>
    <mergeCell ref="H3:Z5"/>
    <mergeCell ref="AR3:AU5"/>
    <mergeCell ref="AU1:AU2"/>
    <mergeCell ref="AS39:AS40"/>
    <mergeCell ref="AS41:AS42"/>
    <mergeCell ref="AS27:AS28"/>
    <mergeCell ref="AS29:AS30"/>
    <mergeCell ref="AS11:AS12"/>
    <mergeCell ref="AS13:AS14"/>
    <mergeCell ref="AS15:AS16"/>
    <mergeCell ref="AS17:AS18"/>
    <mergeCell ref="AR37:AR38"/>
    <mergeCell ref="AR39:AR40"/>
    <mergeCell ref="AR43:AR44"/>
    <mergeCell ref="AN8:AN10"/>
    <mergeCell ref="AN11:AN13"/>
    <mergeCell ref="AN14:AN16"/>
    <mergeCell ref="AN17:AN19"/>
    <mergeCell ref="AR9:AR10"/>
    <mergeCell ref="AN23:AN26"/>
    <mergeCell ref="AQ9:AQ18"/>
    <mergeCell ref="AS45:AS46"/>
    <mergeCell ref="AS47:AS48"/>
    <mergeCell ref="AS19:AS20"/>
    <mergeCell ref="AS21:AS22"/>
    <mergeCell ref="AS23:AS24"/>
    <mergeCell ref="AS25:AS26"/>
    <mergeCell ref="AS31:AS32"/>
    <mergeCell ref="AS33:AS34"/>
    <mergeCell ref="AS35:AS36"/>
    <mergeCell ref="AS37:AS38"/>
  </mergeCells>
  <conditionalFormatting sqref="E9:AI21 E27:AI31 F32:AI46">
    <cfRule type="expression" priority="45" dxfId="1" stopIfTrue="1">
      <formula>E9=""</formula>
    </cfRule>
  </conditionalFormatting>
  <conditionalFormatting sqref="F49:AJ49">
    <cfRule type="containsBlanks" priority="41" dxfId="1" stopIfTrue="1">
      <formula>LEN(TRIM(F49))=0</formula>
    </cfRule>
  </conditionalFormatting>
  <conditionalFormatting sqref="F52:U52">
    <cfRule type="containsBlanks" priority="40" dxfId="1" stopIfTrue="1">
      <formula>LEN(TRIM(F52))=0</formula>
    </cfRule>
  </conditionalFormatting>
  <conditionalFormatting sqref="F8:AI8 F23:AI26">
    <cfRule type="expression" priority="38" dxfId="120" stopIfTrue="1">
      <formula>WEEKDAY(F8,1)=1</formula>
    </cfRule>
    <cfRule type="expression" priority="39" dxfId="121" stopIfTrue="1">
      <formula>WEEKDAY(F8,1)=7</formula>
    </cfRule>
  </conditionalFormatting>
  <conditionalFormatting sqref="AE5:AJ5 AL5:AP5">
    <cfRule type="containsBlanks" priority="12" dxfId="1" stopIfTrue="1">
      <formula>LEN(TRIM(AE5))=0</formula>
    </cfRule>
  </conditionalFormatting>
  <conditionalFormatting sqref="BD3:BE3 BD5:BE5">
    <cfRule type="containsBlanks" priority="11" dxfId="0" stopIfTrue="1">
      <formula>LEN(TRIM(BD3))=0</formula>
    </cfRule>
  </conditionalFormatting>
  <conditionalFormatting sqref="AT9:AT48 E32:E46">
    <cfRule type="containsBlanks" priority="8" dxfId="0" stopIfTrue="1">
      <formula>LEN(TRIM(E9))=0</formula>
    </cfRule>
  </conditionalFormatting>
  <conditionalFormatting sqref="AU9:AU48 AW19:AW48 AY9:AY28 BA9:BA28 BB19:BC28 BE9:BE48 BD19:BD48">
    <cfRule type="containsBlanks" priority="7" dxfId="1" stopIfTrue="1">
      <formula>LEN(TRIM(AU9))=0</formula>
    </cfRule>
  </conditionalFormatting>
  <conditionalFormatting sqref="BC29:BC48">
    <cfRule type="containsBlanks" priority="5" dxfId="1" stopIfTrue="1">
      <formula>LEN(TRIM(BC29))=0</formula>
    </cfRule>
  </conditionalFormatting>
  <conditionalFormatting sqref="AV1:AV2">
    <cfRule type="expression" priority="3" dxfId="0" stopIfTrue="1">
      <formula>$AV$1=""</formula>
    </cfRule>
  </conditionalFormatting>
  <conditionalFormatting sqref="D27:D31">
    <cfRule type="containsBlanks" priority="2" dxfId="34" stopIfTrue="1">
      <formula>LEN(TRIM(D27))=0</formula>
    </cfRule>
  </conditionalFormatting>
  <conditionalFormatting sqref="D32:D36">
    <cfRule type="containsBlanks" priority="1" dxfId="34" stopIfTrue="1">
      <formula>LEN(TRIM(D32))=0</formula>
    </cfRule>
  </conditionalFormatting>
  <dataValidations count="5">
    <dataValidation type="list" allowBlank="1" showInputMessage="1" showErrorMessage="1" sqref="F32:AJ46">
      <formula1>INDIRECT("$K$60:$K$75")</formula1>
    </dataValidation>
    <dataValidation type="list" allowBlank="1" showInputMessage="1" showErrorMessage="1" sqref="F27:AJ31">
      <formula1>INDIRECT("$K$60:$K$74")</formula1>
    </dataValidation>
    <dataValidation type="list" allowBlank="1" showInputMessage="1" showErrorMessage="1" sqref="F49:AJ49">
      <formula1>"○,無"</formula1>
    </dataValidation>
    <dataValidation type="list" allowBlank="1" showInputMessage="1" showErrorMessage="1" sqref="F9:AJ21">
      <formula1>"出"</formula1>
    </dataValidation>
    <dataValidation type="whole" operator="lessThanOrEqual" allowBlank="1" showInputMessage="1" showErrorMessage="1" error="月当たりの上限額は２万円となります。&#10;（男性研修生は対象外）" sqref="BD19:BD48">
      <formula1>20000</formula1>
    </dataValidation>
  </dataValidations>
  <printOptions horizontalCentered="1" verticalCentered="1"/>
  <pageMargins left="0.1968503937007874" right="0.1968503937007874" top="0.3937007874015748" bottom="0" header="0" footer="0.1968503937007874"/>
  <pageSetup cellComments="asDisplayed" horizontalDpi="600" verticalDpi="600" orientation="landscape" paperSize="9" scale="63" r:id="rId3"/>
  <colBreaks count="1" manualBreakCount="1">
    <brk id="42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98"/>
  <sheetViews>
    <sheetView view="pageBreakPreview" zoomScale="85" zoomScaleNormal="75" zoomScaleSheetLayoutView="85" zoomScalePageLayoutView="0" workbookViewId="0" topLeftCell="A1">
      <selection activeCell="A3" sqref="A3:G5"/>
    </sheetView>
  </sheetViews>
  <sheetFormatPr defaultColWidth="9.140625" defaultRowHeight="15"/>
  <cols>
    <col min="1" max="2" width="7.8515625" style="34" customWidth="1"/>
    <col min="3" max="4" width="4.7109375" style="34" customWidth="1"/>
    <col min="5" max="5" width="17.140625" style="34" customWidth="1"/>
    <col min="6" max="36" width="4.140625" style="34" customWidth="1"/>
    <col min="37" max="37" width="9.8515625" style="34" customWidth="1"/>
    <col min="38" max="38" width="14.57421875" style="34" customWidth="1"/>
    <col min="39" max="40" width="9.8515625" style="34" customWidth="1"/>
    <col min="41" max="42" width="7.57421875" style="34" customWidth="1"/>
    <col min="43" max="43" width="3.57421875" style="34" customWidth="1"/>
    <col min="44" max="44" width="3.8515625" style="34" bestFit="1" customWidth="1"/>
    <col min="45" max="45" width="3.8515625" style="34" customWidth="1"/>
    <col min="46" max="46" width="19.421875" style="34" customWidth="1"/>
    <col min="47" max="55" width="15.57421875" style="34" customWidth="1"/>
    <col min="56" max="56" width="16.57421875" style="34" customWidth="1"/>
    <col min="57" max="57" width="30.57421875" style="34" customWidth="1"/>
    <col min="58" max="58" width="9.00390625" style="34" customWidth="1"/>
    <col min="59" max="65" width="9.00390625" style="34" hidden="1" customWidth="1"/>
    <col min="66" max="16384" width="9.00390625" style="34" customWidth="1"/>
  </cols>
  <sheetData>
    <row r="1" spans="1:48" ht="24" customHeight="1">
      <c r="A1" s="379" t="s">
        <v>181</v>
      </c>
      <c r="B1" s="380"/>
      <c r="C1" s="380"/>
      <c r="D1" s="380"/>
      <c r="E1" s="381"/>
      <c r="F1" s="78"/>
      <c r="G1" s="79"/>
      <c r="H1" s="79"/>
      <c r="I1" s="79"/>
      <c r="J1" s="80"/>
      <c r="L1" s="35"/>
      <c r="AJ1" s="36"/>
      <c r="AK1" s="36"/>
      <c r="AO1" s="365" t="s">
        <v>220</v>
      </c>
      <c r="AP1" s="365"/>
      <c r="AT1" s="33" t="s">
        <v>182</v>
      </c>
      <c r="AU1" s="511" t="s">
        <v>193</v>
      </c>
      <c r="AV1" s="517">
        <f>IF('【6月】月集計表'!AV1&gt;=0,'【6月】月集計表'!AV1,"")</f>
        <v>0</v>
      </c>
    </row>
    <row r="2" spans="1:48" ht="24" customHeight="1" thickBot="1">
      <c r="A2" s="37"/>
      <c r="B2" s="37"/>
      <c r="C2" s="37"/>
      <c r="D2" s="37"/>
      <c r="E2" s="37"/>
      <c r="G2" s="30"/>
      <c r="I2" s="38"/>
      <c r="J2" s="38"/>
      <c r="K2" s="38"/>
      <c r="L2" s="38"/>
      <c r="M2" s="38"/>
      <c r="N2" s="38"/>
      <c r="O2" s="38"/>
      <c r="P2" s="38"/>
      <c r="Q2" s="38"/>
      <c r="R2" s="38"/>
      <c r="W2" s="39"/>
      <c r="X2" s="39"/>
      <c r="AJ2" s="40"/>
      <c r="AK2" s="40"/>
      <c r="AO2" s="366"/>
      <c r="AP2" s="366"/>
      <c r="AU2" s="511"/>
      <c r="AV2" s="518"/>
    </row>
    <row r="3" spans="1:57" ht="24" customHeight="1">
      <c r="A3" s="382" t="s">
        <v>206</v>
      </c>
      <c r="B3" s="382"/>
      <c r="C3" s="382"/>
      <c r="D3" s="382"/>
      <c r="E3" s="382"/>
      <c r="F3" s="382"/>
      <c r="G3" s="382"/>
      <c r="H3" s="383" t="s">
        <v>161</v>
      </c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J3" s="40"/>
      <c r="AK3" s="40"/>
      <c r="AO3" s="366"/>
      <c r="AP3" s="366"/>
      <c r="AR3" s="340" t="str">
        <f>A3</f>
        <v>令和 2 年12 月</v>
      </c>
      <c r="AS3" s="340"/>
      <c r="AT3" s="340"/>
      <c r="AU3" s="340"/>
      <c r="AV3" s="335" t="s">
        <v>160</v>
      </c>
      <c r="AW3" s="335"/>
      <c r="AX3" s="335"/>
      <c r="AY3" s="335"/>
      <c r="AZ3" s="335"/>
      <c r="BA3" s="335"/>
      <c r="BB3" s="42"/>
      <c r="BC3" s="1" t="s">
        <v>221</v>
      </c>
      <c r="BD3" s="330">
        <f>IF(AE5="","",AE5)</f>
      </c>
      <c r="BE3" s="331"/>
    </row>
    <row r="4" spans="1:55" ht="7.5" customHeight="1">
      <c r="A4" s="382"/>
      <c r="B4" s="382"/>
      <c r="C4" s="382"/>
      <c r="D4" s="382"/>
      <c r="E4" s="382"/>
      <c r="F4" s="382"/>
      <c r="G4" s="382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J4" s="40"/>
      <c r="AK4" s="40"/>
      <c r="AO4" s="43"/>
      <c r="AP4" s="43"/>
      <c r="AR4" s="340"/>
      <c r="AS4" s="340"/>
      <c r="AT4" s="340"/>
      <c r="AU4" s="340"/>
      <c r="AV4" s="335"/>
      <c r="AW4" s="335"/>
      <c r="AX4" s="335"/>
      <c r="AY4" s="335"/>
      <c r="AZ4" s="335"/>
      <c r="BA4" s="335"/>
      <c r="BB4" s="42"/>
      <c r="BC4" s="44"/>
    </row>
    <row r="5" spans="1:57" ht="24" customHeight="1">
      <c r="A5" s="382"/>
      <c r="B5" s="382"/>
      <c r="C5" s="382"/>
      <c r="D5" s="382"/>
      <c r="E5" s="382"/>
      <c r="F5" s="382"/>
      <c r="G5" s="382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B5" s="402" t="s">
        <v>222</v>
      </c>
      <c r="AC5" s="402"/>
      <c r="AD5" s="402"/>
      <c r="AE5" s="367">
        <f>IF('【11月】月集計表'!AE5&lt;&gt;"",'【11月】月集計表'!AE5,"")</f>
      </c>
      <c r="AF5" s="368"/>
      <c r="AG5" s="368"/>
      <c r="AH5" s="368"/>
      <c r="AI5" s="368"/>
      <c r="AJ5" s="369"/>
      <c r="AK5" s="1" t="s">
        <v>0</v>
      </c>
      <c r="AL5" s="370">
        <f>IF('【11月】月集計表'!AL5&lt;&gt;"",'【11月】月集計表'!AL5,"")</f>
      </c>
      <c r="AM5" s="371"/>
      <c r="AN5" s="371"/>
      <c r="AO5" s="371"/>
      <c r="AP5" s="372"/>
      <c r="AR5" s="340"/>
      <c r="AS5" s="340"/>
      <c r="AT5" s="340"/>
      <c r="AU5" s="340"/>
      <c r="AV5" s="335"/>
      <c r="AW5" s="335"/>
      <c r="AX5" s="335"/>
      <c r="AY5" s="335"/>
      <c r="AZ5" s="335"/>
      <c r="BA5" s="335"/>
      <c r="BB5" s="42"/>
      <c r="BC5" s="1" t="s">
        <v>94</v>
      </c>
      <c r="BD5" s="330">
        <f>IF(AL5="","",AL5)</f>
      </c>
      <c r="BE5" s="331"/>
    </row>
    <row r="6" spans="14:40" ht="7.5" customHeight="1" thickBot="1"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J6" s="30"/>
      <c r="AK6" s="30"/>
      <c r="AN6" s="30"/>
    </row>
    <row r="7" spans="1:57" ht="19.5" customHeight="1">
      <c r="A7" s="384" t="s">
        <v>1</v>
      </c>
      <c r="B7" s="385"/>
      <c r="C7" s="417" t="s">
        <v>153</v>
      </c>
      <c r="D7" s="315"/>
      <c r="E7" s="400" t="s">
        <v>2</v>
      </c>
      <c r="F7" s="397" t="s">
        <v>3</v>
      </c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9"/>
      <c r="AK7" s="46" t="s">
        <v>107</v>
      </c>
      <c r="AL7" s="45" t="s">
        <v>106</v>
      </c>
      <c r="AM7" s="45" t="s">
        <v>216</v>
      </c>
      <c r="AN7" s="87" t="s">
        <v>215</v>
      </c>
      <c r="AQ7" s="404"/>
      <c r="AR7" s="295"/>
      <c r="AS7" s="297" t="s">
        <v>170</v>
      </c>
      <c r="AT7" s="315" t="s">
        <v>72</v>
      </c>
      <c r="AU7" s="336" t="s">
        <v>77</v>
      </c>
      <c r="AV7" s="351" t="s">
        <v>78</v>
      </c>
      <c r="AW7" s="336" t="s">
        <v>223</v>
      </c>
      <c r="AX7" s="351" t="s">
        <v>79</v>
      </c>
      <c r="AY7" s="336" t="s">
        <v>109</v>
      </c>
      <c r="AZ7" s="351" t="s">
        <v>80</v>
      </c>
      <c r="BA7" s="403" t="s">
        <v>81</v>
      </c>
      <c r="BB7" s="353" t="s">
        <v>92</v>
      </c>
      <c r="BC7" s="355" t="s">
        <v>82</v>
      </c>
      <c r="BD7" s="333" t="s">
        <v>232</v>
      </c>
      <c r="BE7" s="338" t="s">
        <v>83</v>
      </c>
    </row>
    <row r="8" spans="1:57" ht="19.5" customHeight="1" thickBot="1">
      <c r="A8" s="386"/>
      <c r="B8" s="387"/>
      <c r="C8" s="418"/>
      <c r="D8" s="419"/>
      <c r="E8" s="401"/>
      <c r="F8" s="47">
        <f>'日付'!B11</f>
        <v>44166</v>
      </c>
      <c r="G8" s="47">
        <f>'日付'!C11</f>
        <v>44167</v>
      </c>
      <c r="H8" s="47">
        <f>'日付'!D11</f>
        <v>44168</v>
      </c>
      <c r="I8" s="47">
        <f>'日付'!E11</f>
        <v>44169</v>
      </c>
      <c r="J8" s="47">
        <f>'日付'!F11</f>
        <v>44170</v>
      </c>
      <c r="K8" s="47">
        <f>'日付'!G11</f>
        <v>44171</v>
      </c>
      <c r="L8" s="47">
        <f>'日付'!H11</f>
        <v>44172</v>
      </c>
      <c r="M8" s="47">
        <f>'日付'!I11</f>
        <v>44173</v>
      </c>
      <c r="N8" s="47">
        <f>'日付'!J11</f>
        <v>44174</v>
      </c>
      <c r="O8" s="47">
        <f>'日付'!K11</f>
        <v>44175</v>
      </c>
      <c r="P8" s="47">
        <f>'日付'!L11</f>
        <v>44176</v>
      </c>
      <c r="Q8" s="47">
        <f>'日付'!M11</f>
        <v>44177</v>
      </c>
      <c r="R8" s="47">
        <f>'日付'!N11</f>
        <v>44178</v>
      </c>
      <c r="S8" s="47">
        <f>'日付'!O11</f>
        <v>44179</v>
      </c>
      <c r="T8" s="47">
        <f>'日付'!P11</f>
        <v>44180</v>
      </c>
      <c r="U8" s="47">
        <f>'日付'!Q11</f>
        <v>44181</v>
      </c>
      <c r="V8" s="47">
        <f>'日付'!R11</f>
        <v>44182</v>
      </c>
      <c r="W8" s="47">
        <f>'日付'!S11</f>
        <v>44183</v>
      </c>
      <c r="X8" s="47">
        <f>'日付'!T11</f>
        <v>44184</v>
      </c>
      <c r="Y8" s="47">
        <f>'日付'!U11</f>
        <v>44185</v>
      </c>
      <c r="Z8" s="47">
        <f>'日付'!V11</f>
        <v>44186</v>
      </c>
      <c r="AA8" s="47">
        <f>'日付'!W11</f>
        <v>44187</v>
      </c>
      <c r="AB8" s="47">
        <f>'日付'!X11</f>
        <v>44188</v>
      </c>
      <c r="AC8" s="47">
        <f>'日付'!Y11</f>
        <v>44189</v>
      </c>
      <c r="AD8" s="47">
        <f>'日付'!Z11</f>
        <v>44190</v>
      </c>
      <c r="AE8" s="47">
        <f>'日付'!AA11</f>
        <v>44191</v>
      </c>
      <c r="AF8" s="47">
        <f>'日付'!AB11</f>
        <v>44192</v>
      </c>
      <c r="AG8" s="47">
        <f>'日付'!AC11</f>
        <v>44193</v>
      </c>
      <c r="AH8" s="47">
        <f>'日付'!AD11</f>
        <v>44194</v>
      </c>
      <c r="AI8" s="47">
        <f>'日付'!AE11</f>
        <v>44195</v>
      </c>
      <c r="AJ8" s="47">
        <f>'日付'!AF11</f>
        <v>44196</v>
      </c>
      <c r="AK8" s="346" t="s">
        <v>147</v>
      </c>
      <c r="AL8" s="410" t="s">
        <v>151</v>
      </c>
      <c r="AM8" s="343">
        <f>COUNTIF($F$48:$AJ$48,1)+COUNTIF($F$48:$AJ$48,2)+COUNTIF($F$48:$AJ$48,3)</f>
        <v>0</v>
      </c>
      <c r="AN8" s="307">
        <f>AM8+'【11月】月集計表'!AN8</f>
        <v>0</v>
      </c>
      <c r="AQ8" s="405"/>
      <c r="AR8" s="296"/>
      <c r="AS8" s="298"/>
      <c r="AT8" s="316"/>
      <c r="AU8" s="337"/>
      <c r="AV8" s="352"/>
      <c r="AW8" s="337"/>
      <c r="AX8" s="352"/>
      <c r="AY8" s="337"/>
      <c r="AZ8" s="352"/>
      <c r="BA8" s="337"/>
      <c r="BB8" s="354"/>
      <c r="BC8" s="352"/>
      <c r="BD8" s="334"/>
      <c r="BE8" s="339"/>
    </row>
    <row r="9" spans="1:65" ht="16.5" customHeight="1">
      <c r="A9" s="388" t="s">
        <v>5</v>
      </c>
      <c r="B9" s="389"/>
      <c r="C9" s="420">
        <v>1</v>
      </c>
      <c r="D9" s="421"/>
      <c r="E9" s="13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06"/>
      <c r="AK9" s="347"/>
      <c r="AL9" s="411"/>
      <c r="AM9" s="344"/>
      <c r="AN9" s="308"/>
      <c r="AQ9" s="304" t="s">
        <v>171</v>
      </c>
      <c r="AR9" s="302">
        <v>1</v>
      </c>
      <c r="AS9" s="293"/>
      <c r="AT9" s="317">
        <f>IF(E27="","",E27)</f>
      </c>
      <c r="AU9" s="424"/>
      <c r="AV9" s="426">
        <f>IF(AS9="H29",0,IF(90000&lt;=AU9,90000,AU9))</f>
        <v>0</v>
      </c>
      <c r="AW9" s="428"/>
      <c r="AX9" s="432"/>
      <c r="AY9" s="424"/>
      <c r="AZ9" s="426">
        <f>IF(AS9="H29",0,IF(20000&lt;=AY9,20000,AY9))</f>
        <v>0</v>
      </c>
      <c r="BA9" s="424"/>
      <c r="BB9" s="434"/>
      <c r="BC9" s="432"/>
      <c r="BD9" s="436"/>
      <c r="BE9" s="438"/>
      <c r="BG9" s="505" t="s">
        <v>195</v>
      </c>
      <c r="BH9" s="506"/>
      <c r="BI9" s="268">
        <f>IF(AV1&lt;&gt;"",AV1,BG13)</f>
        <v>0</v>
      </c>
      <c r="BJ9" s="269"/>
      <c r="BK9" s="269"/>
      <c r="BL9" s="269"/>
      <c r="BM9" s="269"/>
    </row>
    <row r="10" spans="1:65" ht="16.5" customHeight="1">
      <c r="A10" s="390"/>
      <c r="B10" s="391"/>
      <c r="C10" s="349">
        <v>2</v>
      </c>
      <c r="D10" s="350"/>
      <c r="E10" s="13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07"/>
      <c r="AK10" s="347"/>
      <c r="AL10" s="412"/>
      <c r="AM10" s="345"/>
      <c r="AN10" s="309"/>
      <c r="AQ10" s="305"/>
      <c r="AR10" s="303"/>
      <c r="AS10" s="299"/>
      <c r="AT10" s="318"/>
      <c r="AU10" s="425"/>
      <c r="AV10" s="427"/>
      <c r="AW10" s="429"/>
      <c r="AX10" s="433"/>
      <c r="AY10" s="431"/>
      <c r="AZ10" s="427"/>
      <c r="BA10" s="431"/>
      <c r="BB10" s="435"/>
      <c r="BC10" s="433"/>
      <c r="BD10" s="437"/>
      <c r="BE10" s="439"/>
      <c r="BG10" s="269"/>
      <c r="BH10" s="269"/>
      <c r="BI10" s="269"/>
      <c r="BJ10" s="269"/>
      <c r="BK10" s="269"/>
      <c r="BL10" s="269"/>
      <c r="BM10" s="269"/>
    </row>
    <row r="11" spans="1:65" ht="16.5" customHeight="1">
      <c r="A11" s="390"/>
      <c r="B11" s="391"/>
      <c r="C11" s="349">
        <v>3</v>
      </c>
      <c r="D11" s="350"/>
      <c r="E11" s="13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07"/>
      <c r="AK11" s="347"/>
      <c r="AL11" s="410" t="s">
        <v>149</v>
      </c>
      <c r="AM11" s="343">
        <f>COUNTIF($F$48:$AJ$48,2)+COUNTIF($F$48:$AJ$48,3)</f>
        <v>0</v>
      </c>
      <c r="AN11" s="307">
        <f>AM11+'【11月】月集計表'!AN11</f>
        <v>0</v>
      </c>
      <c r="AQ11" s="305"/>
      <c r="AR11" s="303">
        <v>2</v>
      </c>
      <c r="AS11" s="291"/>
      <c r="AT11" s="430">
        <f>IF(E28="","",E28)</f>
      </c>
      <c r="AU11" s="431"/>
      <c r="AV11" s="427">
        <f>IF(AS11="H29",0,IF(90000&lt;=AU11,90000,AU11))</f>
        <v>0</v>
      </c>
      <c r="AW11" s="429"/>
      <c r="AX11" s="433"/>
      <c r="AY11" s="431"/>
      <c r="AZ11" s="427">
        <f>IF(AS11="H29",0,IF(20000&lt;=AY11,20000,AY11))</f>
        <v>0</v>
      </c>
      <c r="BA11" s="431"/>
      <c r="BB11" s="435"/>
      <c r="BC11" s="433"/>
      <c r="BD11" s="437"/>
      <c r="BE11" s="439"/>
      <c r="BG11" s="507" t="s">
        <v>192</v>
      </c>
      <c r="BH11" s="507"/>
      <c r="BI11" s="507"/>
      <c r="BJ11" s="507"/>
      <c r="BK11" s="270" t="s">
        <v>196</v>
      </c>
      <c r="BL11" s="270" t="s">
        <v>197</v>
      </c>
      <c r="BM11" s="271" t="s">
        <v>198</v>
      </c>
    </row>
    <row r="12" spans="1:65" ht="16.5" customHeight="1">
      <c r="A12" s="390"/>
      <c r="B12" s="391"/>
      <c r="C12" s="349">
        <v>4</v>
      </c>
      <c r="D12" s="350"/>
      <c r="E12" s="13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08"/>
      <c r="AK12" s="347"/>
      <c r="AL12" s="411"/>
      <c r="AM12" s="344"/>
      <c r="AN12" s="308"/>
      <c r="AQ12" s="305"/>
      <c r="AR12" s="303"/>
      <c r="AS12" s="294"/>
      <c r="AT12" s="318"/>
      <c r="AU12" s="425"/>
      <c r="AV12" s="427"/>
      <c r="AW12" s="429"/>
      <c r="AX12" s="433"/>
      <c r="AY12" s="431"/>
      <c r="AZ12" s="427"/>
      <c r="BA12" s="431"/>
      <c r="BB12" s="435"/>
      <c r="BC12" s="433"/>
      <c r="BD12" s="437"/>
      <c r="BE12" s="439"/>
      <c r="BG12" s="272">
        <v>1</v>
      </c>
      <c r="BH12" s="273" t="s">
        <v>199</v>
      </c>
      <c r="BI12" s="273"/>
      <c r="BJ12" s="271"/>
      <c r="BK12" s="270">
        <v>1.05</v>
      </c>
      <c r="BL12" s="507">
        <f>IF(BI9="新規",BK13,IF(BI9&lt;BG15,BK15,IF(AND(BI9&gt;=BG14,BI9&lt;BI14),BK14,IF(AND(BI9&gt;=BG13,BI9&lt;BI13),BK13,IF(BI9=BG12,BK12,"")))))</f>
        <v>0.9</v>
      </c>
      <c r="BM12" s="508">
        <f>IF(AV1&lt;&gt;"",BL12*90000,"")</f>
        <v>81000</v>
      </c>
    </row>
    <row r="13" spans="1:65" ht="16.5" customHeight="1">
      <c r="A13" s="390"/>
      <c r="B13" s="391"/>
      <c r="C13" s="349">
        <v>5</v>
      </c>
      <c r="D13" s="350"/>
      <c r="E13" s="13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08"/>
      <c r="AK13" s="347"/>
      <c r="AL13" s="412"/>
      <c r="AM13" s="345"/>
      <c r="AN13" s="309"/>
      <c r="AQ13" s="305"/>
      <c r="AR13" s="303">
        <v>3</v>
      </c>
      <c r="AS13" s="291"/>
      <c r="AT13" s="430">
        <f>IF(E29="","",E29)</f>
      </c>
      <c r="AU13" s="431"/>
      <c r="AV13" s="427">
        <f>IF(AS13="H29",0,IF(90000&lt;=AU13,90000,AU13))</f>
        <v>0</v>
      </c>
      <c r="AW13" s="429"/>
      <c r="AX13" s="433"/>
      <c r="AY13" s="431"/>
      <c r="AZ13" s="427">
        <f>IF(AS13="H29",0,IF(20000&lt;=AY13,20000,AY13))</f>
        <v>0</v>
      </c>
      <c r="BA13" s="431"/>
      <c r="BB13" s="435"/>
      <c r="BC13" s="433"/>
      <c r="BD13" s="437"/>
      <c r="BE13" s="439"/>
      <c r="BG13" s="272">
        <v>0.8</v>
      </c>
      <c r="BH13" s="273" t="s">
        <v>199</v>
      </c>
      <c r="BI13" s="273">
        <v>1</v>
      </c>
      <c r="BJ13" s="271" t="s">
        <v>194</v>
      </c>
      <c r="BK13" s="270">
        <v>1</v>
      </c>
      <c r="BL13" s="507"/>
      <c r="BM13" s="509"/>
    </row>
    <row r="14" spans="1:65" ht="16.5" customHeight="1">
      <c r="A14" s="390"/>
      <c r="B14" s="391"/>
      <c r="C14" s="349">
        <v>6</v>
      </c>
      <c r="D14" s="350"/>
      <c r="E14" s="13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08"/>
      <c r="AK14" s="347"/>
      <c r="AL14" s="410" t="s">
        <v>150</v>
      </c>
      <c r="AM14" s="343">
        <f>COUNTIF($F$48:$AJ$48,3)</f>
        <v>0</v>
      </c>
      <c r="AN14" s="307">
        <f>AM14+'【11月】月集計表'!AN14</f>
        <v>0</v>
      </c>
      <c r="AQ14" s="305"/>
      <c r="AR14" s="303"/>
      <c r="AS14" s="294"/>
      <c r="AT14" s="318"/>
      <c r="AU14" s="425"/>
      <c r="AV14" s="427"/>
      <c r="AW14" s="429"/>
      <c r="AX14" s="433"/>
      <c r="AY14" s="431"/>
      <c r="AZ14" s="427"/>
      <c r="BA14" s="431"/>
      <c r="BB14" s="435"/>
      <c r="BC14" s="433"/>
      <c r="BD14" s="437"/>
      <c r="BE14" s="439"/>
      <c r="BG14" s="272">
        <v>0.6</v>
      </c>
      <c r="BH14" s="273" t="s">
        <v>199</v>
      </c>
      <c r="BI14" s="273">
        <v>0.8</v>
      </c>
      <c r="BJ14" s="271" t="s">
        <v>194</v>
      </c>
      <c r="BK14" s="270">
        <v>0.95</v>
      </c>
      <c r="BL14" s="507"/>
      <c r="BM14" s="509"/>
    </row>
    <row r="15" spans="1:65" ht="16.5" customHeight="1">
      <c r="A15" s="390"/>
      <c r="B15" s="391"/>
      <c r="C15" s="349">
        <v>7</v>
      </c>
      <c r="D15" s="350"/>
      <c r="E15" s="13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08"/>
      <c r="AK15" s="347"/>
      <c r="AL15" s="411"/>
      <c r="AM15" s="344"/>
      <c r="AN15" s="308"/>
      <c r="AQ15" s="305"/>
      <c r="AR15" s="303">
        <v>4</v>
      </c>
      <c r="AS15" s="291"/>
      <c r="AT15" s="430">
        <f>IF(E30="","",E30)</f>
      </c>
      <c r="AU15" s="431"/>
      <c r="AV15" s="427">
        <f>IF(AS15="H29",0,IF(90000&lt;=AU15,90000,AU15))</f>
        <v>0</v>
      </c>
      <c r="AW15" s="429"/>
      <c r="AX15" s="433"/>
      <c r="AY15" s="431"/>
      <c r="AZ15" s="427">
        <f>IF(AS15="H29",0,IF(20000&lt;=AY15,20000,AY15))</f>
        <v>0</v>
      </c>
      <c r="BA15" s="431"/>
      <c r="BB15" s="435"/>
      <c r="BC15" s="433"/>
      <c r="BD15" s="437"/>
      <c r="BE15" s="439"/>
      <c r="BG15" s="272">
        <v>0.6</v>
      </c>
      <c r="BH15" s="273" t="s">
        <v>194</v>
      </c>
      <c r="BI15" s="273"/>
      <c r="BJ15" s="271"/>
      <c r="BK15" s="270">
        <v>0.9</v>
      </c>
      <c r="BL15" s="507"/>
      <c r="BM15" s="510"/>
    </row>
    <row r="16" spans="1:57" ht="17.25" customHeight="1">
      <c r="A16" s="390"/>
      <c r="B16" s="391"/>
      <c r="C16" s="349">
        <v>8</v>
      </c>
      <c r="D16" s="350"/>
      <c r="E16" s="13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08"/>
      <c r="AK16" s="347"/>
      <c r="AL16" s="412"/>
      <c r="AM16" s="345"/>
      <c r="AN16" s="309"/>
      <c r="AQ16" s="305"/>
      <c r="AR16" s="303"/>
      <c r="AS16" s="294"/>
      <c r="AT16" s="318"/>
      <c r="AU16" s="425"/>
      <c r="AV16" s="427"/>
      <c r="AW16" s="429"/>
      <c r="AX16" s="433"/>
      <c r="AY16" s="431"/>
      <c r="AZ16" s="427"/>
      <c r="BA16" s="431"/>
      <c r="BB16" s="435"/>
      <c r="BC16" s="433"/>
      <c r="BD16" s="437"/>
      <c r="BE16" s="439"/>
    </row>
    <row r="17" spans="1:57" ht="17.25" customHeight="1">
      <c r="A17" s="390"/>
      <c r="B17" s="391"/>
      <c r="C17" s="349">
        <v>9</v>
      </c>
      <c r="D17" s="350"/>
      <c r="E17" s="13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09"/>
      <c r="AK17" s="347"/>
      <c r="AL17" s="410" t="s">
        <v>142</v>
      </c>
      <c r="AM17" s="414">
        <f>SUM(AM8:AM16)</f>
        <v>0</v>
      </c>
      <c r="AN17" s="310">
        <f>SUM(AN8:AN16)</f>
        <v>0</v>
      </c>
      <c r="AQ17" s="305"/>
      <c r="AR17" s="303">
        <v>5</v>
      </c>
      <c r="AS17" s="291"/>
      <c r="AT17" s="430">
        <f>IF(E31="","",E31)</f>
      </c>
      <c r="AU17" s="431"/>
      <c r="AV17" s="427">
        <f>IF(AS17="H29",0,IF(90000&lt;=AU17,90000,AU17))</f>
        <v>0</v>
      </c>
      <c r="AW17" s="429"/>
      <c r="AX17" s="433"/>
      <c r="AY17" s="431"/>
      <c r="AZ17" s="427">
        <f>IF(AS17="H29",0,IF(20000&lt;=AY17,20000,AY17))</f>
        <v>0</v>
      </c>
      <c r="BA17" s="431"/>
      <c r="BB17" s="435"/>
      <c r="BC17" s="433"/>
      <c r="BD17" s="437"/>
      <c r="BE17" s="439"/>
    </row>
    <row r="18" spans="1:57" ht="17.25" customHeight="1" thickBot="1">
      <c r="A18" s="390"/>
      <c r="B18" s="391"/>
      <c r="C18" s="349">
        <v>10</v>
      </c>
      <c r="D18" s="350"/>
      <c r="E18" s="13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09"/>
      <c r="AK18" s="347"/>
      <c r="AL18" s="411"/>
      <c r="AM18" s="415"/>
      <c r="AN18" s="311"/>
      <c r="AQ18" s="306"/>
      <c r="AR18" s="440"/>
      <c r="AS18" s="292"/>
      <c r="AT18" s="441"/>
      <c r="AU18" s="442"/>
      <c r="AV18" s="443"/>
      <c r="AW18" s="444"/>
      <c r="AX18" s="445"/>
      <c r="AY18" s="446"/>
      <c r="AZ18" s="447"/>
      <c r="BA18" s="446"/>
      <c r="BB18" s="448"/>
      <c r="BC18" s="445"/>
      <c r="BD18" s="449"/>
      <c r="BE18" s="450"/>
    </row>
    <row r="19" spans="1:57" ht="17.25" customHeight="1" thickBot="1" thickTop="1">
      <c r="A19" s="390"/>
      <c r="B19" s="391"/>
      <c r="C19" s="349">
        <v>11</v>
      </c>
      <c r="D19" s="350"/>
      <c r="E19" s="13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09"/>
      <c r="AK19" s="348"/>
      <c r="AL19" s="413"/>
      <c r="AM19" s="416"/>
      <c r="AN19" s="312"/>
      <c r="AO19" s="30"/>
      <c r="AP19" s="30"/>
      <c r="AQ19" s="304" t="s">
        <v>172</v>
      </c>
      <c r="AR19" s="302">
        <v>1</v>
      </c>
      <c r="AS19" s="293"/>
      <c r="AT19" s="317">
        <f>IF(E32="","",E32)</f>
      </c>
      <c r="AU19" s="451"/>
      <c r="AV19" s="453">
        <f>IF(AS19="H29",0,IF($BM$12&lt;=AU19,$BM$12,AU19))</f>
        <v>0</v>
      </c>
      <c r="AW19" s="455"/>
      <c r="AX19" s="426">
        <f>IF(AS19="H29",0,IF(10000&lt;=AW19,10000,AW19))</f>
        <v>0</v>
      </c>
      <c r="AY19" s="424"/>
      <c r="AZ19" s="426">
        <f>IF(AS19="H29",0,IF(20000&lt;=AY19,20000,AY19))</f>
        <v>0</v>
      </c>
      <c r="BA19" s="451"/>
      <c r="BB19" s="458"/>
      <c r="BC19" s="460"/>
      <c r="BD19" s="462"/>
      <c r="BE19" s="438"/>
    </row>
    <row r="20" spans="1:57" ht="17.25" customHeight="1">
      <c r="A20" s="390"/>
      <c r="B20" s="391"/>
      <c r="C20" s="349">
        <v>12</v>
      </c>
      <c r="D20" s="350"/>
      <c r="E20" s="13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09"/>
      <c r="AK20" s="48"/>
      <c r="AL20" s="49"/>
      <c r="AM20" s="50"/>
      <c r="AN20" s="52"/>
      <c r="AO20" s="52"/>
      <c r="AP20" s="51"/>
      <c r="AQ20" s="305"/>
      <c r="AR20" s="303"/>
      <c r="AS20" s="299"/>
      <c r="AT20" s="318"/>
      <c r="AU20" s="452"/>
      <c r="AV20" s="454"/>
      <c r="AW20" s="456"/>
      <c r="AX20" s="427"/>
      <c r="AY20" s="431"/>
      <c r="AZ20" s="427"/>
      <c r="BA20" s="457"/>
      <c r="BB20" s="459"/>
      <c r="BC20" s="461"/>
      <c r="BD20" s="463"/>
      <c r="BE20" s="439"/>
    </row>
    <row r="21" spans="1:57" ht="16.5" customHeight="1">
      <c r="A21" s="390"/>
      <c r="B21" s="391"/>
      <c r="C21" s="349">
        <v>13</v>
      </c>
      <c r="D21" s="350"/>
      <c r="E21" s="13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10"/>
      <c r="AK21" s="48"/>
      <c r="AL21" s="52"/>
      <c r="AM21" s="52"/>
      <c r="AN21" s="52"/>
      <c r="AO21" s="52"/>
      <c r="AP21" s="51"/>
      <c r="AQ21" s="305"/>
      <c r="AR21" s="303">
        <v>2</v>
      </c>
      <c r="AS21" s="291"/>
      <c r="AT21" s="430">
        <f>IF(E33="","",E33)</f>
      </c>
      <c r="AU21" s="457"/>
      <c r="AV21" s="454">
        <f>IF(AS21="H29",0,IF($BM$12&lt;=AU21,$BM$12,AU21))</f>
        <v>0</v>
      </c>
      <c r="AW21" s="456"/>
      <c r="AX21" s="427">
        <f>IF(AS21="H29",0,IF(10000&lt;=AW21,10000,AW21))</f>
        <v>0</v>
      </c>
      <c r="AY21" s="431"/>
      <c r="AZ21" s="427">
        <f>IF(AS21="H29",0,IF(20000&lt;=AY21,20000,AY21))</f>
        <v>0</v>
      </c>
      <c r="BA21" s="457"/>
      <c r="BB21" s="459"/>
      <c r="BC21" s="461"/>
      <c r="BD21" s="463"/>
      <c r="BE21" s="439"/>
    </row>
    <row r="22" spans="1:57" ht="16.5" customHeight="1" thickBot="1">
      <c r="A22" s="392"/>
      <c r="B22" s="393"/>
      <c r="C22" s="394" t="s">
        <v>144</v>
      </c>
      <c r="D22" s="395"/>
      <c r="E22" s="396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9">
        <f t="shared" si="0"/>
        <v>0</v>
      </c>
      <c r="AK22" s="53"/>
      <c r="AL22" s="54"/>
      <c r="AM22" s="55"/>
      <c r="AN22" s="55"/>
      <c r="AO22" s="51"/>
      <c r="AP22" s="51"/>
      <c r="AQ22" s="305"/>
      <c r="AR22" s="303"/>
      <c r="AS22" s="294"/>
      <c r="AT22" s="318"/>
      <c r="AU22" s="452"/>
      <c r="AV22" s="454"/>
      <c r="AW22" s="456"/>
      <c r="AX22" s="427"/>
      <c r="AY22" s="431"/>
      <c r="AZ22" s="427"/>
      <c r="BA22" s="457"/>
      <c r="BB22" s="459"/>
      <c r="BC22" s="461"/>
      <c r="BD22" s="463"/>
      <c r="BE22" s="439"/>
    </row>
    <row r="23" spans="1:57" ht="15.75" customHeight="1">
      <c r="A23" s="384" t="s">
        <v>1</v>
      </c>
      <c r="B23" s="385"/>
      <c r="C23" s="297" t="s">
        <v>153</v>
      </c>
      <c r="D23" s="297" t="s">
        <v>152</v>
      </c>
      <c r="E23" s="362" t="s">
        <v>2</v>
      </c>
      <c r="F23" s="313">
        <f aca="true" t="shared" si="1" ref="F23:AJ23">F8</f>
        <v>44166</v>
      </c>
      <c r="G23" s="313">
        <f t="shared" si="1"/>
        <v>44167</v>
      </c>
      <c r="H23" s="313">
        <f t="shared" si="1"/>
        <v>44168</v>
      </c>
      <c r="I23" s="313">
        <f t="shared" si="1"/>
        <v>44169</v>
      </c>
      <c r="J23" s="313">
        <f t="shared" si="1"/>
        <v>44170</v>
      </c>
      <c r="K23" s="313">
        <f t="shared" si="1"/>
        <v>44171</v>
      </c>
      <c r="L23" s="313">
        <f t="shared" si="1"/>
        <v>44172</v>
      </c>
      <c r="M23" s="313">
        <f t="shared" si="1"/>
        <v>44173</v>
      </c>
      <c r="N23" s="313">
        <f t="shared" si="1"/>
        <v>44174</v>
      </c>
      <c r="O23" s="313">
        <f t="shared" si="1"/>
        <v>44175</v>
      </c>
      <c r="P23" s="313">
        <f t="shared" si="1"/>
        <v>44176</v>
      </c>
      <c r="Q23" s="313">
        <f t="shared" si="1"/>
        <v>44177</v>
      </c>
      <c r="R23" s="313">
        <f t="shared" si="1"/>
        <v>44178</v>
      </c>
      <c r="S23" s="313">
        <f t="shared" si="1"/>
        <v>44179</v>
      </c>
      <c r="T23" s="313">
        <f t="shared" si="1"/>
        <v>44180</v>
      </c>
      <c r="U23" s="313">
        <f t="shared" si="1"/>
        <v>44181</v>
      </c>
      <c r="V23" s="313">
        <f t="shared" si="1"/>
        <v>44182</v>
      </c>
      <c r="W23" s="313">
        <f t="shared" si="1"/>
        <v>44183</v>
      </c>
      <c r="X23" s="313">
        <f t="shared" si="1"/>
        <v>44184</v>
      </c>
      <c r="Y23" s="313">
        <f t="shared" si="1"/>
        <v>44185</v>
      </c>
      <c r="Z23" s="313">
        <f t="shared" si="1"/>
        <v>44186</v>
      </c>
      <c r="AA23" s="313">
        <f t="shared" si="1"/>
        <v>44187</v>
      </c>
      <c r="AB23" s="313">
        <f t="shared" si="1"/>
        <v>44188</v>
      </c>
      <c r="AC23" s="313">
        <f t="shared" si="1"/>
        <v>44189</v>
      </c>
      <c r="AD23" s="313">
        <f t="shared" si="1"/>
        <v>44190</v>
      </c>
      <c r="AE23" s="313">
        <f t="shared" si="1"/>
        <v>44191</v>
      </c>
      <c r="AF23" s="313">
        <f t="shared" si="1"/>
        <v>44192</v>
      </c>
      <c r="AG23" s="313">
        <f t="shared" si="1"/>
        <v>44193</v>
      </c>
      <c r="AH23" s="313">
        <f t="shared" si="1"/>
        <v>44194</v>
      </c>
      <c r="AI23" s="313">
        <f t="shared" si="1"/>
        <v>44195</v>
      </c>
      <c r="AJ23" s="525">
        <f t="shared" si="1"/>
        <v>44196</v>
      </c>
      <c r="AK23" s="408" t="s">
        <v>154</v>
      </c>
      <c r="AL23" s="300" t="s">
        <v>46</v>
      </c>
      <c r="AM23" s="300" t="s">
        <v>73</v>
      </c>
      <c r="AN23" s="300" t="s">
        <v>74</v>
      </c>
      <c r="AO23" s="51"/>
      <c r="AP23" s="51"/>
      <c r="AQ23" s="305"/>
      <c r="AR23" s="303">
        <v>3</v>
      </c>
      <c r="AS23" s="291"/>
      <c r="AT23" s="430">
        <f>IF(E34="","",E34)</f>
      </c>
      <c r="AU23" s="457"/>
      <c r="AV23" s="454">
        <f>IF(AS23="H29",0,IF($BM$12&lt;=AU23,$BM$12,AU23))</f>
        <v>0</v>
      </c>
      <c r="AW23" s="456"/>
      <c r="AX23" s="427">
        <f>IF(AS23="H29",0,IF(10000&lt;=AW23,10000,AW23))</f>
        <v>0</v>
      </c>
      <c r="AY23" s="431"/>
      <c r="AZ23" s="427">
        <f>IF(AS23="H29",0,IF(20000&lt;=AY23,20000,AY23))</f>
        <v>0</v>
      </c>
      <c r="BA23" s="457"/>
      <c r="BB23" s="459"/>
      <c r="BC23" s="461"/>
      <c r="BD23" s="463"/>
      <c r="BE23" s="439"/>
    </row>
    <row r="24" spans="1:57" ht="15.75" customHeight="1">
      <c r="A24" s="422"/>
      <c r="B24" s="423"/>
      <c r="C24" s="332"/>
      <c r="D24" s="332"/>
      <c r="E24" s="363"/>
      <c r="F24" s="314" t="s">
        <v>123</v>
      </c>
      <c r="G24" s="314" t="s">
        <v>123</v>
      </c>
      <c r="H24" s="314" t="s">
        <v>123</v>
      </c>
      <c r="I24" s="314" t="s">
        <v>123</v>
      </c>
      <c r="J24" s="314" t="s">
        <v>123</v>
      </c>
      <c r="K24" s="314" t="s">
        <v>123</v>
      </c>
      <c r="L24" s="314" t="s">
        <v>123</v>
      </c>
      <c r="M24" s="314" t="s">
        <v>123</v>
      </c>
      <c r="N24" s="314" t="s">
        <v>123</v>
      </c>
      <c r="O24" s="314" t="s">
        <v>123</v>
      </c>
      <c r="P24" s="314" t="s">
        <v>123</v>
      </c>
      <c r="Q24" s="314" t="s">
        <v>123</v>
      </c>
      <c r="R24" s="314" t="s">
        <v>123</v>
      </c>
      <c r="S24" s="314" t="s">
        <v>123</v>
      </c>
      <c r="T24" s="314" t="s">
        <v>123</v>
      </c>
      <c r="U24" s="314" t="s">
        <v>123</v>
      </c>
      <c r="V24" s="314" t="s">
        <v>123</v>
      </c>
      <c r="W24" s="314" t="s">
        <v>123</v>
      </c>
      <c r="X24" s="314" t="s">
        <v>123</v>
      </c>
      <c r="Y24" s="314" t="s">
        <v>123</v>
      </c>
      <c r="Z24" s="314" t="s">
        <v>123</v>
      </c>
      <c r="AA24" s="314" t="s">
        <v>123</v>
      </c>
      <c r="AB24" s="314" t="s">
        <v>123</v>
      </c>
      <c r="AC24" s="314" t="s">
        <v>123</v>
      </c>
      <c r="AD24" s="314" t="s">
        <v>123</v>
      </c>
      <c r="AE24" s="314" t="s">
        <v>123</v>
      </c>
      <c r="AF24" s="314" t="s">
        <v>123</v>
      </c>
      <c r="AG24" s="314" t="s">
        <v>123</v>
      </c>
      <c r="AH24" s="314" t="s">
        <v>123</v>
      </c>
      <c r="AI24" s="314" t="s">
        <v>123</v>
      </c>
      <c r="AJ24" s="526" t="s">
        <v>123</v>
      </c>
      <c r="AK24" s="409"/>
      <c r="AL24" s="301"/>
      <c r="AM24" s="301"/>
      <c r="AN24" s="301"/>
      <c r="AO24" s="51"/>
      <c r="AP24" s="51"/>
      <c r="AQ24" s="305"/>
      <c r="AR24" s="303"/>
      <c r="AS24" s="294"/>
      <c r="AT24" s="318"/>
      <c r="AU24" s="452"/>
      <c r="AV24" s="454"/>
      <c r="AW24" s="456"/>
      <c r="AX24" s="427"/>
      <c r="AY24" s="431"/>
      <c r="AZ24" s="427"/>
      <c r="BA24" s="457"/>
      <c r="BB24" s="459"/>
      <c r="BC24" s="461"/>
      <c r="BD24" s="463"/>
      <c r="BE24" s="439"/>
    </row>
    <row r="25" spans="1:57" ht="15.75" customHeight="1">
      <c r="A25" s="422"/>
      <c r="B25" s="423"/>
      <c r="C25" s="332"/>
      <c r="D25" s="332"/>
      <c r="E25" s="363"/>
      <c r="F25" s="314">
        <v>42380</v>
      </c>
      <c r="G25" s="314">
        <v>42380</v>
      </c>
      <c r="H25" s="314">
        <v>42380</v>
      </c>
      <c r="I25" s="314">
        <v>42380</v>
      </c>
      <c r="J25" s="314">
        <v>42380</v>
      </c>
      <c r="K25" s="314">
        <v>42380</v>
      </c>
      <c r="L25" s="314">
        <v>42380</v>
      </c>
      <c r="M25" s="314">
        <v>42380</v>
      </c>
      <c r="N25" s="314">
        <v>42380</v>
      </c>
      <c r="O25" s="314">
        <v>42380</v>
      </c>
      <c r="P25" s="314">
        <v>42380</v>
      </c>
      <c r="Q25" s="314">
        <v>42380</v>
      </c>
      <c r="R25" s="314">
        <v>42380</v>
      </c>
      <c r="S25" s="314">
        <v>42380</v>
      </c>
      <c r="T25" s="314">
        <v>42380</v>
      </c>
      <c r="U25" s="314">
        <v>42380</v>
      </c>
      <c r="V25" s="314">
        <v>42380</v>
      </c>
      <c r="W25" s="314">
        <v>42380</v>
      </c>
      <c r="X25" s="314">
        <v>42380</v>
      </c>
      <c r="Y25" s="314">
        <v>42380</v>
      </c>
      <c r="Z25" s="314">
        <v>42380</v>
      </c>
      <c r="AA25" s="314">
        <v>42380</v>
      </c>
      <c r="AB25" s="314">
        <v>42380</v>
      </c>
      <c r="AC25" s="314">
        <v>42380</v>
      </c>
      <c r="AD25" s="314">
        <v>42380</v>
      </c>
      <c r="AE25" s="314">
        <v>42380</v>
      </c>
      <c r="AF25" s="314">
        <v>42380</v>
      </c>
      <c r="AG25" s="314">
        <v>42380</v>
      </c>
      <c r="AH25" s="314">
        <v>42380</v>
      </c>
      <c r="AI25" s="314">
        <v>42380</v>
      </c>
      <c r="AJ25" s="526">
        <v>42380</v>
      </c>
      <c r="AK25" s="409"/>
      <c r="AL25" s="301"/>
      <c r="AM25" s="301"/>
      <c r="AN25" s="301"/>
      <c r="AO25" s="48"/>
      <c r="AP25" s="51"/>
      <c r="AQ25" s="305"/>
      <c r="AR25" s="303">
        <v>4</v>
      </c>
      <c r="AS25" s="291"/>
      <c r="AT25" s="430">
        <f>IF(E35="","",E35)</f>
      </c>
      <c r="AU25" s="457"/>
      <c r="AV25" s="454">
        <f>IF(AS25="H29",0,IF($BM$12&lt;=AU25,$BM$12,AU25))</f>
        <v>0</v>
      </c>
      <c r="AW25" s="456"/>
      <c r="AX25" s="427">
        <f>IF(AS25="H29",0,IF(10000&lt;=AW25,10000,AW25))</f>
        <v>0</v>
      </c>
      <c r="AY25" s="431"/>
      <c r="AZ25" s="427">
        <f>IF(AS25="H29",0,IF(20000&lt;=AY25,20000,AY25))</f>
        <v>0</v>
      </c>
      <c r="BA25" s="457"/>
      <c r="BB25" s="459"/>
      <c r="BC25" s="461"/>
      <c r="BD25" s="463"/>
      <c r="BE25" s="439"/>
    </row>
    <row r="26" spans="1:57" ht="15.75" customHeight="1" thickBot="1">
      <c r="A26" s="422"/>
      <c r="B26" s="423"/>
      <c r="C26" s="298"/>
      <c r="D26" s="298"/>
      <c r="E26" s="364"/>
      <c r="F26" s="314">
        <v>0</v>
      </c>
      <c r="G26" s="314">
        <v>0</v>
      </c>
      <c r="H26" s="314">
        <v>0</v>
      </c>
      <c r="I26" s="314">
        <v>0</v>
      </c>
      <c r="J26" s="314">
        <v>0</v>
      </c>
      <c r="K26" s="314">
        <v>0</v>
      </c>
      <c r="L26" s="314">
        <v>0</v>
      </c>
      <c r="M26" s="314">
        <v>0</v>
      </c>
      <c r="N26" s="314">
        <v>0</v>
      </c>
      <c r="O26" s="314">
        <v>0</v>
      </c>
      <c r="P26" s="314">
        <v>0</v>
      </c>
      <c r="Q26" s="314">
        <v>0</v>
      </c>
      <c r="R26" s="314">
        <v>0</v>
      </c>
      <c r="S26" s="314">
        <v>0</v>
      </c>
      <c r="T26" s="314">
        <v>0</v>
      </c>
      <c r="U26" s="314">
        <v>0</v>
      </c>
      <c r="V26" s="314">
        <v>0</v>
      </c>
      <c r="W26" s="314">
        <v>0</v>
      </c>
      <c r="X26" s="314">
        <v>0</v>
      </c>
      <c r="Y26" s="314"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526">
        <v>0</v>
      </c>
      <c r="AK26" s="409"/>
      <c r="AL26" s="301"/>
      <c r="AM26" s="301"/>
      <c r="AN26" s="301"/>
      <c r="AO26" s="48"/>
      <c r="AP26" s="51"/>
      <c r="AQ26" s="305"/>
      <c r="AR26" s="303"/>
      <c r="AS26" s="294"/>
      <c r="AT26" s="318"/>
      <c r="AU26" s="452"/>
      <c r="AV26" s="454"/>
      <c r="AW26" s="456"/>
      <c r="AX26" s="427"/>
      <c r="AY26" s="431"/>
      <c r="AZ26" s="427"/>
      <c r="BA26" s="457"/>
      <c r="BB26" s="459"/>
      <c r="BC26" s="461"/>
      <c r="BD26" s="463"/>
      <c r="BE26" s="439"/>
    </row>
    <row r="27" spans="1:57" ht="16.5" customHeight="1">
      <c r="A27" s="388" t="s">
        <v>6</v>
      </c>
      <c r="B27" s="358" t="s">
        <v>139</v>
      </c>
      <c r="C27" s="56">
        <v>1</v>
      </c>
      <c r="D27" s="56"/>
      <c r="E27" s="134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111"/>
      <c r="AK27" s="77">
        <f aca="true" t="shared" si="2" ref="AK27:AK45">COUNTA(F27:AJ27)-COUNTIF(F27:AJ27,"集")-COUNTIF(F27:AJ27,"休")-COUNTIF(F27:AJ27,"外")</f>
        <v>0</v>
      </c>
      <c r="AL27" s="147">
        <f aca="true" t="shared" si="3" ref="AL27:AL46">COUNTIF(F27:AJ27,"集")</f>
        <v>0</v>
      </c>
      <c r="AM27" s="77">
        <f>AK27+'【11月】月集計表'!AM27</f>
        <v>0</v>
      </c>
      <c r="AN27" s="147">
        <f>AL27+'【11月】月集計表'!AN27</f>
        <v>0</v>
      </c>
      <c r="AO27" s="48"/>
      <c r="AP27" s="51"/>
      <c r="AQ27" s="305"/>
      <c r="AR27" s="303">
        <v>5</v>
      </c>
      <c r="AS27" s="291"/>
      <c r="AT27" s="430">
        <f>IF(E36="","",E36)</f>
      </c>
      <c r="AU27" s="457"/>
      <c r="AV27" s="454">
        <f>IF(AS27="H29",0,IF($BM$12&lt;=AU27,$BM$12,AU27))</f>
        <v>0</v>
      </c>
      <c r="AW27" s="456"/>
      <c r="AX27" s="427">
        <f>IF(AS27="H29",0,IF(10000&lt;=AW27,10000,AW27))</f>
        <v>0</v>
      </c>
      <c r="AY27" s="431"/>
      <c r="AZ27" s="427">
        <f>IF(AS27="H29",0,IF(20000&lt;=AY27,20000,AY27))</f>
        <v>0</v>
      </c>
      <c r="BA27" s="457"/>
      <c r="BB27" s="459"/>
      <c r="BC27" s="461"/>
      <c r="BD27" s="463"/>
      <c r="BE27" s="439"/>
    </row>
    <row r="28" spans="1:57" ht="16.5" customHeight="1" thickBot="1">
      <c r="A28" s="390"/>
      <c r="B28" s="359"/>
      <c r="C28" s="60">
        <v>2</v>
      </c>
      <c r="D28" s="60"/>
      <c r="E28" s="13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08"/>
      <c r="AK28" s="59">
        <f t="shared" si="2"/>
        <v>0</v>
      </c>
      <c r="AL28" s="148">
        <f t="shared" si="3"/>
        <v>0</v>
      </c>
      <c r="AM28" s="59">
        <f>AK28+'【11月】月集計表'!AM28</f>
        <v>0</v>
      </c>
      <c r="AN28" s="148">
        <f>AL28+'【11月】月集計表'!AN28</f>
        <v>0</v>
      </c>
      <c r="AO28" s="48"/>
      <c r="AP28" s="51"/>
      <c r="AQ28" s="306"/>
      <c r="AR28" s="440"/>
      <c r="AS28" s="292"/>
      <c r="AT28" s="441"/>
      <c r="AU28" s="464"/>
      <c r="AV28" s="465"/>
      <c r="AW28" s="466"/>
      <c r="AX28" s="447"/>
      <c r="AY28" s="446"/>
      <c r="AZ28" s="447"/>
      <c r="BA28" s="467"/>
      <c r="BB28" s="468"/>
      <c r="BC28" s="469"/>
      <c r="BD28" s="470"/>
      <c r="BE28" s="450"/>
    </row>
    <row r="29" spans="1:57" ht="16.5" customHeight="1">
      <c r="A29" s="390"/>
      <c r="B29" s="359"/>
      <c r="C29" s="60">
        <v>3</v>
      </c>
      <c r="D29" s="60"/>
      <c r="E29" s="13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08"/>
      <c r="AK29" s="59">
        <f t="shared" si="2"/>
        <v>0</v>
      </c>
      <c r="AL29" s="148">
        <f t="shared" si="3"/>
        <v>0</v>
      </c>
      <c r="AM29" s="59">
        <f>AK29+'【11月】月集計表'!AM29</f>
        <v>0</v>
      </c>
      <c r="AN29" s="148">
        <f>AL29+'【11月】月集計表'!AN29</f>
        <v>0</v>
      </c>
      <c r="AP29" s="30"/>
      <c r="AQ29" s="304" t="s">
        <v>174</v>
      </c>
      <c r="AR29" s="302">
        <v>1</v>
      </c>
      <c r="AS29" s="293"/>
      <c r="AT29" s="317">
        <f>IF(E37="","",E37)</f>
      </c>
      <c r="AU29" s="424"/>
      <c r="AV29" s="471">
        <f>IF(AS29="H29",0,IF(90000&lt;=AU29,90000,AU29))</f>
        <v>0</v>
      </c>
      <c r="AW29" s="424"/>
      <c r="AX29" s="426">
        <f>IF(AS29="H29",0,IF(10000&lt;=AW29,10000,AW29))</f>
        <v>0</v>
      </c>
      <c r="AY29" s="428"/>
      <c r="AZ29" s="432"/>
      <c r="BA29" s="428"/>
      <c r="BB29" s="472"/>
      <c r="BC29" s="474"/>
      <c r="BD29" s="462"/>
      <c r="BE29" s="438"/>
    </row>
    <row r="30" spans="1:57" ht="16.5" customHeight="1">
      <c r="A30" s="390"/>
      <c r="B30" s="359"/>
      <c r="C30" s="60">
        <v>4</v>
      </c>
      <c r="D30" s="60"/>
      <c r="E30" s="13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08"/>
      <c r="AK30" s="59">
        <f t="shared" si="2"/>
        <v>0</v>
      </c>
      <c r="AL30" s="148">
        <f t="shared" si="3"/>
        <v>0</v>
      </c>
      <c r="AM30" s="59">
        <f>AK30+'【11月】月集計表'!AM30</f>
        <v>0</v>
      </c>
      <c r="AN30" s="148">
        <f>AL30+'【11月】月集計表'!AN30</f>
        <v>0</v>
      </c>
      <c r="AP30" s="30"/>
      <c r="AQ30" s="305"/>
      <c r="AR30" s="303"/>
      <c r="AS30" s="294"/>
      <c r="AT30" s="318"/>
      <c r="AU30" s="425"/>
      <c r="AV30" s="427"/>
      <c r="AW30" s="431"/>
      <c r="AX30" s="427"/>
      <c r="AY30" s="429"/>
      <c r="AZ30" s="433"/>
      <c r="BA30" s="429"/>
      <c r="BB30" s="473"/>
      <c r="BC30" s="475"/>
      <c r="BD30" s="463"/>
      <c r="BE30" s="439"/>
    </row>
    <row r="31" spans="1:57" ht="16.5" customHeight="1" thickBot="1">
      <c r="A31" s="390"/>
      <c r="B31" s="360"/>
      <c r="C31" s="57">
        <v>5</v>
      </c>
      <c r="D31" s="57"/>
      <c r="E31" s="13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112"/>
      <c r="AK31" s="62">
        <f t="shared" si="2"/>
        <v>0</v>
      </c>
      <c r="AL31" s="149">
        <f t="shared" si="3"/>
        <v>0</v>
      </c>
      <c r="AM31" s="62">
        <f>AK31+'【11月】月集計表'!AM31</f>
        <v>0</v>
      </c>
      <c r="AN31" s="149">
        <f>AL31+'【11月】月集計表'!AN31</f>
        <v>0</v>
      </c>
      <c r="AP31" s="30"/>
      <c r="AQ31" s="305"/>
      <c r="AR31" s="303">
        <v>2</v>
      </c>
      <c r="AS31" s="291"/>
      <c r="AT31" s="430">
        <f>IF(E38="","",E38)</f>
      </c>
      <c r="AU31" s="431"/>
      <c r="AV31" s="427">
        <f>IF(AS31="H29",0,IF(90000&lt;=AU31,90000,AU31))</f>
        <v>0</v>
      </c>
      <c r="AW31" s="431"/>
      <c r="AX31" s="427">
        <f>IF(AS31="H29",0,IF(10000&lt;=AW31,10000,AW31))</f>
        <v>0</v>
      </c>
      <c r="AY31" s="429"/>
      <c r="AZ31" s="433"/>
      <c r="BA31" s="429"/>
      <c r="BB31" s="473"/>
      <c r="BC31" s="475"/>
      <c r="BD31" s="463"/>
      <c r="BE31" s="439"/>
    </row>
    <row r="32" spans="1:57" ht="16.5" customHeight="1">
      <c r="A32" s="390"/>
      <c r="B32" s="358" t="s">
        <v>140</v>
      </c>
      <c r="C32" s="56">
        <v>1</v>
      </c>
      <c r="D32" s="56"/>
      <c r="E32" s="254">
        <f>IF('【6月】月集計表'!E32&lt;&gt;"",'【6月】月集計表'!E32,"")</f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111"/>
      <c r="AK32" s="81">
        <f t="shared" si="2"/>
        <v>0</v>
      </c>
      <c r="AL32" s="77">
        <f t="shared" si="3"/>
        <v>0</v>
      </c>
      <c r="AM32" s="77">
        <f>AK32+'【11月】月集計表'!AM32</f>
        <v>0</v>
      </c>
      <c r="AN32" s="77">
        <f>AL32+'【11月】月集計表'!AN32</f>
        <v>0</v>
      </c>
      <c r="AP32" s="30"/>
      <c r="AQ32" s="305"/>
      <c r="AR32" s="303"/>
      <c r="AS32" s="294"/>
      <c r="AT32" s="318"/>
      <c r="AU32" s="425"/>
      <c r="AV32" s="427"/>
      <c r="AW32" s="431"/>
      <c r="AX32" s="427"/>
      <c r="AY32" s="429"/>
      <c r="AZ32" s="433"/>
      <c r="BA32" s="429"/>
      <c r="BB32" s="473"/>
      <c r="BC32" s="475"/>
      <c r="BD32" s="463"/>
      <c r="BE32" s="439"/>
    </row>
    <row r="33" spans="1:57" ht="16.5" customHeight="1">
      <c r="A33" s="390"/>
      <c r="B33" s="359"/>
      <c r="C33" s="60">
        <v>2</v>
      </c>
      <c r="D33" s="60"/>
      <c r="E33" s="255">
        <f>IF('【6月】月集計表'!E33&lt;&gt;"",'【6月】月集計表'!E33,"")</f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08"/>
      <c r="AK33" s="58">
        <f t="shared" si="2"/>
        <v>0</v>
      </c>
      <c r="AL33" s="59">
        <f t="shared" si="3"/>
        <v>0</v>
      </c>
      <c r="AM33" s="59">
        <f>AK33+'【11月】月集計表'!AM33</f>
        <v>0</v>
      </c>
      <c r="AN33" s="59">
        <f>AL33+'【11月】月集計表'!AN33</f>
        <v>0</v>
      </c>
      <c r="AP33" s="30"/>
      <c r="AQ33" s="305"/>
      <c r="AR33" s="303">
        <v>3</v>
      </c>
      <c r="AS33" s="291"/>
      <c r="AT33" s="430">
        <f>IF(E39="","",E39)</f>
      </c>
      <c r="AU33" s="431"/>
      <c r="AV33" s="427">
        <f>IF(AS33="H29",0,IF(90000&lt;=AU33,90000,AU33))</f>
        <v>0</v>
      </c>
      <c r="AW33" s="431"/>
      <c r="AX33" s="427">
        <f>IF(AS33="H29",0,IF(10000&lt;=AW33,10000,AW33))</f>
        <v>0</v>
      </c>
      <c r="AY33" s="429"/>
      <c r="AZ33" s="433"/>
      <c r="BA33" s="429"/>
      <c r="BB33" s="473"/>
      <c r="BC33" s="475"/>
      <c r="BD33" s="463"/>
      <c r="BE33" s="439"/>
    </row>
    <row r="34" spans="1:57" ht="16.5" customHeight="1">
      <c r="A34" s="390"/>
      <c r="B34" s="359"/>
      <c r="C34" s="60">
        <v>3</v>
      </c>
      <c r="D34" s="60"/>
      <c r="E34" s="255">
        <f>IF('【6月】月集計表'!E34&lt;&gt;"",'【6月】月集計表'!E34,"")</f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08"/>
      <c r="AK34" s="58">
        <f t="shared" si="2"/>
        <v>0</v>
      </c>
      <c r="AL34" s="59">
        <f t="shared" si="3"/>
        <v>0</v>
      </c>
      <c r="AM34" s="59">
        <f>AK34+'【11月】月集計表'!AM34</f>
        <v>0</v>
      </c>
      <c r="AN34" s="59">
        <f>AL34+'【11月】月集計表'!AN34</f>
        <v>0</v>
      </c>
      <c r="AP34" s="30"/>
      <c r="AQ34" s="305"/>
      <c r="AR34" s="303"/>
      <c r="AS34" s="294"/>
      <c r="AT34" s="318"/>
      <c r="AU34" s="425"/>
      <c r="AV34" s="427"/>
      <c r="AW34" s="431"/>
      <c r="AX34" s="427"/>
      <c r="AY34" s="429"/>
      <c r="AZ34" s="433"/>
      <c r="BA34" s="429"/>
      <c r="BB34" s="473"/>
      <c r="BC34" s="475"/>
      <c r="BD34" s="463"/>
      <c r="BE34" s="439"/>
    </row>
    <row r="35" spans="1:57" ht="16.5" customHeight="1">
      <c r="A35" s="390"/>
      <c r="B35" s="359"/>
      <c r="C35" s="60">
        <v>4</v>
      </c>
      <c r="D35" s="60"/>
      <c r="E35" s="255">
        <f>IF('【6月】月集計表'!E35&lt;&gt;"",'【6月】月集計表'!E35,"")</f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08"/>
      <c r="AK35" s="58">
        <f t="shared" si="2"/>
        <v>0</v>
      </c>
      <c r="AL35" s="59">
        <f t="shared" si="3"/>
        <v>0</v>
      </c>
      <c r="AM35" s="59">
        <f>AK35+'【11月】月集計表'!AM35</f>
        <v>0</v>
      </c>
      <c r="AN35" s="59">
        <f>AL35+'【11月】月集計表'!AN35</f>
        <v>0</v>
      </c>
      <c r="AP35" s="30"/>
      <c r="AQ35" s="305"/>
      <c r="AR35" s="303">
        <v>4</v>
      </c>
      <c r="AS35" s="291"/>
      <c r="AT35" s="430">
        <f>IF(E40="","",E40)</f>
      </c>
      <c r="AU35" s="431"/>
      <c r="AV35" s="427">
        <f>IF(AS35="H29",0,IF(90000&lt;=AU35,90000,AU35))</f>
        <v>0</v>
      </c>
      <c r="AW35" s="431"/>
      <c r="AX35" s="427">
        <f>IF(AS35="H29",0,IF(10000&lt;=AW35,10000,AW35))</f>
        <v>0</v>
      </c>
      <c r="AY35" s="429"/>
      <c r="AZ35" s="433"/>
      <c r="BA35" s="429"/>
      <c r="BB35" s="473"/>
      <c r="BC35" s="475"/>
      <c r="BD35" s="463"/>
      <c r="BE35" s="439"/>
    </row>
    <row r="36" spans="1:57" ht="16.5" customHeight="1" thickBot="1">
      <c r="A36" s="390"/>
      <c r="B36" s="360"/>
      <c r="C36" s="57">
        <v>5</v>
      </c>
      <c r="D36" s="57"/>
      <c r="E36" s="256">
        <f>IF('【6月】月集計表'!E36&lt;&gt;"",'【6月】月集計表'!E36,"")</f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112"/>
      <c r="AK36" s="61">
        <f t="shared" si="2"/>
        <v>0</v>
      </c>
      <c r="AL36" s="62">
        <f t="shared" si="3"/>
        <v>0</v>
      </c>
      <c r="AM36" s="62">
        <f>AK36+'【11月】月集計表'!AM36</f>
        <v>0</v>
      </c>
      <c r="AN36" s="62">
        <f>AL36+'【11月】月集計表'!AN36</f>
        <v>0</v>
      </c>
      <c r="AP36" s="30"/>
      <c r="AQ36" s="305"/>
      <c r="AR36" s="303"/>
      <c r="AS36" s="294"/>
      <c r="AT36" s="318"/>
      <c r="AU36" s="425"/>
      <c r="AV36" s="427"/>
      <c r="AW36" s="431"/>
      <c r="AX36" s="427"/>
      <c r="AY36" s="429"/>
      <c r="AZ36" s="433"/>
      <c r="BA36" s="429"/>
      <c r="BB36" s="473"/>
      <c r="BC36" s="475"/>
      <c r="BD36" s="463"/>
      <c r="BE36" s="439"/>
    </row>
    <row r="37" spans="1:57" ht="16.5" customHeight="1">
      <c r="A37" s="390"/>
      <c r="B37" s="358" t="s">
        <v>148</v>
      </c>
      <c r="C37" s="56">
        <v>1</v>
      </c>
      <c r="D37" s="114"/>
      <c r="E37" s="254">
        <f>IF('【6月】月集計表'!E37&lt;&gt;"",'【6月】月集計表'!E37,"")</f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111"/>
      <c r="AK37" s="81">
        <f t="shared" si="2"/>
        <v>0</v>
      </c>
      <c r="AL37" s="77">
        <f t="shared" si="3"/>
        <v>0</v>
      </c>
      <c r="AM37" s="77">
        <f>AK37+'【11月】月集計表'!AM37</f>
        <v>0</v>
      </c>
      <c r="AN37" s="77">
        <f>AL37+'【11月】月集計表'!AN37</f>
        <v>0</v>
      </c>
      <c r="AP37" s="30"/>
      <c r="AQ37" s="305"/>
      <c r="AR37" s="303">
        <v>5</v>
      </c>
      <c r="AS37" s="291"/>
      <c r="AT37" s="430">
        <f>IF(E41="","",E41)</f>
      </c>
      <c r="AU37" s="431"/>
      <c r="AV37" s="427">
        <f>IF(AS37="H29",0,IF(90000&lt;=AU37,90000,AU37))</f>
        <v>0</v>
      </c>
      <c r="AW37" s="431"/>
      <c r="AX37" s="427">
        <f>IF(AS37="H29",0,IF(10000&lt;=AW37,10000,AW37))</f>
        <v>0</v>
      </c>
      <c r="AY37" s="429"/>
      <c r="AZ37" s="433"/>
      <c r="BA37" s="429"/>
      <c r="BB37" s="473"/>
      <c r="BC37" s="475"/>
      <c r="BD37" s="463"/>
      <c r="BE37" s="439"/>
    </row>
    <row r="38" spans="1:57" ht="16.5" customHeight="1" thickBot="1">
      <c r="A38" s="390"/>
      <c r="B38" s="359"/>
      <c r="C38" s="60">
        <v>2</v>
      </c>
      <c r="D38" s="115"/>
      <c r="E38" s="255">
        <f>IF('【6月】月集計表'!E38&lt;&gt;"",'【6月】月集計表'!E38,"")</f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08"/>
      <c r="AK38" s="58">
        <f t="shared" si="2"/>
        <v>0</v>
      </c>
      <c r="AL38" s="59">
        <f t="shared" si="3"/>
        <v>0</v>
      </c>
      <c r="AM38" s="59">
        <f>AK38+'【11月】月集計表'!AM38</f>
        <v>0</v>
      </c>
      <c r="AN38" s="59">
        <f>AL38+'【11月】月集計表'!AN38</f>
        <v>0</v>
      </c>
      <c r="AP38" s="30"/>
      <c r="AQ38" s="306"/>
      <c r="AR38" s="440"/>
      <c r="AS38" s="292"/>
      <c r="AT38" s="441"/>
      <c r="AU38" s="442"/>
      <c r="AV38" s="447"/>
      <c r="AW38" s="446"/>
      <c r="AX38" s="447"/>
      <c r="AY38" s="444"/>
      <c r="AZ38" s="445"/>
      <c r="BA38" s="444"/>
      <c r="BB38" s="477"/>
      <c r="BC38" s="478"/>
      <c r="BD38" s="470"/>
      <c r="BE38" s="450"/>
    </row>
    <row r="39" spans="1:57" ht="16.5" customHeight="1">
      <c r="A39" s="390"/>
      <c r="B39" s="359"/>
      <c r="C39" s="60">
        <v>3</v>
      </c>
      <c r="D39" s="115"/>
      <c r="E39" s="255">
        <f>IF('【6月】月集計表'!E39&lt;&gt;"",'【6月】月集計表'!E39,"")</f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08"/>
      <c r="AK39" s="58">
        <f t="shared" si="2"/>
        <v>0</v>
      </c>
      <c r="AL39" s="59">
        <f t="shared" si="3"/>
        <v>0</v>
      </c>
      <c r="AM39" s="59">
        <f>AK39+'【11月】月集計表'!AM39</f>
        <v>0</v>
      </c>
      <c r="AN39" s="59">
        <f>AL39+'【11月】月集計表'!AN39</f>
        <v>0</v>
      </c>
      <c r="AQ39" s="304" t="s">
        <v>175</v>
      </c>
      <c r="AR39" s="302">
        <v>1</v>
      </c>
      <c r="AS39" s="293"/>
      <c r="AT39" s="317">
        <f>IF(E42="","",E42)</f>
      </c>
      <c r="AU39" s="424"/>
      <c r="AV39" s="426">
        <f>IF(AS39="H29",0,IF(90000&lt;=AU39,90000,AU39))</f>
        <v>0</v>
      </c>
      <c r="AW39" s="424"/>
      <c r="AX39" s="426">
        <f>IF(AS39="H29",0,IF(10000&lt;=AW39,10000,AW39))</f>
        <v>0</v>
      </c>
      <c r="AY39" s="428"/>
      <c r="AZ39" s="432"/>
      <c r="BA39" s="428"/>
      <c r="BB39" s="476"/>
      <c r="BC39" s="474"/>
      <c r="BD39" s="462"/>
      <c r="BE39" s="438"/>
    </row>
    <row r="40" spans="1:57" ht="16.5" customHeight="1">
      <c r="A40" s="390"/>
      <c r="B40" s="359"/>
      <c r="C40" s="60">
        <v>4</v>
      </c>
      <c r="D40" s="115"/>
      <c r="E40" s="255">
        <f>IF('【6月】月集計表'!E40&lt;&gt;"",'【6月】月集計表'!E40,"")</f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08"/>
      <c r="AK40" s="58">
        <f t="shared" si="2"/>
        <v>0</v>
      </c>
      <c r="AL40" s="59">
        <f t="shared" si="3"/>
        <v>0</v>
      </c>
      <c r="AM40" s="59">
        <f>AK40+'【11月】月集計表'!AM40</f>
        <v>0</v>
      </c>
      <c r="AN40" s="59">
        <f>AL40+'【11月】月集計表'!AN40</f>
        <v>0</v>
      </c>
      <c r="AQ40" s="305"/>
      <c r="AR40" s="303"/>
      <c r="AS40" s="294"/>
      <c r="AT40" s="318"/>
      <c r="AU40" s="425"/>
      <c r="AV40" s="427"/>
      <c r="AW40" s="431"/>
      <c r="AX40" s="427"/>
      <c r="AY40" s="429"/>
      <c r="AZ40" s="433"/>
      <c r="BA40" s="429"/>
      <c r="BB40" s="473"/>
      <c r="BC40" s="475"/>
      <c r="BD40" s="463"/>
      <c r="BE40" s="439"/>
    </row>
    <row r="41" spans="1:57" ht="16.5" customHeight="1" thickBot="1">
      <c r="A41" s="390"/>
      <c r="B41" s="360"/>
      <c r="C41" s="57">
        <v>5</v>
      </c>
      <c r="D41" s="116"/>
      <c r="E41" s="256">
        <f>IF('【6月】月集計表'!E41&lt;&gt;"",'【6月】月集計表'!E41,"")</f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112"/>
      <c r="AK41" s="61">
        <f t="shared" si="2"/>
        <v>0</v>
      </c>
      <c r="AL41" s="62">
        <f t="shared" si="3"/>
        <v>0</v>
      </c>
      <c r="AM41" s="62">
        <f>AK41+'【11月】月集計表'!AM41</f>
        <v>0</v>
      </c>
      <c r="AN41" s="62">
        <f>AL41+'【11月】月集計表'!AN41</f>
        <v>0</v>
      </c>
      <c r="AQ41" s="305"/>
      <c r="AR41" s="303">
        <v>2</v>
      </c>
      <c r="AS41" s="291"/>
      <c r="AT41" s="430">
        <f>IF(E43="","",E43)</f>
      </c>
      <c r="AU41" s="431"/>
      <c r="AV41" s="427">
        <f>IF(AS41="H29",0,IF(90000&lt;=AU41,90000,AU41))</f>
        <v>0</v>
      </c>
      <c r="AW41" s="431"/>
      <c r="AX41" s="427">
        <f>IF(AS41="H29",0,IF(10000&lt;=AW41,10000,AW41))</f>
        <v>0</v>
      </c>
      <c r="AY41" s="429"/>
      <c r="AZ41" s="433"/>
      <c r="BA41" s="429"/>
      <c r="BB41" s="473"/>
      <c r="BC41" s="475"/>
      <c r="BD41" s="463"/>
      <c r="BE41" s="439"/>
    </row>
    <row r="42" spans="1:57" ht="16.5" customHeight="1">
      <c r="A42" s="390"/>
      <c r="B42" s="359" t="s">
        <v>141</v>
      </c>
      <c r="C42" s="74">
        <v>1</v>
      </c>
      <c r="D42" s="117"/>
      <c r="E42" s="254">
        <f>IF('【6月】月集計表'!E42&lt;&gt;"",'【6月】月集計表'!E42,"")</f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07"/>
      <c r="AK42" s="75">
        <f t="shared" si="2"/>
        <v>0</v>
      </c>
      <c r="AL42" s="76">
        <f t="shared" si="3"/>
        <v>0</v>
      </c>
      <c r="AM42" s="76">
        <f>AK42+'【11月】月集計表'!AM42</f>
        <v>0</v>
      </c>
      <c r="AN42" s="76">
        <f>AL42+'【11月】月集計表'!AN42</f>
        <v>0</v>
      </c>
      <c r="AQ42" s="305"/>
      <c r="AR42" s="303"/>
      <c r="AS42" s="294"/>
      <c r="AT42" s="318"/>
      <c r="AU42" s="425"/>
      <c r="AV42" s="427"/>
      <c r="AW42" s="431"/>
      <c r="AX42" s="427"/>
      <c r="AY42" s="429"/>
      <c r="AZ42" s="433"/>
      <c r="BA42" s="429"/>
      <c r="BB42" s="473"/>
      <c r="BC42" s="475"/>
      <c r="BD42" s="463"/>
      <c r="BE42" s="439"/>
    </row>
    <row r="43" spans="1:57" ht="16.5" customHeight="1">
      <c r="A43" s="390"/>
      <c r="B43" s="359"/>
      <c r="C43" s="60">
        <v>2</v>
      </c>
      <c r="D43" s="115"/>
      <c r="E43" s="255">
        <f>IF('【6月】月集計表'!E43&lt;&gt;"",'【6月】月集計表'!E43,"")</f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08"/>
      <c r="AK43" s="58">
        <f t="shared" si="2"/>
        <v>0</v>
      </c>
      <c r="AL43" s="59">
        <f t="shared" si="3"/>
        <v>0</v>
      </c>
      <c r="AM43" s="59">
        <f>AK43+'【11月】月集計表'!AM43</f>
        <v>0</v>
      </c>
      <c r="AN43" s="59">
        <f>AL43+'【11月】月集計表'!AN43</f>
        <v>0</v>
      </c>
      <c r="AQ43" s="305"/>
      <c r="AR43" s="303">
        <v>3</v>
      </c>
      <c r="AS43" s="291"/>
      <c r="AT43" s="430">
        <f>IF(E44="","",E44)</f>
      </c>
      <c r="AU43" s="431"/>
      <c r="AV43" s="427">
        <f>IF(AS43="H29",0,IF(90000&lt;=AU43,90000,AU43))</f>
        <v>0</v>
      </c>
      <c r="AW43" s="431"/>
      <c r="AX43" s="427">
        <f>IF(AS43="H29",0,IF(10000&lt;=AW43,10000,AW43))</f>
        <v>0</v>
      </c>
      <c r="AY43" s="429"/>
      <c r="AZ43" s="433"/>
      <c r="BA43" s="429"/>
      <c r="BB43" s="473"/>
      <c r="BC43" s="475"/>
      <c r="BD43" s="463"/>
      <c r="BE43" s="439"/>
    </row>
    <row r="44" spans="1:57" ht="16.5" customHeight="1">
      <c r="A44" s="390"/>
      <c r="B44" s="359"/>
      <c r="C44" s="60">
        <v>3</v>
      </c>
      <c r="D44" s="115"/>
      <c r="E44" s="255">
        <f>IF('【6月】月集計表'!E44&lt;&gt;"",'【6月】月集計表'!E44,"")</f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08"/>
      <c r="AK44" s="58">
        <f t="shared" si="2"/>
        <v>0</v>
      </c>
      <c r="AL44" s="59">
        <f t="shared" si="3"/>
        <v>0</v>
      </c>
      <c r="AM44" s="59">
        <f>AK44+'【11月】月集計表'!AM44</f>
        <v>0</v>
      </c>
      <c r="AN44" s="59">
        <f>AL44+'【11月】月集計表'!AN44</f>
        <v>0</v>
      </c>
      <c r="AQ44" s="305"/>
      <c r="AR44" s="303"/>
      <c r="AS44" s="294"/>
      <c r="AT44" s="318"/>
      <c r="AU44" s="425"/>
      <c r="AV44" s="427"/>
      <c r="AW44" s="431"/>
      <c r="AX44" s="427"/>
      <c r="AY44" s="429"/>
      <c r="AZ44" s="433"/>
      <c r="BA44" s="429"/>
      <c r="BB44" s="473"/>
      <c r="BC44" s="475"/>
      <c r="BD44" s="463"/>
      <c r="BE44" s="439"/>
    </row>
    <row r="45" spans="1:57" ht="16.5" customHeight="1">
      <c r="A45" s="390"/>
      <c r="B45" s="359"/>
      <c r="C45" s="60">
        <v>4</v>
      </c>
      <c r="D45" s="115"/>
      <c r="E45" s="255">
        <f>IF('【6月】月集計表'!E45&lt;&gt;"",'【6月】月集計表'!E45,"")</f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08"/>
      <c r="AK45" s="58">
        <f t="shared" si="2"/>
        <v>0</v>
      </c>
      <c r="AL45" s="59">
        <f t="shared" si="3"/>
        <v>0</v>
      </c>
      <c r="AM45" s="59">
        <f>AK45+'【11月】月集計表'!AM45</f>
        <v>0</v>
      </c>
      <c r="AN45" s="59">
        <f>AL45+'【11月】月集計表'!AN45</f>
        <v>0</v>
      </c>
      <c r="AQ45" s="305"/>
      <c r="AR45" s="303">
        <v>4</v>
      </c>
      <c r="AS45" s="291"/>
      <c r="AT45" s="430">
        <f>IF(E45="","",E45)</f>
      </c>
      <c r="AU45" s="431"/>
      <c r="AV45" s="427">
        <f>IF(AS45="H29",0,IF(90000&lt;=AU45,90000,AU45))</f>
        <v>0</v>
      </c>
      <c r="AW45" s="431"/>
      <c r="AX45" s="427">
        <f>IF(AS45="H29",0,IF(10000&lt;=AW45,10000,AW45))</f>
        <v>0</v>
      </c>
      <c r="AY45" s="429"/>
      <c r="AZ45" s="433"/>
      <c r="BA45" s="429"/>
      <c r="BB45" s="473"/>
      <c r="BC45" s="475"/>
      <c r="BD45" s="463"/>
      <c r="BE45" s="439"/>
    </row>
    <row r="46" spans="1:57" ht="16.5" customHeight="1" thickBot="1">
      <c r="A46" s="390"/>
      <c r="B46" s="360"/>
      <c r="C46" s="57">
        <v>5</v>
      </c>
      <c r="D46" s="116"/>
      <c r="E46" s="256">
        <f>IF('【6月】月集計表'!E46&lt;&gt;"",'【6月】月集計表'!E46,"")</f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112"/>
      <c r="AK46" s="61">
        <f>COUNTA(F46:AJ46)-COUNTIF(F46:AJ46,"集")-COUNTIF(F46:AJ46,"休")-COUNTIF(F46:AJ46,"外")</f>
        <v>0</v>
      </c>
      <c r="AL46" s="62">
        <f t="shared" si="3"/>
        <v>0</v>
      </c>
      <c r="AM46" s="62">
        <f>AK46+'【11月】月集計表'!AM46</f>
        <v>0</v>
      </c>
      <c r="AN46" s="62">
        <f>AL46+'【11月】月集計表'!AN46</f>
        <v>0</v>
      </c>
      <c r="AQ46" s="305"/>
      <c r="AR46" s="303"/>
      <c r="AS46" s="294"/>
      <c r="AT46" s="318"/>
      <c r="AU46" s="425"/>
      <c r="AV46" s="427"/>
      <c r="AW46" s="431"/>
      <c r="AX46" s="427"/>
      <c r="AY46" s="429"/>
      <c r="AZ46" s="433"/>
      <c r="BA46" s="429"/>
      <c r="BB46" s="473"/>
      <c r="BC46" s="475"/>
      <c r="BD46" s="463"/>
      <c r="BE46" s="439"/>
    </row>
    <row r="47" spans="1:57" ht="16.5" customHeight="1" thickBot="1">
      <c r="A47" s="360"/>
      <c r="B47" s="356" t="s">
        <v>146</v>
      </c>
      <c r="C47" s="329"/>
      <c r="D47" s="329"/>
      <c r="E47" s="357"/>
      <c r="F47" s="63">
        <f>COUNTA(F27:F46)-COUNTIF(F27:F46,"外")-COUNTIF(F27:F46,"休")-COUNTIF(F27:F46,"集")</f>
        <v>0</v>
      </c>
      <c r="G47" s="63">
        <f aca="true" t="shared" si="4" ref="G47:AI47">COUNTA(G27:G46)-COUNTIF(G27:G46,"外")-COUNTIF(G27:G46,"休")-COUNTIF(G27:G46,"集")</f>
        <v>0</v>
      </c>
      <c r="H47" s="63">
        <f t="shared" si="4"/>
        <v>0</v>
      </c>
      <c r="I47" s="63">
        <f t="shared" si="4"/>
        <v>0</v>
      </c>
      <c r="J47" s="63">
        <f t="shared" si="4"/>
        <v>0</v>
      </c>
      <c r="K47" s="63">
        <f t="shared" si="4"/>
        <v>0</v>
      </c>
      <c r="L47" s="63">
        <f t="shared" si="4"/>
        <v>0</v>
      </c>
      <c r="M47" s="63">
        <f t="shared" si="4"/>
        <v>0</v>
      </c>
      <c r="N47" s="63">
        <f t="shared" si="4"/>
        <v>0</v>
      </c>
      <c r="O47" s="64">
        <f t="shared" si="4"/>
        <v>0</v>
      </c>
      <c r="P47" s="64">
        <f t="shared" si="4"/>
        <v>0</v>
      </c>
      <c r="Q47" s="64">
        <f t="shared" si="4"/>
        <v>0</v>
      </c>
      <c r="R47" s="64">
        <f t="shared" si="4"/>
        <v>0</v>
      </c>
      <c r="S47" s="64">
        <f t="shared" si="4"/>
        <v>0</v>
      </c>
      <c r="T47" s="64">
        <f t="shared" si="4"/>
        <v>0</v>
      </c>
      <c r="U47" s="64">
        <f t="shared" si="4"/>
        <v>0</v>
      </c>
      <c r="V47" s="64">
        <f t="shared" si="4"/>
        <v>0</v>
      </c>
      <c r="W47" s="64">
        <f t="shared" si="4"/>
        <v>0</v>
      </c>
      <c r="X47" s="64">
        <f t="shared" si="4"/>
        <v>0</v>
      </c>
      <c r="Y47" s="64">
        <f t="shared" si="4"/>
        <v>0</v>
      </c>
      <c r="Z47" s="64">
        <f t="shared" si="4"/>
        <v>0</v>
      </c>
      <c r="AA47" s="64">
        <f t="shared" si="4"/>
        <v>0</v>
      </c>
      <c r="AB47" s="64">
        <f t="shared" si="4"/>
        <v>0</v>
      </c>
      <c r="AC47" s="64">
        <f t="shared" si="4"/>
        <v>0</v>
      </c>
      <c r="AD47" s="64">
        <f t="shared" si="4"/>
        <v>0</v>
      </c>
      <c r="AE47" s="64">
        <f t="shared" si="4"/>
        <v>0</v>
      </c>
      <c r="AF47" s="64">
        <f t="shared" si="4"/>
        <v>0</v>
      </c>
      <c r="AG47" s="64">
        <f t="shared" si="4"/>
        <v>0</v>
      </c>
      <c r="AH47" s="66">
        <f t="shared" si="4"/>
        <v>0</v>
      </c>
      <c r="AI47" s="66">
        <f t="shared" si="4"/>
        <v>0</v>
      </c>
      <c r="AJ47" s="67">
        <f>COUNTA(AJ27:AJ46)-COUNTIF(AJ27:AJ46,"外")-COUNTIF(AJ27:AJ46,"休")-COUNTIF(AJ27:AJ46,"集")</f>
        <v>0</v>
      </c>
      <c r="AQ47" s="305"/>
      <c r="AR47" s="303">
        <v>5</v>
      </c>
      <c r="AS47" s="291"/>
      <c r="AT47" s="430">
        <f>IF(E46="","",E46)</f>
      </c>
      <c r="AU47" s="431"/>
      <c r="AV47" s="427">
        <f>IF(AS47="H29",0,IF(90000&lt;=AU47,90000,AU47))</f>
        <v>0</v>
      </c>
      <c r="AW47" s="431"/>
      <c r="AX47" s="427">
        <f>IF(AS47="H29",0,IF(10000&lt;=AW47,10000,AW47))</f>
        <v>0</v>
      </c>
      <c r="AY47" s="429"/>
      <c r="AZ47" s="433"/>
      <c r="BA47" s="429"/>
      <c r="BB47" s="473"/>
      <c r="BC47" s="475"/>
      <c r="BD47" s="463"/>
      <c r="BE47" s="439"/>
    </row>
    <row r="48" spans="1:57" ht="18" customHeight="1" thickBot="1">
      <c r="A48" s="328" t="s">
        <v>145</v>
      </c>
      <c r="B48" s="329"/>
      <c r="C48" s="329"/>
      <c r="D48" s="329"/>
      <c r="E48" s="329"/>
      <c r="F48" s="65">
        <f>IF(AND(F22&gt;=3,F47&gt;=5),1,0)+IF(AND(F22&gt;=2,F47&gt;=3),1,0)+IF(AND(F22&gt;=1,F47&gt;=1),1,0)</f>
        <v>0</v>
      </c>
      <c r="G48" s="65">
        <f aca="true" t="shared" si="5" ref="G48:AI48">IF(AND(G22&gt;=3,G47&gt;=5),1,0)+IF(AND(G22&gt;=2,G47&gt;=3),1,0)++IF(AND(G22&gt;=1,G47&gt;=1),1,0)</f>
        <v>0</v>
      </c>
      <c r="H48" s="65">
        <f t="shared" si="5"/>
        <v>0</v>
      </c>
      <c r="I48" s="65">
        <f t="shared" si="5"/>
        <v>0</v>
      </c>
      <c r="J48" s="65">
        <f t="shared" si="5"/>
        <v>0</v>
      </c>
      <c r="K48" s="65">
        <f t="shared" si="5"/>
        <v>0</v>
      </c>
      <c r="L48" s="65">
        <f t="shared" si="5"/>
        <v>0</v>
      </c>
      <c r="M48" s="65">
        <f t="shared" si="5"/>
        <v>0</v>
      </c>
      <c r="N48" s="65">
        <f t="shared" si="5"/>
        <v>0</v>
      </c>
      <c r="O48" s="66">
        <f t="shared" si="5"/>
        <v>0</v>
      </c>
      <c r="P48" s="66">
        <f t="shared" si="5"/>
        <v>0</v>
      </c>
      <c r="Q48" s="66">
        <f t="shared" si="5"/>
        <v>0</v>
      </c>
      <c r="R48" s="66">
        <f t="shared" si="5"/>
        <v>0</v>
      </c>
      <c r="S48" s="66">
        <f t="shared" si="5"/>
        <v>0</v>
      </c>
      <c r="T48" s="66">
        <f t="shared" si="5"/>
        <v>0</v>
      </c>
      <c r="U48" s="66">
        <f t="shared" si="5"/>
        <v>0</v>
      </c>
      <c r="V48" s="66">
        <f t="shared" si="5"/>
        <v>0</v>
      </c>
      <c r="W48" s="66">
        <f t="shared" si="5"/>
        <v>0</v>
      </c>
      <c r="X48" s="66">
        <f t="shared" si="5"/>
        <v>0</v>
      </c>
      <c r="Y48" s="66">
        <f t="shared" si="5"/>
        <v>0</v>
      </c>
      <c r="Z48" s="66">
        <f t="shared" si="5"/>
        <v>0</v>
      </c>
      <c r="AA48" s="66">
        <f t="shared" si="5"/>
        <v>0</v>
      </c>
      <c r="AB48" s="66">
        <f t="shared" si="5"/>
        <v>0</v>
      </c>
      <c r="AC48" s="66">
        <f t="shared" si="5"/>
        <v>0</v>
      </c>
      <c r="AD48" s="66">
        <f t="shared" si="5"/>
        <v>0</v>
      </c>
      <c r="AE48" s="66">
        <f t="shared" si="5"/>
        <v>0</v>
      </c>
      <c r="AF48" s="66">
        <f t="shared" si="5"/>
        <v>0</v>
      </c>
      <c r="AG48" s="66">
        <f t="shared" si="5"/>
        <v>0</v>
      </c>
      <c r="AH48" s="66">
        <f t="shared" si="5"/>
        <v>0</v>
      </c>
      <c r="AI48" s="66">
        <f t="shared" si="5"/>
        <v>0</v>
      </c>
      <c r="AJ48" s="67">
        <f>IF(AND(AJ22&gt;=3,AJ47&gt;=5),1,0)+IF(AND(AJ22&gt;=2,AJ47&gt;=3),1,0)++IF(AND(AJ22&gt;=1,AJ47&gt;=1),1,0)</f>
        <v>0</v>
      </c>
      <c r="AO48" s="51"/>
      <c r="AP48" s="51"/>
      <c r="AQ48" s="306"/>
      <c r="AR48" s="440"/>
      <c r="AS48" s="292"/>
      <c r="AT48" s="441"/>
      <c r="AU48" s="442"/>
      <c r="AV48" s="447"/>
      <c r="AW48" s="446"/>
      <c r="AX48" s="447"/>
      <c r="AY48" s="444"/>
      <c r="AZ48" s="445"/>
      <c r="BA48" s="444"/>
      <c r="BB48" s="477"/>
      <c r="BC48" s="478"/>
      <c r="BD48" s="470"/>
      <c r="BE48" s="450"/>
    </row>
    <row r="49" spans="1:57" ht="16.5" customHeight="1" thickBot="1">
      <c r="A49" s="328" t="s">
        <v>155</v>
      </c>
      <c r="B49" s="329"/>
      <c r="C49" s="329"/>
      <c r="D49" s="329"/>
      <c r="E49" s="329"/>
      <c r="F49" s="84"/>
      <c r="G49" s="84"/>
      <c r="H49" s="84"/>
      <c r="I49" s="84"/>
      <c r="J49" s="84"/>
      <c r="K49" s="84"/>
      <c r="L49" s="84"/>
      <c r="M49" s="84"/>
      <c r="N49" s="84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O49" s="51"/>
      <c r="AP49" s="51"/>
      <c r="AQ49" s="486" t="s">
        <v>229</v>
      </c>
      <c r="AR49" s="487"/>
      <c r="AS49" s="488"/>
      <c r="AT49" s="498"/>
      <c r="AU49" s="481">
        <f aca="true" t="shared" si="6" ref="AU49:BD49">SUM(AU19:AU48)</f>
        <v>0</v>
      </c>
      <c r="AV49" s="479">
        <f t="shared" si="6"/>
        <v>0</v>
      </c>
      <c r="AW49" s="515">
        <f t="shared" si="6"/>
        <v>0</v>
      </c>
      <c r="AX49" s="496">
        <f t="shared" si="6"/>
        <v>0</v>
      </c>
      <c r="AY49" s="481">
        <f t="shared" si="6"/>
        <v>0</v>
      </c>
      <c r="AZ49" s="513">
        <f t="shared" si="6"/>
        <v>0</v>
      </c>
      <c r="BA49" s="481">
        <f t="shared" si="6"/>
        <v>0</v>
      </c>
      <c r="BB49" s="496">
        <f t="shared" si="6"/>
        <v>0</v>
      </c>
      <c r="BC49" s="479">
        <f t="shared" si="6"/>
        <v>0</v>
      </c>
      <c r="BD49" s="481">
        <f t="shared" si="6"/>
        <v>0</v>
      </c>
      <c r="BE49" s="483"/>
    </row>
    <row r="50" spans="40:57" ht="16.5" customHeight="1" thickBot="1">
      <c r="AN50" s="68"/>
      <c r="AO50" s="51"/>
      <c r="AP50" s="51"/>
      <c r="AQ50" s="489"/>
      <c r="AR50" s="490"/>
      <c r="AS50" s="491"/>
      <c r="AT50" s="499"/>
      <c r="AU50" s="485"/>
      <c r="AV50" s="480"/>
      <c r="AW50" s="516"/>
      <c r="AX50" s="497"/>
      <c r="AY50" s="485"/>
      <c r="AZ50" s="514"/>
      <c r="BA50" s="485"/>
      <c r="BB50" s="497"/>
      <c r="BC50" s="480"/>
      <c r="BD50" s="482"/>
      <c r="BE50" s="484"/>
    </row>
    <row r="51" spans="1:57" ht="16.5" customHeight="1">
      <c r="A51" s="319" t="s">
        <v>7</v>
      </c>
      <c r="B51" s="320"/>
      <c r="C51" s="320"/>
      <c r="D51" s="321"/>
      <c r="E51" s="88" t="s">
        <v>8</v>
      </c>
      <c r="F51" s="41" t="s">
        <v>9</v>
      </c>
      <c r="G51" s="41" t="s">
        <v>10</v>
      </c>
      <c r="H51" s="41" t="s">
        <v>11</v>
      </c>
      <c r="I51" s="41" t="s">
        <v>12</v>
      </c>
      <c r="J51" s="41" t="s">
        <v>13</v>
      </c>
      <c r="K51" s="41" t="s">
        <v>14</v>
      </c>
      <c r="L51" s="41" t="s">
        <v>15</v>
      </c>
      <c r="M51" s="41" t="s">
        <v>16</v>
      </c>
      <c r="N51" s="41" t="s">
        <v>17</v>
      </c>
      <c r="O51" s="41" t="s">
        <v>64</v>
      </c>
      <c r="P51" s="41" t="s">
        <v>66</v>
      </c>
      <c r="Q51" s="41" t="s">
        <v>101</v>
      </c>
      <c r="R51" s="41" t="s">
        <v>102</v>
      </c>
      <c r="S51" s="41" t="s">
        <v>18</v>
      </c>
      <c r="T51" s="41" t="s">
        <v>19</v>
      </c>
      <c r="U51" s="41" t="s">
        <v>20</v>
      </c>
      <c r="V51" s="376" t="s">
        <v>105</v>
      </c>
      <c r="W51" s="377"/>
      <c r="X51" s="378"/>
      <c r="AN51" s="70"/>
      <c r="AO51" s="51"/>
      <c r="AP51" s="51"/>
      <c r="AQ51" s="500" t="s">
        <v>230</v>
      </c>
      <c r="AR51" s="501"/>
      <c r="AS51" s="501"/>
      <c r="AT51" s="125"/>
      <c r="AU51" s="126">
        <f>SUM(AU9:AU18)</f>
        <v>0</v>
      </c>
      <c r="AV51" s="137">
        <f aca="true" t="shared" si="7" ref="AV51:BD51">SUM(AV9:AV18)</f>
        <v>0</v>
      </c>
      <c r="AW51" s="157">
        <f t="shared" si="7"/>
        <v>0</v>
      </c>
      <c r="AX51" s="158">
        <f t="shared" si="7"/>
        <v>0</v>
      </c>
      <c r="AY51" s="126">
        <f t="shared" si="7"/>
        <v>0</v>
      </c>
      <c r="AZ51" s="137">
        <f t="shared" si="7"/>
        <v>0</v>
      </c>
      <c r="BA51" s="126">
        <f t="shared" si="7"/>
        <v>0</v>
      </c>
      <c r="BB51" s="165">
        <f t="shared" si="7"/>
        <v>0</v>
      </c>
      <c r="BC51" s="158">
        <f t="shared" si="7"/>
        <v>0</v>
      </c>
      <c r="BD51" s="166">
        <f t="shared" si="7"/>
        <v>0</v>
      </c>
      <c r="BE51" s="122"/>
    </row>
    <row r="52" spans="1:57" ht="16.5" customHeight="1">
      <c r="A52" s="322"/>
      <c r="B52" s="323"/>
      <c r="C52" s="323"/>
      <c r="D52" s="324"/>
      <c r="E52" s="88" t="s">
        <v>21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373">
        <f>SUM(F52:R52)</f>
        <v>0</v>
      </c>
      <c r="W52" s="374"/>
      <c r="X52" s="375"/>
      <c r="AN52" s="70"/>
      <c r="AO52" s="51"/>
      <c r="AP52" s="51"/>
      <c r="AQ52" s="492" t="s">
        <v>178</v>
      </c>
      <c r="AR52" s="493"/>
      <c r="AS52" s="493"/>
      <c r="AT52" s="127"/>
      <c r="AU52" s="128">
        <f>SUM(AU19:AU28)</f>
        <v>0</v>
      </c>
      <c r="AV52" s="138">
        <f aca="true" t="shared" si="8" ref="AV52:BD52">SUM(AV19:AV28)</f>
        <v>0</v>
      </c>
      <c r="AW52" s="167">
        <f t="shared" si="8"/>
        <v>0</v>
      </c>
      <c r="AX52" s="168">
        <f t="shared" si="8"/>
        <v>0</v>
      </c>
      <c r="AY52" s="128">
        <f t="shared" si="8"/>
        <v>0</v>
      </c>
      <c r="AZ52" s="138">
        <f t="shared" si="8"/>
        <v>0</v>
      </c>
      <c r="BA52" s="128">
        <f t="shared" si="8"/>
        <v>0</v>
      </c>
      <c r="BB52" s="150">
        <f t="shared" si="8"/>
        <v>0</v>
      </c>
      <c r="BC52" s="138">
        <f t="shared" si="8"/>
        <v>0</v>
      </c>
      <c r="BD52" s="151">
        <f t="shared" si="8"/>
        <v>0</v>
      </c>
      <c r="BE52" s="123"/>
    </row>
    <row r="53" spans="1:57" ht="16.5" customHeight="1">
      <c r="A53" s="322"/>
      <c r="B53" s="323"/>
      <c r="C53" s="323"/>
      <c r="D53" s="324"/>
      <c r="E53" s="88" t="s">
        <v>76</v>
      </c>
      <c r="F53" s="2">
        <f>AK83</f>
        <v>0</v>
      </c>
      <c r="G53" s="2">
        <f>AK84</f>
        <v>0</v>
      </c>
      <c r="H53" s="2">
        <f>AK85</f>
        <v>0</v>
      </c>
      <c r="I53" s="2">
        <f>AK86</f>
        <v>0</v>
      </c>
      <c r="J53" s="2">
        <f>AK87</f>
        <v>0</v>
      </c>
      <c r="K53" s="2">
        <f>AK88</f>
        <v>0</v>
      </c>
      <c r="L53" s="2">
        <f>AK89</f>
        <v>0</v>
      </c>
      <c r="M53" s="2">
        <f>AK90</f>
        <v>0</v>
      </c>
      <c r="N53" s="2">
        <f>AK91</f>
        <v>0</v>
      </c>
      <c r="O53" s="2">
        <f>AK92</f>
        <v>0</v>
      </c>
      <c r="P53" s="2">
        <f>AK93</f>
        <v>0</v>
      </c>
      <c r="Q53" s="2">
        <f>AK94</f>
        <v>0</v>
      </c>
      <c r="R53" s="2">
        <f>AK95</f>
        <v>0</v>
      </c>
      <c r="S53" s="2">
        <f>AK96</f>
        <v>0</v>
      </c>
      <c r="T53" s="2">
        <f>AK97</f>
        <v>0</v>
      </c>
      <c r="U53" s="2">
        <f>AK98</f>
        <v>0</v>
      </c>
      <c r="V53" s="373">
        <f>SUM(F53:R53)</f>
        <v>0</v>
      </c>
      <c r="W53" s="374"/>
      <c r="X53" s="375"/>
      <c r="AN53" s="70"/>
      <c r="AO53" s="51"/>
      <c r="AP53" s="51"/>
      <c r="AQ53" s="492" t="s">
        <v>179</v>
      </c>
      <c r="AR53" s="493"/>
      <c r="AS53" s="493"/>
      <c r="AT53" s="127"/>
      <c r="AU53" s="128">
        <f>SUM(AU29:AU38)</f>
        <v>0</v>
      </c>
      <c r="AV53" s="138">
        <f aca="true" t="shared" si="9" ref="AV53:BD53">SUM(AV29:AV38)</f>
        <v>0</v>
      </c>
      <c r="AW53" s="128">
        <f t="shared" si="9"/>
        <v>0</v>
      </c>
      <c r="AX53" s="138">
        <f t="shared" si="9"/>
        <v>0</v>
      </c>
      <c r="AY53" s="159">
        <f t="shared" si="9"/>
        <v>0</v>
      </c>
      <c r="AZ53" s="160">
        <f t="shared" si="9"/>
        <v>0</v>
      </c>
      <c r="BA53" s="159">
        <f t="shared" si="9"/>
        <v>0</v>
      </c>
      <c r="BB53" s="161">
        <f t="shared" si="9"/>
        <v>0</v>
      </c>
      <c r="BC53" s="138">
        <f t="shared" si="9"/>
        <v>0</v>
      </c>
      <c r="BD53" s="151">
        <f t="shared" si="9"/>
        <v>0</v>
      </c>
      <c r="BE53" s="123"/>
    </row>
    <row r="54" spans="1:57" ht="16.5" customHeight="1" thickBot="1">
      <c r="A54" s="325"/>
      <c r="B54" s="326"/>
      <c r="C54" s="326"/>
      <c r="D54" s="327"/>
      <c r="E54" s="71" t="s">
        <v>75</v>
      </c>
      <c r="F54" s="2">
        <f>F53+'【11月】月集計表'!F54</f>
        <v>0</v>
      </c>
      <c r="G54" s="2">
        <f>G53+'【11月】月集計表'!G54</f>
        <v>0</v>
      </c>
      <c r="H54" s="2">
        <f>H53+'【11月】月集計表'!H54</f>
        <v>0</v>
      </c>
      <c r="I54" s="2">
        <f>I53+'【11月】月集計表'!I54</f>
        <v>0</v>
      </c>
      <c r="J54" s="2">
        <f>J53+'【11月】月集計表'!J54</f>
        <v>0</v>
      </c>
      <c r="K54" s="2">
        <f>K53+'【11月】月集計表'!K54</f>
        <v>0</v>
      </c>
      <c r="L54" s="2">
        <f>L53+'【11月】月集計表'!L54</f>
        <v>0</v>
      </c>
      <c r="M54" s="2">
        <f>M53+'【11月】月集計表'!M54</f>
        <v>0</v>
      </c>
      <c r="N54" s="2">
        <f>N53+'【11月】月集計表'!N54</f>
        <v>0</v>
      </c>
      <c r="O54" s="2">
        <f>O53+'【11月】月集計表'!O54</f>
        <v>0</v>
      </c>
      <c r="P54" s="2">
        <f>P53+'【11月】月集計表'!P54</f>
        <v>0</v>
      </c>
      <c r="Q54" s="2">
        <f>Q53+'【11月】月集計表'!Q54</f>
        <v>0</v>
      </c>
      <c r="R54" s="2">
        <f>R53+'【11月】月集計表'!R54</f>
        <v>0</v>
      </c>
      <c r="S54" s="2">
        <f>S53+'【11月】月集計表'!S54</f>
        <v>0</v>
      </c>
      <c r="T54" s="2">
        <f>T53+'【11月】月集計表'!T54</f>
        <v>0</v>
      </c>
      <c r="U54" s="2">
        <f>U53+'【11月】月集計表'!U54</f>
        <v>0</v>
      </c>
      <c r="V54" s="361">
        <f>SUM(F54:R54)</f>
        <v>0</v>
      </c>
      <c r="W54" s="361"/>
      <c r="X54" s="361"/>
      <c r="Y54" s="34" t="s">
        <v>143</v>
      </c>
      <c r="AN54" s="70"/>
      <c r="AO54" s="51"/>
      <c r="AP54" s="51"/>
      <c r="AQ54" s="494" t="s">
        <v>180</v>
      </c>
      <c r="AR54" s="495"/>
      <c r="AS54" s="495"/>
      <c r="AT54" s="129"/>
      <c r="AU54" s="130">
        <f>SUM(AU39:AU48)</f>
        <v>0</v>
      </c>
      <c r="AV54" s="139">
        <f aca="true" t="shared" si="10" ref="AV54:BD54">SUM(AV39:AV48)</f>
        <v>0</v>
      </c>
      <c r="AW54" s="130">
        <f t="shared" si="10"/>
        <v>0</v>
      </c>
      <c r="AX54" s="139">
        <f t="shared" si="10"/>
        <v>0</v>
      </c>
      <c r="AY54" s="162">
        <f t="shared" si="10"/>
        <v>0</v>
      </c>
      <c r="AZ54" s="163">
        <f t="shared" si="10"/>
        <v>0</v>
      </c>
      <c r="BA54" s="162">
        <f t="shared" si="10"/>
        <v>0</v>
      </c>
      <c r="BB54" s="164">
        <f t="shared" si="10"/>
        <v>0</v>
      </c>
      <c r="BC54" s="139">
        <f t="shared" si="10"/>
        <v>0</v>
      </c>
      <c r="BD54" s="152">
        <f t="shared" si="10"/>
        <v>0</v>
      </c>
      <c r="BE54" s="124"/>
    </row>
    <row r="55" spans="41:42" ht="13.5" customHeight="1">
      <c r="AO55" s="51"/>
      <c r="AP55" s="51"/>
    </row>
    <row r="56" spans="41:42" ht="13.5" customHeight="1" hidden="1">
      <c r="AO56" s="68"/>
      <c r="AP56" s="68"/>
    </row>
    <row r="57" spans="11:42" ht="13.5" customHeight="1" hidden="1">
      <c r="K57" s="72" t="s">
        <v>22</v>
      </c>
      <c r="AO57" s="70"/>
      <c r="AP57" s="70"/>
    </row>
    <row r="58" spans="41:42" ht="13.5" customHeight="1" hidden="1">
      <c r="AO58" s="70"/>
      <c r="AP58" s="70"/>
    </row>
    <row r="59" spans="11:42" ht="13.5" customHeight="1" hidden="1">
      <c r="K59" s="72" t="s">
        <v>23</v>
      </c>
      <c r="L59" s="72" t="s">
        <v>24</v>
      </c>
      <c r="AO59" s="70"/>
      <c r="AP59" s="70"/>
    </row>
    <row r="60" spans="11:42" ht="13.5" customHeight="1" hidden="1">
      <c r="K60" s="72" t="s">
        <v>25</v>
      </c>
      <c r="L60" s="34" t="s">
        <v>26</v>
      </c>
      <c r="AO60" s="70"/>
      <c r="AP60" s="70"/>
    </row>
    <row r="61" spans="11:12" ht="13.5" customHeight="1" hidden="1">
      <c r="K61" s="72" t="s">
        <v>27</v>
      </c>
      <c r="L61" s="72" t="s">
        <v>28</v>
      </c>
    </row>
    <row r="62" spans="11:12" ht="13.5" customHeight="1" hidden="1">
      <c r="K62" s="72" t="s">
        <v>29</v>
      </c>
      <c r="L62" s="72" t="s">
        <v>30</v>
      </c>
    </row>
    <row r="63" spans="11:12" ht="13.5" customHeight="1" hidden="1">
      <c r="K63" s="72" t="s">
        <v>31</v>
      </c>
      <c r="L63" s="72" t="s">
        <v>32</v>
      </c>
    </row>
    <row r="64" spans="11:12" ht="13.5" customHeight="1" hidden="1">
      <c r="K64" s="72" t="s">
        <v>33</v>
      </c>
      <c r="L64" s="72" t="s">
        <v>34</v>
      </c>
    </row>
    <row r="65" spans="11:12" ht="13.5" customHeight="1" hidden="1">
      <c r="K65" s="72" t="s">
        <v>35</v>
      </c>
      <c r="L65" s="72" t="s">
        <v>36</v>
      </c>
    </row>
    <row r="66" spans="11:12" ht="13.5" customHeight="1" hidden="1">
      <c r="K66" s="72" t="s">
        <v>37</v>
      </c>
      <c r="L66" s="72" t="s">
        <v>38</v>
      </c>
    </row>
    <row r="67" spans="11:12" ht="13.5" customHeight="1" hidden="1">
      <c r="K67" s="72" t="s">
        <v>39</v>
      </c>
      <c r="L67" s="72" t="s">
        <v>40</v>
      </c>
    </row>
    <row r="68" spans="11:12" ht="13.5" customHeight="1" hidden="1">
      <c r="K68" s="72" t="s">
        <v>41</v>
      </c>
      <c r="L68" s="72" t="s">
        <v>42</v>
      </c>
    </row>
    <row r="69" spans="11:22" ht="13.5" customHeight="1" hidden="1">
      <c r="K69" s="72" t="s">
        <v>67</v>
      </c>
      <c r="L69" s="72" t="s">
        <v>65</v>
      </c>
      <c r="U69" s="72"/>
      <c r="V69" s="72"/>
    </row>
    <row r="70" spans="11:22" ht="13.5" customHeight="1" hidden="1">
      <c r="K70" s="72" t="s">
        <v>68</v>
      </c>
      <c r="L70" s="72" t="s">
        <v>69</v>
      </c>
      <c r="U70" s="72"/>
      <c r="V70" s="72"/>
    </row>
    <row r="71" spans="11:22" ht="13.5" customHeight="1" hidden="1">
      <c r="K71" s="72" t="s">
        <v>97</v>
      </c>
      <c r="L71" s="72" t="s">
        <v>99</v>
      </c>
      <c r="U71" s="72"/>
      <c r="V71" s="72"/>
    </row>
    <row r="72" spans="11:12" ht="13.5" customHeight="1" hidden="1">
      <c r="K72" s="72" t="s">
        <v>98</v>
      </c>
      <c r="L72" s="72" t="s">
        <v>100</v>
      </c>
    </row>
    <row r="73" spans="11:12" ht="13.5" customHeight="1" hidden="1">
      <c r="K73" s="34" t="s">
        <v>96</v>
      </c>
      <c r="L73" s="34" t="s">
        <v>44</v>
      </c>
    </row>
    <row r="74" spans="11:12" ht="13.5" customHeight="1" hidden="1">
      <c r="K74" s="34" t="s">
        <v>95</v>
      </c>
      <c r="L74" s="34" t="s">
        <v>45</v>
      </c>
    </row>
    <row r="75" spans="11:12" ht="13.5" customHeight="1" hidden="1">
      <c r="K75" s="72" t="s">
        <v>18</v>
      </c>
      <c r="L75" s="72" t="s">
        <v>43</v>
      </c>
    </row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spans="5:37" ht="13.5" customHeight="1" hidden="1">
      <c r="E82" s="2"/>
      <c r="F82" s="288">
        <v>1</v>
      </c>
      <c r="G82" s="288">
        <v>2</v>
      </c>
      <c r="H82" s="288">
        <v>3</v>
      </c>
      <c r="I82" s="288">
        <v>4</v>
      </c>
      <c r="J82" s="288">
        <v>5</v>
      </c>
      <c r="K82" s="288">
        <v>6</v>
      </c>
      <c r="L82" s="288">
        <v>7</v>
      </c>
      <c r="M82" s="288">
        <v>8</v>
      </c>
      <c r="N82" s="288">
        <v>9</v>
      </c>
      <c r="O82" s="288">
        <v>10</v>
      </c>
      <c r="P82" s="288">
        <v>11</v>
      </c>
      <c r="Q82" s="288">
        <v>12</v>
      </c>
      <c r="R82" s="288">
        <v>13</v>
      </c>
      <c r="S82" s="288">
        <v>14</v>
      </c>
      <c r="T82" s="288">
        <v>15</v>
      </c>
      <c r="U82" s="288">
        <v>16</v>
      </c>
      <c r="V82" s="288">
        <v>17</v>
      </c>
      <c r="W82" s="288">
        <v>18</v>
      </c>
      <c r="X82" s="288">
        <v>19</v>
      </c>
      <c r="Y82" s="288">
        <v>20</v>
      </c>
      <c r="Z82" s="288">
        <v>21</v>
      </c>
      <c r="AA82" s="288">
        <v>22</v>
      </c>
      <c r="AB82" s="288">
        <v>23</v>
      </c>
      <c r="AC82" s="288">
        <v>24</v>
      </c>
      <c r="AD82" s="288">
        <v>25</v>
      </c>
      <c r="AE82" s="288">
        <v>26</v>
      </c>
      <c r="AF82" s="288">
        <v>27</v>
      </c>
      <c r="AG82" s="288">
        <v>28</v>
      </c>
      <c r="AH82" s="288">
        <v>29</v>
      </c>
      <c r="AI82" s="288">
        <v>30</v>
      </c>
      <c r="AJ82" s="288">
        <v>31</v>
      </c>
      <c r="AK82" s="41" t="s">
        <v>4</v>
      </c>
    </row>
    <row r="83" spans="5:37" ht="13.5" customHeight="1" hidden="1">
      <c r="E83" s="41" t="s">
        <v>9</v>
      </c>
      <c r="F83" s="2">
        <f aca="true" t="shared" si="11" ref="F83:F98">IF(COUNTIF(F$27:F$46,$E83)=0,0,1)</f>
        <v>0</v>
      </c>
      <c r="G83" s="2">
        <f aca="true" t="shared" si="12" ref="G83:V98">IF(COUNTIF(G$27:G$46,$E83)=0,0,1)</f>
        <v>0</v>
      </c>
      <c r="H83" s="2">
        <f t="shared" si="12"/>
        <v>0</v>
      </c>
      <c r="I83" s="2">
        <f t="shared" si="12"/>
        <v>0</v>
      </c>
      <c r="J83" s="2">
        <f t="shared" si="12"/>
        <v>0</v>
      </c>
      <c r="K83" s="2">
        <f t="shared" si="12"/>
        <v>0</v>
      </c>
      <c r="L83" s="2">
        <f t="shared" si="12"/>
        <v>0</v>
      </c>
      <c r="M83" s="2">
        <f t="shared" si="12"/>
        <v>0</v>
      </c>
      <c r="N83" s="2">
        <f t="shared" si="12"/>
        <v>0</v>
      </c>
      <c r="O83" s="2">
        <f t="shared" si="12"/>
        <v>0</v>
      </c>
      <c r="P83" s="2">
        <f t="shared" si="12"/>
        <v>0</v>
      </c>
      <c r="Q83" s="2">
        <f t="shared" si="12"/>
        <v>0</v>
      </c>
      <c r="R83" s="2">
        <f t="shared" si="12"/>
        <v>0</v>
      </c>
      <c r="S83" s="2">
        <f t="shared" si="12"/>
        <v>0</v>
      </c>
      <c r="T83" s="2">
        <f t="shared" si="12"/>
        <v>0</v>
      </c>
      <c r="U83" s="2">
        <f t="shared" si="12"/>
        <v>0</v>
      </c>
      <c r="V83" s="2">
        <f t="shared" si="12"/>
        <v>0</v>
      </c>
      <c r="W83" s="2">
        <f aca="true" t="shared" si="13" ref="W83:AJ98">IF(COUNTIF(W$27:W$46,$E83)=0,0,1)</f>
        <v>0</v>
      </c>
      <c r="X83" s="2">
        <f t="shared" si="13"/>
        <v>0</v>
      </c>
      <c r="Y83" s="2">
        <f t="shared" si="13"/>
        <v>0</v>
      </c>
      <c r="Z83" s="2">
        <f t="shared" si="13"/>
        <v>0</v>
      </c>
      <c r="AA83" s="2">
        <f t="shared" si="13"/>
        <v>0</v>
      </c>
      <c r="AB83" s="2">
        <f t="shared" si="13"/>
        <v>0</v>
      </c>
      <c r="AC83" s="2">
        <f t="shared" si="13"/>
        <v>0</v>
      </c>
      <c r="AD83" s="2">
        <f t="shared" si="13"/>
        <v>0</v>
      </c>
      <c r="AE83" s="2">
        <f t="shared" si="13"/>
        <v>0</v>
      </c>
      <c r="AF83" s="2">
        <f t="shared" si="13"/>
        <v>0</v>
      </c>
      <c r="AG83" s="2">
        <f t="shared" si="13"/>
        <v>0</v>
      </c>
      <c r="AH83" s="2">
        <f t="shared" si="13"/>
        <v>0</v>
      </c>
      <c r="AI83" s="2">
        <f t="shared" si="13"/>
        <v>0</v>
      </c>
      <c r="AJ83" s="2">
        <f t="shared" si="13"/>
        <v>0</v>
      </c>
      <c r="AK83" s="2">
        <f>COUNTIF(F83:AJ83,1)</f>
        <v>0</v>
      </c>
    </row>
    <row r="84" spans="5:37" ht="13.5" customHeight="1" hidden="1">
      <c r="E84" s="41" t="s">
        <v>10</v>
      </c>
      <c r="F84" s="2">
        <f t="shared" si="11"/>
        <v>0</v>
      </c>
      <c r="G84" s="2">
        <f t="shared" si="12"/>
        <v>0</v>
      </c>
      <c r="H84" s="2">
        <f t="shared" si="12"/>
        <v>0</v>
      </c>
      <c r="I84" s="2">
        <f t="shared" si="12"/>
        <v>0</v>
      </c>
      <c r="J84" s="2">
        <f t="shared" si="12"/>
        <v>0</v>
      </c>
      <c r="K84" s="2">
        <f t="shared" si="12"/>
        <v>0</v>
      </c>
      <c r="L84" s="2">
        <f t="shared" si="12"/>
        <v>0</v>
      </c>
      <c r="M84" s="2">
        <f t="shared" si="12"/>
        <v>0</v>
      </c>
      <c r="N84" s="2">
        <f t="shared" si="12"/>
        <v>0</v>
      </c>
      <c r="O84" s="2">
        <f t="shared" si="12"/>
        <v>0</v>
      </c>
      <c r="P84" s="2">
        <f t="shared" si="12"/>
        <v>0</v>
      </c>
      <c r="Q84" s="2">
        <f t="shared" si="12"/>
        <v>0</v>
      </c>
      <c r="R84" s="2">
        <f t="shared" si="12"/>
        <v>0</v>
      </c>
      <c r="S84" s="2">
        <f t="shared" si="12"/>
        <v>0</v>
      </c>
      <c r="T84" s="2">
        <f t="shared" si="12"/>
        <v>0</v>
      </c>
      <c r="U84" s="2">
        <f t="shared" si="12"/>
        <v>0</v>
      </c>
      <c r="V84" s="2">
        <f t="shared" si="12"/>
        <v>0</v>
      </c>
      <c r="W84" s="2">
        <f t="shared" si="13"/>
        <v>0</v>
      </c>
      <c r="X84" s="2">
        <f t="shared" si="13"/>
        <v>0</v>
      </c>
      <c r="Y84" s="2">
        <f t="shared" si="13"/>
        <v>0</v>
      </c>
      <c r="Z84" s="2">
        <f t="shared" si="13"/>
        <v>0</v>
      </c>
      <c r="AA84" s="2">
        <f t="shared" si="13"/>
        <v>0</v>
      </c>
      <c r="AB84" s="2">
        <f t="shared" si="13"/>
        <v>0</v>
      </c>
      <c r="AC84" s="2">
        <f t="shared" si="13"/>
        <v>0</v>
      </c>
      <c r="AD84" s="2">
        <f t="shared" si="13"/>
        <v>0</v>
      </c>
      <c r="AE84" s="2">
        <f t="shared" si="13"/>
        <v>0</v>
      </c>
      <c r="AF84" s="2">
        <f t="shared" si="13"/>
        <v>0</v>
      </c>
      <c r="AG84" s="2">
        <f t="shared" si="13"/>
        <v>0</v>
      </c>
      <c r="AH84" s="2">
        <f t="shared" si="13"/>
        <v>0</v>
      </c>
      <c r="AI84" s="2">
        <f t="shared" si="13"/>
        <v>0</v>
      </c>
      <c r="AJ84" s="2">
        <f t="shared" si="13"/>
        <v>0</v>
      </c>
      <c r="AK84" s="2">
        <f aca="true" t="shared" si="14" ref="AK84:AK98">COUNTIF(F84:AJ84,1)</f>
        <v>0</v>
      </c>
    </row>
    <row r="85" spans="5:37" ht="13.5" customHeight="1" hidden="1">
      <c r="E85" s="41" t="s">
        <v>11</v>
      </c>
      <c r="F85" s="2">
        <f t="shared" si="11"/>
        <v>0</v>
      </c>
      <c r="G85" s="2">
        <f t="shared" si="12"/>
        <v>0</v>
      </c>
      <c r="H85" s="2">
        <f t="shared" si="12"/>
        <v>0</v>
      </c>
      <c r="I85" s="2">
        <f t="shared" si="12"/>
        <v>0</v>
      </c>
      <c r="J85" s="2">
        <f t="shared" si="12"/>
        <v>0</v>
      </c>
      <c r="K85" s="2">
        <f t="shared" si="12"/>
        <v>0</v>
      </c>
      <c r="L85" s="2">
        <f t="shared" si="12"/>
        <v>0</v>
      </c>
      <c r="M85" s="2">
        <f t="shared" si="12"/>
        <v>0</v>
      </c>
      <c r="N85" s="2">
        <f t="shared" si="12"/>
        <v>0</v>
      </c>
      <c r="O85" s="2">
        <f t="shared" si="12"/>
        <v>0</v>
      </c>
      <c r="P85" s="2">
        <f t="shared" si="12"/>
        <v>0</v>
      </c>
      <c r="Q85" s="2">
        <f t="shared" si="12"/>
        <v>0</v>
      </c>
      <c r="R85" s="2">
        <f t="shared" si="12"/>
        <v>0</v>
      </c>
      <c r="S85" s="2">
        <f t="shared" si="12"/>
        <v>0</v>
      </c>
      <c r="T85" s="2">
        <f t="shared" si="12"/>
        <v>0</v>
      </c>
      <c r="U85" s="2">
        <f t="shared" si="12"/>
        <v>0</v>
      </c>
      <c r="V85" s="2">
        <f t="shared" si="12"/>
        <v>0</v>
      </c>
      <c r="W85" s="2">
        <f t="shared" si="13"/>
        <v>0</v>
      </c>
      <c r="X85" s="2">
        <f t="shared" si="13"/>
        <v>0</v>
      </c>
      <c r="Y85" s="2">
        <f t="shared" si="13"/>
        <v>0</v>
      </c>
      <c r="Z85" s="2">
        <f t="shared" si="13"/>
        <v>0</v>
      </c>
      <c r="AA85" s="2">
        <f t="shared" si="13"/>
        <v>0</v>
      </c>
      <c r="AB85" s="2">
        <f t="shared" si="13"/>
        <v>0</v>
      </c>
      <c r="AC85" s="2">
        <f t="shared" si="13"/>
        <v>0</v>
      </c>
      <c r="AD85" s="2">
        <f t="shared" si="13"/>
        <v>0</v>
      </c>
      <c r="AE85" s="2">
        <f t="shared" si="13"/>
        <v>0</v>
      </c>
      <c r="AF85" s="2">
        <f t="shared" si="13"/>
        <v>0</v>
      </c>
      <c r="AG85" s="2">
        <f t="shared" si="13"/>
        <v>0</v>
      </c>
      <c r="AH85" s="2">
        <f t="shared" si="13"/>
        <v>0</v>
      </c>
      <c r="AI85" s="2">
        <f t="shared" si="13"/>
        <v>0</v>
      </c>
      <c r="AJ85" s="2">
        <f t="shared" si="13"/>
        <v>0</v>
      </c>
      <c r="AK85" s="2">
        <f t="shared" si="14"/>
        <v>0</v>
      </c>
    </row>
    <row r="86" spans="5:37" ht="13.5" customHeight="1" hidden="1">
      <c r="E86" s="41" t="s">
        <v>12</v>
      </c>
      <c r="F86" s="2">
        <f t="shared" si="11"/>
        <v>0</v>
      </c>
      <c r="G86" s="2">
        <f t="shared" si="12"/>
        <v>0</v>
      </c>
      <c r="H86" s="2">
        <f t="shared" si="12"/>
        <v>0</v>
      </c>
      <c r="I86" s="2">
        <f t="shared" si="12"/>
        <v>0</v>
      </c>
      <c r="J86" s="2">
        <f t="shared" si="12"/>
        <v>0</v>
      </c>
      <c r="K86" s="2">
        <f t="shared" si="12"/>
        <v>0</v>
      </c>
      <c r="L86" s="2">
        <f t="shared" si="12"/>
        <v>0</v>
      </c>
      <c r="M86" s="2">
        <f t="shared" si="12"/>
        <v>0</v>
      </c>
      <c r="N86" s="2">
        <f t="shared" si="12"/>
        <v>0</v>
      </c>
      <c r="O86" s="2">
        <f t="shared" si="12"/>
        <v>0</v>
      </c>
      <c r="P86" s="2">
        <f t="shared" si="12"/>
        <v>0</v>
      </c>
      <c r="Q86" s="2">
        <f t="shared" si="12"/>
        <v>0</v>
      </c>
      <c r="R86" s="2">
        <f t="shared" si="12"/>
        <v>0</v>
      </c>
      <c r="S86" s="2">
        <f t="shared" si="12"/>
        <v>0</v>
      </c>
      <c r="T86" s="2">
        <f t="shared" si="12"/>
        <v>0</v>
      </c>
      <c r="U86" s="2">
        <f t="shared" si="12"/>
        <v>0</v>
      </c>
      <c r="V86" s="2">
        <f t="shared" si="12"/>
        <v>0</v>
      </c>
      <c r="W86" s="2">
        <f t="shared" si="13"/>
        <v>0</v>
      </c>
      <c r="X86" s="2">
        <f t="shared" si="13"/>
        <v>0</v>
      </c>
      <c r="Y86" s="2">
        <f t="shared" si="13"/>
        <v>0</v>
      </c>
      <c r="Z86" s="2">
        <f t="shared" si="13"/>
        <v>0</v>
      </c>
      <c r="AA86" s="2">
        <f t="shared" si="13"/>
        <v>0</v>
      </c>
      <c r="AB86" s="2">
        <f t="shared" si="13"/>
        <v>0</v>
      </c>
      <c r="AC86" s="2">
        <f t="shared" si="13"/>
        <v>0</v>
      </c>
      <c r="AD86" s="2">
        <f t="shared" si="13"/>
        <v>0</v>
      </c>
      <c r="AE86" s="2">
        <f t="shared" si="13"/>
        <v>0</v>
      </c>
      <c r="AF86" s="2">
        <f t="shared" si="13"/>
        <v>0</v>
      </c>
      <c r="AG86" s="2">
        <f t="shared" si="13"/>
        <v>0</v>
      </c>
      <c r="AH86" s="2">
        <f t="shared" si="13"/>
        <v>0</v>
      </c>
      <c r="AI86" s="2">
        <f t="shared" si="13"/>
        <v>0</v>
      </c>
      <c r="AJ86" s="2">
        <f t="shared" si="13"/>
        <v>0</v>
      </c>
      <c r="AK86" s="2">
        <f t="shared" si="14"/>
        <v>0</v>
      </c>
    </row>
    <row r="87" spans="5:37" ht="13.5" customHeight="1" hidden="1">
      <c r="E87" s="41" t="s">
        <v>13</v>
      </c>
      <c r="F87" s="2">
        <f t="shared" si="11"/>
        <v>0</v>
      </c>
      <c r="G87" s="2">
        <f t="shared" si="12"/>
        <v>0</v>
      </c>
      <c r="H87" s="2">
        <f t="shared" si="12"/>
        <v>0</v>
      </c>
      <c r="I87" s="2">
        <f t="shared" si="12"/>
        <v>0</v>
      </c>
      <c r="J87" s="2">
        <f t="shared" si="12"/>
        <v>0</v>
      </c>
      <c r="K87" s="2">
        <f t="shared" si="12"/>
        <v>0</v>
      </c>
      <c r="L87" s="2">
        <f t="shared" si="12"/>
        <v>0</v>
      </c>
      <c r="M87" s="2">
        <f t="shared" si="12"/>
        <v>0</v>
      </c>
      <c r="N87" s="2">
        <f t="shared" si="12"/>
        <v>0</v>
      </c>
      <c r="O87" s="2">
        <f t="shared" si="12"/>
        <v>0</v>
      </c>
      <c r="P87" s="2">
        <f t="shared" si="12"/>
        <v>0</v>
      </c>
      <c r="Q87" s="2">
        <f t="shared" si="12"/>
        <v>0</v>
      </c>
      <c r="R87" s="2">
        <f t="shared" si="12"/>
        <v>0</v>
      </c>
      <c r="S87" s="2">
        <f t="shared" si="12"/>
        <v>0</v>
      </c>
      <c r="T87" s="2">
        <f t="shared" si="12"/>
        <v>0</v>
      </c>
      <c r="U87" s="2">
        <f t="shared" si="12"/>
        <v>0</v>
      </c>
      <c r="V87" s="2">
        <f t="shared" si="12"/>
        <v>0</v>
      </c>
      <c r="W87" s="2">
        <f t="shared" si="13"/>
        <v>0</v>
      </c>
      <c r="X87" s="2">
        <f t="shared" si="13"/>
        <v>0</v>
      </c>
      <c r="Y87" s="2">
        <f t="shared" si="13"/>
        <v>0</v>
      </c>
      <c r="Z87" s="2">
        <f t="shared" si="13"/>
        <v>0</v>
      </c>
      <c r="AA87" s="2">
        <f t="shared" si="13"/>
        <v>0</v>
      </c>
      <c r="AB87" s="2">
        <f t="shared" si="13"/>
        <v>0</v>
      </c>
      <c r="AC87" s="2">
        <f t="shared" si="13"/>
        <v>0</v>
      </c>
      <c r="AD87" s="2">
        <f t="shared" si="13"/>
        <v>0</v>
      </c>
      <c r="AE87" s="2">
        <f t="shared" si="13"/>
        <v>0</v>
      </c>
      <c r="AF87" s="2">
        <f t="shared" si="13"/>
        <v>0</v>
      </c>
      <c r="AG87" s="2">
        <f t="shared" si="13"/>
        <v>0</v>
      </c>
      <c r="AH87" s="2">
        <f t="shared" si="13"/>
        <v>0</v>
      </c>
      <c r="AI87" s="2">
        <f t="shared" si="13"/>
        <v>0</v>
      </c>
      <c r="AJ87" s="2">
        <f t="shared" si="13"/>
        <v>0</v>
      </c>
      <c r="AK87" s="2">
        <f t="shared" si="14"/>
        <v>0</v>
      </c>
    </row>
    <row r="88" spans="5:37" ht="13.5" customHeight="1" hidden="1">
      <c r="E88" s="41" t="s">
        <v>14</v>
      </c>
      <c r="F88" s="2">
        <f t="shared" si="11"/>
        <v>0</v>
      </c>
      <c r="G88" s="2">
        <f t="shared" si="12"/>
        <v>0</v>
      </c>
      <c r="H88" s="2">
        <f t="shared" si="12"/>
        <v>0</v>
      </c>
      <c r="I88" s="2">
        <f t="shared" si="12"/>
        <v>0</v>
      </c>
      <c r="J88" s="2">
        <f t="shared" si="12"/>
        <v>0</v>
      </c>
      <c r="K88" s="2">
        <f t="shared" si="12"/>
        <v>0</v>
      </c>
      <c r="L88" s="2">
        <f t="shared" si="12"/>
        <v>0</v>
      </c>
      <c r="M88" s="2">
        <f t="shared" si="12"/>
        <v>0</v>
      </c>
      <c r="N88" s="2">
        <f t="shared" si="12"/>
        <v>0</v>
      </c>
      <c r="O88" s="2">
        <f t="shared" si="12"/>
        <v>0</v>
      </c>
      <c r="P88" s="2">
        <f t="shared" si="12"/>
        <v>0</v>
      </c>
      <c r="Q88" s="2">
        <f t="shared" si="12"/>
        <v>0</v>
      </c>
      <c r="R88" s="2">
        <f t="shared" si="12"/>
        <v>0</v>
      </c>
      <c r="S88" s="2">
        <f t="shared" si="12"/>
        <v>0</v>
      </c>
      <c r="T88" s="2">
        <f t="shared" si="12"/>
        <v>0</v>
      </c>
      <c r="U88" s="2">
        <f t="shared" si="12"/>
        <v>0</v>
      </c>
      <c r="V88" s="2">
        <f t="shared" si="12"/>
        <v>0</v>
      </c>
      <c r="W88" s="2">
        <f t="shared" si="13"/>
        <v>0</v>
      </c>
      <c r="X88" s="2">
        <f t="shared" si="13"/>
        <v>0</v>
      </c>
      <c r="Y88" s="2">
        <f t="shared" si="13"/>
        <v>0</v>
      </c>
      <c r="Z88" s="2">
        <f t="shared" si="13"/>
        <v>0</v>
      </c>
      <c r="AA88" s="2">
        <f t="shared" si="13"/>
        <v>0</v>
      </c>
      <c r="AB88" s="2">
        <f t="shared" si="13"/>
        <v>0</v>
      </c>
      <c r="AC88" s="2">
        <f t="shared" si="13"/>
        <v>0</v>
      </c>
      <c r="AD88" s="2">
        <f t="shared" si="13"/>
        <v>0</v>
      </c>
      <c r="AE88" s="2">
        <f t="shared" si="13"/>
        <v>0</v>
      </c>
      <c r="AF88" s="2">
        <f t="shared" si="13"/>
        <v>0</v>
      </c>
      <c r="AG88" s="2">
        <f t="shared" si="13"/>
        <v>0</v>
      </c>
      <c r="AH88" s="2">
        <f t="shared" si="13"/>
        <v>0</v>
      </c>
      <c r="AI88" s="2">
        <f t="shared" si="13"/>
        <v>0</v>
      </c>
      <c r="AJ88" s="2">
        <f t="shared" si="13"/>
        <v>0</v>
      </c>
      <c r="AK88" s="2">
        <f t="shared" si="14"/>
        <v>0</v>
      </c>
    </row>
    <row r="89" spans="5:37" ht="13.5" customHeight="1" hidden="1">
      <c r="E89" s="41" t="s">
        <v>15</v>
      </c>
      <c r="F89" s="2">
        <f t="shared" si="11"/>
        <v>0</v>
      </c>
      <c r="G89" s="2">
        <f t="shared" si="12"/>
        <v>0</v>
      </c>
      <c r="H89" s="2">
        <f t="shared" si="12"/>
        <v>0</v>
      </c>
      <c r="I89" s="2">
        <f t="shared" si="12"/>
        <v>0</v>
      </c>
      <c r="J89" s="2">
        <f t="shared" si="12"/>
        <v>0</v>
      </c>
      <c r="K89" s="2">
        <f t="shared" si="12"/>
        <v>0</v>
      </c>
      <c r="L89" s="2">
        <f t="shared" si="12"/>
        <v>0</v>
      </c>
      <c r="M89" s="2">
        <f t="shared" si="12"/>
        <v>0</v>
      </c>
      <c r="N89" s="2">
        <f t="shared" si="12"/>
        <v>0</v>
      </c>
      <c r="O89" s="2">
        <f t="shared" si="12"/>
        <v>0</v>
      </c>
      <c r="P89" s="2">
        <f t="shared" si="12"/>
        <v>0</v>
      </c>
      <c r="Q89" s="2">
        <f t="shared" si="12"/>
        <v>0</v>
      </c>
      <c r="R89" s="2">
        <f t="shared" si="12"/>
        <v>0</v>
      </c>
      <c r="S89" s="2">
        <f t="shared" si="12"/>
        <v>0</v>
      </c>
      <c r="T89" s="2">
        <f t="shared" si="12"/>
        <v>0</v>
      </c>
      <c r="U89" s="2">
        <f t="shared" si="12"/>
        <v>0</v>
      </c>
      <c r="V89" s="2">
        <f t="shared" si="12"/>
        <v>0</v>
      </c>
      <c r="W89" s="2">
        <f t="shared" si="13"/>
        <v>0</v>
      </c>
      <c r="X89" s="2">
        <f t="shared" si="13"/>
        <v>0</v>
      </c>
      <c r="Y89" s="2">
        <f t="shared" si="13"/>
        <v>0</v>
      </c>
      <c r="Z89" s="2">
        <f t="shared" si="13"/>
        <v>0</v>
      </c>
      <c r="AA89" s="2">
        <f t="shared" si="13"/>
        <v>0</v>
      </c>
      <c r="AB89" s="2">
        <f t="shared" si="13"/>
        <v>0</v>
      </c>
      <c r="AC89" s="2">
        <f t="shared" si="13"/>
        <v>0</v>
      </c>
      <c r="AD89" s="2">
        <f t="shared" si="13"/>
        <v>0</v>
      </c>
      <c r="AE89" s="2">
        <f t="shared" si="13"/>
        <v>0</v>
      </c>
      <c r="AF89" s="2">
        <f t="shared" si="13"/>
        <v>0</v>
      </c>
      <c r="AG89" s="2">
        <f t="shared" si="13"/>
        <v>0</v>
      </c>
      <c r="AH89" s="2">
        <f t="shared" si="13"/>
        <v>0</v>
      </c>
      <c r="AI89" s="2">
        <f t="shared" si="13"/>
        <v>0</v>
      </c>
      <c r="AJ89" s="2">
        <f t="shared" si="13"/>
        <v>0</v>
      </c>
      <c r="AK89" s="2">
        <f t="shared" si="14"/>
        <v>0</v>
      </c>
    </row>
    <row r="90" spans="5:37" ht="13.5" customHeight="1" hidden="1">
      <c r="E90" s="41" t="s">
        <v>16</v>
      </c>
      <c r="F90" s="2">
        <f t="shared" si="11"/>
        <v>0</v>
      </c>
      <c r="G90" s="2">
        <f t="shared" si="12"/>
        <v>0</v>
      </c>
      <c r="H90" s="2">
        <f t="shared" si="12"/>
        <v>0</v>
      </c>
      <c r="I90" s="2">
        <f t="shared" si="12"/>
        <v>0</v>
      </c>
      <c r="J90" s="2">
        <f t="shared" si="12"/>
        <v>0</v>
      </c>
      <c r="K90" s="2">
        <f t="shared" si="12"/>
        <v>0</v>
      </c>
      <c r="L90" s="2">
        <f t="shared" si="12"/>
        <v>0</v>
      </c>
      <c r="M90" s="2">
        <f t="shared" si="12"/>
        <v>0</v>
      </c>
      <c r="N90" s="2">
        <f t="shared" si="12"/>
        <v>0</v>
      </c>
      <c r="O90" s="2">
        <f t="shared" si="12"/>
        <v>0</v>
      </c>
      <c r="P90" s="2">
        <f t="shared" si="12"/>
        <v>0</v>
      </c>
      <c r="Q90" s="2">
        <f t="shared" si="12"/>
        <v>0</v>
      </c>
      <c r="R90" s="2">
        <f t="shared" si="12"/>
        <v>0</v>
      </c>
      <c r="S90" s="2">
        <f t="shared" si="12"/>
        <v>0</v>
      </c>
      <c r="T90" s="2">
        <f t="shared" si="12"/>
        <v>0</v>
      </c>
      <c r="U90" s="2">
        <f t="shared" si="12"/>
        <v>0</v>
      </c>
      <c r="V90" s="2">
        <f t="shared" si="12"/>
        <v>0</v>
      </c>
      <c r="W90" s="2">
        <f t="shared" si="13"/>
        <v>0</v>
      </c>
      <c r="X90" s="2">
        <f t="shared" si="13"/>
        <v>0</v>
      </c>
      <c r="Y90" s="2">
        <f t="shared" si="13"/>
        <v>0</v>
      </c>
      <c r="Z90" s="2">
        <f t="shared" si="13"/>
        <v>0</v>
      </c>
      <c r="AA90" s="2">
        <f t="shared" si="13"/>
        <v>0</v>
      </c>
      <c r="AB90" s="2">
        <f t="shared" si="13"/>
        <v>0</v>
      </c>
      <c r="AC90" s="2">
        <f t="shared" si="13"/>
        <v>0</v>
      </c>
      <c r="AD90" s="2">
        <f t="shared" si="13"/>
        <v>0</v>
      </c>
      <c r="AE90" s="2">
        <f t="shared" si="13"/>
        <v>0</v>
      </c>
      <c r="AF90" s="2">
        <f t="shared" si="13"/>
        <v>0</v>
      </c>
      <c r="AG90" s="2">
        <f t="shared" si="13"/>
        <v>0</v>
      </c>
      <c r="AH90" s="2">
        <f t="shared" si="13"/>
        <v>0</v>
      </c>
      <c r="AI90" s="2">
        <f t="shared" si="13"/>
        <v>0</v>
      </c>
      <c r="AJ90" s="2">
        <f t="shared" si="13"/>
        <v>0</v>
      </c>
      <c r="AK90" s="2">
        <f t="shared" si="14"/>
        <v>0</v>
      </c>
    </row>
    <row r="91" spans="5:37" ht="13.5" customHeight="1" hidden="1">
      <c r="E91" s="41" t="s">
        <v>17</v>
      </c>
      <c r="F91" s="2">
        <f t="shared" si="11"/>
        <v>0</v>
      </c>
      <c r="G91" s="2">
        <f t="shared" si="12"/>
        <v>0</v>
      </c>
      <c r="H91" s="2">
        <f t="shared" si="12"/>
        <v>0</v>
      </c>
      <c r="I91" s="2">
        <f t="shared" si="12"/>
        <v>0</v>
      </c>
      <c r="J91" s="2">
        <f t="shared" si="12"/>
        <v>0</v>
      </c>
      <c r="K91" s="2">
        <f t="shared" si="12"/>
        <v>0</v>
      </c>
      <c r="L91" s="2">
        <f t="shared" si="12"/>
        <v>0</v>
      </c>
      <c r="M91" s="2">
        <f t="shared" si="12"/>
        <v>0</v>
      </c>
      <c r="N91" s="2">
        <f t="shared" si="12"/>
        <v>0</v>
      </c>
      <c r="O91" s="2">
        <f t="shared" si="12"/>
        <v>0</v>
      </c>
      <c r="P91" s="2">
        <f t="shared" si="12"/>
        <v>0</v>
      </c>
      <c r="Q91" s="2">
        <f t="shared" si="12"/>
        <v>0</v>
      </c>
      <c r="R91" s="2">
        <f t="shared" si="12"/>
        <v>0</v>
      </c>
      <c r="S91" s="2">
        <f t="shared" si="12"/>
        <v>0</v>
      </c>
      <c r="T91" s="2">
        <f t="shared" si="12"/>
        <v>0</v>
      </c>
      <c r="U91" s="2">
        <f t="shared" si="12"/>
        <v>0</v>
      </c>
      <c r="V91" s="2">
        <f t="shared" si="12"/>
        <v>0</v>
      </c>
      <c r="W91" s="2">
        <f t="shared" si="13"/>
        <v>0</v>
      </c>
      <c r="X91" s="2">
        <f t="shared" si="13"/>
        <v>0</v>
      </c>
      <c r="Y91" s="2">
        <f t="shared" si="13"/>
        <v>0</v>
      </c>
      <c r="Z91" s="2">
        <f t="shared" si="13"/>
        <v>0</v>
      </c>
      <c r="AA91" s="2">
        <f t="shared" si="13"/>
        <v>0</v>
      </c>
      <c r="AB91" s="2">
        <f t="shared" si="13"/>
        <v>0</v>
      </c>
      <c r="AC91" s="2">
        <f t="shared" si="13"/>
        <v>0</v>
      </c>
      <c r="AD91" s="2">
        <f t="shared" si="13"/>
        <v>0</v>
      </c>
      <c r="AE91" s="2">
        <f t="shared" si="13"/>
        <v>0</v>
      </c>
      <c r="AF91" s="2">
        <f t="shared" si="13"/>
        <v>0</v>
      </c>
      <c r="AG91" s="2">
        <f t="shared" si="13"/>
        <v>0</v>
      </c>
      <c r="AH91" s="2">
        <f t="shared" si="13"/>
        <v>0</v>
      </c>
      <c r="AI91" s="2">
        <f t="shared" si="13"/>
        <v>0</v>
      </c>
      <c r="AJ91" s="2">
        <f t="shared" si="13"/>
        <v>0</v>
      </c>
      <c r="AK91" s="2">
        <f>COUNTIF(F91:AJ91,1)</f>
        <v>0</v>
      </c>
    </row>
    <row r="92" spans="5:37" ht="13.5" customHeight="1" hidden="1">
      <c r="E92" s="41" t="s">
        <v>64</v>
      </c>
      <c r="F92" s="2">
        <f t="shared" si="11"/>
        <v>0</v>
      </c>
      <c r="G92" s="2">
        <f t="shared" si="12"/>
        <v>0</v>
      </c>
      <c r="H92" s="2">
        <f t="shared" si="12"/>
        <v>0</v>
      </c>
      <c r="I92" s="2">
        <f t="shared" si="12"/>
        <v>0</v>
      </c>
      <c r="J92" s="2">
        <f t="shared" si="12"/>
        <v>0</v>
      </c>
      <c r="K92" s="2">
        <f t="shared" si="12"/>
        <v>0</v>
      </c>
      <c r="L92" s="2">
        <f t="shared" si="12"/>
        <v>0</v>
      </c>
      <c r="M92" s="2">
        <f t="shared" si="12"/>
        <v>0</v>
      </c>
      <c r="N92" s="2">
        <f t="shared" si="12"/>
        <v>0</v>
      </c>
      <c r="O92" s="2">
        <f t="shared" si="12"/>
        <v>0</v>
      </c>
      <c r="P92" s="2">
        <f t="shared" si="12"/>
        <v>0</v>
      </c>
      <c r="Q92" s="2">
        <f t="shared" si="12"/>
        <v>0</v>
      </c>
      <c r="R92" s="2">
        <f t="shared" si="12"/>
        <v>0</v>
      </c>
      <c r="S92" s="2">
        <f t="shared" si="12"/>
        <v>0</v>
      </c>
      <c r="T92" s="2">
        <f t="shared" si="12"/>
        <v>0</v>
      </c>
      <c r="U92" s="2">
        <f t="shared" si="12"/>
        <v>0</v>
      </c>
      <c r="V92" s="2">
        <f t="shared" si="12"/>
        <v>0</v>
      </c>
      <c r="W92" s="2">
        <f t="shared" si="13"/>
        <v>0</v>
      </c>
      <c r="X92" s="2">
        <f t="shared" si="13"/>
        <v>0</v>
      </c>
      <c r="Y92" s="2">
        <f t="shared" si="13"/>
        <v>0</v>
      </c>
      <c r="Z92" s="2">
        <f t="shared" si="13"/>
        <v>0</v>
      </c>
      <c r="AA92" s="2">
        <f t="shared" si="13"/>
        <v>0</v>
      </c>
      <c r="AB92" s="2">
        <f t="shared" si="13"/>
        <v>0</v>
      </c>
      <c r="AC92" s="2">
        <f t="shared" si="13"/>
        <v>0</v>
      </c>
      <c r="AD92" s="2">
        <f t="shared" si="13"/>
        <v>0</v>
      </c>
      <c r="AE92" s="2">
        <f t="shared" si="13"/>
        <v>0</v>
      </c>
      <c r="AF92" s="2">
        <f t="shared" si="13"/>
        <v>0</v>
      </c>
      <c r="AG92" s="2">
        <f t="shared" si="13"/>
        <v>0</v>
      </c>
      <c r="AH92" s="2">
        <f t="shared" si="13"/>
        <v>0</v>
      </c>
      <c r="AI92" s="2">
        <f t="shared" si="13"/>
        <v>0</v>
      </c>
      <c r="AJ92" s="2">
        <f t="shared" si="13"/>
        <v>0</v>
      </c>
      <c r="AK92" s="2">
        <f>COUNTIF(F92:AJ92,1)</f>
        <v>0</v>
      </c>
    </row>
    <row r="93" spans="5:37" ht="13.5" customHeight="1" hidden="1">
      <c r="E93" s="41" t="s">
        <v>66</v>
      </c>
      <c r="F93" s="2">
        <f t="shared" si="11"/>
        <v>0</v>
      </c>
      <c r="G93" s="2">
        <f t="shared" si="12"/>
        <v>0</v>
      </c>
      <c r="H93" s="2">
        <f t="shared" si="12"/>
        <v>0</v>
      </c>
      <c r="I93" s="2">
        <f t="shared" si="12"/>
        <v>0</v>
      </c>
      <c r="J93" s="2">
        <f t="shared" si="12"/>
        <v>0</v>
      </c>
      <c r="K93" s="2">
        <f t="shared" si="12"/>
        <v>0</v>
      </c>
      <c r="L93" s="2">
        <f t="shared" si="12"/>
        <v>0</v>
      </c>
      <c r="M93" s="2">
        <f t="shared" si="12"/>
        <v>0</v>
      </c>
      <c r="N93" s="2">
        <f t="shared" si="12"/>
        <v>0</v>
      </c>
      <c r="O93" s="2">
        <f t="shared" si="12"/>
        <v>0</v>
      </c>
      <c r="P93" s="2">
        <f t="shared" si="12"/>
        <v>0</v>
      </c>
      <c r="Q93" s="2">
        <f t="shared" si="12"/>
        <v>0</v>
      </c>
      <c r="R93" s="2">
        <f t="shared" si="12"/>
        <v>0</v>
      </c>
      <c r="S93" s="2">
        <f t="shared" si="12"/>
        <v>0</v>
      </c>
      <c r="T93" s="2">
        <f t="shared" si="12"/>
        <v>0</v>
      </c>
      <c r="U93" s="2">
        <f t="shared" si="12"/>
        <v>0</v>
      </c>
      <c r="V93" s="2">
        <f t="shared" si="12"/>
        <v>0</v>
      </c>
      <c r="W93" s="2">
        <f t="shared" si="13"/>
        <v>0</v>
      </c>
      <c r="X93" s="2">
        <f t="shared" si="13"/>
        <v>0</v>
      </c>
      <c r="Y93" s="2">
        <f t="shared" si="13"/>
        <v>0</v>
      </c>
      <c r="Z93" s="2">
        <f t="shared" si="13"/>
        <v>0</v>
      </c>
      <c r="AA93" s="2">
        <f t="shared" si="13"/>
        <v>0</v>
      </c>
      <c r="AB93" s="2">
        <f t="shared" si="13"/>
        <v>0</v>
      </c>
      <c r="AC93" s="2">
        <f t="shared" si="13"/>
        <v>0</v>
      </c>
      <c r="AD93" s="2">
        <f t="shared" si="13"/>
        <v>0</v>
      </c>
      <c r="AE93" s="2">
        <f t="shared" si="13"/>
        <v>0</v>
      </c>
      <c r="AF93" s="2">
        <f t="shared" si="13"/>
        <v>0</v>
      </c>
      <c r="AG93" s="2">
        <f t="shared" si="13"/>
        <v>0</v>
      </c>
      <c r="AH93" s="2">
        <f t="shared" si="13"/>
        <v>0</v>
      </c>
      <c r="AI93" s="2">
        <f t="shared" si="13"/>
        <v>0</v>
      </c>
      <c r="AJ93" s="2">
        <f t="shared" si="13"/>
        <v>0</v>
      </c>
      <c r="AK93" s="2">
        <f>COUNTIF(F93:AJ93,1)</f>
        <v>0</v>
      </c>
    </row>
    <row r="94" spans="5:37" ht="13.5" customHeight="1" hidden="1">
      <c r="E94" s="41" t="s">
        <v>101</v>
      </c>
      <c r="F94" s="2">
        <f t="shared" si="11"/>
        <v>0</v>
      </c>
      <c r="G94" s="2">
        <f t="shared" si="12"/>
        <v>0</v>
      </c>
      <c r="H94" s="2">
        <f t="shared" si="12"/>
        <v>0</v>
      </c>
      <c r="I94" s="2">
        <f t="shared" si="12"/>
        <v>0</v>
      </c>
      <c r="J94" s="2">
        <f t="shared" si="12"/>
        <v>0</v>
      </c>
      <c r="K94" s="2">
        <f t="shared" si="12"/>
        <v>0</v>
      </c>
      <c r="L94" s="2">
        <f t="shared" si="12"/>
        <v>0</v>
      </c>
      <c r="M94" s="2">
        <f t="shared" si="12"/>
        <v>0</v>
      </c>
      <c r="N94" s="2">
        <f t="shared" si="12"/>
        <v>0</v>
      </c>
      <c r="O94" s="2">
        <f t="shared" si="12"/>
        <v>0</v>
      </c>
      <c r="P94" s="2">
        <f t="shared" si="12"/>
        <v>0</v>
      </c>
      <c r="Q94" s="2">
        <f t="shared" si="12"/>
        <v>0</v>
      </c>
      <c r="R94" s="2">
        <f t="shared" si="12"/>
        <v>0</v>
      </c>
      <c r="S94" s="2">
        <f t="shared" si="12"/>
        <v>0</v>
      </c>
      <c r="T94" s="2">
        <f t="shared" si="12"/>
        <v>0</v>
      </c>
      <c r="U94" s="2">
        <f t="shared" si="12"/>
        <v>0</v>
      </c>
      <c r="V94" s="2">
        <f t="shared" si="12"/>
        <v>0</v>
      </c>
      <c r="W94" s="2">
        <f t="shared" si="13"/>
        <v>0</v>
      </c>
      <c r="X94" s="2">
        <f t="shared" si="13"/>
        <v>0</v>
      </c>
      <c r="Y94" s="2">
        <f t="shared" si="13"/>
        <v>0</v>
      </c>
      <c r="Z94" s="2">
        <f t="shared" si="13"/>
        <v>0</v>
      </c>
      <c r="AA94" s="2">
        <f t="shared" si="13"/>
        <v>0</v>
      </c>
      <c r="AB94" s="2">
        <f t="shared" si="13"/>
        <v>0</v>
      </c>
      <c r="AC94" s="2">
        <f t="shared" si="13"/>
        <v>0</v>
      </c>
      <c r="AD94" s="2">
        <f t="shared" si="13"/>
        <v>0</v>
      </c>
      <c r="AE94" s="2">
        <f t="shared" si="13"/>
        <v>0</v>
      </c>
      <c r="AF94" s="2">
        <f t="shared" si="13"/>
        <v>0</v>
      </c>
      <c r="AG94" s="2">
        <f t="shared" si="13"/>
        <v>0</v>
      </c>
      <c r="AH94" s="2">
        <f t="shared" si="13"/>
        <v>0</v>
      </c>
      <c r="AI94" s="2">
        <f t="shared" si="13"/>
        <v>0</v>
      </c>
      <c r="AJ94" s="2">
        <f t="shared" si="13"/>
        <v>0</v>
      </c>
      <c r="AK94" s="2">
        <f>COUNTIF(F94:AJ94,1)</f>
        <v>0</v>
      </c>
    </row>
    <row r="95" spans="5:37" ht="13.5" customHeight="1" hidden="1">
      <c r="E95" s="41" t="s">
        <v>102</v>
      </c>
      <c r="F95" s="2">
        <f t="shared" si="11"/>
        <v>0</v>
      </c>
      <c r="G95" s="2">
        <f t="shared" si="12"/>
        <v>0</v>
      </c>
      <c r="H95" s="2">
        <f t="shared" si="12"/>
        <v>0</v>
      </c>
      <c r="I95" s="2">
        <f t="shared" si="12"/>
        <v>0</v>
      </c>
      <c r="J95" s="2">
        <f t="shared" si="12"/>
        <v>0</v>
      </c>
      <c r="K95" s="2">
        <f t="shared" si="12"/>
        <v>0</v>
      </c>
      <c r="L95" s="2">
        <f t="shared" si="12"/>
        <v>0</v>
      </c>
      <c r="M95" s="2">
        <f t="shared" si="12"/>
        <v>0</v>
      </c>
      <c r="N95" s="2">
        <f t="shared" si="12"/>
        <v>0</v>
      </c>
      <c r="O95" s="2">
        <f t="shared" si="12"/>
        <v>0</v>
      </c>
      <c r="P95" s="2">
        <f t="shared" si="12"/>
        <v>0</v>
      </c>
      <c r="Q95" s="2">
        <f t="shared" si="12"/>
        <v>0</v>
      </c>
      <c r="R95" s="2">
        <f t="shared" si="12"/>
        <v>0</v>
      </c>
      <c r="S95" s="2">
        <f t="shared" si="12"/>
        <v>0</v>
      </c>
      <c r="T95" s="2">
        <f t="shared" si="12"/>
        <v>0</v>
      </c>
      <c r="U95" s="2">
        <f t="shared" si="12"/>
        <v>0</v>
      </c>
      <c r="V95" s="2">
        <f t="shared" si="12"/>
        <v>0</v>
      </c>
      <c r="W95" s="2">
        <f t="shared" si="13"/>
        <v>0</v>
      </c>
      <c r="X95" s="2">
        <f t="shared" si="13"/>
        <v>0</v>
      </c>
      <c r="Y95" s="2">
        <f t="shared" si="13"/>
        <v>0</v>
      </c>
      <c r="Z95" s="2">
        <f t="shared" si="13"/>
        <v>0</v>
      </c>
      <c r="AA95" s="2">
        <f t="shared" si="13"/>
        <v>0</v>
      </c>
      <c r="AB95" s="2">
        <f t="shared" si="13"/>
        <v>0</v>
      </c>
      <c r="AC95" s="2">
        <f t="shared" si="13"/>
        <v>0</v>
      </c>
      <c r="AD95" s="2">
        <f t="shared" si="13"/>
        <v>0</v>
      </c>
      <c r="AE95" s="2">
        <f t="shared" si="13"/>
        <v>0</v>
      </c>
      <c r="AF95" s="2">
        <f t="shared" si="13"/>
        <v>0</v>
      </c>
      <c r="AG95" s="2">
        <f t="shared" si="13"/>
        <v>0</v>
      </c>
      <c r="AH95" s="2">
        <f t="shared" si="13"/>
        <v>0</v>
      </c>
      <c r="AI95" s="2">
        <f t="shared" si="13"/>
        <v>0</v>
      </c>
      <c r="AJ95" s="2">
        <f t="shared" si="13"/>
        <v>0</v>
      </c>
      <c r="AK95" s="2">
        <f>COUNTIF(F95:AJ95,1)</f>
        <v>0</v>
      </c>
    </row>
    <row r="96" spans="5:37" ht="13.5" customHeight="1" hidden="1">
      <c r="E96" s="41" t="s">
        <v>18</v>
      </c>
      <c r="F96" s="2">
        <f t="shared" si="11"/>
        <v>0</v>
      </c>
      <c r="G96" s="2">
        <f t="shared" si="12"/>
        <v>0</v>
      </c>
      <c r="H96" s="2">
        <f t="shared" si="12"/>
        <v>0</v>
      </c>
      <c r="I96" s="2">
        <f t="shared" si="12"/>
        <v>0</v>
      </c>
      <c r="J96" s="2">
        <f t="shared" si="12"/>
        <v>0</v>
      </c>
      <c r="K96" s="2">
        <f t="shared" si="12"/>
        <v>0</v>
      </c>
      <c r="L96" s="2">
        <f t="shared" si="12"/>
        <v>0</v>
      </c>
      <c r="M96" s="2">
        <f t="shared" si="12"/>
        <v>0</v>
      </c>
      <c r="N96" s="2">
        <f t="shared" si="12"/>
        <v>0</v>
      </c>
      <c r="O96" s="2">
        <f t="shared" si="12"/>
        <v>0</v>
      </c>
      <c r="P96" s="2">
        <f t="shared" si="12"/>
        <v>0</v>
      </c>
      <c r="Q96" s="2">
        <f t="shared" si="12"/>
        <v>0</v>
      </c>
      <c r="R96" s="2">
        <f t="shared" si="12"/>
        <v>0</v>
      </c>
      <c r="S96" s="2">
        <f t="shared" si="12"/>
        <v>0</v>
      </c>
      <c r="T96" s="2">
        <f t="shared" si="12"/>
        <v>0</v>
      </c>
      <c r="U96" s="2">
        <f t="shared" si="12"/>
        <v>0</v>
      </c>
      <c r="V96" s="2">
        <f t="shared" si="12"/>
        <v>0</v>
      </c>
      <c r="W96" s="2">
        <f t="shared" si="13"/>
        <v>0</v>
      </c>
      <c r="X96" s="2">
        <f t="shared" si="13"/>
        <v>0</v>
      </c>
      <c r="Y96" s="2">
        <f t="shared" si="13"/>
        <v>0</v>
      </c>
      <c r="Z96" s="2">
        <f t="shared" si="13"/>
        <v>0</v>
      </c>
      <c r="AA96" s="2">
        <f t="shared" si="13"/>
        <v>0</v>
      </c>
      <c r="AB96" s="2">
        <f t="shared" si="13"/>
        <v>0</v>
      </c>
      <c r="AC96" s="2">
        <f t="shared" si="13"/>
        <v>0</v>
      </c>
      <c r="AD96" s="2">
        <f t="shared" si="13"/>
        <v>0</v>
      </c>
      <c r="AE96" s="2">
        <f t="shared" si="13"/>
        <v>0</v>
      </c>
      <c r="AF96" s="2">
        <f t="shared" si="13"/>
        <v>0</v>
      </c>
      <c r="AG96" s="2">
        <f t="shared" si="13"/>
        <v>0</v>
      </c>
      <c r="AH96" s="2">
        <f t="shared" si="13"/>
        <v>0</v>
      </c>
      <c r="AI96" s="2">
        <f t="shared" si="13"/>
        <v>0</v>
      </c>
      <c r="AJ96" s="2">
        <f t="shared" si="13"/>
        <v>0</v>
      </c>
      <c r="AK96" s="2">
        <f t="shared" si="14"/>
        <v>0</v>
      </c>
    </row>
    <row r="97" spans="5:37" ht="13.5" customHeight="1" hidden="1">
      <c r="E97" s="41" t="s">
        <v>19</v>
      </c>
      <c r="F97" s="2">
        <f t="shared" si="11"/>
        <v>0</v>
      </c>
      <c r="G97" s="2">
        <f t="shared" si="12"/>
        <v>0</v>
      </c>
      <c r="H97" s="2">
        <f t="shared" si="12"/>
        <v>0</v>
      </c>
      <c r="I97" s="2">
        <f t="shared" si="12"/>
        <v>0</v>
      </c>
      <c r="J97" s="2">
        <f t="shared" si="12"/>
        <v>0</v>
      </c>
      <c r="K97" s="2">
        <f t="shared" si="12"/>
        <v>0</v>
      </c>
      <c r="L97" s="2">
        <f t="shared" si="12"/>
        <v>0</v>
      </c>
      <c r="M97" s="2">
        <f t="shared" si="12"/>
        <v>0</v>
      </c>
      <c r="N97" s="2">
        <f t="shared" si="12"/>
        <v>0</v>
      </c>
      <c r="O97" s="2">
        <f t="shared" si="12"/>
        <v>0</v>
      </c>
      <c r="P97" s="2">
        <f t="shared" si="12"/>
        <v>0</v>
      </c>
      <c r="Q97" s="2">
        <f t="shared" si="12"/>
        <v>0</v>
      </c>
      <c r="R97" s="2">
        <f t="shared" si="12"/>
        <v>0</v>
      </c>
      <c r="S97" s="2">
        <f t="shared" si="12"/>
        <v>0</v>
      </c>
      <c r="T97" s="2">
        <f t="shared" si="12"/>
        <v>0</v>
      </c>
      <c r="U97" s="2">
        <f t="shared" si="12"/>
        <v>0</v>
      </c>
      <c r="V97" s="2">
        <f t="shared" si="12"/>
        <v>0</v>
      </c>
      <c r="W97" s="2">
        <f t="shared" si="13"/>
        <v>0</v>
      </c>
      <c r="X97" s="2">
        <f t="shared" si="13"/>
        <v>0</v>
      </c>
      <c r="Y97" s="2">
        <f t="shared" si="13"/>
        <v>0</v>
      </c>
      <c r="Z97" s="2">
        <f t="shared" si="13"/>
        <v>0</v>
      </c>
      <c r="AA97" s="2">
        <f t="shared" si="13"/>
        <v>0</v>
      </c>
      <c r="AB97" s="2">
        <f t="shared" si="13"/>
        <v>0</v>
      </c>
      <c r="AC97" s="2">
        <f t="shared" si="13"/>
        <v>0</v>
      </c>
      <c r="AD97" s="2">
        <f t="shared" si="13"/>
        <v>0</v>
      </c>
      <c r="AE97" s="2">
        <f t="shared" si="13"/>
        <v>0</v>
      </c>
      <c r="AF97" s="2">
        <f t="shared" si="13"/>
        <v>0</v>
      </c>
      <c r="AG97" s="2">
        <f t="shared" si="13"/>
        <v>0</v>
      </c>
      <c r="AH97" s="2">
        <f t="shared" si="13"/>
        <v>0</v>
      </c>
      <c r="AI97" s="2">
        <f t="shared" si="13"/>
        <v>0</v>
      </c>
      <c r="AJ97" s="2">
        <f t="shared" si="13"/>
        <v>0</v>
      </c>
      <c r="AK97" s="2">
        <f t="shared" si="14"/>
        <v>0</v>
      </c>
    </row>
    <row r="98" spans="5:37" ht="13.5" customHeight="1" hidden="1">
      <c r="E98" s="41" t="s">
        <v>20</v>
      </c>
      <c r="F98" s="2">
        <f t="shared" si="11"/>
        <v>0</v>
      </c>
      <c r="G98" s="2">
        <f t="shared" si="12"/>
        <v>0</v>
      </c>
      <c r="H98" s="2">
        <f t="shared" si="12"/>
        <v>0</v>
      </c>
      <c r="I98" s="2">
        <f t="shared" si="12"/>
        <v>0</v>
      </c>
      <c r="J98" s="2">
        <f t="shared" si="12"/>
        <v>0</v>
      </c>
      <c r="K98" s="2">
        <f t="shared" si="12"/>
        <v>0</v>
      </c>
      <c r="L98" s="2">
        <f t="shared" si="12"/>
        <v>0</v>
      </c>
      <c r="M98" s="2">
        <f t="shared" si="12"/>
        <v>0</v>
      </c>
      <c r="N98" s="2">
        <f t="shared" si="12"/>
        <v>0</v>
      </c>
      <c r="O98" s="2">
        <f t="shared" si="12"/>
        <v>0</v>
      </c>
      <c r="P98" s="2">
        <f t="shared" si="12"/>
        <v>0</v>
      </c>
      <c r="Q98" s="2">
        <f t="shared" si="12"/>
        <v>0</v>
      </c>
      <c r="R98" s="2">
        <f t="shared" si="12"/>
        <v>0</v>
      </c>
      <c r="S98" s="2">
        <f t="shared" si="12"/>
        <v>0</v>
      </c>
      <c r="T98" s="2">
        <f t="shared" si="12"/>
        <v>0</v>
      </c>
      <c r="U98" s="2">
        <f t="shared" si="12"/>
        <v>0</v>
      </c>
      <c r="V98" s="2">
        <f>IF(COUNTIF(V$27:V$46,$E98)=0,0,1)</f>
        <v>0</v>
      </c>
      <c r="W98" s="2">
        <f t="shared" si="13"/>
        <v>0</v>
      </c>
      <c r="X98" s="2">
        <f t="shared" si="13"/>
        <v>0</v>
      </c>
      <c r="Y98" s="2">
        <f t="shared" si="13"/>
        <v>0</v>
      </c>
      <c r="Z98" s="2">
        <f t="shared" si="13"/>
        <v>0</v>
      </c>
      <c r="AA98" s="2">
        <f t="shared" si="13"/>
        <v>0</v>
      </c>
      <c r="AB98" s="2">
        <f t="shared" si="13"/>
        <v>0</v>
      </c>
      <c r="AC98" s="2">
        <f t="shared" si="13"/>
        <v>0</v>
      </c>
      <c r="AD98" s="2">
        <f t="shared" si="13"/>
        <v>0</v>
      </c>
      <c r="AE98" s="2">
        <f t="shared" si="13"/>
        <v>0</v>
      </c>
      <c r="AF98" s="2">
        <f t="shared" si="13"/>
        <v>0</v>
      </c>
      <c r="AG98" s="2">
        <f t="shared" si="13"/>
        <v>0</v>
      </c>
      <c r="AH98" s="2">
        <f t="shared" si="13"/>
        <v>0</v>
      </c>
      <c r="AI98" s="2">
        <f t="shared" si="13"/>
        <v>0</v>
      </c>
      <c r="AJ98" s="2">
        <f t="shared" si="13"/>
        <v>0</v>
      </c>
      <c r="AK98" s="2">
        <f t="shared" si="14"/>
        <v>0</v>
      </c>
    </row>
    <row r="99" ht="13.5" customHeight="1" hidden="1"/>
    <row r="100" ht="13.5" customHeight="1"/>
    <row r="101" ht="13.5" customHeight="1"/>
    <row r="102" ht="13.5" customHeight="1"/>
  </sheetData>
  <sheetProtection password="FA09" sheet="1" formatCells="0"/>
  <mergeCells count="418">
    <mergeCell ref="AV1:AV2"/>
    <mergeCell ref="BG9:BH9"/>
    <mergeCell ref="BG11:BJ11"/>
    <mergeCell ref="BL12:BL15"/>
    <mergeCell ref="BM12:BM15"/>
    <mergeCell ref="AQ51:AS51"/>
    <mergeCell ref="BD49:BD50"/>
    <mergeCell ref="BE49:BE50"/>
    <mergeCell ref="BD47:BD48"/>
    <mergeCell ref="BE47:BE48"/>
    <mergeCell ref="AQ52:AS52"/>
    <mergeCell ref="AQ53:AS53"/>
    <mergeCell ref="AQ54:AS54"/>
    <mergeCell ref="BB49:BB50"/>
    <mergeCell ref="BC49:BC50"/>
    <mergeCell ref="AT49:AT50"/>
    <mergeCell ref="AU49:AU50"/>
    <mergeCell ref="AV49:AV50"/>
    <mergeCell ref="AW49:AW50"/>
    <mergeCell ref="AQ49:AS50"/>
    <mergeCell ref="BB47:BB48"/>
    <mergeCell ref="BC47:BC48"/>
    <mergeCell ref="AX49:AX50"/>
    <mergeCell ref="AY49:AY50"/>
    <mergeCell ref="AZ49:AZ50"/>
    <mergeCell ref="BA49:BA50"/>
    <mergeCell ref="AX47:AX48"/>
    <mergeCell ref="AY47:AY48"/>
    <mergeCell ref="AZ47:AZ48"/>
    <mergeCell ref="BA47:BA48"/>
    <mergeCell ref="BA45:BA46"/>
    <mergeCell ref="BB45:BB46"/>
    <mergeCell ref="BC45:BC46"/>
    <mergeCell ref="BD45:BD46"/>
    <mergeCell ref="BE45:BE46"/>
    <mergeCell ref="AR47:AR48"/>
    <mergeCell ref="AT47:AT48"/>
    <mergeCell ref="AU47:AU48"/>
    <mergeCell ref="AV47:AV48"/>
    <mergeCell ref="AW47:AW48"/>
    <mergeCell ref="BE43:BE44"/>
    <mergeCell ref="AR45:AR46"/>
    <mergeCell ref="AT45:AT46"/>
    <mergeCell ref="AU45:AU46"/>
    <mergeCell ref="AV45:AV46"/>
    <mergeCell ref="AW45:AW46"/>
    <mergeCell ref="AX45:AX46"/>
    <mergeCell ref="AY45:AY46"/>
    <mergeCell ref="AZ45:AZ46"/>
    <mergeCell ref="AY43:AY44"/>
    <mergeCell ref="AZ43:AZ44"/>
    <mergeCell ref="BA43:BA44"/>
    <mergeCell ref="BB43:BB44"/>
    <mergeCell ref="BC43:BC44"/>
    <mergeCell ref="BD43:BD44"/>
    <mergeCell ref="BC41:BC42"/>
    <mergeCell ref="BD41:BD42"/>
    <mergeCell ref="AZ41:AZ42"/>
    <mergeCell ref="BA41:BA42"/>
    <mergeCell ref="BB41:BB42"/>
    <mergeCell ref="AT43:AT44"/>
    <mergeCell ref="AU43:AU44"/>
    <mergeCell ref="AV43:AV44"/>
    <mergeCell ref="AW43:AW44"/>
    <mergeCell ref="AX43:AX44"/>
    <mergeCell ref="AS43:AS44"/>
    <mergeCell ref="BD39:BD40"/>
    <mergeCell ref="BE39:BE40"/>
    <mergeCell ref="AR41:AR42"/>
    <mergeCell ref="AT41:AT42"/>
    <mergeCell ref="AU41:AU42"/>
    <mergeCell ref="AV41:AV42"/>
    <mergeCell ref="BE41:BE42"/>
    <mergeCell ref="AW41:AW42"/>
    <mergeCell ref="AX41:AX42"/>
    <mergeCell ref="AY41:AY42"/>
    <mergeCell ref="AZ39:AZ40"/>
    <mergeCell ref="AY37:AY38"/>
    <mergeCell ref="BA39:BA40"/>
    <mergeCell ref="BB39:BB40"/>
    <mergeCell ref="BC39:BC40"/>
    <mergeCell ref="BC37:BC38"/>
    <mergeCell ref="AZ37:AZ38"/>
    <mergeCell ref="BA37:BA38"/>
    <mergeCell ref="AT39:AT40"/>
    <mergeCell ref="AU39:AU40"/>
    <mergeCell ref="AV39:AV40"/>
    <mergeCell ref="AW39:AW40"/>
    <mergeCell ref="AX39:AX40"/>
    <mergeCell ref="AY39:AY40"/>
    <mergeCell ref="BB35:BB36"/>
    <mergeCell ref="BC35:BC36"/>
    <mergeCell ref="BD35:BD36"/>
    <mergeCell ref="BE37:BE38"/>
    <mergeCell ref="BE35:BE36"/>
    <mergeCell ref="BB37:BB38"/>
    <mergeCell ref="AT37:AT38"/>
    <mergeCell ref="AU37:AU38"/>
    <mergeCell ref="AV37:AV38"/>
    <mergeCell ref="AW37:AW38"/>
    <mergeCell ref="AX37:AX38"/>
    <mergeCell ref="BD37:BD38"/>
    <mergeCell ref="BE33:BE34"/>
    <mergeCell ref="AR35:AR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AY33:AY34"/>
    <mergeCell ref="AZ33:AZ34"/>
    <mergeCell ref="BA33:BA34"/>
    <mergeCell ref="BB33:BB34"/>
    <mergeCell ref="BC33:BC34"/>
    <mergeCell ref="BD33:BD34"/>
    <mergeCell ref="BB31:BB32"/>
    <mergeCell ref="BC31:BC32"/>
    <mergeCell ref="BD31:BD32"/>
    <mergeCell ref="BE31:BE32"/>
    <mergeCell ref="AR33:AR34"/>
    <mergeCell ref="AT33:AT34"/>
    <mergeCell ref="AU33:AU34"/>
    <mergeCell ref="AV33:AV34"/>
    <mergeCell ref="AW33:AW34"/>
    <mergeCell ref="AX33:AX34"/>
    <mergeCell ref="BE29:BE30"/>
    <mergeCell ref="AR31:AR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Y29:AY30"/>
    <mergeCell ref="AZ29:AZ30"/>
    <mergeCell ref="BA29:BA30"/>
    <mergeCell ref="BB29:BB30"/>
    <mergeCell ref="BC29:BC30"/>
    <mergeCell ref="BD29:BD30"/>
    <mergeCell ref="BB27:BB28"/>
    <mergeCell ref="BC27:BC28"/>
    <mergeCell ref="BD27:BD28"/>
    <mergeCell ref="BE27:BE28"/>
    <mergeCell ref="AR29:AR30"/>
    <mergeCell ref="AT29:AT30"/>
    <mergeCell ref="AU29:AU30"/>
    <mergeCell ref="AV29:AV30"/>
    <mergeCell ref="AW29:AW30"/>
    <mergeCell ref="AX29:AX30"/>
    <mergeCell ref="BE25:BE26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AY25:AY26"/>
    <mergeCell ref="AZ25:AZ26"/>
    <mergeCell ref="BA25:BA26"/>
    <mergeCell ref="BB25:BB26"/>
    <mergeCell ref="BC25:BC26"/>
    <mergeCell ref="BD25:BD26"/>
    <mergeCell ref="BB23:BB24"/>
    <mergeCell ref="BC23:BC24"/>
    <mergeCell ref="BD23:BD24"/>
    <mergeCell ref="BE23:BE24"/>
    <mergeCell ref="AR25:AR26"/>
    <mergeCell ref="AT25:AT26"/>
    <mergeCell ref="AU25:AU26"/>
    <mergeCell ref="AV25:AV26"/>
    <mergeCell ref="AW25:AW26"/>
    <mergeCell ref="AX25:AX26"/>
    <mergeCell ref="BE21:BE22"/>
    <mergeCell ref="AR23:AR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AY21:AY22"/>
    <mergeCell ref="AZ21:AZ22"/>
    <mergeCell ref="BA21:BA22"/>
    <mergeCell ref="BB21:BB22"/>
    <mergeCell ref="BC21:BC22"/>
    <mergeCell ref="BD21:BD22"/>
    <mergeCell ref="BB19:BB20"/>
    <mergeCell ref="BC19:BC20"/>
    <mergeCell ref="BD19:BD20"/>
    <mergeCell ref="BE19:BE20"/>
    <mergeCell ref="AR21:AR22"/>
    <mergeCell ref="AT21:AT22"/>
    <mergeCell ref="AU21:AU22"/>
    <mergeCell ref="AV21:AV22"/>
    <mergeCell ref="AW21:AW22"/>
    <mergeCell ref="AX21:AX22"/>
    <mergeCell ref="BE17:BE18"/>
    <mergeCell ref="AR19:AR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Y17:AY18"/>
    <mergeCell ref="AZ17:AZ18"/>
    <mergeCell ref="BA17:BA18"/>
    <mergeCell ref="BB17:BB18"/>
    <mergeCell ref="BC17:BC18"/>
    <mergeCell ref="BD17:BD18"/>
    <mergeCell ref="BB15:BB16"/>
    <mergeCell ref="BC15:BC16"/>
    <mergeCell ref="BD15:BD16"/>
    <mergeCell ref="BE15:BE16"/>
    <mergeCell ref="AR17:AR18"/>
    <mergeCell ref="AT17:AT18"/>
    <mergeCell ref="AU17:AU18"/>
    <mergeCell ref="AV17:AV18"/>
    <mergeCell ref="AW17:AW18"/>
    <mergeCell ref="AX17:AX18"/>
    <mergeCell ref="BE13:BE14"/>
    <mergeCell ref="AR15:AR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Y13:AY14"/>
    <mergeCell ref="AZ13:AZ14"/>
    <mergeCell ref="BA13:BA14"/>
    <mergeCell ref="BB13:BB14"/>
    <mergeCell ref="BC13:BC14"/>
    <mergeCell ref="BD13:BD14"/>
    <mergeCell ref="BB11:BB12"/>
    <mergeCell ref="BC11:BC12"/>
    <mergeCell ref="BD11:BD12"/>
    <mergeCell ref="BE11:BE12"/>
    <mergeCell ref="AR13:AR14"/>
    <mergeCell ref="AT13:AT14"/>
    <mergeCell ref="AU13:AU14"/>
    <mergeCell ref="AV13:AV14"/>
    <mergeCell ref="AW13:AW14"/>
    <mergeCell ref="AX13:AX14"/>
    <mergeCell ref="BE9:BE10"/>
    <mergeCell ref="AR11:AR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AY9:AY10"/>
    <mergeCell ref="AZ9:AZ10"/>
    <mergeCell ref="BA9:BA10"/>
    <mergeCell ref="BB9:BB10"/>
    <mergeCell ref="BC9:BC10"/>
    <mergeCell ref="BD9:BD10"/>
    <mergeCell ref="AT9:AT10"/>
    <mergeCell ref="AU9:AU10"/>
    <mergeCell ref="AV9:AV10"/>
    <mergeCell ref="AW9:AW10"/>
    <mergeCell ref="AX9:AX10"/>
    <mergeCell ref="AS9:AS10"/>
    <mergeCell ref="AQ19:AQ28"/>
    <mergeCell ref="AQ29:AQ38"/>
    <mergeCell ref="AQ39:AQ48"/>
    <mergeCell ref="B47:E47"/>
    <mergeCell ref="A48:E48"/>
    <mergeCell ref="AJ23:AJ26"/>
    <mergeCell ref="AK23:AK26"/>
    <mergeCell ref="AL23:AL26"/>
    <mergeCell ref="AM23:AM26"/>
    <mergeCell ref="AD23:AD26"/>
    <mergeCell ref="A49:E49"/>
    <mergeCell ref="A51:D54"/>
    <mergeCell ref="V51:X51"/>
    <mergeCell ref="V52:X52"/>
    <mergeCell ref="V53:X53"/>
    <mergeCell ref="V54:X54"/>
    <mergeCell ref="BE7:BE8"/>
    <mergeCell ref="A27:A47"/>
    <mergeCell ref="B27:B31"/>
    <mergeCell ref="B32:B36"/>
    <mergeCell ref="B37:B41"/>
    <mergeCell ref="B42:B46"/>
    <mergeCell ref="AY7:AY8"/>
    <mergeCell ref="AZ7:AZ8"/>
    <mergeCell ref="BA7:BA8"/>
    <mergeCell ref="BB7:BB8"/>
    <mergeCell ref="BC7:BC8"/>
    <mergeCell ref="BD7:BD8"/>
    <mergeCell ref="AQ7:AQ8"/>
    <mergeCell ref="AU7:AU8"/>
    <mergeCell ref="AV7:AV8"/>
    <mergeCell ref="AW7:AW8"/>
    <mergeCell ref="AX7:AX8"/>
    <mergeCell ref="AT7:AT8"/>
    <mergeCell ref="AR7:AR8"/>
    <mergeCell ref="AS7:AS8"/>
    <mergeCell ref="AE23:AE26"/>
    <mergeCell ref="AF23:AF26"/>
    <mergeCell ref="AG23:AG26"/>
    <mergeCell ref="AH23:AH26"/>
    <mergeCell ref="AI23:AI26"/>
    <mergeCell ref="X23:X26"/>
    <mergeCell ref="Y23:Y26"/>
    <mergeCell ref="Z23:Z26"/>
    <mergeCell ref="AA23:AA26"/>
    <mergeCell ref="AB23:AB26"/>
    <mergeCell ref="AC23:AC26"/>
    <mergeCell ref="R23:R26"/>
    <mergeCell ref="S23:S26"/>
    <mergeCell ref="T23:T26"/>
    <mergeCell ref="U23:U26"/>
    <mergeCell ref="V23:V26"/>
    <mergeCell ref="W23:W26"/>
    <mergeCell ref="L23:L26"/>
    <mergeCell ref="M23:M26"/>
    <mergeCell ref="N23:N26"/>
    <mergeCell ref="O23:O26"/>
    <mergeCell ref="P23:P26"/>
    <mergeCell ref="Q23:Q26"/>
    <mergeCell ref="F23:F26"/>
    <mergeCell ref="G23:G26"/>
    <mergeCell ref="H23:H26"/>
    <mergeCell ref="I23:I26"/>
    <mergeCell ref="J23:J26"/>
    <mergeCell ref="K23:K26"/>
    <mergeCell ref="C20:D20"/>
    <mergeCell ref="C21:D21"/>
    <mergeCell ref="C22:E22"/>
    <mergeCell ref="A23:B26"/>
    <mergeCell ref="C23:C26"/>
    <mergeCell ref="D23:D26"/>
    <mergeCell ref="E23:E26"/>
    <mergeCell ref="AM14:AM16"/>
    <mergeCell ref="C15:D15"/>
    <mergeCell ref="C16:D16"/>
    <mergeCell ref="C17:D17"/>
    <mergeCell ref="AL17:AL19"/>
    <mergeCell ref="AM17:AM19"/>
    <mergeCell ref="C18:D18"/>
    <mergeCell ref="C19:D19"/>
    <mergeCell ref="AM8:AM10"/>
    <mergeCell ref="A9:B22"/>
    <mergeCell ref="C9:D9"/>
    <mergeCell ref="C10:D10"/>
    <mergeCell ref="C11:D11"/>
    <mergeCell ref="AL11:AL13"/>
    <mergeCell ref="AM11:AM13"/>
    <mergeCell ref="C12:D12"/>
    <mergeCell ref="C13:D13"/>
    <mergeCell ref="C14:D14"/>
    <mergeCell ref="A7:B8"/>
    <mergeCell ref="C7:D8"/>
    <mergeCell ref="E7:E8"/>
    <mergeCell ref="F7:AJ7"/>
    <mergeCell ref="AK8:AK19"/>
    <mergeCell ref="AL8:AL10"/>
    <mergeCell ref="AL14:AL16"/>
    <mergeCell ref="AV3:BA5"/>
    <mergeCell ref="BD3:BE3"/>
    <mergeCell ref="AB5:AD5"/>
    <mergeCell ref="AE5:AJ5"/>
    <mergeCell ref="AL5:AP5"/>
    <mergeCell ref="BD5:BE5"/>
    <mergeCell ref="A1:E1"/>
    <mergeCell ref="AO1:AP1"/>
    <mergeCell ref="AO2:AP3"/>
    <mergeCell ref="A3:G5"/>
    <mergeCell ref="H3:Z5"/>
    <mergeCell ref="AR3:AU5"/>
    <mergeCell ref="AU1:AU2"/>
    <mergeCell ref="AS39:AS40"/>
    <mergeCell ref="AS41:AS42"/>
    <mergeCell ref="AS27:AS28"/>
    <mergeCell ref="AS29:AS30"/>
    <mergeCell ref="AS11:AS12"/>
    <mergeCell ref="AS13:AS14"/>
    <mergeCell ref="AS15:AS16"/>
    <mergeCell ref="AS17:AS18"/>
    <mergeCell ref="AR37:AR38"/>
    <mergeCell ref="AR39:AR40"/>
    <mergeCell ref="AR43:AR44"/>
    <mergeCell ref="AN8:AN10"/>
    <mergeCell ref="AN11:AN13"/>
    <mergeCell ref="AN14:AN16"/>
    <mergeCell ref="AN17:AN19"/>
    <mergeCell ref="AR9:AR10"/>
    <mergeCell ref="AN23:AN26"/>
    <mergeCell ref="AQ9:AQ18"/>
    <mergeCell ref="AS45:AS46"/>
    <mergeCell ref="AS47:AS48"/>
    <mergeCell ref="AS19:AS20"/>
    <mergeCell ref="AS21:AS22"/>
    <mergeCell ref="AS23:AS24"/>
    <mergeCell ref="AS25:AS26"/>
    <mergeCell ref="AS31:AS32"/>
    <mergeCell ref="AS33:AS34"/>
    <mergeCell ref="AS35:AS36"/>
    <mergeCell ref="AS37:AS38"/>
  </mergeCells>
  <conditionalFormatting sqref="E9:AJ21 E27:AJ31 F32:AJ46">
    <cfRule type="expression" priority="45" dxfId="1" stopIfTrue="1">
      <formula>E9=""</formula>
    </cfRule>
  </conditionalFormatting>
  <conditionalFormatting sqref="F49:AJ49">
    <cfRule type="containsBlanks" priority="41" dxfId="1" stopIfTrue="1">
      <formula>LEN(TRIM(F49))=0</formula>
    </cfRule>
  </conditionalFormatting>
  <conditionalFormatting sqref="F52:U52">
    <cfRule type="containsBlanks" priority="40" dxfId="1" stopIfTrue="1">
      <formula>LEN(TRIM(F52))=0</formula>
    </cfRule>
  </conditionalFormatting>
  <conditionalFormatting sqref="F8:AJ8 F23:AJ26">
    <cfRule type="expression" priority="38" dxfId="120" stopIfTrue="1">
      <formula>WEEKDAY(F8,1)=1</formula>
    </cfRule>
    <cfRule type="expression" priority="39" dxfId="121" stopIfTrue="1">
      <formula>WEEKDAY(F8,1)=7</formula>
    </cfRule>
  </conditionalFormatting>
  <conditionalFormatting sqref="AE5:AJ5 AL5:AP5">
    <cfRule type="containsBlanks" priority="12" dxfId="1" stopIfTrue="1">
      <formula>LEN(TRIM(AE5))=0</formula>
    </cfRule>
  </conditionalFormatting>
  <conditionalFormatting sqref="BD3:BE3 BD5:BE5">
    <cfRule type="containsBlanks" priority="11" dxfId="0" stopIfTrue="1">
      <formula>LEN(TRIM(BD3))=0</formula>
    </cfRule>
  </conditionalFormatting>
  <conditionalFormatting sqref="AT9:AT48 E32:E46">
    <cfRule type="containsBlanks" priority="8" dxfId="0" stopIfTrue="1">
      <formula>LEN(TRIM(E9))=0</formula>
    </cfRule>
  </conditionalFormatting>
  <conditionalFormatting sqref="AU9:AU48 AW19:AW48 AY9:AY28 BA9:BA28 BB19:BC28 BE9:BE48 BD19:BD48">
    <cfRule type="containsBlanks" priority="7" dxfId="1" stopIfTrue="1">
      <formula>LEN(TRIM(AU9))=0</formula>
    </cfRule>
  </conditionalFormatting>
  <conditionalFormatting sqref="BC29:BC48">
    <cfRule type="containsBlanks" priority="5" dxfId="1" stopIfTrue="1">
      <formula>LEN(TRIM(BC29))=0</formula>
    </cfRule>
  </conditionalFormatting>
  <conditionalFormatting sqref="AV1:AV2">
    <cfRule type="expression" priority="3" dxfId="0" stopIfTrue="1">
      <formula>$AV$1=""</formula>
    </cfRule>
  </conditionalFormatting>
  <conditionalFormatting sqref="D27:D31">
    <cfRule type="containsBlanks" priority="2" dxfId="34" stopIfTrue="1">
      <formula>LEN(TRIM(D27))=0</formula>
    </cfRule>
  </conditionalFormatting>
  <conditionalFormatting sqref="D32:D36">
    <cfRule type="containsBlanks" priority="1" dxfId="34" stopIfTrue="1">
      <formula>LEN(TRIM(D32))=0</formula>
    </cfRule>
  </conditionalFormatting>
  <dataValidations count="5">
    <dataValidation type="list" allowBlank="1" showInputMessage="1" showErrorMessage="1" sqref="F32:AJ46">
      <formula1>INDIRECT("$K$60:$K$75")</formula1>
    </dataValidation>
    <dataValidation type="list" allowBlank="1" showInputMessage="1" showErrorMessage="1" sqref="F27:AJ31">
      <formula1>INDIRECT("$K$60:$K$74")</formula1>
    </dataValidation>
    <dataValidation type="list" allowBlank="1" showInputMessage="1" showErrorMessage="1" sqref="F49:AJ49">
      <formula1>"○,無"</formula1>
    </dataValidation>
    <dataValidation type="list" allowBlank="1" showInputMessage="1" showErrorMessage="1" sqref="F9:AJ21">
      <formula1>"出"</formula1>
    </dataValidation>
    <dataValidation type="whole" operator="lessThanOrEqual" allowBlank="1" showInputMessage="1" showErrorMessage="1" error="月当たりの上限額は２万円となります。&#10;（男性研修生は対象外）" sqref="BD19:BD48">
      <formula1>20000</formula1>
    </dataValidation>
  </dataValidations>
  <printOptions horizontalCentered="1" verticalCentered="1"/>
  <pageMargins left="0.1968503937007874" right="0.1968503937007874" top="0.3937007874015748" bottom="0" header="0" footer="0.1968503937007874"/>
  <pageSetup cellComments="asDisplayed" horizontalDpi="600" verticalDpi="600" orientation="landscape" paperSize="9" scale="63" r:id="rId3"/>
  <colBreaks count="1" manualBreakCount="1">
    <brk id="4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ninaite03</dc:creator>
  <cp:keywords/>
  <dc:description/>
  <cp:lastModifiedBy>全森　藤倉 朋行</cp:lastModifiedBy>
  <cp:lastPrinted>2020-05-29T00:27:22Z</cp:lastPrinted>
  <dcterms:created xsi:type="dcterms:W3CDTF">2011-09-12T02:39:03Z</dcterms:created>
  <dcterms:modified xsi:type="dcterms:W3CDTF">2020-05-29T00:30:25Z</dcterms:modified>
  <cp:category/>
  <cp:version/>
  <cp:contentType/>
  <cp:contentStatus/>
</cp:coreProperties>
</file>