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defaultThemeVersion="124226"/>
  <mc:AlternateContent xmlns:mc="http://schemas.openxmlformats.org/markup-compatibility/2006">
    <mc:Choice Requires="x15">
      <x15ac:absPath xmlns:x15ac="http://schemas.microsoft.com/office/spreadsheetml/2010/11/ac" url="C:\Users\t_katou\Desktop\"/>
    </mc:Choice>
  </mc:AlternateContent>
  <xr:revisionPtr revIDLastSave="0" documentId="13_ncr:1_{D1D6E2C5-F018-493C-887F-2909D3E180DC}" xr6:coauthVersionLast="46" xr6:coauthVersionMax="46" xr10:uidLastSave="{00000000-0000-0000-0000-000000000000}"/>
  <bookViews>
    <workbookView xWindow="-120" yWindow="-120" windowWidth="20730" windowHeight="11160" tabRatio="876" firstSheet="1" activeTab="1" xr2:uid="{00000000-000D-0000-FFFF-FFFF00000000}"/>
  </bookViews>
  <sheets>
    <sheet name="リスト" sheetId="8" state="hidden" r:id="rId1"/>
    <sheet name="2-1(表紙)" sheetId="2" r:id="rId2"/>
    <sheet name="2-2(基本)" sheetId="1" r:id="rId3"/>
    <sheet name="2-3(詳細)" sheetId="3" r:id="rId4"/>
    <sheet name="2-4(技術習得費)" sheetId="4" r:id="rId5"/>
    <sheet name="2-5(住宅費)" sheetId="9" r:id="rId6"/>
    <sheet name="2-6(資材費)" sheetId="46" r:id="rId7"/>
    <sheet name="2-7(指導員)" sheetId="10" r:id="rId8"/>
    <sheet name="2-8(研修内容)" sheetId="12" r:id="rId9"/>
    <sheet name="2-9(積算表)" sheetId="49" r:id="rId10"/>
    <sheet name="2-10_TR研修 助成金請求書" sheetId="17" r:id="rId11"/>
    <sheet name="TR研修中止届" sheetId="50" r:id="rId12"/>
  </sheets>
  <definedNames>
    <definedName name="_10MO_モンベル防護ブーツ">リスト!$AI$67</definedName>
    <definedName name="_11PF_ファナージャパン防護ズボン">リスト!$AI$52:$AI$53</definedName>
    <definedName name="_12PF_ファナージャパン防護ブーツ">リスト!$AI$68:$AI$69</definedName>
    <definedName name="_13S_スチール防護ズボン">リスト!$AI$23:$AI$29</definedName>
    <definedName name="_14S_スチール防護ブーツ">リスト!$AI$59:$AI$61</definedName>
    <definedName name="_15T_シッププロテクション防護ズボン">リスト!$AI$34:$AI$35</definedName>
    <definedName name="_16T_シッププロテクション防護ブーツ">リスト!$AI$66</definedName>
    <definedName name="_17TY_トーヨ防護ズボン">リスト!$AI$46:$AI$49</definedName>
    <definedName name="_18WA_和光商事防護ズボン">リスト!$AI$43:$AI$45</definedName>
    <definedName name="_19WA_和光商事防護ブーツ">リスト!$AI$65</definedName>
    <definedName name="_1BO_オレゴン・ブランドジャパン防護ズボン">リスト!$AI$56</definedName>
    <definedName name="_20Y_やまびこ_Kioritz_Shindaiwa防護ズボン">リスト!$AI$30:$AI$33</definedName>
    <definedName name="_2BO_オレゴン・ブランドジャパン防護ブーツ">リスト!$AI$70:$AI$72</definedName>
    <definedName name="_3DS_大同石油防護ブーツ">リスト!$AI$73</definedName>
    <definedName name="_4H_八戸市森林組合防護ズボン">リスト!$AI$22</definedName>
    <definedName name="_5HZ_ハスクバーナ・ゼノア防護ズボン">リスト!$AI$36:$AI$42</definedName>
    <definedName name="_6HZ_ハスクバーナ・ゼノア防護ブーツ">リスト!$AI$62:$AI$64</definedName>
    <definedName name="_7K_光和防護ズボン">リスト!$AI$54:$AI$55</definedName>
    <definedName name="_8M_マックス防護ズボン">リスト!$AI$57:$AI$58</definedName>
    <definedName name="_9MO_モンベル防護ズボン">リスト!$AI$50:$AI$51</definedName>
    <definedName name="_xlnm.Print_Area" localSheetId="2">'2-2(基本)'!$A$1:$AA$23</definedName>
    <definedName name="_xlnm.Print_Area" localSheetId="3">'2-3(詳細)'!$A$1:$AE$22</definedName>
    <definedName name="_xlnm.Print_Area" localSheetId="4">'2-4(技術習得費)'!$A$1:$S$21</definedName>
    <definedName name="_xlnm.Print_Area" localSheetId="5">'2-5(住宅費)'!$A$1:$S$21</definedName>
    <definedName name="_xlnm.Print_Area" localSheetId="6">'2-6(資材費)'!$A$1:$N$30</definedName>
    <definedName name="_xlnm.Print_Area" localSheetId="7">'2-7(指導員)'!$A$1:$P$54</definedName>
    <definedName name="_xlnm.Print_Area" localSheetId="8">'2-8(研修内容)'!$A$1:$J$33</definedName>
    <definedName name="_xlnm.Print_Area" localSheetId="11">TR研修中止届!$A$1:$I$21</definedName>
  </definedNames>
  <calcPr calcId="191029"/>
</workbook>
</file>

<file path=xl/calcChain.xml><?xml version="1.0" encoding="utf-8"?>
<calcChain xmlns="http://schemas.openxmlformats.org/spreadsheetml/2006/main">
  <c r="J25" i="17" l="1"/>
  <c r="J24" i="17"/>
  <c r="D15" i="49"/>
  <c r="J6" i="2"/>
  <c r="D19" i="1"/>
  <c r="D19" i="4" s="1"/>
  <c r="D18" i="1"/>
  <c r="D17" i="1"/>
  <c r="D17" i="4" s="1"/>
  <c r="D16" i="1"/>
  <c r="D16" i="3" s="1"/>
  <c r="D15" i="1"/>
  <c r="D15" i="4" s="1"/>
  <c r="B37" i="2"/>
  <c r="B11" i="17"/>
  <c r="B18" i="2"/>
  <c r="E24" i="2" s="1"/>
  <c r="G12" i="46"/>
  <c r="N12" i="46"/>
  <c r="N11" i="46"/>
  <c r="P10" i="9"/>
  <c r="O10" i="9"/>
  <c r="N10" i="9"/>
  <c r="M10" i="9"/>
  <c r="L10" i="9"/>
  <c r="K10" i="9"/>
  <c r="J10" i="9"/>
  <c r="I10" i="9"/>
  <c r="T19" i="4"/>
  <c r="T18" i="4"/>
  <c r="T17" i="4"/>
  <c r="T16" i="4"/>
  <c r="T15" i="4"/>
  <c r="T14" i="4"/>
  <c r="T13" i="4"/>
  <c r="T12" i="4"/>
  <c r="T11" i="4"/>
  <c r="T10" i="4"/>
  <c r="P9" i="4"/>
  <c r="O9" i="4"/>
  <c r="N9" i="4"/>
  <c r="M9" i="4"/>
  <c r="L9" i="4"/>
  <c r="K9" i="4"/>
  <c r="J9" i="4"/>
  <c r="I9" i="4"/>
  <c r="AB19" i="4"/>
  <c r="G19" i="4"/>
  <c r="H19" i="4" s="1"/>
  <c r="F19" i="4"/>
  <c r="E19" i="4"/>
  <c r="AB18" i="4"/>
  <c r="X18" i="4"/>
  <c r="G18" i="4"/>
  <c r="Q18" i="4" s="1"/>
  <c r="I18" i="3" s="1"/>
  <c r="F18" i="4"/>
  <c r="E18" i="4"/>
  <c r="D18" i="4"/>
  <c r="AB17" i="4"/>
  <c r="G17" i="4"/>
  <c r="Q17" i="4" s="1"/>
  <c r="I17" i="3" s="1"/>
  <c r="F17" i="4"/>
  <c r="E17" i="4"/>
  <c r="AB16" i="4"/>
  <c r="G16" i="4"/>
  <c r="Q16" i="4" s="1"/>
  <c r="I16" i="3" s="1"/>
  <c r="F16" i="4"/>
  <c r="E16" i="4"/>
  <c r="G15" i="4"/>
  <c r="H15" i="4" s="1"/>
  <c r="F15" i="4"/>
  <c r="E15" i="4"/>
  <c r="AC19" i="1"/>
  <c r="I19" i="1"/>
  <c r="AC18" i="1"/>
  <c r="I18" i="1"/>
  <c r="AC17" i="1"/>
  <c r="I17" i="1"/>
  <c r="AC16" i="1"/>
  <c r="I16" i="1"/>
  <c r="AC15" i="1"/>
  <c r="I15" i="1"/>
  <c r="E19" i="3"/>
  <c r="AH19" i="3" s="1"/>
  <c r="AK19" i="3" s="1"/>
  <c r="E18" i="3"/>
  <c r="AC18" i="3" s="1"/>
  <c r="AE18" i="1" s="1"/>
  <c r="AF18" i="1" s="1"/>
  <c r="D18" i="3"/>
  <c r="E17" i="3"/>
  <c r="AC17" i="3" s="1"/>
  <c r="AE17" i="1" s="1"/>
  <c r="AF17" i="1" s="1"/>
  <c r="E16" i="3"/>
  <c r="AC16" i="3" s="1"/>
  <c r="AE16" i="1" s="1"/>
  <c r="E15" i="3"/>
  <c r="AC15" i="3" s="1"/>
  <c r="AE15" i="1" s="1"/>
  <c r="AF15" i="1" s="1"/>
  <c r="B10" i="3"/>
  <c r="B29" i="46"/>
  <c r="C20" i="3"/>
  <c r="B20" i="1"/>
  <c r="N28" i="46"/>
  <c r="N27" i="46"/>
  <c r="N26" i="46"/>
  <c r="N25" i="46"/>
  <c r="N24" i="46"/>
  <c r="N23" i="46"/>
  <c r="N22" i="46"/>
  <c r="N21" i="46"/>
  <c r="N20" i="46"/>
  <c r="N19" i="46"/>
  <c r="N18" i="46"/>
  <c r="N17" i="46"/>
  <c r="N16" i="46"/>
  <c r="N15" i="46"/>
  <c r="N14" i="46"/>
  <c r="N13" i="46"/>
  <c r="G28" i="46"/>
  <c r="G27" i="46"/>
  <c r="G26" i="46"/>
  <c r="G25" i="46"/>
  <c r="G24" i="46"/>
  <c r="G23" i="46"/>
  <c r="G22" i="46"/>
  <c r="G21" i="46"/>
  <c r="G20" i="46"/>
  <c r="G19" i="46"/>
  <c r="G18" i="46"/>
  <c r="G17" i="46"/>
  <c r="G16" i="46"/>
  <c r="G15" i="46"/>
  <c r="G14" i="46"/>
  <c r="G13" i="46"/>
  <c r="D29" i="12"/>
  <c r="D21" i="49" s="1"/>
  <c r="H21" i="49" s="1"/>
  <c r="D31" i="12"/>
  <c r="D30" i="12"/>
  <c r="D22" i="49" s="1"/>
  <c r="H22" i="49" s="1"/>
  <c r="AJ73" i="8"/>
  <c r="AJ72" i="8"/>
  <c r="AJ71" i="8"/>
  <c r="AJ70" i="8"/>
  <c r="AJ69" i="8"/>
  <c r="AJ68" i="8"/>
  <c r="AJ67" i="8"/>
  <c r="AJ66" i="8"/>
  <c r="AJ65" i="8"/>
  <c r="AJ64" i="8"/>
  <c r="AJ63" i="8"/>
  <c r="AJ62" i="8"/>
  <c r="AJ61" i="8"/>
  <c r="AJ60" i="8"/>
  <c r="AJ59" i="8"/>
  <c r="AJ58" i="8"/>
  <c r="AJ57" i="8"/>
  <c r="AJ56" i="8"/>
  <c r="AJ55" i="8"/>
  <c r="AJ54" i="8"/>
  <c r="AJ53" i="8"/>
  <c r="AJ52" i="8"/>
  <c r="AJ51" i="8"/>
  <c r="AJ50" i="8"/>
  <c r="AJ49" i="8"/>
  <c r="AJ48" i="8"/>
  <c r="AJ47" i="8"/>
  <c r="AJ46" i="8"/>
  <c r="AJ45" i="8"/>
  <c r="AJ44" i="8"/>
  <c r="AJ43" i="8"/>
  <c r="AJ42" i="8"/>
  <c r="AJ41" i="8"/>
  <c r="AJ40" i="8"/>
  <c r="AJ39" i="8"/>
  <c r="AJ38" i="8"/>
  <c r="AJ37" i="8"/>
  <c r="AJ36" i="8"/>
  <c r="AJ35" i="8"/>
  <c r="AJ34" i="8"/>
  <c r="AJ33" i="8"/>
  <c r="AJ32" i="8"/>
  <c r="AJ31" i="8"/>
  <c r="AJ30" i="8"/>
  <c r="AJ29" i="8"/>
  <c r="AJ28" i="8"/>
  <c r="AJ27" i="8"/>
  <c r="AJ26" i="8"/>
  <c r="AJ25" i="8"/>
  <c r="AJ24" i="8"/>
  <c r="AJ23" i="8"/>
  <c r="AJ22" i="8"/>
  <c r="V20" i="9"/>
  <c r="V19" i="9"/>
  <c r="V18" i="9"/>
  <c r="V17" i="9"/>
  <c r="V15" i="9"/>
  <c r="V14" i="9"/>
  <c r="V13" i="9"/>
  <c r="V12" i="9"/>
  <c r="D7" i="49"/>
  <c r="B10" i="9"/>
  <c r="B9" i="4"/>
  <c r="AB14" i="4"/>
  <c r="AB13" i="4"/>
  <c r="AB12" i="4"/>
  <c r="AB11" i="4"/>
  <c r="I10" i="1"/>
  <c r="F2" i="50"/>
  <c r="G2" i="50"/>
  <c r="H2" i="50"/>
  <c r="I2" i="50"/>
  <c r="H7" i="50"/>
  <c r="H8" i="50"/>
  <c r="J2" i="17"/>
  <c r="F1" i="17" s="1"/>
  <c r="P1" i="49"/>
  <c r="K3" i="49"/>
  <c r="K4" i="49"/>
  <c r="I5" i="49"/>
  <c r="K5" i="49"/>
  <c r="P5" i="49"/>
  <c r="H24" i="49"/>
  <c r="J1" i="12"/>
  <c r="G3" i="12"/>
  <c r="G4" i="12"/>
  <c r="F5" i="12"/>
  <c r="G5" i="12"/>
  <c r="J5" i="12"/>
  <c r="D14" i="12"/>
  <c r="D15" i="12"/>
  <c r="D16" i="12"/>
  <c r="D17" i="12"/>
  <c r="D18" i="12"/>
  <c r="D19" i="12"/>
  <c r="D20" i="12"/>
  <c r="D21" i="12"/>
  <c r="D22" i="12"/>
  <c r="D23" i="12"/>
  <c r="D24" i="12"/>
  <c r="D25" i="12"/>
  <c r="D26" i="12"/>
  <c r="E27" i="12"/>
  <c r="F27" i="12"/>
  <c r="G27" i="12"/>
  <c r="H27" i="12"/>
  <c r="I27" i="12"/>
  <c r="J27" i="12"/>
  <c r="D23" i="49"/>
  <c r="H23" i="49" s="1"/>
  <c r="O1" i="10"/>
  <c r="J3" i="10"/>
  <c r="J4" i="10"/>
  <c r="I5" i="10"/>
  <c r="J5" i="10"/>
  <c r="P5" i="10"/>
  <c r="C10" i="10"/>
  <c r="R10" i="10"/>
  <c r="S10" i="10"/>
  <c r="U10" i="10"/>
  <c r="C11" i="10"/>
  <c r="R11" i="10"/>
  <c r="S11" i="10"/>
  <c r="C12" i="10"/>
  <c r="R12" i="10"/>
  <c r="S12" i="10"/>
  <c r="C13" i="10"/>
  <c r="R13" i="10"/>
  <c r="S13" i="10"/>
  <c r="C14" i="10"/>
  <c r="R14" i="10"/>
  <c r="S14" i="10"/>
  <c r="C15" i="10"/>
  <c r="R15" i="10"/>
  <c r="S15" i="10"/>
  <c r="C16" i="10"/>
  <c r="R16" i="10"/>
  <c r="S16" i="10"/>
  <c r="C17" i="10"/>
  <c r="R17" i="10"/>
  <c r="S17" i="10"/>
  <c r="C18" i="10"/>
  <c r="R18" i="10"/>
  <c r="S18" i="10"/>
  <c r="C19" i="10"/>
  <c r="R19" i="10"/>
  <c r="S19" i="10"/>
  <c r="C20" i="10"/>
  <c r="R20" i="10"/>
  <c r="S20" i="10"/>
  <c r="C21" i="10"/>
  <c r="R21" i="10"/>
  <c r="S21" i="10"/>
  <c r="C22" i="10"/>
  <c r="R22" i="10"/>
  <c r="S22" i="10"/>
  <c r="C23" i="10"/>
  <c r="R23" i="10"/>
  <c r="S23" i="10"/>
  <c r="C24" i="10"/>
  <c r="R24" i="10"/>
  <c r="S24" i="10"/>
  <c r="O28" i="10"/>
  <c r="J30" i="10"/>
  <c r="J31" i="10"/>
  <c r="I32" i="10"/>
  <c r="J32" i="10"/>
  <c r="P32" i="10"/>
  <c r="B34" i="10"/>
  <c r="C34" i="10"/>
  <c r="D34" i="10"/>
  <c r="G34" i="10"/>
  <c r="M34" i="10"/>
  <c r="J34" i="10"/>
  <c r="K34" i="10"/>
  <c r="L34" i="10"/>
  <c r="N34" i="10"/>
  <c r="O34" i="10"/>
  <c r="E35" i="10"/>
  <c r="F35" i="10"/>
  <c r="G35" i="10"/>
  <c r="H35" i="10"/>
  <c r="I35" i="10"/>
  <c r="G36" i="10"/>
  <c r="H36" i="10"/>
  <c r="I36" i="10"/>
  <c r="C37" i="10"/>
  <c r="R37" i="10"/>
  <c r="S37" i="10"/>
  <c r="C38" i="10"/>
  <c r="R38" i="10"/>
  <c r="S38" i="10"/>
  <c r="C39" i="10"/>
  <c r="R39" i="10"/>
  <c r="S39" i="10"/>
  <c r="C40" i="10"/>
  <c r="R40" i="10"/>
  <c r="S40" i="10"/>
  <c r="C41" i="10"/>
  <c r="R41" i="10"/>
  <c r="S41" i="10"/>
  <c r="C42" i="10"/>
  <c r="R42" i="10"/>
  <c r="S42" i="10"/>
  <c r="C43" i="10"/>
  <c r="R43" i="10"/>
  <c r="S43" i="10"/>
  <c r="C44" i="10"/>
  <c r="R44" i="10"/>
  <c r="S44" i="10"/>
  <c r="C45" i="10"/>
  <c r="R45" i="10"/>
  <c r="S45" i="10"/>
  <c r="C46" i="10"/>
  <c r="R46" i="10"/>
  <c r="S46" i="10"/>
  <c r="C47" i="10"/>
  <c r="R47" i="10"/>
  <c r="S47" i="10"/>
  <c r="C48" i="10"/>
  <c r="R48" i="10"/>
  <c r="S48" i="10"/>
  <c r="C49" i="10"/>
  <c r="R49" i="10"/>
  <c r="S49" i="10"/>
  <c r="C50" i="10"/>
  <c r="R50" i="10"/>
  <c r="S50" i="10"/>
  <c r="C51" i="10"/>
  <c r="R51" i="10"/>
  <c r="S51" i="10"/>
  <c r="M1" i="46"/>
  <c r="K3" i="46"/>
  <c r="K4" i="46"/>
  <c r="I5" i="46"/>
  <c r="K5" i="46"/>
  <c r="N5" i="46"/>
  <c r="R1" i="9"/>
  <c r="O3" i="9"/>
  <c r="O4" i="9"/>
  <c r="M5" i="9"/>
  <c r="O5" i="9"/>
  <c r="S5" i="9"/>
  <c r="E11" i="9"/>
  <c r="F11" i="9"/>
  <c r="G11" i="9"/>
  <c r="Q11" i="9" s="1"/>
  <c r="E12" i="9"/>
  <c r="F12" i="9"/>
  <c r="G12" i="9"/>
  <c r="Q12" i="9" s="1"/>
  <c r="E13" i="9"/>
  <c r="F13" i="9"/>
  <c r="G13" i="9"/>
  <c r="Q13" i="9" s="1"/>
  <c r="E14" i="9"/>
  <c r="F14" i="9"/>
  <c r="G14" i="9"/>
  <c r="Q14" i="9" s="1"/>
  <c r="E15" i="9"/>
  <c r="F15" i="9"/>
  <c r="G15" i="9"/>
  <c r="H15" i="9" s="1"/>
  <c r="E16" i="9"/>
  <c r="F16" i="9"/>
  <c r="G16" i="9"/>
  <c r="Q16" i="9" s="1"/>
  <c r="E17" i="9"/>
  <c r="F17" i="9"/>
  <c r="G17" i="9"/>
  <c r="H17" i="9" s="1"/>
  <c r="E18" i="9"/>
  <c r="F18" i="9"/>
  <c r="G18" i="9"/>
  <c r="H18" i="9" s="1"/>
  <c r="E19" i="9"/>
  <c r="F19" i="9"/>
  <c r="G19" i="9"/>
  <c r="H19" i="9" s="1"/>
  <c r="E20" i="9"/>
  <c r="F20" i="9"/>
  <c r="G20" i="9"/>
  <c r="H20" i="9" s="1"/>
  <c r="R1" i="4"/>
  <c r="Q3" i="4"/>
  <c r="Q4" i="4"/>
  <c r="O5" i="4"/>
  <c r="Q5" i="4"/>
  <c r="S5" i="4"/>
  <c r="X13" i="4"/>
  <c r="E10" i="4"/>
  <c r="F10" i="4"/>
  <c r="G10" i="4"/>
  <c r="H10" i="4" s="1"/>
  <c r="E11" i="4"/>
  <c r="F11" i="4"/>
  <c r="G11" i="4"/>
  <c r="E12" i="4"/>
  <c r="F12" i="4"/>
  <c r="G12" i="4"/>
  <c r="Q12" i="4" s="1"/>
  <c r="I12" i="3" s="1"/>
  <c r="E13" i="4"/>
  <c r="F13" i="4"/>
  <c r="G13" i="4"/>
  <c r="Q13" i="4" s="1"/>
  <c r="E14" i="4"/>
  <c r="F14" i="4"/>
  <c r="G14" i="4"/>
  <c r="H14" i="4" s="1"/>
  <c r="AD1" i="3"/>
  <c r="W3" i="3"/>
  <c r="W4" i="3"/>
  <c r="T5" i="3"/>
  <c r="W5" i="3"/>
  <c r="AE5" i="3"/>
  <c r="E10" i="3"/>
  <c r="AR15" i="3" s="1"/>
  <c r="E11" i="3"/>
  <c r="AR16" i="3" s="1"/>
  <c r="E12" i="3"/>
  <c r="AC12" i="3" s="1"/>
  <c r="AE12" i="1" s="1"/>
  <c r="E13" i="3"/>
  <c r="AR18" i="3" s="1"/>
  <c r="AO13" i="3"/>
  <c r="AP13" i="3"/>
  <c r="AQ13" i="3"/>
  <c r="E14" i="3"/>
  <c r="AI15" i="3"/>
  <c r="AJ15" i="3"/>
  <c r="AI16" i="3"/>
  <c r="AJ16" i="3"/>
  <c r="AI17" i="3"/>
  <c r="AJ17" i="3"/>
  <c r="AI18" i="3"/>
  <c r="AJ18" i="3"/>
  <c r="AI19" i="3"/>
  <c r="AJ19" i="3"/>
  <c r="AI20" i="3"/>
  <c r="AJ20" i="3"/>
  <c r="AI21" i="3"/>
  <c r="AJ21" i="3"/>
  <c r="AI22" i="3"/>
  <c r="AJ22" i="3"/>
  <c r="AR20" i="3"/>
  <c r="AR21" i="3"/>
  <c r="AH22" i="3"/>
  <c r="Z1" i="1"/>
  <c r="S3" i="1"/>
  <c r="S4" i="1"/>
  <c r="O5" i="1"/>
  <c r="S5" i="1"/>
  <c r="AA5" i="1"/>
  <c r="AD9" i="1"/>
  <c r="AE9" i="1"/>
  <c r="D10" i="1"/>
  <c r="D11" i="9" s="1"/>
  <c r="AC10" i="1"/>
  <c r="D11" i="1"/>
  <c r="I11" i="1"/>
  <c r="AC11" i="1"/>
  <c r="D12" i="1"/>
  <c r="D12" i="4" s="1"/>
  <c r="I12" i="1"/>
  <c r="AC12" i="1"/>
  <c r="D13" i="1"/>
  <c r="I13" i="1"/>
  <c r="AC13" i="1"/>
  <c r="D14" i="1"/>
  <c r="D14" i="4" s="1"/>
  <c r="I14" i="1"/>
  <c r="AC14" i="1"/>
  <c r="H4" i="8"/>
  <c r="H5" i="8"/>
  <c r="D20" i="9"/>
  <c r="AH20" i="3"/>
  <c r="AR22" i="3"/>
  <c r="D19" i="9"/>
  <c r="Q18" i="9"/>
  <c r="AH21" i="3"/>
  <c r="D19" i="3" l="1"/>
  <c r="D16" i="4"/>
  <c r="D17" i="9"/>
  <c r="D18" i="9"/>
  <c r="D15" i="3"/>
  <c r="Q14" i="4"/>
  <c r="I14" i="3" s="1"/>
  <c r="Q15" i="9"/>
  <c r="D15" i="9"/>
  <c r="L7" i="17"/>
  <c r="H9" i="17"/>
  <c r="K9" i="17"/>
  <c r="H8" i="17"/>
  <c r="J4" i="17"/>
  <c r="K7" i="17"/>
  <c r="J3" i="17"/>
  <c r="G24" i="17"/>
  <c r="AC10" i="3"/>
  <c r="AE10" i="1" s="1"/>
  <c r="AF10" i="1" s="1"/>
  <c r="E17" i="50"/>
  <c r="D10" i="3"/>
  <c r="AF16" i="1"/>
  <c r="H16" i="4"/>
  <c r="Q19" i="4"/>
  <c r="I19" i="3" s="1"/>
  <c r="H14" i="9"/>
  <c r="D14" i="3"/>
  <c r="D17" i="3"/>
  <c r="AC13" i="3"/>
  <c r="AE13" i="1" s="1"/>
  <c r="AF13" i="1" s="1"/>
  <c r="Q15" i="4"/>
  <c r="I15" i="3" s="1"/>
  <c r="F7" i="46"/>
  <c r="G8" i="12" s="1"/>
  <c r="D7" i="12" s="1"/>
  <c r="AC19" i="3"/>
  <c r="AE19" i="1" s="1"/>
  <c r="AF19" i="1" s="1"/>
  <c r="AP22" i="3"/>
  <c r="AH17" i="3"/>
  <c r="AK17" i="3" s="1"/>
  <c r="H18" i="4"/>
  <c r="H17" i="4"/>
  <c r="Q20" i="9"/>
  <c r="H11" i="9"/>
  <c r="R52" i="10"/>
  <c r="Q17" i="9"/>
  <c r="H13" i="9"/>
  <c r="H12" i="4"/>
  <c r="Q10" i="4"/>
  <c r="I10" i="3" s="1"/>
  <c r="AC11" i="3"/>
  <c r="AE11" i="1" s="1"/>
  <c r="AF11" i="1" s="1"/>
  <c r="AH15" i="3"/>
  <c r="AK15" i="3" s="1"/>
  <c r="AP20" i="3"/>
  <c r="AO21" i="3"/>
  <c r="S52" i="10"/>
  <c r="AP17" i="3"/>
  <c r="H16" i="9"/>
  <c r="D10" i="4"/>
  <c r="AP19" i="3"/>
  <c r="H12" i="9"/>
  <c r="AK21" i="3"/>
  <c r="D12" i="3"/>
  <c r="D13" i="9"/>
  <c r="AH16" i="3"/>
  <c r="AP16" i="3" s="1"/>
  <c r="Q19" i="9"/>
  <c r="AR17" i="3"/>
  <c r="AO22" i="3"/>
  <c r="AQ19" i="3"/>
  <c r="D27" i="12"/>
  <c r="AO19" i="3"/>
  <c r="G11" i="46"/>
  <c r="B29" i="2" s="1"/>
  <c r="AQ21" i="3"/>
  <c r="AH18" i="3"/>
  <c r="I13" i="3"/>
  <c r="AP21" i="3"/>
  <c r="AQ20" i="3"/>
  <c r="AO20" i="3"/>
  <c r="AK20" i="3"/>
  <c r="AQ22" i="3"/>
  <c r="AK22" i="3"/>
  <c r="D11" i="4"/>
  <c r="D12" i="9"/>
  <c r="D11" i="3"/>
  <c r="AC14" i="3"/>
  <c r="AE14" i="1" s="1"/>
  <c r="AF14" i="1" s="1"/>
  <c r="AR19" i="3"/>
  <c r="H13" i="4"/>
  <c r="D13" i="3"/>
  <c r="D13" i="4"/>
  <c r="D14" i="9"/>
  <c r="H25" i="49"/>
  <c r="D16" i="9"/>
  <c r="AF12" i="1"/>
  <c r="H11" i="4"/>
  <c r="Q11" i="4"/>
  <c r="AP15" i="3" l="1"/>
  <c r="AQ15" i="3"/>
  <c r="H9" i="4"/>
  <c r="B27" i="2" s="1"/>
  <c r="AR14" i="3"/>
  <c r="H10" i="9"/>
  <c r="B28" i="2" s="1"/>
  <c r="D8" i="12"/>
  <c r="AQ17" i="3"/>
  <c r="AO17" i="3"/>
  <c r="Q10" i="9"/>
  <c r="D13" i="49" s="1"/>
  <c r="E7" i="49"/>
  <c r="Q9" i="4"/>
  <c r="D10" i="49" s="1"/>
  <c r="AO16" i="3"/>
  <c r="AO15" i="3"/>
  <c r="AQ16" i="3"/>
  <c r="AK16" i="3"/>
  <c r="AP18" i="3"/>
  <c r="AK18" i="3"/>
  <c r="AQ18" i="3"/>
  <c r="AO18" i="3"/>
  <c r="I11" i="3"/>
  <c r="E10" i="49" l="1"/>
  <c r="D11" i="49" s="1"/>
  <c r="E13" i="49"/>
  <c r="AO14" i="3"/>
  <c r="AQ14" i="3"/>
  <c r="AN17" i="3"/>
  <c r="AL16" i="3"/>
  <c r="AL20" i="3"/>
  <c r="AM17" i="3"/>
  <c r="AL15" i="3"/>
  <c r="AM21" i="3"/>
  <c r="AM22" i="3"/>
  <c r="AL22" i="3"/>
  <c r="AP14" i="3"/>
  <c r="AL19" i="3"/>
  <c r="AN19" i="3"/>
  <c r="AM16" i="3"/>
  <c r="AM20" i="3"/>
  <c r="AM19" i="3"/>
  <c r="AN16" i="3"/>
  <c r="AM18" i="3"/>
  <c r="AN15" i="3"/>
  <c r="AM15" i="3"/>
  <c r="AN22" i="3"/>
  <c r="AN21" i="3"/>
  <c r="AN18" i="3"/>
  <c r="AL18" i="3"/>
  <c r="AN20" i="3"/>
  <c r="AL17" i="3"/>
  <c r="AL21" i="3"/>
  <c r="D18" i="49" l="1"/>
  <c r="M23" i="49" s="1"/>
  <c r="G25" i="17" l="1"/>
  <c r="G26" i="17" s="1"/>
  <c r="B33" i="2" s="1"/>
  <c r="J26"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J3" authorId="0" shapeId="0" xr:uid="{00000000-0006-0000-0100-000001000000}">
      <text>
        <r>
          <rPr>
            <b/>
            <sz val="12"/>
            <color indexed="12"/>
            <rFont val="MS P ゴシック"/>
            <family val="3"/>
            <charset val="128"/>
          </rPr>
          <t>水色：手入力して下さい</t>
        </r>
      </text>
    </comment>
    <comment ref="J6" authorId="0" shapeId="0" xr:uid="{00000000-0006-0000-0100-000003000000}">
      <text>
        <r>
          <rPr>
            <b/>
            <sz val="12"/>
            <color indexed="52"/>
            <rFont val="MS P ゴシック"/>
            <family val="3"/>
            <charset val="128"/>
          </rPr>
          <t>黄色：水色を入力後、自動で表示されます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L10" authorId="0" shapeId="0" xr:uid="{00000000-0006-0000-0500-000001000000}">
      <text>
        <r>
          <rPr>
            <sz val="12"/>
            <color indexed="81"/>
            <rFont val="MS P ゴシック"/>
            <family val="3"/>
            <charset val="128"/>
          </rPr>
          <t>TR(R2補正)の助成期間は</t>
        </r>
        <r>
          <rPr>
            <b/>
            <sz val="12"/>
            <color indexed="10"/>
            <rFont val="MS P ゴシック"/>
            <family val="3"/>
            <charset val="128"/>
          </rPr>
          <t>2ヶ月間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I10" authorId="0" shapeId="0" xr:uid="{00000000-0006-0000-0700-000001000000}">
      <text>
        <r>
          <rPr>
            <b/>
            <sz val="11"/>
            <color indexed="81"/>
            <rFont val="MS P ゴシック"/>
            <family val="3"/>
            <charset val="128"/>
          </rPr>
          <t>上限額を選択できます（これ未満の場合、直接入力をして下さい）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I11" authorId="0" shapeId="0" xr:uid="{00000000-0006-0000-0A00-000001000000}">
      <text>
        <r>
          <rPr>
            <b/>
            <sz val="11"/>
            <color indexed="81"/>
            <rFont val="MS P ゴシック"/>
            <family val="3"/>
            <charset val="128"/>
          </rPr>
          <t>上限額を選択できます（これ未満の場合、直接入力をして下さい）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G13" authorId="0" shapeId="0" xr:uid="{00000000-0006-0000-0C00-000001000000}">
      <text>
        <r>
          <rPr>
            <b/>
            <sz val="9"/>
            <color indexed="81"/>
            <rFont val="MS P ゴシック"/>
            <family val="3"/>
            <charset val="128"/>
          </rPr>
          <t>日付を入力しないと
表示されません</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A1" authorId="0" shapeId="0" xr:uid="{00000000-0006-0000-1C00-000001000000}">
      <text>
        <r>
          <rPr>
            <sz val="12"/>
            <color indexed="39"/>
            <rFont val="MS P ゴシック"/>
            <family val="3"/>
            <charset val="128"/>
          </rPr>
          <t>TR</t>
        </r>
        <r>
          <rPr>
            <sz val="12"/>
            <color indexed="81"/>
            <rFont val="MS P ゴシック"/>
            <family val="3"/>
            <charset val="128"/>
          </rPr>
          <t>研修生が</t>
        </r>
        <r>
          <rPr>
            <b/>
            <sz val="12"/>
            <color indexed="81"/>
            <rFont val="MS P ゴシック"/>
            <family val="3"/>
            <charset val="128"/>
          </rPr>
          <t>全員、研修生の減（承認日に遡っての取り止め）</t>
        </r>
        <r>
          <rPr>
            <sz val="12"/>
            <color indexed="81"/>
            <rFont val="MS P ゴシック"/>
            <family val="3"/>
            <charset val="128"/>
          </rPr>
          <t xml:space="preserve">となり、
</t>
        </r>
        <r>
          <rPr>
            <b/>
            <sz val="12"/>
            <color indexed="12"/>
            <rFont val="MS P ゴシック"/>
            <family val="3"/>
            <charset val="128"/>
          </rPr>
          <t>助成金請求を一切しない</t>
        </r>
        <r>
          <rPr>
            <sz val="12"/>
            <color indexed="81"/>
            <rFont val="MS P ゴシック"/>
            <family val="3"/>
            <charset val="128"/>
          </rPr>
          <t>場合（※）、この「</t>
        </r>
        <r>
          <rPr>
            <sz val="12"/>
            <color indexed="39"/>
            <rFont val="MS P ゴシック"/>
            <family val="3"/>
            <charset val="128"/>
          </rPr>
          <t>TR</t>
        </r>
        <r>
          <rPr>
            <sz val="12"/>
            <color indexed="81"/>
            <rFont val="MS P ゴシック"/>
            <family val="3"/>
            <charset val="128"/>
          </rPr>
          <t>研修中止届」をもって、
実績報告となります（様式2-1～10での報告は無し）</t>
        </r>
      </text>
    </comment>
  </commentList>
</comments>
</file>

<file path=xl/sharedStrings.xml><?xml version="1.0" encoding="utf-8"?>
<sst xmlns="http://schemas.openxmlformats.org/spreadsheetml/2006/main" count="885" uniqueCount="652">
  <si>
    <t>研修生番号</t>
    <rPh sb="0" eb="3">
      <t>ケンシュウセイ</t>
    </rPh>
    <rPh sb="3" eb="5">
      <t>バンゴウ</t>
    </rPh>
    <phoneticPr fontId="2"/>
  </si>
  <si>
    <t>氏名</t>
    <rPh sb="0" eb="2">
      <t>シメイ</t>
    </rPh>
    <phoneticPr fontId="2"/>
  </si>
  <si>
    <t>生年月日</t>
    <rPh sb="0" eb="2">
      <t>セイネン</t>
    </rPh>
    <rPh sb="2" eb="4">
      <t>ガッピ</t>
    </rPh>
    <phoneticPr fontId="2"/>
  </si>
  <si>
    <t>年齢</t>
    <rPh sb="0" eb="2">
      <t>ネンレイ</t>
    </rPh>
    <phoneticPr fontId="2"/>
  </si>
  <si>
    <t>性別</t>
    <rPh sb="0" eb="2">
      <t>セイベツ</t>
    </rPh>
    <phoneticPr fontId="2"/>
  </si>
  <si>
    <t>採用手段</t>
    <rPh sb="0" eb="2">
      <t>サイヨウ</t>
    </rPh>
    <rPh sb="2" eb="4">
      <t>シュダン</t>
    </rPh>
    <phoneticPr fontId="2"/>
  </si>
  <si>
    <t>備考</t>
    <rPh sb="0" eb="2">
      <t>ビコウ</t>
    </rPh>
    <phoneticPr fontId="2"/>
  </si>
  <si>
    <t>雇用管理</t>
    <rPh sb="0" eb="2">
      <t>コヨウ</t>
    </rPh>
    <rPh sb="2" eb="4">
      <t>カンリ</t>
    </rPh>
    <phoneticPr fontId="2"/>
  </si>
  <si>
    <t>様式</t>
    <rPh sb="0" eb="2">
      <t>ヨウシキ</t>
    </rPh>
    <phoneticPr fontId="2"/>
  </si>
  <si>
    <t>実施年度</t>
    <rPh sb="0" eb="2">
      <t>ジッシ</t>
    </rPh>
    <rPh sb="2" eb="4">
      <t>ネンド</t>
    </rPh>
    <phoneticPr fontId="2"/>
  </si>
  <si>
    <t>都道府県</t>
    <rPh sb="0" eb="4">
      <t>トドウフケン</t>
    </rPh>
    <phoneticPr fontId="2"/>
  </si>
  <si>
    <t>取りまとめ機関</t>
    <rPh sb="0" eb="1">
      <t>ト</t>
    </rPh>
    <rPh sb="5" eb="7">
      <t>キカン</t>
    </rPh>
    <phoneticPr fontId="2"/>
  </si>
  <si>
    <t>受付番号</t>
    <rPh sb="0" eb="2">
      <t>ウケツケ</t>
    </rPh>
    <rPh sb="2" eb="4">
      <t>バンゴウ</t>
    </rPh>
    <phoneticPr fontId="2"/>
  </si>
  <si>
    <t>提出区分：</t>
    <rPh sb="0" eb="2">
      <t>テイシュツ</t>
    </rPh>
    <rPh sb="2" eb="4">
      <t>クブン</t>
    </rPh>
    <phoneticPr fontId="2"/>
  </si>
  <si>
    <t>発信番号：</t>
    <rPh sb="0" eb="2">
      <t>ハッシン</t>
    </rPh>
    <rPh sb="2" eb="4">
      <t>バンゴウ</t>
    </rPh>
    <phoneticPr fontId="2"/>
  </si>
  <si>
    <t>発信日付：</t>
    <rPh sb="0" eb="2">
      <t>ハッシン</t>
    </rPh>
    <rPh sb="2" eb="4">
      <t>ヒヅケ</t>
    </rPh>
    <phoneticPr fontId="2"/>
  </si>
  <si>
    <t>全国森林組合連合会　代表理事会長　殿</t>
    <rPh sb="0" eb="9">
      <t>ゼンシンレン</t>
    </rPh>
    <rPh sb="10" eb="12">
      <t>ダイヒョウ</t>
    </rPh>
    <rPh sb="12" eb="14">
      <t>リジ</t>
    </rPh>
    <rPh sb="14" eb="16">
      <t>カイチョウ</t>
    </rPh>
    <rPh sb="17" eb="18">
      <t>ドノ</t>
    </rPh>
    <phoneticPr fontId="2"/>
  </si>
  <si>
    <t>（地方取りまとめ機関経由）</t>
    <rPh sb="1" eb="3">
      <t>チホウ</t>
    </rPh>
    <rPh sb="3" eb="4">
      <t>ト</t>
    </rPh>
    <rPh sb="8" eb="10">
      <t>キカン</t>
    </rPh>
    <rPh sb="10" eb="12">
      <t>ケイユ</t>
    </rPh>
    <phoneticPr fontId="2"/>
  </si>
  <si>
    <t>整理番号：</t>
    <rPh sb="0" eb="2">
      <t>セイリ</t>
    </rPh>
    <rPh sb="2" eb="4">
      <t>バンゴウ</t>
    </rPh>
    <phoneticPr fontId="2"/>
  </si>
  <si>
    <t>役職</t>
    <rPh sb="0" eb="2">
      <t>ヤクショク</t>
    </rPh>
    <phoneticPr fontId="2"/>
  </si>
  <si>
    <t>代表者名</t>
    <rPh sb="0" eb="3">
      <t>ダイヒョウシャ</t>
    </rPh>
    <rPh sb="3" eb="4">
      <t>メイ</t>
    </rPh>
    <phoneticPr fontId="2"/>
  </si>
  <si>
    <t>下記のとおり提出します。</t>
    <rPh sb="0" eb="2">
      <t>カキ</t>
    </rPh>
    <rPh sb="6" eb="8">
      <t>テイシュツ</t>
    </rPh>
    <phoneticPr fontId="2"/>
  </si>
  <si>
    <t>記</t>
    <rPh sb="0" eb="1">
      <t>キ</t>
    </rPh>
    <phoneticPr fontId="2"/>
  </si>
  <si>
    <t>No</t>
    <phoneticPr fontId="2"/>
  </si>
  <si>
    <t>リスト</t>
    <phoneticPr fontId="2"/>
  </si>
  <si>
    <t>No</t>
    <phoneticPr fontId="2"/>
  </si>
  <si>
    <t>01</t>
    <phoneticPr fontId="2"/>
  </si>
  <si>
    <t>北海道</t>
  </si>
  <si>
    <t>労確センター</t>
    <rPh sb="0" eb="2">
      <t>ロウカク</t>
    </rPh>
    <phoneticPr fontId="2"/>
  </si>
  <si>
    <t>○</t>
    <phoneticPr fontId="2"/>
  </si>
  <si>
    <t>実施計画書</t>
    <rPh sb="0" eb="2">
      <t>ジッシ</t>
    </rPh>
    <rPh sb="2" eb="5">
      <t>ケイカクショ</t>
    </rPh>
    <phoneticPr fontId="2"/>
  </si>
  <si>
    <t>02</t>
    <phoneticPr fontId="2"/>
  </si>
  <si>
    <t>青森県</t>
    <rPh sb="2" eb="3">
      <t>ケン</t>
    </rPh>
    <phoneticPr fontId="2"/>
  </si>
  <si>
    <t>森林組合連合会</t>
    <rPh sb="0" eb="7">
      <t>シンレン</t>
    </rPh>
    <phoneticPr fontId="2"/>
  </si>
  <si>
    <t>03</t>
  </si>
  <si>
    <t>岩手県</t>
    <rPh sb="2" eb="3">
      <t>ケン</t>
    </rPh>
    <phoneticPr fontId="2"/>
  </si>
  <si>
    <t>03</t>
    <phoneticPr fontId="2"/>
  </si>
  <si>
    <t>整備協同組合</t>
    <rPh sb="0" eb="2">
      <t>セイビ</t>
    </rPh>
    <rPh sb="2" eb="4">
      <t>キョウドウ</t>
    </rPh>
    <rPh sb="4" eb="6">
      <t>クミアイ</t>
    </rPh>
    <phoneticPr fontId="2"/>
  </si>
  <si>
    <t>04</t>
  </si>
  <si>
    <t>宮城県</t>
    <rPh sb="2" eb="3">
      <t>ケン</t>
    </rPh>
    <phoneticPr fontId="2"/>
  </si>
  <si>
    <t>04</t>
    <phoneticPr fontId="2"/>
  </si>
  <si>
    <t>林業協同組合</t>
    <rPh sb="0" eb="2">
      <t>リンギョウ</t>
    </rPh>
    <rPh sb="2" eb="4">
      <t>キョウドウ</t>
    </rPh>
    <rPh sb="4" eb="6">
      <t>クミアイ</t>
    </rPh>
    <phoneticPr fontId="2"/>
  </si>
  <si>
    <t>05</t>
  </si>
  <si>
    <t>秋田県</t>
    <rPh sb="2" eb="3">
      <t>ケン</t>
    </rPh>
    <phoneticPr fontId="2"/>
  </si>
  <si>
    <t>森林施業協会</t>
    <rPh sb="0" eb="2">
      <t>シンリン</t>
    </rPh>
    <rPh sb="2" eb="4">
      <t>セギョウ</t>
    </rPh>
    <rPh sb="4" eb="6">
      <t>キョウカイ</t>
    </rPh>
    <phoneticPr fontId="2"/>
  </si>
  <si>
    <t>05</t>
    <phoneticPr fontId="2"/>
  </si>
  <si>
    <t>06</t>
  </si>
  <si>
    <t>山形県</t>
    <rPh sb="2" eb="3">
      <t>ケン</t>
    </rPh>
    <phoneticPr fontId="2"/>
  </si>
  <si>
    <t>木材業協同組合連合会</t>
    <rPh sb="0" eb="3">
      <t>モクザイギョウ</t>
    </rPh>
    <rPh sb="3" eb="5">
      <t>キョウドウ</t>
    </rPh>
    <rPh sb="5" eb="7">
      <t>クミアイ</t>
    </rPh>
    <rPh sb="7" eb="10">
      <t>レンゴウカイ</t>
    </rPh>
    <phoneticPr fontId="2"/>
  </si>
  <si>
    <t>06</t>
    <phoneticPr fontId="2"/>
  </si>
  <si>
    <t>07</t>
  </si>
  <si>
    <t>福島県</t>
    <rPh sb="2" eb="3">
      <t>ケン</t>
    </rPh>
    <phoneticPr fontId="2"/>
  </si>
  <si>
    <t>林産業協同組合</t>
    <rPh sb="0" eb="1">
      <t>ハヤシ</t>
    </rPh>
    <rPh sb="1" eb="3">
      <t>サンギョウ</t>
    </rPh>
    <rPh sb="3" eb="5">
      <t>キョウドウ</t>
    </rPh>
    <rPh sb="5" eb="7">
      <t>クミアイ</t>
    </rPh>
    <phoneticPr fontId="2"/>
  </si>
  <si>
    <t>07</t>
    <phoneticPr fontId="2"/>
  </si>
  <si>
    <t>08</t>
  </si>
  <si>
    <t>茨城県</t>
    <rPh sb="2" eb="3">
      <t>ケン</t>
    </rPh>
    <phoneticPr fontId="2"/>
  </si>
  <si>
    <t>素生協連合会</t>
    <rPh sb="0" eb="1">
      <t>ソ</t>
    </rPh>
    <rPh sb="1" eb="3">
      <t>セイキョウ</t>
    </rPh>
    <rPh sb="3" eb="6">
      <t>レンゴウカイ</t>
    </rPh>
    <phoneticPr fontId="2"/>
  </si>
  <si>
    <t>08</t>
    <phoneticPr fontId="2"/>
  </si>
  <si>
    <t>09</t>
  </si>
  <si>
    <t>栃木県</t>
    <rPh sb="2" eb="3">
      <t>ケン</t>
    </rPh>
    <phoneticPr fontId="2"/>
  </si>
  <si>
    <t>10</t>
  </si>
  <si>
    <t>群馬県</t>
    <rPh sb="2" eb="3">
      <t>ケン</t>
    </rPh>
    <phoneticPr fontId="2"/>
  </si>
  <si>
    <t>11</t>
  </si>
  <si>
    <t>埼玉県</t>
    <rPh sb="2" eb="3">
      <t>ケン</t>
    </rPh>
    <phoneticPr fontId="2"/>
  </si>
  <si>
    <t>12</t>
  </si>
  <si>
    <t>千葉県</t>
    <rPh sb="2" eb="3">
      <t>ケン</t>
    </rPh>
    <phoneticPr fontId="2"/>
  </si>
  <si>
    <t>13</t>
  </si>
  <si>
    <t>東京都</t>
    <rPh sb="2" eb="3">
      <t>ト</t>
    </rPh>
    <phoneticPr fontId="2"/>
  </si>
  <si>
    <t>14</t>
  </si>
  <si>
    <t>神奈川県</t>
    <rPh sb="3" eb="4">
      <t>ケン</t>
    </rPh>
    <phoneticPr fontId="2"/>
  </si>
  <si>
    <t>15</t>
  </si>
  <si>
    <t>新潟県</t>
    <rPh sb="2" eb="3">
      <t>ケン</t>
    </rPh>
    <phoneticPr fontId="2"/>
  </si>
  <si>
    <t>16</t>
  </si>
  <si>
    <t>富山県</t>
    <rPh sb="2" eb="3">
      <t>ケン</t>
    </rPh>
    <phoneticPr fontId="2"/>
  </si>
  <si>
    <t>17</t>
  </si>
  <si>
    <t>石川県</t>
    <rPh sb="2" eb="3">
      <t>ケン</t>
    </rPh>
    <phoneticPr fontId="2"/>
  </si>
  <si>
    <t>18</t>
  </si>
  <si>
    <t>福井県</t>
    <rPh sb="2" eb="3">
      <t>ケン</t>
    </rPh>
    <phoneticPr fontId="2"/>
  </si>
  <si>
    <t>19</t>
  </si>
  <si>
    <t>山梨県</t>
    <rPh sb="2" eb="3">
      <t>ケン</t>
    </rPh>
    <phoneticPr fontId="2"/>
  </si>
  <si>
    <t>20</t>
  </si>
  <si>
    <t>長野県</t>
    <rPh sb="2" eb="3">
      <t>ケン</t>
    </rPh>
    <phoneticPr fontId="2"/>
  </si>
  <si>
    <t>21</t>
  </si>
  <si>
    <t>岐阜県</t>
    <rPh sb="2" eb="3">
      <t>ケン</t>
    </rPh>
    <phoneticPr fontId="2"/>
  </si>
  <si>
    <t>22</t>
  </si>
  <si>
    <t>静岡県</t>
    <rPh sb="2" eb="3">
      <t>ケン</t>
    </rPh>
    <phoneticPr fontId="2"/>
  </si>
  <si>
    <t>23</t>
  </si>
  <si>
    <t>愛知県</t>
    <rPh sb="2" eb="3">
      <t>ケン</t>
    </rPh>
    <phoneticPr fontId="2"/>
  </si>
  <si>
    <t>24</t>
  </si>
  <si>
    <t>三重県</t>
    <rPh sb="2" eb="3">
      <t>ケン</t>
    </rPh>
    <phoneticPr fontId="2"/>
  </si>
  <si>
    <t>25</t>
  </si>
  <si>
    <t>滋賀県</t>
    <rPh sb="2" eb="3">
      <t>ケン</t>
    </rPh>
    <phoneticPr fontId="2"/>
  </si>
  <si>
    <t>26</t>
  </si>
  <si>
    <t>京都府</t>
    <rPh sb="2" eb="3">
      <t>フ</t>
    </rPh>
    <phoneticPr fontId="2"/>
  </si>
  <si>
    <t>27</t>
  </si>
  <si>
    <t>大阪府</t>
    <rPh sb="2" eb="3">
      <t>フ</t>
    </rPh>
    <phoneticPr fontId="2"/>
  </si>
  <si>
    <t>28</t>
  </si>
  <si>
    <t>兵庫県</t>
    <rPh sb="2" eb="3">
      <t>ケン</t>
    </rPh>
    <phoneticPr fontId="2"/>
  </si>
  <si>
    <t>29</t>
  </si>
  <si>
    <t>奈良県</t>
    <rPh sb="2" eb="3">
      <t>ケン</t>
    </rPh>
    <phoneticPr fontId="2"/>
  </si>
  <si>
    <t>30</t>
  </si>
  <si>
    <t>和歌山県</t>
    <rPh sb="3" eb="4">
      <t>ケン</t>
    </rPh>
    <phoneticPr fontId="2"/>
  </si>
  <si>
    <t>31</t>
  </si>
  <si>
    <t>鳥取県</t>
    <rPh sb="2" eb="3">
      <t>ケン</t>
    </rPh>
    <phoneticPr fontId="2"/>
  </si>
  <si>
    <t>32</t>
  </si>
  <si>
    <t>島根県</t>
    <rPh sb="2" eb="3">
      <t>ケン</t>
    </rPh>
    <phoneticPr fontId="2"/>
  </si>
  <si>
    <t>33</t>
  </si>
  <si>
    <t>岡山県</t>
    <rPh sb="2" eb="3">
      <t>ケン</t>
    </rPh>
    <phoneticPr fontId="2"/>
  </si>
  <si>
    <t>34</t>
  </si>
  <si>
    <t>広島県</t>
    <rPh sb="2" eb="3">
      <t>ケン</t>
    </rPh>
    <phoneticPr fontId="2"/>
  </si>
  <si>
    <t>35</t>
  </si>
  <si>
    <t>山口県</t>
    <rPh sb="2" eb="3">
      <t>ケン</t>
    </rPh>
    <phoneticPr fontId="2"/>
  </si>
  <si>
    <t>36</t>
  </si>
  <si>
    <t>徳島県</t>
    <rPh sb="2" eb="3">
      <t>ケン</t>
    </rPh>
    <phoneticPr fontId="2"/>
  </si>
  <si>
    <t>37</t>
  </si>
  <si>
    <t>香川県</t>
    <rPh sb="2" eb="3">
      <t>ケン</t>
    </rPh>
    <phoneticPr fontId="2"/>
  </si>
  <si>
    <t>38</t>
  </si>
  <si>
    <t>愛媛県</t>
    <rPh sb="2" eb="3">
      <t>ケン</t>
    </rPh>
    <phoneticPr fontId="2"/>
  </si>
  <si>
    <t>39</t>
  </si>
  <si>
    <t>高知県</t>
    <rPh sb="2" eb="3">
      <t>ケン</t>
    </rPh>
    <phoneticPr fontId="2"/>
  </si>
  <si>
    <t>40</t>
  </si>
  <si>
    <t>福岡県</t>
    <rPh sb="2" eb="3">
      <t>ケン</t>
    </rPh>
    <phoneticPr fontId="2"/>
  </si>
  <si>
    <t>41</t>
  </si>
  <si>
    <t>佐賀県</t>
    <rPh sb="2" eb="3">
      <t>ケン</t>
    </rPh>
    <phoneticPr fontId="2"/>
  </si>
  <si>
    <t>42</t>
  </si>
  <si>
    <t>長崎県</t>
    <rPh sb="2" eb="3">
      <t>ケン</t>
    </rPh>
    <phoneticPr fontId="2"/>
  </si>
  <si>
    <t>43</t>
  </si>
  <si>
    <t>熊本県</t>
    <rPh sb="2" eb="3">
      <t>ケン</t>
    </rPh>
    <phoneticPr fontId="2"/>
  </si>
  <si>
    <t>44</t>
  </si>
  <si>
    <t>大分県</t>
    <rPh sb="2" eb="3">
      <t>ケン</t>
    </rPh>
    <phoneticPr fontId="2"/>
  </si>
  <si>
    <t>45</t>
  </si>
  <si>
    <t>宮崎県</t>
    <rPh sb="2" eb="3">
      <t>ケン</t>
    </rPh>
    <phoneticPr fontId="2"/>
  </si>
  <si>
    <t>46</t>
  </si>
  <si>
    <t>鹿児島県</t>
    <rPh sb="3" eb="4">
      <t>ケン</t>
    </rPh>
    <phoneticPr fontId="2"/>
  </si>
  <si>
    <t>47</t>
  </si>
  <si>
    <t>沖縄県</t>
    <rPh sb="2" eb="3">
      <t>ケン</t>
    </rPh>
    <phoneticPr fontId="2"/>
  </si>
  <si>
    <t>研修生氏名等</t>
    <phoneticPr fontId="2"/>
  </si>
  <si>
    <t>採用
年月日</t>
    <rPh sb="0" eb="2">
      <t>サイヨウ</t>
    </rPh>
    <rPh sb="3" eb="6">
      <t>ネンガッピ</t>
    </rPh>
    <phoneticPr fontId="2"/>
  </si>
  <si>
    <t>安全講習等</t>
    <rPh sb="0" eb="2">
      <t>アンゼン</t>
    </rPh>
    <rPh sb="2" eb="4">
      <t>コウシュウ</t>
    </rPh>
    <rPh sb="4" eb="5">
      <t>トウ</t>
    </rPh>
    <phoneticPr fontId="2"/>
  </si>
  <si>
    <t>FW1</t>
    <phoneticPr fontId="2"/>
  </si>
  <si>
    <t>普通救命講習</t>
    <rPh sb="0" eb="2">
      <t>フツウ</t>
    </rPh>
    <rPh sb="2" eb="4">
      <t>キュウメイ</t>
    </rPh>
    <rPh sb="4" eb="6">
      <t>コウシュウ</t>
    </rPh>
    <phoneticPr fontId="2"/>
  </si>
  <si>
    <t>玉掛技能講習</t>
    <rPh sb="0" eb="1">
      <t>タマ</t>
    </rPh>
    <rPh sb="1" eb="2">
      <t>カケ</t>
    </rPh>
    <rPh sb="2" eb="4">
      <t>ギノウ</t>
    </rPh>
    <rPh sb="4" eb="6">
      <t>コウシュウ</t>
    </rPh>
    <phoneticPr fontId="2"/>
  </si>
  <si>
    <t>刈払機取扱作業者
安全衛生教育</t>
    <rPh sb="0" eb="1">
      <t>カリ</t>
    </rPh>
    <rPh sb="1" eb="2">
      <t>ハライ</t>
    </rPh>
    <rPh sb="2" eb="3">
      <t>キ</t>
    </rPh>
    <rPh sb="3" eb="5">
      <t>トリアツカイ</t>
    </rPh>
    <rPh sb="5" eb="8">
      <t>サギョウシャ</t>
    </rPh>
    <rPh sb="9" eb="11">
      <t>アンゼン</t>
    </rPh>
    <rPh sb="11" eb="13">
      <t>エイセイ</t>
    </rPh>
    <rPh sb="13" eb="15">
      <t>キョウイク</t>
    </rPh>
    <phoneticPr fontId="2"/>
  </si>
  <si>
    <t>小型移動式クレーン
運転技能講習</t>
    <rPh sb="0" eb="2">
      <t>コガタ</t>
    </rPh>
    <rPh sb="2" eb="4">
      <t>イドウ</t>
    </rPh>
    <rPh sb="4" eb="5">
      <t>シキ</t>
    </rPh>
    <rPh sb="10" eb="12">
      <t>ウンテン</t>
    </rPh>
    <rPh sb="12" eb="14">
      <t>ギノウ</t>
    </rPh>
    <rPh sb="14" eb="16">
      <t>コウシュウ</t>
    </rPh>
    <phoneticPr fontId="2"/>
  </si>
  <si>
    <t>車両系建設機械
（3t以上）技能講習</t>
    <rPh sb="0" eb="2">
      <t>シャリョウ</t>
    </rPh>
    <rPh sb="2" eb="3">
      <t>ケイ</t>
    </rPh>
    <rPh sb="3" eb="5">
      <t>ケンセツ</t>
    </rPh>
    <rPh sb="5" eb="7">
      <t>キカイ</t>
    </rPh>
    <rPh sb="11" eb="13">
      <t>イジョウ</t>
    </rPh>
    <rPh sb="14" eb="16">
      <t>ギノウ</t>
    </rPh>
    <rPh sb="16" eb="18">
      <t>コウシュウ</t>
    </rPh>
    <phoneticPr fontId="2"/>
  </si>
  <si>
    <t>不整地運搬車
運転技能講習</t>
    <rPh sb="0" eb="3">
      <t>フセイチ</t>
    </rPh>
    <rPh sb="3" eb="6">
      <t>ウンパンシャ</t>
    </rPh>
    <rPh sb="7" eb="9">
      <t>ウンテン</t>
    </rPh>
    <rPh sb="9" eb="11">
      <t>ギノウ</t>
    </rPh>
    <rPh sb="11" eb="13">
      <t>コウシュウ</t>
    </rPh>
    <phoneticPr fontId="2"/>
  </si>
  <si>
    <t>荷役運搬機械等による
はい作業従事者に
対する安全教育</t>
    <rPh sb="0" eb="2">
      <t>ニヤク</t>
    </rPh>
    <rPh sb="2" eb="4">
      <t>ウンパン</t>
    </rPh>
    <rPh sb="4" eb="6">
      <t>キカイ</t>
    </rPh>
    <rPh sb="6" eb="7">
      <t>トウ</t>
    </rPh>
    <rPh sb="13" eb="15">
      <t>サギョウ</t>
    </rPh>
    <rPh sb="15" eb="18">
      <t>ジュウジシャ</t>
    </rPh>
    <rPh sb="20" eb="21">
      <t>タイ</t>
    </rPh>
    <rPh sb="23" eb="25">
      <t>アンゼン</t>
    </rPh>
    <rPh sb="25" eb="27">
      <t>キョウイク</t>
    </rPh>
    <phoneticPr fontId="2"/>
  </si>
  <si>
    <t>ショベルローダー等
運転の特別教育</t>
    <rPh sb="8" eb="9">
      <t>トウ</t>
    </rPh>
    <rPh sb="10" eb="12">
      <t>ウンテン</t>
    </rPh>
    <rPh sb="13" eb="15">
      <t>トクベツ</t>
    </rPh>
    <rPh sb="15" eb="17">
      <t>キョウイク</t>
    </rPh>
    <phoneticPr fontId="2"/>
  </si>
  <si>
    <t>機械集材装置の運転
業務に係る特別教育</t>
    <rPh sb="0" eb="2">
      <t>キカイ</t>
    </rPh>
    <rPh sb="2" eb="4">
      <t>シュウザイ</t>
    </rPh>
    <rPh sb="4" eb="6">
      <t>ソウチ</t>
    </rPh>
    <rPh sb="7" eb="9">
      <t>ウンテン</t>
    </rPh>
    <rPh sb="10" eb="12">
      <t>ギョウム</t>
    </rPh>
    <rPh sb="13" eb="14">
      <t>カカ</t>
    </rPh>
    <rPh sb="15" eb="17">
      <t>トクベツ</t>
    </rPh>
    <rPh sb="17" eb="19">
      <t>キョウイク</t>
    </rPh>
    <phoneticPr fontId="2"/>
  </si>
  <si>
    <t>技術習得推進費明細</t>
    <rPh sb="0" eb="2">
      <t>ギジュツ</t>
    </rPh>
    <rPh sb="2" eb="4">
      <t>シュウトク</t>
    </rPh>
    <rPh sb="4" eb="6">
      <t>スイシン</t>
    </rPh>
    <rPh sb="6" eb="7">
      <t>ヒ</t>
    </rPh>
    <rPh sb="7" eb="9">
      <t>メイサイ</t>
    </rPh>
    <phoneticPr fontId="4"/>
  </si>
  <si>
    <t>助成月数</t>
    <rPh sb="0" eb="2">
      <t>ジョセイ</t>
    </rPh>
    <rPh sb="2" eb="4">
      <t>ツキスウ</t>
    </rPh>
    <phoneticPr fontId="4"/>
  </si>
  <si>
    <t>備考</t>
    <rPh sb="0" eb="2">
      <t>ビコウ</t>
    </rPh>
    <phoneticPr fontId="4"/>
  </si>
  <si>
    <t>雇用促進支援費明細</t>
    <rPh sb="0" eb="2">
      <t>コヨウ</t>
    </rPh>
    <rPh sb="2" eb="4">
      <t>ソクシン</t>
    </rPh>
    <rPh sb="4" eb="6">
      <t>シエン</t>
    </rPh>
    <rPh sb="6" eb="7">
      <t>ヒ</t>
    </rPh>
    <rPh sb="7" eb="9">
      <t>メイサイ</t>
    </rPh>
    <phoneticPr fontId="4"/>
  </si>
  <si>
    <t>日付</t>
    <rPh sb="0" eb="2">
      <t>ヒヅケ</t>
    </rPh>
    <phoneticPr fontId="4"/>
  </si>
  <si>
    <t>品名</t>
    <rPh sb="0" eb="2">
      <t>ヒンメイ</t>
    </rPh>
    <phoneticPr fontId="4"/>
  </si>
  <si>
    <t>数量</t>
    <rPh sb="0" eb="2">
      <t>スウリョウ</t>
    </rPh>
    <phoneticPr fontId="4"/>
  </si>
  <si>
    <t>金額（税抜）</t>
    <rPh sb="0" eb="2">
      <t>キンガク</t>
    </rPh>
    <rPh sb="3" eb="5">
      <t>ゼイヌキ</t>
    </rPh>
    <phoneticPr fontId="4"/>
  </si>
  <si>
    <t>指導員番号</t>
    <rPh sb="0" eb="3">
      <t>シドウイン</t>
    </rPh>
    <rPh sb="3" eb="5">
      <t>バンゴウ</t>
    </rPh>
    <phoneticPr fontId="7"/>
  </si>
  <si>
    <t>氏名</t>
    <rPh sb="0" eb="2">
      <t>シメイ</t>
    </rPh>
    <phoneticPr fontId="7"/>
  </si>
  <si>
    <t>刈払機取扱作業者
安全衛生教育</t>
    <rPh sb="0" eb="1">
      <t>カリ</t>
    </rPh>
    <rPh sb="1" eb="2">
      <t>ハライ</t>
    </rPh>
    <rPh sb="2" eb="3">
      <t>キ</t>
    </rPh>
    <rPh sb="3" eb="5">
      <t>トリアツカイ</t>
    </rPh>
    <rPh sb="5" eb="8">
      <t>サギョウシャ</t>
    </rPh>
    <rPh sb="9" eb="11">
      <t>アンゼン</t>
    </rPh>
    <rPh sb="11" eb="13">
      <t>エイセイ</t>
    </rPh>
    <rPh sb="13" eb="15">
      <t>キョウイク</t>
    </rPh>
    <phoneticPr fontId="7"/>
  </si>
  <si>
    <t>伐木等の業務に係る
特別教育</t>
    <rPh sb="0" eb="2">
      <t>バツボク</t>
    </rPh>
    <rPh sb="2" eb="3">
      <t>トウ</t>
    </rPh>
    <rPh sb="4" eb="6">
      <t>ギョウム</t>
    </rPh>
    <rPh sb="7" eb="8">
      <t>カカ</t>
    </rPh>
    <rPh sb="10" eb="12">
      <t>トクベツ</t>
    </rPh>
    <rPh sb="12" eb="14">
      <t>キョウイク</t>
    </rPh>
    <phoneticPr fontId="7"/>
  </si>
  <si>
    <t>安全衛生教育等の
修了年月日</t>
    <rPh sb="0" eb="2">
      <t>アンゼン</t>
    </rPh>
    <rPh sb="2" eb="4">
      <t>エイセイ</t>
    </rPh>
    <rPh sb="4" eb="6">
      <t>キョウイク</t>
    </rPh>
    <rPh sb="6" eb="7">
      <t>トウ</t>
    </rPh>
    <rPh sb="9" eb="11">
      <t>シュウリョウ</t>
    </rPh>
    <rPh sb="11" eb="14">
      <t>ネンガッピ</t>
    </rPh>
    <phoneticPr fontId="7"/>
  </si>
  <si>
    <t>合計</t>
    <rPh sb="0" eb="2">
      <t>ゴウケイ</t>
    </rPh>
    <phoneticPr fontId="9"/>
  </si>
  <si>
    <t>H24</t>
  </si>
  <si>
    <t>都道府県番号リスト</t>
    <rPh sb="0" eb="4">
      <t>トドウフケン</t>
    </rPh>
    <rPh sb="4" eb="6">
      <t>バンゴウ</t>
    </rPh>
    <phoneticPr fontId="2"/>
  </si>
  <si>
    <t>取りまとめ機関番号リスト</t>
    <rPh sb="0" eb="1">
      <t>ト</t>
    </rPh>
    <rPh sb="5" eb="7">
      <t>キカン</t>
    </rPh>
    <rPh sb="7" eb="9">
      <t>バンゴウ</t>
    </rPh>
    <phoneticPr fontId="2"/>
  </si>
  <si>
    <t>選択リスト</t>
    <rPh sb="0" eb="2">
      <t>センタク</t>
    </rPh>
    <phoneticPr fontId="2"/>
  </si>
  <si>
    <t>年齢の算出基準</t>
    <rPh sb="0" eb="2">
      <t>ネンレイ</t>
    </rPh>
    <rPh sb="3" eb="5">
      <t>サンシュツ</t>
    </rPh>
    <rPh sb="5" eb="7">
      <t>キジュン</t>
    </rPh>
    <phoneticPr fontId="2"/>
  </si>
  <si>
    <t>●</t>
    <phoneticPr fontId="4"/>
  </si>
  <si>
    <t>性別選択リスト</t>
    <rPh sb="0" eb="2">
      <t>セイベツ</t>
    </rPh>
    <rPh sb="2" eb="4">
      <t>センタク</t>
    </rPh>
    <phoneticPr fontId="4"/>
  </si>
  <si>
    <t>男</t>
    <rPh sb="0" eb="1">
      <t>オトコ</t>
    </rPh>
    <phoneticPr fontId="2"/>
  </si>
  <si>
    <t>女</t>
    <rPh sb="0" eb="1">
      <t>オンナ</t>
    </rPh>
    <phoneticPr fontId="2"/>
  </si>
  <si>
    <t>雇用区分リスト</t>
    <rPh sb="0" eb="2">
      <t>コヨウ</t>
    </rPh>
    <rPh sb="2" eb="4">
      <t>クブン</t>
    </rPh>
    <phoneticPr fontId="4"/>
  </si>
  <si>
    <t>採用手段リスト</t>
    <rPh sb="0" eb="2">
      <t>サイヨウ</t>
    </rPh>
    <rPh sb="2" eb="4">
      <t>シュダン</t>
    </rPh>
    <phoneticPr fontId="4"/>
  </si>
  <si>
    <t>賃金支払形態リスト</t>
    <rPh sb="0" eb="2">
      <t>チンギン</t>
    </rPh>
    <rPh sb="2" eb="4">
      <t>シハライ</t>
    </rPh>
    <rPh sb="4" eb="6">
      <t>ケイタイ</t>
    </rPh>
    <phoneticPr fontId="4"/>
  </si>
  <si>
    <t>高性能林業機械リスト</t>
    <rPh sb="0" eb="3">
      <t>コウセイノウ</t>
    </rPh>
    <rPh sb="3" eb="5">
      <t>リンギョウ</t>
    </rPh>
    <rPh sb="5" eb="7">
      <t>キカイ</t>
    </rPh>
    <phoneticPr fontId="4"/>
  </si>
  <si>
    <t>機械（研修準備費）リスト</t>
    <rPh sb="0" eb="2">
      <t>キカイ</t>
    </rPh>
    <rPh sb="3" eb="5">
      <t>ケンシュウ</t>
    </rPh>
    <rPh sb="5" eb="7">
      <t>ジュンビ</t>
    </rPh>
    <rPh sb="7" eb="8">
      <t>ヒ</t>
    </rPh>
    <phoneticPr fontId="4"/>
  </si>
  <si>
    <t xml:space="preserve">トラクタ（スキッダ） </t>
  </si>
  <si>
    <t>フォワーダ</t>
  </si>
  <si>
    <t>ハーベスタ</t>
  </si>
  <si>
    <t>タワーヤーダ</t>
  </si>
  <si>
    <t>スイングヤーダ</t>
  </si>
  <si>
    <t>プロセッサ</t>
  </si>
  <si>
    <t>クレーン付トラック</t>
  </si>
  <si>
    <t>グラップル付トラック</t>
  </si>
  <si>
    <t>バックホー</t>
  </si>
  <si>
    <t>クローラローダ</t>
  </si>
  <si>
    <t>ホイールローダ</t>
  </si>
  <si>
    <t>林内作業車</t>
  </si>
  <si>
    <t>人員輸送車</t>
    <rPh sb="0" eb="2">
      <t>ジンイン</t>
    </rPh>
    <rPh sb="2" eb="5">
      <t>ユソウシャ</t>
    </rPh>
    <phoneticPr fontId="4"/>
  </si>
  <si>
    <t>所有区分リスト（育成研修フィールド）</t>
    <rPh sb="0" eb="2">
      <t>ショユウ</t>
    </rPh>
    <rPh sb="2" eb="4">
      <t>クブン</t>
    </rPh>
    <rPh sb="8" eb="10">
      <t>イクセイ</t>
    </rPh>
    <rPh sb="10" eb="12">
      <t>ケンシュウ</t>
    </rPh>
    <phoneticPr fontId="4"/>
  </si>
  <si>
    <t>国有林</t>
  </si>
  <si>
    <t>都道府県有林</t>
  </si>
  <si>
    <t>市町村有林</t>
  </si>
  <si>
    <t>財産区</t>
    <rPh sb="0" eb="2">
      <t>ザイサン</t>
    </rPh>
    <rPh sb="2" eb="3">
      <t>ク</t>
    </rPh>
    <phoneticPr fontId="5"/>
  </si>
  <si>
    <t>分収林</t>
    <rPh sb="0" eb="2">
      <t>ブンシュウ</t>
    </rPh>
    <rPh sb="2" eb="3">
      <t>リン</t>
    </rPh>
    <phoneticPr fontId="5"/>
  </si>
  <si>
    <t>旧慣共有林</t>
    <rPh sb="0" eb="1">
      <t>キュウ</t>
    </rPh>
    <rPh sb="2" eb="4">
      <t>キョウユウ</t>
    </rPh>
    <rPh sb="4" eb="5">
      <t>リン</t>
    </rPh>
    <phoneticPr fontId="5"/>
  </si>
  <si>
    <t>人工林</t>
    <rPh sb="0" eb="3">
      <t>ジンコウリン</t>
    </rPh>
    <phoneticPr fontId="5"/>
  </si>
  <si>
    <t>天然林</t>
    <rPh sb="0" eb="2">
      <t>テンネン</t>
    </rPh>
    <rPh sb="2" eb="3">
      <t>リン</t>
    </rPh>
    <phoneticPr fontId="5"/>
  </si>
  <si>
    <t>ハローワーク</t>
  </si>
  <si>
    <t>労確センター</t>
    <rPh sb="0" eb="1">
      <t>ロウ</t>
    </rPh>
    <rPh sb="1" eb="2">
      <t>アキラ</t>
    </rPh>
    <phoneticPr fontId="5"/>
  </si>
  <si>
    <t>学校</t>
  </si>
  <si>
    <t>縁故関係</t>
  </si>
  <si>
    <t>知人の紹介</t>
  </si>
  <si>
    <t>本人の意志</t>
  </si>
  <si>
    <t>その他</t>
  </si>
  <si>
    <t>月給</t>
  </si>
  <si>
    <t>日給</t>
  </si>
  <si>
    <t>日給月給</t>
    <rPh sb="0" eb="2">
      <t>ニッキュウ</t>
    </rPh>
    <rPh sb="2" eb="4">
      <t>ゲッキュウ</t>
    </rPh>
    <phoneticPr fontId="5"/>
  </si>
  <si>
    <t>出来高</t>
    <rPh sb="0" eb="3">
      <t>デキダカ</t>
    </rPh>
    <phoneticPr fontId="5"/>
  </si>
  <si>
    <t>月給＋出来高</t>
  </si>
  <si>
    <t>日給＋出来高</t>
  </si>
  <si>
    <t>常用(季節・通年以外)</t>
  </si>
  <si>
    <t>臨時雇用</t>
  </si>
  <si>
    <t>常用（通年雇用）</t>
    <rPh sb="0" eb="2">
      <t>ジョウヨウ</t>
    </rPh>
    <rPh sb="5" eb="7">
      <t>コヨウ</t>
    </rPh>
    <phoneticPr fontId="4"/>
  </si>
  <si>
    <t>常用（季節雇用）</t>
    <rPh sb="0" eb="2">
      <t>ジョウヨウ</t>
    </rPh>
    <phoneticPr fontId="4"/>
  </si>
  <si>
    <t>森林組合連合会</t>
  </si>
  <si>
    <t>森林組合</t>
  </si>
  <si>
    <t>株式会社</t>
  </si>
  <si>
    <t>有限会社</t>
  </si>
  <si>
    <t>合資会社</t>
  </si>
  <si>
    <t>合同会社</t>
  </si>
  <si>
    <t>合名会社</t>
  </si>
  <si>
    <t>事業協同組合</t>
  </si>
  <si>
    <t>協業組合</t>
  </si>
  <si>
    <t>企業組合</t>
  </si>
  <si>
    <t>財団法人</t>
  </si>
  <si>
    <t>公益財団法人</t>
    <rPh sb="0" eb="2">
      <t>コウエキ</t>
    </rPh>
    <phoneticPr fontId="8"/>
  </si>
  <si>
    <t>一般財団法人</t>
  </si>
  <si>
    <t>社団法人</t>
  </si>
  <si>
    <t>公益社団法人</t>
  </si>
  <si>
    <t>一般社団法人</t>
    <rPh sb="0" eb="2">
      <t>イッパン</t>
    </rPh>
    <phoneticPr fontId="8"/>
  </si>
  <si>
    <t>個人</t>
  </si>
  <si>
    <t>その他</t>
    <rPh sb="2" eb="3">
      <t>タ</t>
    </rPh>
    <phoneticPr fontId="8"/>
  </si>
  <si>
    <t>事業体区分リスト</t>
    <rPh sb="0" eb="3">
      <t>ジギョウタイ</t>
    </rPh>
    <rPh sb="3" eb="5">
      <t>クブン</t>
    </rPh>
    <phoneticPr fontId="4"/>
  </si>
  <si>
    <t>下記のとおり請求します。</t>
    <rPh sb="0" eb="2">
      <t>カキ</t>
    </rPh>
    <rPh sb="6" eb="8">
      <t>セイキュウ</t>
    </rPh>
    <phoneticPr fontId="2"/>
  </si>
  <si>
    <t>１．承認計画</t>
    <rPh sb="2" eb="4">
      <t>ショウニン</t>
    </rPh>
    <rPh sb="4" eb="6">
      <t>ケイカク</t>
    </rPh>
    <phoneticPr fontId="10"/>
  </si>
  <si>
    <t>承認日</t>
    <rPh sb="0" eb="2">
      <t>ショウニン</t>
    </rPh>
    <rPh sb="2" eb="3">
      <t>ビ</t>
    </rPh>
    <phoneticPr fontId="10"/>
  </si>
  <si>
    <t>承認番号</t>
    <rPh sb="0" eb="2">
      <t>ショウニン</t>
    </rPh>
    <rPh sb="2" eb="4">
      <t>バンゴウ</t>
    </rPh>
    <phoneticPr fontId="10"/>
  </si>
  <si>
    <t>年</t>
    <rPh sb="0" eb="1">
      <t>ネン</t>
    </rPh>
    <phoneticPr fontId="10"/>
  </si>
  <si>
    <t>月</t>
    <rPh sb="0" eb="1">
      <t>ガツ</t>
    </rPh>
    <phoneticPr fontId="10"/>
  </si>
  <si>
    <t>日</t>
    <rPh sb="0" eb="1">
      <t>ニチ</t>
    </rPh>
    <phoneticPr fontId="10"/>
  </si>
  <si>
    <t>３．送金先口座</t>
    <rPh sb="2" eb="4">
      <t>ソウキン</t>
    </rPh>
    <rPh sb="4" eb="5">
      <t>サキ</t>
    </rPh>
    <rPh sb="5" eb="7">
      <t>コウザ</t>
    </rPh>
    <phoneticPr fontId="10"/>
  </si>
  <si>
    <t>金融機関名</t>
    <rPh sb="0" eb="2">
      <t>キンユウ</t>
    </rPh>
    <rPh sb="2" eb="4">
      <t>キカン</t>
    </rPh>
    <rPh sb="4" eb="5">
      <t>メイ</t>
    </rPh>
    <phoneticPr fontId="10"/>
  </si>
  <si>
    <t>支店名</t>
    <rPh sb="0" eb="2">
      <t>シテン</t>
    </rPh>
    <rPh sb="2" eb="3">
      <t>メイ</t>
    </rPh>
    <phoneticPr fontId="10"/>
  </si>
  <si>
    <t>預金種目</t>
    <rPh sb="0" eb="2">
      <t>ヨキン</t>
    </rPh>
    <rPh sb="2" eb="4">
      <t>シュモク</t>
    </rPh>
    <phoneticPr fontId="10"/>
  </si>
  <si>
    <t>口座番号</t>
    <rPh sb="0" eb="2">
      <t>コウザ</t>
    </rPh>
    <rPh sb="2" eb="4">
      <t>バンゴウ</t>
    </rPh>
    <phoneticPr fontId="10"/>
  </si>
  <si>
    <t>フリガナ</t>
    <phoneticPr fontId="10"/>
  </si>
  <si>
    <t>口座名義</t>
    <rPh sb="0" eb="2">
      <t>コウザ</t>
    </rPh>
    <rPh sb="2" eb="4">
      <t>メイギ</t>
    </rPh>
    <phoneticPr fontId="10"/>
  </si>
  <si>
    <t>年間実績額</t>
    <rPh sb="0" eb="2">
      <t>ネンカン</t>
    </rPh>
    <rPh sb="2" eb="4">
      <t>ジッセキ</t>
    </rPh>
    <rPh sb="4" eb="5">
      <t>ガク</t>
    </rPh>
    <phoneticPr fontId="10"/>
  </si>
  <si>
    <t>今回請求額</t>
    <rPh sb="0" eb="2">
      <t>コンカイ</t>
    </rPh>
    <rPh sb="2" eb="4">
      <t>セイキュウ</t>
    </rPh>
    <rPh sb="4" eb="5">
      <t>ガク</t>
    </rPh>
    <phoneticPr fontId="10"/>
  </si>
  <si>
    <t>都道府県名</t>
    <rPh sb="0" eb="4">
      <t>トドウフケン</t>
    </rPh>
    <rPh sb="4" eb="5">
      <t>メイ</t>
    </rPh>
    <phoneticPr fontId="4"/>
  </si>
  <si>
    <t>取りまとめ機関</t>
    <rPh sb="0" eb="1">
      <t>ト</t>
    </rPh>
    <rPh sb="5" eb="7">
      <t>キカン</t>
    </rPh>
    <phoneticPr fontId="4"/>
  </si>
  <si>
    <t>印</t>
    <rPh sb="0" eb="1">
      <t>イン</t>
    </rPh>
    <phoneticPr fontId="2"/>
  </si>
  <si>
    <t>印</t>
    <rPh sb="0" eb="1">
      <t>イン</t>
    </rPh>
    <phoneticPr fontId="10"/>
  </si>
  <si>
    <t>都道府県名</t>
    <rPh sb="0" eb="4">
      <t>トドウフケン</t>
    </rPh>
    <rPh sb="4" eb="5">
      <t>メイ</t>
    </rPh>
    <phoneticPr fontId="2"/>
  </si>
  <si>
    <t>都道府県名</t>
    <rPh sb="0" eb="4">
      <t>トドウフケン</t>
    </rPh>
    <rPh sb="4" eb="5">
      <t>メイ</t>
    </rPh>
    <phoneticPr fontId="7"/>
  </si>
  <si>
    <t>取りまとめ機関</t>
    <rPh sb="0" eb="1">
      <t>ト</t>
    </rPh>
    <rPh sb="5" eb="7">
      <t>キカン</t>
    </rPh>
    <phoneticPr fontId="7"/>
  </si>
  <si>
    <t>都道府県名</t>
    <rPh sb="0" eb="4">
      <t>トドウフケン</t>
    </rPh>
    <rPh sb="4" eb="5">
      <t>メイ</t>
    </rPh>
    <phoneticPr fontId="9"/>
  </si>
  <si>
    <t>取りまとめ機関</t>
    <rPh sb="0" eb="1">
      <t>ト</t>
    </rPh>
    <rPh sb="5" eb="7">
      <t>キカン</t>
    </rPh>
    <phoneticPr fontId="9"/>
  </si>
  <si>
    <t>４．実績額内訳</t>
    <rPh sb="2" eb="4">
      <t>ジッセキ</t>
    </rPh>
    <rPh sb="4" eb="5">
      <t>ガク</t>
    </rPh>
    <rPh sb="5" eb="7">
      <t>ウチワケ</t>
    </rPh>
    <phoneticPr fontId="10"/>
  </si>
  <si>
    <t>　実績報告書のとおり</t>
    <rPh sb="1" eb="3">
      <t>ジッセキ</t>
    </rPh>
    <rPh sb="3" eb="6">
      <t>ホウコクショ</t>
    </rPh>
    <phoneticPr fontId="10"/>
  </si>
  <si>
    <t>以上</t>
    <rPh sb="0" eb="2">
      <t>イジョウ</t>
    </rPh>
    <phoneticPr fontId="10"/>
  </si>
  <si>
    <t>チェーンソー・新品購入</t>
    <rPh sb="7" eb="9">
      <t>シンピン</t>
    </rPh>
    <rPh sb="9" eb="11">
      <t>コウニュウ</t>
    </rPh>
    <phoneticPr fontId="2"/>
  </si>
  <si>
    <t>刈払機・新品購入</t>
    <rPh sb="0" eb="1">
      <t>カリ</t>
    </rPh>
    <rPh sb="1" eb="2">
      <t>ハライ</t>
    </rPh>
    <rPh sb="2" eb="3">
      <t>キ</t>
    </rPh>
    <rPh sb="4" eb="6">
      <t>シンピン</t>
    </rPh>
    <rPh sb="6" eb="8">
      <t>コウニュウ</t>
    </rPh>
    <phoneticPr fontId="2"/>
  </si>
  <si>
    <t>管理番号</t>
    <rPh sb="0" eb="2">
      <t>カンリ</t>
    </rPh>
    <rPh sb="2" eb="4">
      <t>バンゴウ</t>
    </rPh>
    <phoneticPr fontId="2"/>
  </si>
  <si>
    <t>管理番号</t>
    <phoneticPr fontId="2"/>
  </si>
  <si>
    <t>管理番号</t>
    <phoneticPr fontId="7"/>
  </si>
  <si>
    <t>以上</t>
    <rPh sb="0" eb="2">
      <t>イジョウ</t>
    </rPh>
    <phoneticPr fontId="2"/>
  </si>
  <si>
    <t>人天区分リスト（育成研修フィールド）</t>
    <rPh sb="0" eb="1">
      <t>ジン</t>
    </rPh>
    <rPh sb="1" eb="2">
      <t>テン</t>
    </rPh>
    <rPh sb="2" eb="4">
      <t>クブン</t>
    </rPh>
    <rPh sb="8" eb="10">
      <t>イクセイ</t>
    </rPh>
    <rPh sb="10" eb="12">
      <t>ケンシュウ</t>
    </rPh>
    <phoneticPr fontId="2"/>
  </si>
  <si>
    <t>預金区分リスト（送金先口座）</t>
    <rPh sb="0" eb="2">
      <t>ヨキン</t>
    </rPh>
    <rPh sb="2" eb="4">
      <t>クブン</t>
    </rPh>
    <rPh sb="8" eb="10">
      <t>ソウキン</t>
    </rPh>
    <rPh sb="10" eb="11">
      <t>サキ</t>
    </rPh>
    <rPh sb="11" eb="13">
      <t>コウザ</t>
    </rPh>
    <phoneticPr fontId="2"/>
  </si>
  <si>
    <t>No</t>
    <phoneticPr fontId="2"/>
  </si>
  <si>
    <t>リスト</t>
    <phoneticPr fontId="2"/>
  </si>
  <si>
    <t>普通</t>
    <rPh sb="0" eb="2">
      <t>フツウ</t>
    </rPh>
    <phoneticPr fontId="5"/>
  </si>
  <si>
    <t>当座</t>
    <rPh sb="0" eb="2">
      <t>トウザ</t>
    </rPh>
    <phoneticPr fontId="5"/>
  </si>
  <si>
    <t>FW2</t>
    <phoneticPr fontId="2"/>
  </si>
  <si>
    <t>森林整備法人所有林等</t>
    <phoneticPr fontId="4"/>
  </si>
  <si>
    <t>地方公共団体との協定林</t>
    <rPh sb="0" eb="2">
      <t>チホウ</t>
    </rPh>
    <rPh sb="2" eb="4">
      <t>コウキョウ</t>
    </rPh>
    <rPh sb="4" eb="6">
      <t>ダンタイ</t>
    </rPh>
    <phoneticPr fontId="4"/>
  </si>
  <si>
    <t>（円）</t>
    <rPh sb="1" eb="2">
      <t>エン</t>
    </rPh>
    <phoneticPr fontId="10"/>
  </si>
  <si>
    <t>H23</t>
    <phoneticPr fontId="2"/>
  </si>
  <si>
    <t>H26</t>
    <phoneticPr fontId="4"/>
  </si>
  <si>
    <t>伐木等の業務に係る
特別教育（大径木）</t>
    <rPh sb="0" eb="2">
      <t>バツボク</t>
    </rPh>
    <rPh sb="2" eb="3">
      <t>トウ</t>
    </rPh>
    <rPh sb="4" eb="6">
      <t>ギョウム</t>
    </rPh>
    <rPh sb="7" eb="8">
      <t>カカ</t>
    </rPh>
    <rPh sb="10" eb="12">
      <t>トクベツ</t>
    </rPh>
    <rPh sb="12" eb="14">
      <t>キョウイク</t>
    </rPh>
    <rPh sb="15" eb="17">
      <t>タイケイ</t>
    </rPh>
    <rPh sb="17" eb="18">
      <t>ボク</t>
    </rPh>
    <phoneticPr fontId="2"/>
  </si>
  <si>
    <t>走行集材機械特別教育</t>
    <rPh sb="0" eb="2">
      <t>ソウコウ</t>
    </rPh>
    <rPh sb="2" eb="4">
      <t>シュウザイ</t>
    </rPh>
    <rPh sb="4" eb="6">
      <t>キカイ</t>
    </rPh>
    <rPh sb="6" eb="8">
      <t>トクベツ</t>
    </rPh>
    <rPh sb="8" eb="10">
      <t>キョウイク</t>
    </rPh>
    <phoneticPr fontId="2"/>
  </si>
  <si>
    <t>H25</t>
    <phoneticPr fontId="4"/>
  </si>
  <si>
    <t>TR受講年度選択リスト</t>
    <rPh sb="2" eb="4">
      <t>ジュコウ</t>
    </rPh>
    <rPh sb="4" eb="5">
      <t>ネン</t>
    </rPh>
    <rPh sb="5" eb="6">
      <t>ド</t>
    </rPh>
    <rPh sb="6" eb="8">
      <t>センタク</t>
    </rPh>
    <phoneticPr fontId="2"/>
  </si>
  <si>
    <t>メーカーリスト（安全向上対策費）</t>
    <rPh sb="8" eb="10">
      <t>アンゼン</t>
    </rPh>
    <rPh sb="10" eb="12">
      <t>コウジョウ</t>
    </rPh>
    <rPh sb="12" eb="14">
      <t>タイサク</t>
    </rPh>
    <rPh sb="14" eb="15">
      <t>ヒ</t>
    </rPh>
    <phoneticPr fontId="4"/>
  </si>
  <si>
    <t>商品リスト（安全向上対策費）</t>
    <rPh sb="0" eb="2">
      <t>ショウヒン</t>
    </rPh>
    <rPh sb="6" eb="8">
      <t>アンゼン</t>
    </rPh>
    <rPh sb="8" eb="10">
      <t>コウジョウ</t>
    </rPh>
    <rPh sb="10" eb="12">
      <t>タイサク</t>
    </rPh>
    <rPh sb="12" eb="13">
      <t>ヒ</t>
    </rPh>
    <phoneticPr fontId="4"/>
  </si>
  <si>
    <t>防護ブーツ</t>
    <rPh sb="0" eb="2">
      <t>ボウゴ</t>
    </rPh>
    <phoneticPr fontId="4"/>
  </si>
  <si>
    <t>防護ズボン</t>
    <rPh sb="0" eb="2">
      <t>ボウゴ</t>
    </rPh>
    <phoneticPr fontId="4"/>
  </si>
  <si>
    <t>商品リスト詳細（安全向上対策費）</t>
    <rPh sb="0" eb="2">
      <t>ショウヒン</t>
    </rPh>
    <rPh sb="5" eb="7">
      <t>ショウサイ</t>
    </rPh>
    <rPh sb="8" eb="10">
      <t>アンゼン</t>
    </rPh>
    <rPh sb="10" eb="12">
      <t>コウジョウ</t>
    </rPh>
    <rPh sb="12" eb="14">
      <t>タイサク</t>
    </rPh>
    <rPh sb="14" eb="15">
      <t>ヒ</t>
    </rPh>
    <phoneticPr fontId="4"/>
  </si>
  <si>
    <t>指導者（養成）研修</t>
    <rPh sb="0" eb="3">
      <t>シドウシャ</t>
    </rPh>
    <rPh sb="4" eb="6">
      <t>ヨウセイ</t>
    </rPh>
    <rPh sb="7" eb="9">
      <t>ケンシュウ</t>
    </rPh>
    <phoneticPr fontId="7"/>
  </si>
  <si>
    <t>チェーンソー・オーバーホール</t>
    <phoneticPr fontId="2"/>
  </si>
  <si>
    <t>刈払機・オーバーホール</t>
    <rPh sb="0" eb="1">
      <t>カリ</t>
    </rPh>
    <rPh sb="1" eb="2">
      <t>ハライ</t>
    </rPh>
    <rPh sb="2" eb="3">
      <t>キ</t>
    </rPh>
    <phoneticPr fontId="2"/>
  </si>
  <si>
    <t>合計</t>
    <phoneticPr fontId="4"/>
  </si>
  <si>
    <t>27緑</t>
    <rPh sb="2" eb="3">
      <t>ミドリ</t>
    </rPh>
    <phoneticPr fontId="4"/>
  </si>
  <si>
    <t>H27</t>
    <phoneticPr fontId="4"/>
  </si>
  <si>
    <t>26補正</t>
    <rPh sb="2" eb="4">
      <t>ホセイ</t>
    </rPh>
    <phoneticPr fontId="2"/>
  </si>
  <si>
    <t>事業区分：</t>
    <rPh sb="0" eb="2">
      <t>ジギョウ</t>
    </rPh>
    <rPh sb="2" eb="4">
      <t>クブン</t>
    </rPh>
    <phoneticPr fontId="2"/>
  </si>
  <si>
    <t>事業区分リスト</t>
    <rPh sb="0" eb="2">
      <t>ジギョウ</t>
    </rPh>
    <rPh sb="2" eb="4">
      <t>クブン</t>
    </rPh>
    <phoneticPr fontId="4"/>
  </si>
  <si>
    <t>27補正</t>
    <rPh sb="2" eb="4">
      <t>ホセイ</t>
    </rPh>
    <phoneticPr fontId="4"/>
  </si>
  <si>
    <t>28緑</t>
    <rPh sb="2" eb="3">
      <t>ミドリ</t>
    </rPh>
    <phoneticPr fontId="4"/>
  </si>
  <si>
    <t>H28</t>
    <phoneticPr fontId="4"/>
  </si>
  <si>
    <t>簡易架線集材装置等
特別教育</t>
    <rPh sb="0" eb="2">
      <t>カンイ</t>
    </rPh>
    <rPh sb="2" eb="4">
      <t>カセン</t>
    </rPh>
    <rPh sb="4" eb="6">
      <t>シュウザイ</t>
    </rPh>
    <rPh sb="6" eb="8">
      <t>ソウチ</t>
    </rPh>
    <rPh sb="8" eb="9">
      <t>トウ</t>
    </rPh>
    <rPh sb="10" eb="12">
      <t>トクベツ</t>
    </rPh>
    <rPh sb="12" eb="14">
      <t>キョウイク</t>
    </rPh>
    <phoneticPr fontId="2"/>
  </si>
  <si>
    <t>伐木等機械特別教育</t>
    <rPh sb="0" eb="2">
      <t>バツボク</t>
    </rPh>
    <rPh sb="2" eb="3">
      <t>トウ</t>
    </rPh>
    <rPh sb="3" eb="5">
      <t>キカイ</t>
    </rPh>
    <rPh sb="5" eb="7">
      <t>トクベツ</t>
    </rPh>
    <rPh sb="7" eb="9">
      <t>キョウイク</t>
    </rPh>
    <phoneticPr fontId="2"/>
  </si>
  <si>
    <t>FW3</t>
    <phoneticPr fontId="2"/>
  </si>
  <si>
    <t>網猟・わな猟</t>
    <rPh sb="0" eb="1">
      <t>アミ</t>
    </rPh>
    <rPh sb="1" eb="2">
      <t>リョウ</t>
    </rPh>
    <rPh sb="5" eb="6">
      <t>リョウ</t>
    </rPh>
    <phoneticPr fontId="2"/>
  </si>
  <si>
    <t>研修月数リスト</t>
    <rPh sb="0" eb="2">
      <t>ケンシュウ</t>
    </rPh>
    <rPh sb="2" eb="4">
      <t>ツキスウ</t>
    </rPh>
    <phoneticPr fontId="2"/>
  </si>
  <si>
    <t>研修日数リスト</t>
    <rPh sb="0" eb="2">
      <t>ケンシュウ</t>
    </rPh>
    <rPh sb="2" eb="4">
      <t>ニッスウ</t>
    </rPh>
    <phoneticPr fontId="2"/>
  </si>
  <si>
    <t>No</t>
    <phoneticPr fontId="2"/>
  </si>
  <si>
    <t>リスト</t>
    <phoneticPr fontId="2"/>
  </si>
  <si>
    <t>No</t>
    <phoneticPr fontId="2"/>
  </si>
  <si>
    <t>リスト</t>
    <phoneticPr fontId="2"/>
  </si>
  <si>
    <t>開始日</t>
    <rPh sb="0" eb="2">
      <t>カイシ</t>
    </rPh>
    <rPh sb="2" eb="3">
      <t>ビ</t>
    </rPh>
    <phoneticPr fontId="2"/>
  </si>
  <si>
    <t>開始日</t>
    <rPh sb="0" eb="3">
      <t>カイシビ</t>
    </rPh>
    <phoneticPr fontId="2"/>
  </si>
  <si>
    <t>終了日</t>
    <rPh sb="0" eb="2">
      <t>シュウリョウ</t>
    </rPh>
    <rPh sb="2" eb="3">
      <t>ビ</t>
    </rPh>
    <phoneticPr fontId="2"/>
  </si>
  <si>
    <t>終了日</t>
    <rPh sb="0" eb="3">
      <t>シュウリョウビ</t>
    </rPh>
    <phoneticPr fontId="2"/>
  </si>
  <si>
    <t>資材購入日付</t>
    <rPh sb="0" eb="2">
      <t>シザイ</t>
    </rPh>
    <rPh sb="2" eb="4">
      <t>コウニュウ</t>
    </rPh>
    <rPh sb="4" eb="6">
      <t>ヒヅケ</t>
    </rPh>
    <phoneticPr fontId="2"/>
  </si>
  <si>
    <t>取りまとめ機関</t>
    <phoneticPr fontId="2"/>
  </si>
  <si>
    <t>研修生リスト（詳細情報）</t>
    <rPh sb="0" eb="3">
      <t>ケンシュウセイ</t>
    </rPh>
    <rPh sb="7" eb="9">
      <t>ショウサイ</t>
    </rPh>
    <rPh sb="9" eb="11">
      <t>ジョウホウ</t>
    </rPh>
    <phoneticPr fontId="2"/>
  </si>
  <si>
    <t>研修区分</t>
    <rPh sb="0" eb="2">
      <t>ケンシュウ</t>
    </rPh>
    <rPh sb="2" eb="4">
      <t>クブン</t>
    </rPh>
    <phoneticPr fontId="2"/>
  </si>
  <si>
    <t>研修体制</t>
    <phoneticPr fontId="2"/>
  </si>
  <si>
    <t>計</t>
    <rPh sb="0" eb="1">
      <t>ケイ</t>
    </rPh>
    <phoneticPr fontId="2"/>
  </si>
  <si>
    <t>合計</t>
    <rPh sb="0" eb="2">
      <t>ゴウケイ</t>
    </rPh>
    <phoneticPr fontId="2"/>
  </si>
  <si>
    <t>科目</t>
    <rPh sb="0" eb="2">
      <t>カモク</t>
    </rPh>
    <phoneticPr fontId="2"/>
  </si>
  <si>
    <t>日数
（月数）</t>
    <rPh sb="0" eb="2">
      <t>ニッスウ</t>
    </rPh>
    <rPh sb="4" eb="6">
      <t>ツキスウ</t>
    </rPh>
    <phoneticPr fontId="2"/>
  </si>
  <si>
    <t>助成額</t>
    <rPh sb="0" eb="2">
      <t>ジョセイ</t>
    </rPh>
    <rPh sb="2" eb="3">
      <t>ガク</t>
    </rPh>
    <phoneticPr fontId="2"/>
  </si>
  <si>
    <t>研修生</t>
    <rPh sb="0" eb="3">
      <t>ケンシュウセイ</t>
    </rPh>
    <phoneticPr fontId="2"/>
  </si>
  <si>
    <t>技術習得推進費（月）</t>
    <rPh sb="0" eb="2">
      <t>ギジュツ</t>
    </rPh>
    <rPh sb="2" eb="4">
      <t>シュウトク</t>
    </rPh>
    <rPh sb="4" eb="6">
      <t>スイシン</t>
    </rPh>
    <rPh sb="6" eb="7">
      <t>ヒ</t>
    </rPh>
    <rPh sb="8" eb="9">
      <t>ツキ</t>
    </rPh>
    <phoneticPr fontId="2"/>
  </si>
  <si>
    <t>労災保険料
（技術習得推進費×６％）</t>
    <rPh sb="0" eb="2">
      <t>ロウサイ</t>
    </rPh>
    <rPh sb="2" eb="5">
      <t>ホケンリョウ</t>
    </rPh>
    <rPh sb="7" eb="9">
      <t>ギジュツ</t>
    </rPh>
    <rPh sb="9" eb="11">
      <t>シュウトク</t>
    </rPh>
    <rPh sb="11" eb="13">
      <t>スイシン</t>
    </rPh>
    <rPh sb="13" eb="14">
      <t>ヒ</t>
    </rPh>
    <phoneticPr fontId="2"/>
  </si>
  <si>
    <t>雇用促進支援費</t>
    <rPh sb="0" eb="2">
      <t>コヨウ</t>
    </rPh>
    <rPh sb="2" eb="4">
      <t>ソクシン</t>
    </rPh>
    <rPh sb="4" eb="6">
      <t>シエン</t>
    </rPh>
    <rPh sb="6" eb="7">
      <t>ヒ</t>
    </rPh>
    <phoneticPr fontId="2"/>
  </si>
  <si>
    <t>研修業務管理費（月）</t>
    <rPh sb="0" eb="2">
      <t>ケンシュウ</t>
    </rPh>
    <rPh sb="2" eb="4">
      <t>ギョウム</t>
    </rPh>
    <rPh sb="4" eb="7">
      <t>カンリヒ</t>
    </rPh>
    <rPh sb="8" eb="9">
      <t>ツキ</t>
    </rPh>
    <phoneticPr fontId="2"/>
  </si>
  <si>
    <t>資材費</t>
    <rPh sb="0" eb="2">
      <t>シザイ</t>
    </rPh>
    <rPh sb="2" eb="3">
      <t>ヒ</t>
    </rPh>
    <phoneticPr fontId="2"/>
  </si>
  <si>
    <t>実地研修の内容</t>
    <rPh sb="0" eb="2">
      <t>ジッチ</t>
    </rPh>
    <rPh sb="2" eb="4">
      <t>ケンシュウ</t>
    </rPh>
    <rPh sb="5" eb="7">
      <t>ナイヨウ</t>
    </rPh>
    <phoneticPr fontId="9"/>
  </si>
  <si>
    <t>指導管理費</t>
    <rPh sb="0" eb="2">
      <t>シドウ</t>
    </rPh>
    <rPh sb="2" eb="4">
      <t>カンリ</t>
    </rPh>
    <rPh sb="4" eb="5">
      <t>ヒ</t>
    </rPh>
    <phoneticPr fontId="10"/>
  </si>
  <si>
    <r>
      <t>2</t>
    </r>
    <r>
      <rPr>
        <sz val="11"/>
        <color theme="1"/>
        <rFont val="ＭＳ Ｐゴシック"/>
        <family val="3"/>
        <charset val="128"/>
        <scheme val="minor"/>
      </rPr>
      <t>9緑</t>
    </r>
    <rPh sb="2" eb="3">
      <t>ミドリ</t>
    </rPh>
    <phoneticPr fontId="4"/>
  </si>
  <si>
    <r>
      <t>H</t>
    </r>
    <r>
      <rPr>
        <sz val="11"/>
        <color theme="1"/>
        <rFont val="ＭＳ Ｐゴシック"/>
        <family val="3"/>
        <charset val="128"/>
        <scheme val="minor"/>
      </rPr>
      <t>29</t>
    </r>
    <phoneticPr fontId="4"/>
  </si>
  <si>
    <t>研修生リスト（基本情報）</t>
    <rPh sb="0" eb="3">
      <t>ケンシュウセイ</t>
    </rPh>
    <rPh sb="7" eb="9">
      <t>キホン</t>
    </rPh>
    <rPh sb="9" eb="11">
      <t>ジョウホウ</t>
    </rPh>
    <phoneticPr fontId="2"/>
  </si>
  <si>
    <t>技術習得推進費明細</t>
    <phoneticPr fontId="2"/>
  </si>
  <si>
    <t>資材費明細</t>
    <phoneticPr fontId="2"/>
  </si>
  <si>
    <t>指導員リスト</t>
    <rPh sb="0" eb="3">
      <t>シドウイン</t>
    </rPh>
    <phoneticPr fontId="2"/>
  </si>
  <si>
    <t>実地研修の内容</t>
    <rPh sb="0" eb="2">
      <t>ジッチ</t>
    </rPh>
    <rPh sb="2" eb="4">
      <t>ケンシュウ</t>
    </rPh>
    <rPh sb="5" eb="7">
      <t>ナイヨウ</t>
    </rPh>
    <phoneticPr fontId="2"/>
  </si>
  <si>
    <t>助成額積算表</t>
    <rPh sb="0" eb="3">
      <t>ジョセイガク</t>
    </rPh>
    <rPh sb="3" eb="5">
      <t>セキサン</t>
    </rPh>
    <rPh sb="5" eb="6">
      <t>ヒョウ</t>
    </rPh>
    <phoneticPr fontId="2"/>
  </si>
  <si>
    <t>拡大研修生</t>
    <rPh sb="0" eb="2">
      <t>カクダイ</t>
    </rPh>
    <rPh sb="2" eb="5">
      <t>ケンシュウセイ</t>
    </rPh>
    <phoneticPr fontId="2"/>
  </si>
  <si>
    <t>指導費（１人分）</t>
    <rPh sb="0" eb="2">
      <t>シドウ</t>
    </rPh>
    <rPh sb="2" eb="3">
      <t>ヒ</t>
    </rPh>
    <rPh sb="5" eb="6">
      <t>リ</t>
    </rPh>
    <rPh sb="6" eb="7">
      <t>ブン</t>
    </rPh>
    <phoneticPr fontId="2"/>
  </si>
  <si>
    <t>指導費（２人分）</t>
    <rPh sb="0" eb="2">
      <t>シドウ</t>
    </rPh>
    <rPh sb="2" eb="3">
      <t>ヒ</t>
    </rPh>
    <rPh sb="5" eb="6">
      <t>リ</t>
    </rPh>
    <rPh sb="6" eb="7">
      <t>ブン</t>
    </rPh>
    <phoneticPr fontId="2"/>
  </si>
  <si>
    <t>指導費（３人分）</t>
    <rPh sb="0" eb="2">
      <t>シドウ</t>
    </rPh>
    <rPh sb="2" eb="3">
      <t>ヒ</t>
    </rPh>
    <rPh sb="5" eb="6">
      <t>リ</t>
    </rPh>
    <rPh sb="6" eb="7">
      <t>ブン</t>
    </rPh>
    <phoneticPr fontId="2"/>
  </si>
  <si>
    <t>FW1受講年度選択リスト</t>
    <rPh sb="3" eb="5">
      <t>ジュコウ</t>
    </rPh>
    <rPh sb="5" eb="6">
      <t>ネン</t>
    </rPh>
    <rPh sb="6" eb="7">
      <t>ド</t>
    </rPh>
    <rPh sb="7" eb="9">
      <t>センタク</t>
    </rPh>
    <phoneticPr fontId="2"/>
  </si>
  <si>
    <t>FW2受講年度選択リスト</t>
    <rPh sb="3" eb="5">
      <t>ジュコウ</t>
    </rPh>
    <rPh sb="5" eb="6">
      <t>ネン</t>
    </rPh>
    <rPh sb="6" eb="7">
      <t>ド</t>
    </rPh>
    <rPh sb="7" eb="9">
      <t>センタク</t>
    </rPh>
    <phoneticPr fontId="2"/>
  </si>
  <si>
    <t>ﾌﾘｶﾞﾅ</t>
    <phoneticPr fontId="2"/>
  </si>
  <si>
    <t>後期研修</t>
    <rPh sb="0" eb="2">
      <t>コウキ</t>
    </rPh>
    <rPh sb="2" eb="4">
      <t>ケンシュウ</t>
    </rPh>
    <phoneticPr fontId="2"/>
  </si>
  <si>
    <t>6</t>
    <phoneticPr fontId="4"/>
  </si>
  <si>
    <t>調整額</t>
    <rPh sb="0" eb="2">
      <t>チョウセイ</t>
    </rPh>
    <rPh sb="2" eb="3">
      <t>ガク</t>
    </rPh>
    <phoneticPr fontId="2"/>
  </si>
  <si>
    <t>仕入れ先</t>
    <rPh sb="0" eb="2">
      <t>シイ</t>
    </rPh>
    <rPh sb="3" eb="4">
      <t>サキ</t>
    </rPh>
    <phoneticPr fontId="2"/>
  </si>
  <si>
    <t>種別</t>
    <rPh sb="0" eb="2">
      <t>シュベツ</t>
    </rPh>
    <phoneticPr fontId="2"/>
  </si>
  <si>
    <t>後期研修</t>
    <rPh sb="0" eb="2">
      <t>コウキ</t>
    </rPh>
    <rPh sb="2" eb="4">
      <t>ケンシュウ</t>
    </rPh>
    <phoneticPr fontId="7"/>
  </si>
  <si>
    <t>セルにロックがかかっている（事業所名にコピペしないための仕掛け）</t>
    <rPh sb="14" eb="17">
      <t>ジギョウショ</t>
    </rPh>
    <rPh sb="17" eb="18">
      <t>メイ</t>
    </rPh>
    <rPh sb="28" eb="30">
      <t>シカ</t>
    </rPh>
    <phoneticPr fontId="9"/>
  </si>
  <si>
    <t>助成額積算表</t>
    <rPh sb="0" eb="2">
      <t>ジョセイ</t>
    </rPh>
    <rPh sb="2" eb="3">
      <t>ガク</t>
    </rPh>
    <rPh sb="3" eb="5">
      <t>セキサン</t>
    </rPh>
    <rPh sb="5" eb="6">
      <t>ヒョウ</t>
    </rPh>
    <phoneticPr fontId="2"/>
  </si>
  <si>
    <t>トライアル研修</t>
    <rPh sb="5" eb="7">
      <t>ケンシュウ</t>
    </rPh>
    <phoneticPr fontId="2"/>
  </si>
  <si>
    <t>指導管理費</t>
    <rPh sb="0" eb="2">
      <t>シドウ</t>
    </rPh>
    <rPh sb="2" eb="4">
      <t>カンリ</t>
    </rPh>
    <phoneticPr fontId="2"/>
  </si>
  <si>
    <t>単価</t>
    <rPh sb="0" eb="2">
      <t>タンカ</t>
    </rPh>
    <phoneticPr fontId="2"/>
  </si>
  <si>
    <t>助成額</t>
    <phoneticPr fontId="2"/>
  </si>
  <si>
    <t>助成金合計</t>
    <rPh sb="0" eb="2">
      <t>ジョセイ</t>
    </rPh>
    <rPh sb="2" eb="3">
      <t>キン</t>
    </rPh>
    <rPh sb="3" eb="5">
      <t>ゴウケイ</t>
    </rPh>
    <phoneticPr fontId="2"/>
  </si>
  <si>
    <t>指導員リスト①</t>
    <rPh sb="0" eb="3">
      <t>シドウイン</t>
    </rPh>
    <phoneticPr fontId="7"/>
  </si>
  <si>
    <t>指導員リスト②</t>
    <rPh sb="0" eb="3">
      <t>シドウイン</t>
    </rPh>
    <phoneticPr fontId="7"/>
  </si>
  <si>
    <t>研修生数</t>
    <rPh sb="0" eb="3">
      <t>ケンシュウセイ</t>
    </rPh>
    <rPh sb="3" eb="4">
      <t>スウ</t>
    </rPh>
    <phoneticPr fontId="9"/>
  </si>
  <si>
    <t>No</t>
    <phoneticPr fontId="2"/>
  </si>
  <si>
    <t>リスト</t>
    <phoneticPr fontId="2"/>
  </si>
  <si>
    <t>本所</t>
    <rPh sb="0" eb="2">
      <t>ホンジョ</t>
    </rPh>
    <phoneticPr fontId="9"/>
  </si>
  <si>
    <t>H22</t>
    <phoneticPr fontId="4"/>
  </si>
  <si>
    <t>事業所名（支所等）</t>
    <rPh sb="0" eb="3">
      <t>ジギョウショ</t>
    </rPh>
    <rPh sb="3" eb="4">
      <t>メイ</t>
    </rPh>
    <rPh sb="5" eb="7">
      <t>シショ</t>
    </rPh>
    <rPh sb="7" eb="8">
      <t>トウ</t>
    </rPh>
    <phoneticPr fontId="9"/>
  </si>
  <si>
    <t>①</t>
    <phoneticPr fontId="4"/>
  </si>
  <si>
    <t>H29</t>
  </si>
  <si>
    <r>
      <t>30緑</t>
    </r>
    <r>
      <rPr>
        <sz val="11"/>
        <color theme="1"/>
        <rFont val="ＭＳ Ｐゴシック"/>
        <family val="3"/>
        <charset val="128"/>
        <scheme val="minor"/>
      </rPr>
      <t/>
    </r>
    <rPh sb="2" eb="3">
      <t>ミドリ</t>
    </rPh>
    <phoneticPr fontId="4"/>
  </si>
  <si>
    <r>
      <t>H</t>
    </r>
    <r>
      <rPr>
        <sz val="11"/>
        <color theme="1"/>
        <rFont val="ＭＳ Ｐゴシック"/>
        <family val="3"/>
        <charset val="128"/>
        <scheme val="minor"/>
      </rPr>
      <t>30</t>
    </r>
    <phoneticPr fontId="4"/>
  </si>
  <si>
    <t>TRFW 提出区分リスト</t>
    <rPh sb="5" eb="7">
      <t>テイシュツ</t>
    </rPh>
    <rPh sb="7" eb="9">
      <t>クブン</t>
    </rPh>
    <phoneticPr fontId="2"/>
  </si>
  <si>
    <t>FL</t>
    <phoneticPr fontId="2"/>
  </si>
  <si>
    <t>FM</t>
    <phoneticPr fontId="2"/>
  </si>
  <si>
    <t>林業就業経験年数</t>
    <rPh sb="0" eb="2">
      <t>リンギョウ</t>
    </rPh>
    <rPh sb="2" eb="4">
      <t>シュウギョウ</t>
    </rPh>
    <rPh sb="4" eb="6">
      <t>ケイケン</t>
    </rPh>
    <rPh sb="6" eb="8">
      <t>ネンスウ</t>
    </rPh>
    <phoneticPr fontId="2"/>
  </si>
  <si>
    <t>4/1は固定</t>
    <rPh sb="4" eb="6">
      <t>コテイ</t>
    </rPh>
    <phoneticPr fontId="4"/>
  </si>
  <si>
    <t>採用年月日期限</t>
    <rPh sb="0" eb="2">
      <t>サイヨウ</t>
    </rPh>
    <rPh sb="2" eb="5">
      <t>ネンガッピ</t>
    </rPh>
    <rPh sb="5" eb="7">
      <t>キゲン</t>
    </rPh>
    <phoneticPr fontId="4"/>
  </si>
  <si>
    <t>研修開始年月日</t>
    <rPh sb="0" eb="2">
      <t>ケンシュウ</t>
    </rPh>
    <rPh sb="2" eb="4">
      <t>カイシ</t>
    </rPh>
    <rPh sb="4" eb="7">
      <t>ネンガッピ</t>
    </rPh>
    <phoneticPr fontId="2"/>
  </si>
  <si>
    <t>FLFM、指導員研修受講年度選択リスト</t>
    <rPh sb="5" eb="8">
      <t>シドウイン</t>
    </rPh>
    <rPh sb="8" eb="10">
      <t>ケンシュウ</t>
    </rPh>
    <rPh sb="10" eb="12">
      <t>ジュコウ</t>
    </rPh>
    <rPh sb="12" eb="13">
      <t>ネン</t>
    </rPh>
    <rPh sb="13" eb="14">
      <t>ド</t>
    </rPh>
    <rPh sb="14" eb="16">
      <t>センタク</t>
    </rPh>
    <phoneticPr fontId="2"/>
  </si>
  <si>
    <t>FLFMのみ</t>
    <phoneticPr fontId="4"/>
  </si>
  <si>
    <t>FLFM、指導</t>
    <rPh sb="5" eb="7">
      <t>シドウ</t>
    </rPh>
    <phoneticPr fontId="4"/>
  </si>
  <si>
    <t>指導員業務実施リスト</t>
    <rPh sb="0" eb="3">
      <t>シドウイン</t>
    </rPh>
    <rPh sb="3" eb="5">
      <t>ギョウム</t>
    </rPh>
    <rPh sb="5" eb="7">
      <t>ジッシ</t>
    </rPh>
    <phoneticPr fontId="2"/>
  </si>
  <si>
    <t>備考
（所属支所名等）</t>
    <rPh sb="0" eb="2">
      <t>ビコウ</t>
    </rPh>
    <rPh sb="4" eb="6">
      <t>ショゾク</t>
    </rPh>
    <rPh sb="6" eb="8">
      <t>シショ</t>
    </rPh>
    <rPh sb="8" eb="9">
      <t>メイ</t>
    </rPh>
    <rPh sb="9" eb="10">
      <t>ナド</t>
    </rPh>
    <phoneticPr fontId="7"/>
  </si>
  <si>
    <t>研修生数（合計）</t>
    <phoneticPr fontId="9"/>
  </si>
  <si>
    <t>実施年度</t>
    <phoneticPr fontId="2"/>
  </si>
  <si>
    <t>都道府県</t>
    <phoneticPr fontId="2"/>
  </si>
  <si>
    <t>受付番号</t>
    <phoneticPr fontId="2"/>
  </si>
  <si>
    <t>印</t>
    <rPh sb="0" eb="1">
      <t>イン</t>
    </rPh>
    <phoneticPr fontId="2"/>
  </si>
  <si>
    <t>記</t>
    <phoneticPr fontId="2"/>
  </si>
  <si>
    <t>①</t>
    <phoneticPr fontId="2"/>
  </si>
  <si>
    <t>以　上</t>
    <phoneticPr fontId="2"/>
  </si>
  <si>
    <t>中止の理由（経緯を具体的に記載すること）</t>
    <rPh sb="0" eb="2">
      <t>チュウシ</t>
    </rPh>
    <rPh sb="6" eb="8">
      <t>ケイイ</t>
    </rPh>
    <phoneticPr fontId="2"/>
  </si>
  <si>
    <t>ＦＬ研修の修了年度</t>
    <rPh sb="2" eb="4">
      <t>ケンシュウ</t>
    </rPh>
    <rPh sb="5" eb="7">
      <t>シュウリョウ</t>
    </rPh>
    <rPh sb="7" eb="9">
      <t>ネンド</t>
    </rPh>
    <phoneticPr fontId="7"/>
  </si>
  <si>
    <t>ＦＭ研修の修了年度</t>
    <phoneticPr fontId="7"/>
  </si>
  <si>
    <t>変更実施計画書</t>
    <rPh sb="0" eb="2">
      <t>ヘンコウ</t>
    </rPh>
    <rPh sb="2" eb="4">
      <t>ジッシ</t>
    </rPh>
    <rPh sb="4" eb="6">
      <t>ケイカク</t>
    </rPh>
    <rPh sb="6" eb="7">
      <t>ショ</t>
    </rPh>
    <phoneticPr fontId="2"/>
  </si>
  <si>
    <t>全国森林組合連合会　代表理事会長　殿
（地方取りまとめ機関経由）</t>
    <phoneticPr fontId="2"/>
  </si>
  <si>
    <t>○</t>
    <phoneticPr fontId="2"/>
  </si>
  <si>
    <t>防護ズボン</t>
    <rPh sb="0" eb="2">
      <t>ボウゴ</t>
    </rPh>
    <phoneticPr fontId="5"/>
  </si>
  <si>
    <t>防護ブーツ</t>
    <rPh sb="0" eb="2">
      <t>ボウゴ</t>
    </rPh>
    <phoneticPr fontId="3"/>
  </si>
  <si>
    <t>○</t>
    <phoneticPr fontId="2"/>
  </si>
  <si>
    <t xml:space="preserve">
</t>
    <phoneticPr fontId="12"/>
  </si>
  <si>
    <t>①</t>
    <phoneticPr fontId="2"/>
  </si>
  <si>
    <t>②</t>
    <phoneticPr fontId="2"/>
  </si>
  <si>
    <t>研修生数</t>
    <rPh sb="0" eb="3">
      <t>ケンシュウセイ</t>
    </rPh>
    <rPh sb="3" eb="4">
      <t>スウ</t>
    </rPh>
    <phoneticPr fontId="14"/>
  </si>
  <si>
    <t>　中止の内容</t>
    <rPh sb="1" eb="3">
      <t>チュウシ</t>
    </rPh>
    <rPh sb="4" eb="6">
      <t>ナイヨウ</t>
    </rPh>
    <phoneticPr fontId="2"/>
  </si>
  <si>
    <t>計画時の指導員数
（氏名数とする）</t>
    <rPh sb="0" eb="2">
      <t>ケイカク</t>
    </rPh>
    <rPh sb="2" eb="3">
      <t>ジ</t>
    </rPh>
    <rPh sb="4" eb="7">
      <t>シドウイン</t>
    </rPh>
    <rPh sb="7" eb="8">
      <t>スウ</t>
    </rPh>
    <rPh sb="10" eb="12">
      <t>シメイ</t>
    </rPh>
    <rPh sb="12" eb="13">
      <t>スウ</t>
    </rPh>
    <phoneticPr fontId="7"/>
  </si>
  <si>
    <t>○</t>
    <phoneticPr fontId="2"/>
  </si>
  <si>
    <t>研修実施日数減少理由リスト</t>
    <rPh sb="0" eb="2">
      <t>ケンシュウ</t>
    </rPh>
    <rPh sb="2" eb="4">
      <t>ジッシ</t>
    </rPh>
    <rPh sb="4" eb="6">
      <t>ニッスウ</t>
    </rPh>
    <rPh sb="6" eb="8">
      <t>ゲンショウ</t>
    </rPh>
    <rPh sb="8" eb="10">
      <t>リユウ</t>
    </rPh>
    <phoneticPr fontId="2"/>
  </si>
  <si>
    <t>提出年月日</t>
    <rPh sb="0" eb="2">
      <t>テイシュツ</t>
    </rPh>
    <rPh sb="2" eb="5">
      <t>ネンガッピ</t>
    </rPh>
    <phoneticPr fontId="14"/>
  </si>
  <si>
    <t>森林作業道作設、FL研修生、FM研修生の確認</t>
    <rPh sb="0" eb="2">
      <t>シンリン</t>
    </rPh>
    <rPh sb="2" eb="4">
      <t>サギョウ</t>
    </rPh>
    <rPh sb="4" eb="5">
      <t>ドウ</t>
    </rPh>
    <rPh sb="5" eb="6">
      <t>サク</t>
    </rPh>
    <rPh sb="6" eb="7">
      <t>セツ</t>
    </rPh>
    <rPh sb="10" eb="13">
      <t>ケンシュウセイ</t>
    </rPh>
    <rPh sb="16" eb="19">
      <t>ケンシュウセイ</t>
    </rPh>
    <rPh sb="20" eb="22">
      <t>カクニン</t>
    </rPh>
    <phoneticPr fontId="7"/>
  </si>
  <si>
    <t>実績時の指導員数
（内、実施状況は”指導実施”）</t>
    <rPh sb="0" eb="2">
      <t>ジッセキ</t>
    </rPh>
    <rPh sb="2" eb="3">
      <t>ジ</t>
    </rPh>
    <rPh sb="4" eb="7">
      <t>シドウイン</t>
    </rPh>
    <rPh sb="7" eb="8">
      <t>スウ</t>
    </rPh>
    <rPh sb="10" eb="11">
      <t>ウチ</t>
    </rPh>
    <rPh sb="12" eb="14">
      <t>ジッシ</t>
    </rPh>
    <rPh sb="14" eb="16">
      <t>ジョウキョウ</t>
    </rPh>
    <rPh sb="18" eb="20">
      <t>シドウ</t>
    </rPh>
    <rPh sb="20" eb="22">
      <t>ジッシ</t>
    </rPh>
    <phoneticPr fontId="7"/>
  </si>
  <si>
    <t>承認日付</t>
    <rPh sb="0" eb="2">
      <t>ショウニン</t>
    </rPh>
    <rPh sb="2" eb="4">
      <t>ヒヅケ</t>
    </rPh>
    <phoneticPr fontId="2"/>
  </si>
  <si>
    <t>１．研修生本人の都合として　傷病等による休業</t>
    <phoneticPr fontId="4"/>
  </si>
  <si>
    <t>１．研修生本人の都合として　労働災害による休業</t>
    <phoneticPr fontId="4"/>
  </si>
  <si>
    <t>２．地震等自然災害として　助成対象作業が実施不可能となった</t>
    <phoneticPr fontId="4"/>
  </si>
  <si>
    <t>２．地震等自然災害として　指導員不在、また、配置できず</t>
    <phoneticPr fontId="4"/>
  </si>
  <si>
    <t>「緑の雇用」新規就業者育成推進事業</t>
    <phoneticPr fontId="2"/>
  </si>
  <si>
    <t>合計</t>
    <phoneticPr fontId="4"/>
  </si>
  <si>
    <t>申請時の定着率</t>
    <rPh sb="0" eb="2">
      <t>シンセイ</t>
    </rPh>
    <rPh sb="2" eb="3">
      <t>ジ</t>
    </rPh>
    <rPh sb="4" eb="7">
      <t>テイチャクリツ</t>
    </rPh>
    <phoneticPr fontId="2"/>
  </si>
  <si>
    <t>上限額</t>
    <rPh sb="0" eb="3">
      <t>ジョウゲンガク</t>
    </rPh>
    <phoneticPr fontId="2"/>
  </si>
  <si>
    <t>11</t>
    <phoneticPr fontId="4"/>
  </si>
  <si>
    <t>10</t>
    <phoneticPr fontId="4"/>
  </si>
  <si>
    <t>13</t>
    <phoneticPr fontId="4"/>
  </si>
  <si>
    <t>8</t>
    <phoneticPr fontId="4"/>
  </si>
  <si>
    <t>発信日付（配付日）</t>
    <rPh sb="0" eb="2">
      <t>ハッシン</t>
    </rPh>
    <rPh sb="2" eb="4">
      <t>ヒヅケ</t>
    </rPh>
    <rPh sb="5" eb="7">
      <t>ハイフ</t>
    </rPh>
    <rPh sb="7" eb="8">
      <t>ヒ</t>
    </rPh>
    <phoneticPr fontId="2"/>
  </si>
  <si>
    <t>研修管理</t>
    <phoneticPr fontId="2"/>
  </si>
  <si>
    <t>研修資材費明細</t>
    <rPh sb="0" eb="2">
      <t>ケンシュウ</t>
    </rPh>
    <rPh sb="2" eb="4">
      <t>シザイ</t>
    </rPh>
    <rPh sb="4" eb="5">
      <t>ヒ</t>
    </rPh>
    <phoneticPr fontId="4"/>
  </si>
  <si>
    <t>研修生数</t>
    <rPh sb="0" eb="2">
      <t>ケンシュウ</t>
    </rPh>
    <rPh sb="2" eb="3">
      <t>セイ</t>
    </rPh>
    <rPh sb="3" eb="4">
      <t>スウ</t>
    </rPh>
    <phoneticPr fontId="2"/>
  </si>
  <si>
    <t>"研修生の減"になった</t>
    <rPh sb="1" eb="3">
      <t>ケンシュウ</t>
    </rPh>
    <rPh sb="3" eb="4">
      <t>セイ</t>
    </rPh>
    <rPh sb="5" eb="6">
      <t>ゲン</t>
    </rPh>
    <phoneticPr fontId="2"/>
  </si>
  <si>
    <t>資材費対象の人数</t>
    <rPh sb="0" eb="2">
      <t>シザイ</t>
    </rPh>
    <rPh sb="2" eb="3">
      <t>ヒ</t>
    </rPh>
    <rPh sb="3" eb="5">
      <t>タイショウ</t>
    </rPh>
    <rPh sb="6" eb="8">
      <t>ニンズウ</t>
    </rPh>
    <phoneticPr fontId="2"/>
  </si>
  <si>
    <t>合計額　（税抜）</t>
    <phoneticPr fontId="12"/>
  </si>
  <si>
    <t>（資材費はTR受も除く）</t>
    <rPh sb="1" eb="3">
      <t>シザイ</t>
    </rPh>
    <rPh sb="3" eb="4">
      <t>ヒ</t>
    </rPh>
    <rPh sb="7" eb="8">
      <t>ジュ</t>
    </rPh>
    <rPh sb="9" eb="10">
      <t>ノゾ</t>
    </rPh>
    <phoneticPr fontId="2"/>
  </si>
  <si>
    <t>助成額　（上限：助成対象研修生数×４万円）</t>
    <rPh sb="15" eb="16">
      <t>スウ</t>
    </rPh>
    <phoneticPr fontId="12"/>
  </si>
  <si>
    <t>H22～H25</t>
    <phoneticPr fontId="7"/>
  </si>
  <si>
    <t>H23～H25</t>
    <phoneticPr fontId="7"/>
  </si>
  <si>
    <t>H26～</t>
    <phoneticPr fontId="7"/>
  </si>
  <si>
    <t>オペレーター研修
（都道府県単事業等による同等以上の研修も可）</t>
    <rPh sb="6" eb="8">
      <t>ケンシュウ</t>
    </rPh>
    <phoneticPr fontId="7"/>
  </si>
  <si>
    <t>（研修生1～2人/指導員1人以上）</t>
    <phoneticPr fontId="9"/>
  </si>
  <si>
    <t>（研修生3～4人/指導員2人以上）</t>
    <phoneticPr fontId="9"/>
  </si>
  <si>
    <t>（研修生5人～ / 指導員3人以上）</t>
    <phoneticPr fontId="9"/>
  </si>
  <si>
    <r>
      <t xml:space="preserve">フォローアップ研修
</t>
    </r>
    <r>
      <rPr>
        <sz val="10"/>
        <color indexed="8"/>
        <rFont val="ＭＳ Ｐゴシック"/>
        <family val="3"/>
        <charset val="128"/>
      </rPr>
      <t>（都道府県単事業等による同等以上の研修も可）</t>
    </r>
    <rPh sb="7" eb="9">
      <t>ケンシュウ</t>
    </rPh>
    <rPh sb="11" eb="15">
      <t>トドウフケン</t>
    </rPh>
    <rPh sb="15" eb="16">
      <t>タン</t>
    </rPh>
    <rPh sb="16" eb="18">
      <t>ジギョウ</t>
    </rPh>
    <rPh sb="18" eb="19">
      <t>トウ</t>
    </rPh>
    <rPh sb="22" eb="24">
      <t>ドウトウ</t>
    </rPh>
    <rPh sb="24" eb="26">
      <t>イジョウ</t>
    </rPh>
    <rPh sb="27" eb="29">
      <t>ケンシュウ</t>
    </rPh>
    <rPh sb="30" eb="31">
      <t>カ</t>
    </rPh>
    <phoneticPr fontId="7"/>
  </si>
  <si>
    <t>("研修生の減"は除く)</t>
    <rPh sb="4" eb="5">
      <t>セイ</t>
    </rPh>
    <phoneticPr fontId="9"/>
  </si>
  <si>
    <t>令和</t>
    <rPh sb="0" eb="2">
      <t>レイワ</t>
    </rPh>
    <phoneticPr fontId="10"/>
  </si>
  <si>
    <t>号</t>
    <phoneticPr fontId="10"/>
  </si>
  <si>
    <t>２．請求額</t>
    <rPh sb="2" eb="4">
      <t>セイキュウ</t>
    </rPh>
    <rPh sb="4" eb="5">
      <t>ガク</t>
    </rPh>
    <phoneticPr fontId="10"/>
  </si>
  <si>
    <t>ＴＲ</t>
  </si>
  <si>
    <t>名</t>
    <rPh sb="0" eb="1">
      <t>メイ</t>
    </rPh>
    <phoneticPr fontId="14"/>
  </si>
  <si>
    <t>研修生数（"研修生の減"は除く）</t>
    <rPh sb="0" eb="3">
      <t>ケンシュウセイ</t>
    </rPh>
    <rPh sb="3" eb="4">
      <t>スウ</t>
    </rPh>
    <rPh sb="6" eb="8">
      <t>ケンシュウ</t>
    </rPh>
    <rPh sb="8" eb="9">
      <t>セイ</t>
    </rPh>
    <rPh sb="10" eb="11">
      <t>ゲン</t>
    </rPh>
    <rPh sb="13" eb="14">
      <t>ノゾ</t>
    </rPh>
    <phoneticPr fontId="2"/>
  </si>
  <si>
    <t>離脱届の対象者選択</t>
    <phoneticPr fontId="2"/>
  </si>
  <si>
    <t>氏名_空除</t>
    <phoneticPr fontId="2"/>
  </si>
  <si>
    <t>研修_空除</t>
    <phoneticPr fontId="2"/>
  </si>
  <si>
    <t>未使用</t>
    <phoneticPr fontId="2"/>
  </si>
  <si>
    <t>中止届へ人数出力</t>
    <phoneticPr fontId="2"/>
  </si>
  <si>
    <t>TR</t>
    <phoneticPr fontId="2"/>
  </si>
  <si>
    <t>氏名</t>
    <phoneticPr fontId="2"/>
  </si>
  <si>
    <t>研修</t>
    <phoneticPr fontId="2"/>
  </si>
  <si>
    <t>行_空除</t>
    <phoneticPr fontId="2"/>
  </si>
  <si>
    <t>1ページ</t>
    <phoneticPr fontId="2"/>
  </si>
  <si>
    <t>2ページ</t>
    <phoneticPr fontId="2"/>
  </si>
  <si>
    <t>２．地震等自然災害として　その他</t>
    <phoneticPr fontId="4"/>
  </si>
  <si>
    <t>指導員数（※）</t>
    <phoneticPr fontId="9"/>
  </si>
  <si>
    <t>（"研修生の減"は除く）</t>
    <phoneticPr fontId="12"/>
  </si>
  <si>
    <t>備考
（月額上限を満たさない場合の理由等）</t>
    <rPh sb="0" eb="2">
      <t>ビコウ</t>
    </rPh>
    <rPh sb="17" eb="19">
      <t>リユウ</t>
    </rPh>
    <rPh sb="19" eb="20">
      <t>トウ</t>
    </rPh>
    <phoneticPr fontId="4"/>
  </si>
  <si>
    <t>全森担発第</t>
    <phoneticPr fontId="10"/>
  </si>
  <si>
    <t>林業経営体名</t>
    <rPh sb="0" eb="2">
      <t>リンギョウ</t>
    </rPh>
    <rPh sb="2" eb="4">
      <t>ケイエイ</t>
    </rPh>
    <rPh sb="4" eb="5">
      <t>タイ</t>
    </rPh>
    <rPh sb="5" eb="6">
      <t>メイ</t>
    </rPh>
    <phoneticPr fontId="2"/>
  </si>
  <si>
    <t>H30</t>
  </si>
  <si>
    <t>３．林業経営体の事業実施上の都合として　助成対象作業種以外の業務に従事</t>
    <rPh sb="2" eb="4">
      <t>リンギョウ</t>
    </rPh>
    <rPh sb="4" eb="6">
      <t>ケイエイ</t>
    </rPh>
    <phoneticPr fontId="4"/>
  </si>
  <si>
    <t>３．林業経営体の事業実施上の都合として　助成対象作業種の事業地が確保できず</t>
    <phoneticPr fontId="4"/>
  </si>
  <si>
    <t>３．林業経営体の事業実施上の都合として　退職等による指導員の不在</t>
    <phoneticPr fontId="4"/>
  </si>
  <si>
    <t>３．林業経営体の事業実施上の都合として　業務過多等により指導員を配置できず</t>
    <phoneticPr fontId="4"/>
  </si>
  <si>
    <t>指導日数</t>
    <rPh sb="0" eb="2">
      <t>シドウ</t>
    </rPh>
    <rPh sb="2" eb="4">
      <t>ニッスウ</t>
    </rPh>
    <phoneticPr fontId="9"/>
  </si>
  <si>
    <r>
      <t>R</t>
    </r>
    <r>
      <rPr>
        <sz val="11"/>
        <color theme="1"/>
        <rFont val="ＭＳ Ｐゴシック"/>
        <family val="3"/>
        <charset val="128"/>
        <scheme val="minor"/>
      </rPr>
      <t>1</t>
    </r>
    <phoneticPr fontId="4"/>
  </si>
  <si>
    <t>R1</t>
  </si>
  <si>
    <t>H30</t>
    <phoneticPr fontId="4"/>
  </si>
  <si>
    <t>研修期間（開始～終了≒途中離脱）</t>
    <rPh sb="0" eb="2">
      <t>ケンシュウ</t>
    </rPh>
    <rPh sb="2" eb="4">
      <t>キカン</t>
    </rPh>
    <rPh sb="5" eb="7">
      <t>カイシ</t>
    </rPh>
    <rPh sb="8" eb="10">
      <t>シュウリョウ</t>
    </rPh>
    <rPh sb="11" eb="13">
      <t>トチュウ</t>
    </rPh>
    <rPh sb="13" eb="15">
      <t>リダツ</t>
    </rPh>
    <phoneticPr fontId="2"/>
  </si>
  <si>
    <t>終了日（≒途中離脱日）</t>
    <rPh sb="0" eb="3">
      <t>シュウリョウビ</t>
    </rPh>
    <rPh sb="9" eb="10">
      <t>ヒ</t>
    </rPh>
    <phoneticPr fontId="2"/>
  </si>
  <si>
    <t>消費税率リスト</t>
    <rPh sb="0" eb="3">
      <t>ショウヒゼイ</t>
    </rPh>
    <rPh sb="3" eb="4">
      <t>リツ</t>
    </rPh>
    <phoneticPr fontId="2"/>
  </si>
  <si>
    <t>税抜</t>
    <rPh sb="0" eb="1">
      <t>ゼイ</t>
    </rPh>
    <rPh sb="1" eb="2">
      <t>ヌ</t>
    </rPh>
    <phoneticPr fontId="4"/>
  </si>
  <si>
    <t>税込10%</t>
    <rPh sb="0" eb="2">
      <t>ゼイコ</t>
    </rPh>
    <phoneticPr fontId="4"/>
  </si>
  <si>
    <t>12</t>
    <phoneticPr fontId="4"/>
  </si>
  <si>
    <t>R2</t>
    <phoneticPr fontId="4"/>
  </si>
  <si>
    <t>14</t>
    <phoneticPr fontId="4"/>
  </si>
  <si>
    <t>15</t>
    <phoneticPr fontId="4"/>
  </si>
  <si>
    <t>ＴＲ研修中止届</t>
    <phoneticPr fontId="14"/>
  </si>
  <si>
    <t>　承認を受けた「緑の雇用」新規就業者育成推進事業によるＴＲ研修について、都合により中止せざるを得なくなりましたので下記のとおり届け出します。
　なお、助成金の請求はありません。</t>
    <phoneticPr fontId="14"/>
  </si>
  <si>
    <t>１．研修生本人の都合として　その他</t>
    <rPh sb="16" eb="17">
      <t>タ</t>
    </rPh>
    <phoneticPr fontId="4"/>
  </si>
  <si>
    <t>３．林業経営体の事業実施上の都合として　その他</t>
    <rPh sb="22" eb="23">
      <t>タ</t>
    </rPh>
    <phoneticPr fontId="4"/>
  </si>
  <si>
    <t>①資材･設備管理</t>
    <phoneticPr fontId="9"/>
  </si>
  <si>
    <t>②森林調査･測量</t>
    <rPh sb="1" eb="3">
      <t>シンリン</t>
    </rPh>
    <rPh sb="3" eb="5">
      <t>チョウサ</t>
    </rPh>
    <rPh sb="6" eb="8">
      <t>ソクリョウ</t>
    </rPh>
    <phoneticPr fontId="9"/>
  </si>
  <si>
    <t>⑧土場管理</t>
    <phoneticPr fontId="9"/>
  </si>
  <si>
    <t>⑩森林作業道等維持管理</t>
    <phoneticPr fontId="9"/>
  </si>
  <si>
    <t>⑪除染・漂流物等処理</t>
    <phoneticPr fontId="9"/>
  </si>
  <si>
    <t>⑫森林保護対策</t>
    <phoneticPr fontId="9"/>
  </si>
  <si>
    <t>5</t>
    <phoneticPr fontId="4"/>
  </si>
  <si>
    <t>林業就業経験
月数</t>
    <rPh sb="0" eb="2">
      <t>リンギョウ</t>
    </rPh>
    <rPh sb="2" eb="4">
      <t>シュウギョウ</t>
    </rPh>
    <rPh sb="4" eb="6">
      <t>ケイケン</t>
    </rPh>
    <rPh sb="7" eb="8">
      <t>ツキ</t>
    </rPh>
    <rPh sb="8" eb="9">
      <t>スウ</t>
    </rPh>
    <phoneticPr fontId="2"/>
  </si>
  <si>
    <t>ＴＲ</t>
    <phoneticPr fontId="2"/>
  </si>
  <si>
    <r>
      <t>合計</t>
    </r>
    <r>
      <rPr>
        <b/>
        <sz val="11"/>
        <color indexed="10"/>
        <rFont val="ＭＳ Ｐゴシック"/>
        <family val="3"/>
        <charset val="128"/>
      </rPr>
      <t>（最大2ヶ月）</t>
    </r>
    <rPh sb="3" eb="5">
      <t>サイダイ</t>
    </rPh>
    <rPh sb="7" eb="8">
      <t>ゲツ</t>
    </rPh>
    <phoneticPr fontId="4"/>
  </si>
  <si>
    <r>
      <t>合計</t>
    </r>
    <r>
      <rPr>
        <b/>
        <sz val="11"/>
        <color indexed="10"/>
        <rFont val="ＭＳ Ｐゴシック"/>
        <family val="3"/>
        <charset val="128"/>
      </rPr>
      <t>（最大2ヶ月）</t>
    </r>
    <phoneticPr fontId="4"/>
  </si>
  <si>
    <t>BOでOK</t>
    <phoneticPr fontId="2"/>
  </si>
  <si>
    <t>安全向上対策費　未購入理由</t>
    <rPh sb="0" eb="2">
      <t>アンゼン</t>
    </rPh>
    <rPh sb="2" eb="4">
      <t>コウジョウ</t>
    </rPh>
    <rPh sb="4" eb="6">
      <t>タイサク</t>
    </rPh>
    <rPh sb="6" eb="7">
      <t>ヒ</t>
    </rPh>
    <rPh sb="8" eb="11">
      <t>ミコウニュウ</t>
    </rPh>
    <rPh sb="11" eb="13">
      <t>リユウ</t>
    </rPh>
    <phoneticPr fontId="2"/>
  </si>
  <si>
    <t>--------------------------------------------------</t>
    <phoneticPr fontId="4"/>
  </si>
  <si>
    <t>その他（別途記載）</t>
    <phoneticPr fontId="4"/>
  </si>
  <si>
    <t>安全用品充当済のため購入せず</t>
    <phoneticPr fontId="4"/>
  </si>
  <si>
    <t>下期で購入予定のため購入せず</t>
    <phoneticPr fontId="4"/>
  </si>
  <si>
    <t>→防護ズボン／ブーツを購入しない場合、その理由を選択下さい</t>
    <phoneticPr fontId="4"/>
  </si>
  <si>
    <t>指導員能力向上研修の修了年度</t>
    <rPh sb="0" eb="3">
      <t>シドウイン</t>
    </rPh>
    <rPh sb="3" eb="5">
      <t>ノウリョク</t>
    </rPh>
    <rPh sb="5" eb="7">
      <t>コウジョウ</t>
    </rPh>
    <rPh sb="7" eb="9">
      <t>ケンシュウ</t>
    </rPh>
    <rPh sb="10" eb="12">
      <t>シュウリョウ</t>
    </rPh>
    <rPh sb="12" eb="14">
      <t>ネンド</t>
    </rPh>
    <phoneticPr fontId="7"/>
  </si>
  <si>
    <t>入力形式チェックのため、便宜上100歳を設定</t>
    <rPh sb="0" eb="2">
      <t>ニュウリョク</t>
    </rPh>
    <rPh sb="2" eb="4">
      <t>ケイシキ</t>
    </rPh>
    <rPh sb="12" eb="14">
      <t>ベンギ</t>
    </rPh>
    <rPh sb="14" eb="15">
      <t>ジョウ</t>
    </rPh>
    <rPh sb="18" eb="19">
      <t>サイ</t>
    </rPh>
    <rPh sb="20" eb="22">
      <t>セッテイ</t>
    </rPh>
    <phoneticPr fontId="4"/>
  </si>
  <si>
    <t>○</t>
    <phoneticPr fontId="4"/>
  </si>
  <si>
    <t>×</t>
    <phoneticPr fontId="4"/>
  </si>
  <si>
    <t>③造林</t>
    <phoneticPr fontId="9"/>
  </si>
  <si>
    <t>④育林</t>
    <rPh sb="1" eb="3">
      <t>イクリン</t>
    </rPh>
    <phoneticPr fontId="9"/>
  </si>
  <si>
    <t>⑤伐倒(素材生産)</t>
    <phoneticPr fontId="9"/>
  </si>
  <si>
    <t>⑥造材(素材生産)</t>
    <phoneticPr fontId="9"/>
  </si>
  <si>
    <t>⑦集材(素材生産)</t>
    <phoneticPr fontId="9"/>
  </si>
  <si>
    <t>作業種別
研修日数</t>
    <rPh sb="0" eb="2">
      <t>サギョウ</t>
    </rPh>
    <rPh sb="2" eb="3">
      <t>シュ</t>
    </rPh>
    <rPh sb="3" eb="4">
      <t>ベツ</t>
    </rPh>
    <rPh sb="5" eb="7">
      <t>ケンシュウ</t>
    </rPh>
    <rPh sb="7" eb="9">
      <t>ニッスウ</t>
    </rPh>
    <phoneticPr fontId="9"/>
  </si>
  <si>
    <t>林業における
現場作業経験年数</t>
    <rPh sb="0" eb="2">
      <t>リンギョウ</t>
    </rPh>
    <rPh sb="7" eb="9">
      <t>ゲンバ</t>
    </rPh>
    <rPh sb="9" eb="11">
      <t>サギョウ</t>
    </rPh>
    <rPh sb="11" eb="13">
      <t>ケイケン</t>
    </rPh>
    <rPh sb="13" eb="14">
      <t>ネン</t>
    </rPh>
    <rPh sb="14" eb="15">
      <t>スウ</t>
    </rPh>
    <phoneticPr fontId="7"/>
  </si>
  <si>
    <t>林業経営体管理</t>
    <rPh sb="0" eb="2">
      <t>リンギョウ</t>
    </rPh>
    <rPh sb="2" eb="5">
      <t>ケイエイタイ</t>
    </rPh>
    <rPh sb="5" eb="7">
      <t>カンリ</t>
    </rPh>
    <phoneticPr fontId="2"/>
  </si>
  <si>
    <t>研修月数
(技術習得費助成月数)</t>
    <rPh sb="0" eb="2">
      <t>ケンシュウ</t>
    </rPh>
    <rPh sb="2" eb="4">
      <t>ツキスウ</t>
    </rPh>
    <rPh sb="6" eb="8">
      <t>ギジュツ</t>
    </rPh>
    <rPh sb="8" eb="10">
      <t>シュウトク</t>
    </rPh>
    <rPh sb="10" eb="11">
      <t>ヒ</t>
    </rPh>
    <rPh sb="11" eb="13">
      <t>ジョセイ</t>
    </rPh>
    <rPh sb="13" eb="15">
      <t>ツキスウ</t>
    </rPh>
    <phoneticPr fontId="2"/>
  </si>
  <si>
    <r>
      <rPr>
        <sz val="11"/>
        <color indexed="8"/>
        <rFont val="ＭＳ Ｐゴシック"/>
        <family val="3"/>
        <charset val="128"/>
      </rPr>
      <t>備考</t>
    </r>
    <r>
      <rPr>
        <sz val="11"/>
        <color indexed="8"/>
        <rFont val="ＭＳ Ｐゴシック"/>
        <family val="3"/>
        <charset val="128"/>
      </rPr>
      <t xml:space="preserve">
(実地研修日数の
計画理由等)
</t>
    </r>
    <rPh sb="0" eb="2">
      <t>ビコウ</t>
    </rPh>
    <rPh sb="4" eb="6">
      <t>ジッチ</t>
    </rPh>
    <rPh sb="6" eb="8">
      <t>ケンシュウ</t>
    </rPh>
    <rPh sb="8" eb="10">
      <t>ニッスウ</t>
    </rPh>
    <rPh sb="12" eb="14">
      <t>ケイカク</t>
    </rPh>
    <rPh sb="14" eb="16">
      <t>リユウ</t>
    </rPh>
    <rPh sb="16" eb="17">
      <t>トウ</t>
    </rPh>
    <phoneticPr fontId="2"/>
  </si>
  <si>
    <r>
      <t>⑨輸送作業</t>
    </r>
    <r>
      <rPr>
        <b/>
        <sz val="11"/>
        <color indexed="10"/>
        <rFont val="ＭＳ Ｐゴシック"/>
        <family val="3"/>
        <charset val="128"/>
      </rPr>
      <t>（※1）</t>
    </r>
    <phoneticPr fontId="9"/>
  </si>
  <si>
    <r>
      <t>⑬森林作業道開設</t>
    </r>
    <r>
      <rPr>
        <b/>
        <sz val="11"/>
        <color indexed="10"/>
        <rFont val="ＭＳ Ｐゴシック"/>
        <family val="3"/>
        <charset val="128"/>
      </rPr>
      <t>（※2）</t>
    </r>
    <phoneticPr fontId="9"/>
  </si>
  <si>
    <t>単価（税抜）</t>
    <rPh sb="0" eb="2">
      <t>タンカ</t>
    </rPh>
    <rPh sb="3" eb="4">
      <t>ゼイ</t>
    </rPh>
    <rPh sb="4" eb="5">
      <t>ヌ</t>
    </rPh>
    <phoneticPr fontId="4"/>
  </si>
  <si>
    <t>②単価はすべて税抜で入力してください。</t>
    <rPh sb="1" eb="3">
      <t>タンカ</t>
    </rPh>
    <rPh sb="7" eb="8">
      <t>ゼイ</t>
    </rPh>
    <rPh sb="8" eb="9">
      <t>ヌ</t>
    </rPh>
    <rPh sb="10" eb="12">
      <t>ニュウリョク</t>
    </rPh>
    <phoneticPr fontId="12"/>
  </si>
  <si>
    <t>森林作業道作設
オペレーター育成対策の修了年度</t>
    <rPh sb="0" eb="2">
      <t>シンリン</t>
    </rPh>
    <rPh sb="2" eb="4">
      <t>サギョウ</t>
    </rPh>
    <rPh sb="4" eb="5">
      <t>ドウ</t>
    </rPh>
    <rPh sb="5" eb="6">
      <t>サク</t>
    </rPh>
    <rPh sb="6" eb="7">
      <t>セツ</t>
    </rPh>
    <rPh sb="14" eb="16">
      <t>イクセイ</t>
    </rPh>
    <rPh sb="16" eb="18">
      <t>タイサク</t>
    </rPh>
    <rPh sb="19" eb="21">
      <t>シュウリョウ</t>
    </rPh>
    <rPh sb="21" eb="23">
      <t>ネンド</t>
    </rPh>
    <phoneticPr fontId="7"/>
  </si>
  <si>
    <t>※全国森林組合連合会から送金実績のない口座の場合は
　通帳のフリガナ記載のページをコピーして添付してください。</t>
    <rPh sb="1" eb="3">
      <t>ゼンコク</t>
    </rPh>
    <rPh sb="3" eb="5">
      <t>シンリン</t>
    </rPh>
    <rPh sb="5" eb="7">
      <t>クミアイ</t>
    </rPh>
    <rPh sb="7" eb="10">
      <t>レンゴウカイ</t>
    </rPh>
    <rPh sb="12" eb="14">
      <t>ソウキン</t>
    </rPh>
    <rPh sb="14" eb="16">
      <t>ジッセキ</t>
    </rPh>
    <rPh sb="19" eb="21">
      <t>コウザ</t>
    </rPh>
    <rPh sb="22" eb="24">
      <t>バアイ</t>
    </rPh>
    <rPh sb="27" eb="29">
      <t>ツウチョウ</t>
    </rPh>
    <rPh sb="34" eb="36">
      <t>キサイ</t>
    </rPh>
    <rPh sb="46" eb="48">
      <t>テンプ</t>
    </rPh>
    <phoneticPr fontId="18"/>
  </si>
  <si>
    <t>【障がい者の方の優先割当】TR研修生で障がい者手帳を所有される方は、その旨を備考に記載ください。</t>
    <rPh sb="1" eb="2">
      <t>ショウ</t>
    </rPh>
    <rPh sb="4" eb="5">
      <t>シャ</t>
    </rPh>
    <rPh sb="15" eb="18">
      <t>ケンシュウセイ</t>
    </rPh>
    <phoneticPr fontId="2"/>
  </si>
  <si>
    <r>
      <t>①様式の入力については『</t>
    </r>
    <r>
      <rPr>
        <b/>
        <sz val="11"/>
        <color indexed="8"/>
        <rFont val="ＭＳ Ｐゴシック"/>
        <family val="3"/>
        <charset val="128"/>
      </rPr>
      <t>事務の手引き（林業経営体版）</t>
    </r>
    <r>
      <rPr>
        <sz val="11"/>
        <color theme="1"/>
        <rFont val="ＭＳ Ｐゴシック"/>
        <family val="3"/>
        <charset val="128"/>
        <scheme val="minor"/>
      </rPr>
      <t>』の</t>
    </r>
    <r>
      <rPr>
        <b/>
        <sz val="11"/>
        <color indexed="8"/>
        <rFont val="ＭＳ Ｐゴシック"/>
        <family val="3"/>
        <charset val="128"/>
      </rPr>
      <t>入力解説</t>
    </r>
    <r>
      <rPr>
        <sz val="11"/>
        <color theme="1"/>
        <rFont val="ＭＳ Ｐゴシック"/>
        <family val="3"/>
        <charset val="128"/>
        <scheme val="minor"/>
      </rPr>
      <t>を参照の上、記載してください。</t>
    </r>
    <rPh sb="1" eb="3">
      <t>ヨウシキ</t>
    </rPh>
    <rPh sb="4" eb="6">
      <t>ニュウリョク</t>
    </rPh>
    <rPh sb="12" eb="14">
      <t>ジム</t>
    </rPh>
    <rPh sb="15" eb="17">
      <t>テビ</t>
    </rPh>
    <rPh sb="19" eb="21">
      <t>リンギョウ</t>
    </rPh>
    <rPh sb="21" eb="24">
      <t>ケイエイタイ</t>
    </rPh>
    <rPh sb="24" eb="25">
      <t>バン</t>
    </rPh>
    <rPh sb="28" eb="30">
      <t>ニュウリョク</t>
    </rPh>
    <rPh sb="30" eb="32">
      <t>カイセツ</t>
    </rPh>
    <rPh sb="33" eb="35">
      <t>サンショウ</t>
    </rPh>
    <rPh sb="36" eb="37">
      <t>ウエ</t>
    </rPh>
    <rPh sb="38" eb="40">
      <t>キサイ</t>
    </rPh>
    <phoneticPr fontId="2"/>
  </si>
  <si>
    <r>
      <rPr>
        <b/>
        <sz val="11"/>
        <color indexed="10"/>
        <rFont val="ＭＳ Ｐゴシック"/>
        <family val="3"/>
        <charset val="128"/>
      </rPr>
      <t>※1</t>
    </r>
    <r>
      <rPr>
        <sz val="11"/>
        <color theme="1"/>
        <rFont val="ＭＳ Ｐゴシック"/>
        <family val="3"/>
        <charset val="128"/>
        <scheme val="minor"/>
      </rPr>
      <t>　トラック等による土場から木材市場や製材所への丸太の運搬作業は対象外。</t>
    </r>
    <phoneticPr fontId="9"/>
  </si>
  <si>
    <t>R2補正</t>
    <rPh sb="2" eb="4">
      <t>ホセイ</t>
    </rPh>
    <phoneticPr fontId="2"/>
  </si>
  <si>
    <r>
      <rPr>
        <sz val="11"/>
        <color theme="1"/>
        <rFont val="ＭＳ Ｐゴシック"/>
        <family val="3"/>
        <charset val="128"/>
        <scheme val="minor"/>
      </rPr>
      <t>R2</t>
    </r>
    <r>
      <rPr>
        <sz val="11"/>
        <color indexed="8"/>
        <rFont val="ＭＳ Ｐゴシック"/>
        <family val="3"/>
        <charset val="128"/>
      </rPr>
      <t>年度補正</t>
    </r>
    <rPh sb="2" eb="4">
      <t>ネンド</t>
    </rPh>
    <rPh sb="4" eb="6">
      <t>ホセイ</t>
    </rPh>
    <phoneticPr fontId="13"/>
  </si>
  <si>
    <t>実績報告書</t>
    <rPh sb="0" eb="2">
      <t>ジッセキ</t>
    </rPh>
    <rPh sb="2" eb="5">
      <t>ホウコクショ</t>
    </rPh>
    <phoneticPr fontId="2"/>
  </si>
  <si>
    <t>実績報告書（助成金請求書を含む）</t>
    <phoneticPr fontId="4"/>
  </si>
  <si>
    <t>【02】アスリーター</t>
  </si>
  <si>
    <t>【07】ダイナミックズボン</t>
  </si>
  <si>
    <t>【08】アドバンスX-ライトズボン</t>
  </si>
  <si>
    <t>【09】ファンクションユニバーサルズボン</t>
  </si>
  <si>
    <t>【10】アドバンスX-フレックスズボン</t>
  </si>
  <si>
    <t>【11】ダイナミックベントズボン</t>
  </si>
  <si>
    <t>【12】アドバンスX-TREEmズボン</t>
  </si>
  <si>
    <t>【13】ファンクションエルゴズボン</t>
  </si>
  <si>
    <t>【07】共立純正チェンソー用防護パンツ</t>
  </si>
  <si>
    <t>【08】新ダイワ純正チェンソー用防護パンツ</t>
    <rPh sb="8" eb="10">
      <t>ジュンセイ</t>
    </rPh>
    <rPh sb="15" eb="16">
      <t>ヨウ</t>
    </rPh>
    <phoneticPr fontId="3"/>
  </si>
  <si>
    <t>【09】共立純正防護パンツ【モンベル製】</t>
    <rPh sb="6" eb="8">
      <t>ジュンセイ</t>
    </rPh>
    <rPh sb="8" eb="10">
      <t>ボウゴ</t>
    </rPh>
    <rPh sb="18" eb="19">
      <t>セイ</t>
    </rPh>
    <phoneticPr fontId="3"/>
  </si>
  <si>
    <t>【10】新ダイワ純正防護パンツ【モンベル製】</t>
    <rPh sb="8" eb="10">
      <t>ジュンセイ</t>
    </rPh>
    <rPh sb="10" eb="12">
      <t>ボウゴ</t>
    </rPh>
    <rPh sb="20" eb="21">
      <t>セイ</t>
    </rPh>
    <phoneticPr fontId="3"/>
  </si>
  <si>
    <t>【02】イノベーションチェーンソー防護ズボン</t>
  </si>
  <si>
    <t>【03】ダブルAIRイノベーションチェーンソー防護ズボン</t>
    <rPh sb="23" eb="25">
      <t>ボウゴ</t>
    </rPh>
    <phoneticPr fontId="5"/>
  </si>
  <si>
    <t>【12】プロテクティブズボンCⅡ</t>
  </si>
  <si>
    <t>【13】プロテクティブズボンCⅡJP</t>
  </si>
  <si>
    <t>【14】プロテクティブズボンFⅡ</t>
  </si>
  <si>
    <t>【15】プロテクティブズボンFⅡ24</t>
  </si>
  <si>
    <t>【16】プロテクティブズボンTEXⅡ</t>
  </si>
  <si>
    <t>【17】プロテクティブズボンTⅡ</t>
  </si>
  <si>
    <t>【18】プロテクティブズボンTⅡJP</t>
  </si>
  <si>
    <t>【06】杣(SOMA)防護ズボン スタンダード</t>
  </si>
  <si>
    <t>【07】杣(SOMA)防護ズボン サマーモデル</t>
    <rPh sb="11" eb="13">
      <t>ボウゴ</t>
    </rPh>
    <phoneticPr fontId="3"/>
  </si>
  <si>
    <t>【08】杣(SOMA)チェンソー防護ズボン エコノミカル</t>
    <rPh sb="16" eb="18">
      <t>ボウゴ</t>
    </rPh>
    <phoneticPr fontId="3"/>
  </si>
  <si>
    <t>【03】CC暑熱対策チェーンソー防護ズボン</t>
  </si>
  <si>
    <t>【04】夏用チェーンソー防護ズボン</t>
  </si>
  <si>
    <t>【05】スタンダードチェーンソー防護ズボン</t>
    <rPh sb="16" eb="18">
      <t>ボウゴ</t>
    </rPh>
    <phoneticPr fontId="4"/>
  </si>
  <si>
    <t>【06】暑熱対策チェーンソー防護ズボン</t>
  </si>
  <si>
    <t>【06】プロテクション ライト ロガーパンツ</t>
  </si>
  <si>
    <t>【07】プロテクション ロガー パンツ</t>
  </si>
  <si>
    <t>【03】チェンソープロテクション ベンチレーションパンツ</t>
  </si>
  <si>
    <t>【04】チェンソープロテクション アーボリストパンツ</t>
  </si>
  <si>
    <t>【01】チェーンソープロテクターネクストワン</t>
  </si>
  <si>
    <t>【02】チェーンソープロテクター快動</t>
    <rPh sb="16" eb="17">
      <t>カイ</t>
    </rPh>
    <rPh sb="17" eb="18">
      <t>ドウ</t>
    </rPh>
    <phoneticPr fontId="4"/>
  </si>
  <si>
    <t>【03】防護ズボンワイポア</t>
    <rPh sb="4" eb="6">
      <t>ボウゴ</t>
    </rPh>
    <phoneticPr fontId="3"/>
  </si>
  <si>
    <t>【03】マッククール防護ズボン</t>
  </si>
  <si>
    <t>【04】MissFOREST防護ズボン</t>
  </si>
  <si>
    <t>【20】革製チェンソーブーツファンクション</t>
  </si>
  <si>
    <t>【21】チェンソー作業用ラバーブーツ</t>
  </si>
  <si>
    <t>【22】ダイナミックGTX</t>
  </si>
  <si>
    <t>【22】プロテクティブ レザーブーツクラシック20</t>
  </si>
  <si>
    <t>【23】プロテクティブ レザーブーツテクニカル24</t>
  </si>
  <si>
    <t>【24】ファンクショナルブーツライト24</t>
  </si>
  <si>
    <t>【13】杣(SOMA)チェンソー防護用プロテクトブーツ</t>
    <rPh sb="16" eb="19">
      <t>ボウゴヨウ</t>
    </rPh>
    <phoneticPr fontId="3"/>
  </si>
  <si>
    <t>【06】スーパーフォレスト本革チェンソー防護ブーツ</t>
    <rPh sb="13" eb="15">
      <t>ホンガワ</t>
    </rPh>
    <rPh sb="20" eb="22">
      <t>ボウゴ</t>
    </rPh>
    <phoneticPr fontId="4"/>
  </si>
  <si>
    <t>【08】プロテクション ロガーブーツ</t>
  </si>
  <si>
    <t>【06】チェンソープロテクション ツェルマット</t>
  </si>
  <si>
    <t>【07】チェンソープロテクション ダブルボアClass2</t>
  </si>
  <si>
    <t>【07】チェンソーラバーブーツ</t>
  </si>
  <si>
    <t>【08】チェンソーブーツ フィヨルドランド</t>
  </si>
  <si>
    <t>【09】チェンソーブーツ ワイボア</t>
  </si>
  <si>
    <t>【01】マイティアーマー</t>
  </si>
  <si>
    <t>【K】光和</t>
  </si>
  <si>
    <t>【S】スチール</t>
  </si>
  <si>
    <t>【MO】モンベル</t>
  </si>
  <si>
    <t>【T】シッププロテクション</t>
  </si>
  <si>
    <t>【Y】やまびこ_Kioritz_Shindaiwa</t>
  </si>
  <si>
    <t>【H】八戸市森林組合</t>
    <rPh sb="3" eb="10">
      <t>ハチノヘシシンリンクミアイ</t>
    </rPh>
    <phoneticPr fontId="3"/>
  </si>
  <si>
    <t>【TY】トーヨ</t>
  </si>
  <si>
    <t>【M】マックス</t>
  </si>
  <si>
    <t>【PF】ファナージャパン</t>
  </si>
  <si>
    <t>【DS】大同石油</t>
    <rPh sb="4" eb="6">
      <t>ダイドウ</t>
    </rPh>
    <rPh sb="6" eb="8">
      <t>セキユ</t>
    </rPh>
    <phoneticPr fontId="2"/>
  </si>
  <si>
    <t>【WA】和光商事</t>
  </si>
  <si>
    <t>【BO】オレゴン_ブランドジャパン</t>
  </si>
  <si>
    <t>【HZ】ハスクバーナ_ゼノア</t>
  </si>
  <si>
    <t>研修生リスト（基本情報）</t>
    <phoneticPr fontId="2"/>
  </si>
  <si>
    <t>4月</t>
    <phoneticPr fontId="7"/>
  </si>
  <si>
    <t>5月</t>
    <phoneticPr fontId="7"/>
  </si>
  <si>
    <t>月額上限は9万円です。</t>
    <rPh sb="0" eb="2">
      <t>ゲツガク</t>
    </rPh>
    <rPh sb="2" eb="3">
      <t>ウエ</t>
    </rPh>
    <rPh sb="5" eb="7">
      <t>マンエン</t>
    </rPh>
    <phoneticPr fontId="4"/>
  </si>
  <si>
    <t>ＴＲ</t>
    <phoneticPr fontId="4"/>
  </si>
  <si>
    <t>助成対象研修生数</t>
    <rPh sb="0" eb="2">
      <t>ジョセイ</t>
    </rPh>
    <rPh sb="2" eb="4">
      <t>タイショウ</t>
    </rPh>
    <rPh sb="4" eb="7">
      <t>ケンシュウセイ</t>
    </rPh>
    <rPh sb="7" eb="8">
      <t>スウ</t>
    </rPh>
    <phoneticPr fontId="4"/>
  </si>
  <si>
    <r>
      <t xml:space="preserve">指導の実施状況
</t>
    </r>
    <r>
      <rPr>
        <sz val="10"/>
        <color indexed="10"/>
        <rFont val="ＭＳ Ｐゴシック"/>
        <family val="3"/>
        <charset val="128"/>
      </rPr>
      <t>実績時選択</t>
    </r>
    <rPh sb="0" eb="2">
      <t>シドウ</t>
    </rPh>
    <rPh sb="3" eb="5">
      <t>ジッシ</t>
    </rPh>
    <rPh sb="5" eb="7">
      <t>ジョウキョウ</t>
    </rPh>
    <rPh sb="8" eb="10">
      <t>ジッセキ</t>
    </rPh>
    <rPh sb="10" eb="11">
      <t>ジ</t>
    </rPh>
    <rPh sb="11" eb="13">
      <t>センタク</t>
    </rPh>
    <phoneticPr fontId="7"/>
  </si>
  <si>
    <t>ＴＲ</t>
    <phoneticPr fontId="9"/>
  </si>
  <si>
    <t>4月</t>
    <phoneticPr fontId="4"/>
  </si>
  <si>
    <t>2補正</t>
    <rPh sb="1" eb="3">
      <t>ホセイ</t>
    </rPh>
    <phoneticPr fontId="2"/>
  </si>
  <si>
    <t>②研修期間中に指導する可能性がある指導員のみ記載してください。</t>
    <rPh sb="1" eb="3">
      <t>ケンシュウ</t>
    </rPh>
    <rPh sb="3" eb="6">
      <t>キカンチュウ</t>
    </rPh>
    <rPh sb="7" eb="9">
      <t>シドウ</t>
    </rPh>
    <rPh sb="11" eb="14">
      <t>カノウセイ</t>
    </rPh>
    <rPh sb="17" eb="20">
      <t>シドウイン</t>
    </rPh>
    <rPh sb="22" eb="24">
      <t>キサイ</t>
    </rPh>
    <phoneticPr fontId="7"/>
  </si>
  <si>
    <t>①ＦＬ、ＦＭ研修または指導員能力向上研修受講者が指導員資格を有します。</t>
    <rPh sb="18" eb="20">
      <t>ケンシュウ</t>
    </rPh>
    <rPh sb="20" eb="23">
      <t>ジュコウシャ</t>
    </rPh>
    <rPh sb="24" eb="27">
      <t>シドウイン</t>
    </rPh>
    <rPh sb="27" eb="29">
      <t>シカク</t>
    </rPh>
    <rPh sb="30" eb="31">
      <t>ユウ</t>
    </rPh>
    <phoneticPr fontId="7"/>
  </si>
  <si>
    <t>ＴＲ研修 助成金請求書</t>
    <phoneticPr fontId="2"/>
  </si>
  <si>
    <t>5月</t>
    <phoneticPr fontId="4"/>
  </si>
  <si>
    <t>令和２年度補正「緑の雇用」新規就業者育成推進事業</t>
    <rPh sb="13" eb="15">
      <t>シンキ</t>
    </rPh>
    <rPh sb="15" eb="18">
      <t>シュウギョウシャ</t>
    </rPh>
    <phoneticPr fontId="2"/>
  </si>
  <si>
    <t>ＴＲ研修　助成金請求書</t>
    <phoneticPr fontId="2"/>
  </si>
  <si>
    <t>R2補正</t>
    <rPh sb="2" eb="4">
      <t>ホセイ</t>
    </rPh>
    <phoneticPr fontId="10"/>
  </si>
  <si>
    <t>ＴＲ研修</t>
    <rPh sb="2" eb="4">
      <t>ケンシュウ</t>
    </rPh>
    <phoneticPr fontId="10"/>
  </si>
  <si>
    <t>【助成月数】は、研修期間分（最大2ヶ月／人）とし、雇用促進支援費単価は研修生1名あたり2万円／月を上限とする。</t>
  </si>
  <si>
    <t>TR　５月のみ実施を最終とする</t>
    <rPh sb="4" eb="5">
      <t>ツキ</t>
    </rPh>
    <rPh sb="7" eb="9">
      <t>ジッシ</t>
    </rPh>
    <rPh sb="10" eb="12">
      <t>サイシュウ</t>
    </rPh>
    <phoneticPr fontId="2"/>
  </si>
  <si>
    <t>様式２－１０</t>
    <phoneticPr fontId="10"/>
  </si>
  <si>
    <t>様式１８</t>
    <phoneticPr fontId="14"/>
  </si>
  <si>
    <t>R2補正</t>
    <rPh sb="2" eb="4">
      <t>ホセイ</t>
    </rPh>
    <phoneticPr fontId="14"/>
  </si>
  <si>
    <t>R2補正</t>
    <rPh sb="2" eb="4">
      <t>ホセイ</t>
    </rPh>
    <phoneticPr fontId="13"/>
  </si>
  <si>
    <t>様式２－９</t>
    <phoneticPr fontId="2"/>
  </si>
  <si>
    <t>R2補正</t>
    <rPh sb="2" eb="4">
      <t>ホセイ</t>
    </rPh>
    <phoneticPr fontId="9"/>
  </si>
  <si>
    <t>様式２－８</t>
    <phoneticPr fontId="9"/>
  </si>
  <si>
    <t>※実績報告では、"2-7 指導員の未実施者"を除く</t>
    <rPh sb="1" eb="3">
      <t>ジッセキ</t>
    </rPh>
    <rPh sb="3" eb="5">
      <t>ホウコク</t>
    </rPh>
    <rPh sb="13" eb="15">
      <t>シドウ</t>
    </rPh>
    <rPh sb="17" eb="18">
      <t>ミ</t>
    </rPh>
    <phoneticPr fontId="9"/>
  </si>
  <si>
    <r>
      <rPr>
        <b/>
        <sz val="11"/>
        <color indexed="10"/>
        <rFont val="ＭＳ Ｐゴシック"/>
        <family val="3"/>
        <charset val="128"/>
      </rPr>
      <t>※2</t>
    </r>
    <r>
      <rPr>
        <sz val="11"/>
        <rFont val="ＭＳ Ｐゴシック"/>
        <family val="3"/>
        <charset val="128"/>
      </rPr>
      <t xml:space="preserve"> （様式2-7より）森林作業道作設オペレーター育成対策の修了者、または、FL・FM修了者が一人もいない場合は入力不可。（グレーの場合）</t>
    </r>
    <rPh sb="4" eb="6">
      <t>ヨウシキ</t>
    </rPh>
    <phoneticPr fontId="9"/>
  </si>
  <si>
    <t>様式２－７</t>
    <phoneticPr fontId="7"/>
  </si>
  <si>
    <t>R2補正</t>
    <rPh sb="2" eb="4">
      <t>ホセイ</t>
    </rPh>
    <phoneticPr fontId="7"/>
  </si>
  <si>
    <t>様式２－６</t>
    <phoneticPr fontId="11"/>
  </si>
  <si>
    <t>R2補正</t>
    <rPh sb="2" eb="4">
      <t>ホセイ</t>
    </rPh>
    <phoneticPr fontId="12"/>
  </si>
  <si>
    <t>様式２－２</t>
    <phoneticPr fontId="2"/>
  </si>
  <si>
    <t>様式２－３</t>
    <phoneticPr fontId="2"/>
  </si>
  <si>
    <t>様式２－４</t>
    <phoneticPr fontId="4"/>
  </si>
  <si>
    <t>様式２－５</t>
    <phoneticPr fontId="7"/>
  </si>
  <si>
    <t>本請求は、実績報告時に請求。実施経営体は地方取りまとめ機関に請求書を提出すること。</t>
    <rPh sb="0" eb="1">
      <t>ホン</t>
    </rPh>
    <rPh sb="1" eb="3">
      <t>セイキュウ</t>
    </rPh>
    <rPh sb="5" eb="7">
      <t>ジッセキ</t>
    </rPh>
    <rPh sb="7" eb="9">
      <t>ホウコク</t>
    </rPh>
    <rPh sb="9" eb="10">
      <t>ジ</t>
    </rPh>
    <rPh sb="11" eb="13">
      <t>セイキュウ</t>
    </rPh>
    <rPh sb="14" eb="16">
      <t>ジッシ</t>
    </rPh>
    <rPh sb="20" eb="22">
      <t>チホウ</t>
    </rPh>
    <rPh sb="22" eb="23">
      <t>ト</t>
    </rPh>
    <rPh sb="27" eb="29">
      <t>キカン</t>
    </rPh>
    <rPh sb="30" eb="33">
      <t>セイキュウショ</t>
    </rPh>
    <rPh sb="34" eb="36">
      <t>テイシュツ</t>
    </rPh>
    <phoneticPr fontId="10"/>
  </si>
  <si>
    <t>様式２－１</t>
    <rPh sb="0" eb="2">
      <t>ヨウシキ</t>
    </rPh>
    <phoneticPr fontId="2"/>
  </si>
  <si>
    <t>2-1</t>
    <phoneticPr fontId="2"/>
  </si>
  <si>
    <t>2-2</t>
    <phoneticPr fontId="2"/>
  </si>
  <si>
    <t>2-3</t>
    <phoneticPr fontId="2"/>
  </si>
  <si>
    <t>2-4</t>
    <phoneticPr fontId="2"/>
  </si>
  <si>
    <t>2-5</t>
    <phoneticPr fontId="2"/>
  </si>
  <si>
    <t>2-6</t>
    <phoneticPr fontId="2"/>
  </si>
  <si>
    <t>2-7</t>
    <phoneticPr fontId="2"/>
  </si>
  <si>
    <t>2-8</t>
    <phoneticPr fontId="2"/>
  </si>
  <si>
    <t>2-9</t>
    <phoneticPr fontId="2"/>
  </si>
  <si>
    <t>2-10</t>
    <phoneticPr fontId="2"/>
  </si>
  <si>
    <t>雇用促進支援費（住宅手当助成）</t>
    <phoneticPr fontId="2"/>
  </si>
  <si>
    <t>雇用促進支援費（住宅手当助成）</t>
    <rPh sb="0" eb="2">
      <t>コヨウ</t>
    </rPh>
    <rPh sb="2" eb="4">
      <t>ソクシン</t>
    </rPh>
    <rPh sb="4" eb="6">
      <t>シエン</t>
    </rPh>
    <rPh sb="6" eb="7">
      <t>ヒ</t>
    </rPh>
    <rPh sb="8" eb="10">
      <t>ジュウタク</t>
    </rPh>
    <rPh sb="10" eb="12">
      <t>テアテ</t>
    </rPh>
    <rPh sb="12" eb="14">
      <t>ジョセイ</t>
    </rPh>
    <phoneticPr fontId="7"/>
  </si>
  <si>
    <t>実地研修日数(①)</t>
    <rPh sb="0" eb="2">
      <t>ジッチ</t>
    </rPh>
    <rPh sb="4" eb="6">
      <t>ニッスウ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</si>
</sst>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411]ggge&quot;年&quot;m&quot;月&quot;d&quot;日&quot;;@"/>
    <numFmt numFmtId="177" formatCode="0_ "/>
    <numFmt numFmtId="178" formatCode="0_ ;[Red]\-0\ "/>
    <numFmt numFmtId="179" formatCode="#,##0.0;[Red]\-#,##0.0"/>
    <numFmt numFmtId="180" formatCode="[$-411]ge\.m\.d;@"/>
    <numFmt numFmtId="181" formatCode="&quot;¥&quot;#,##0_);[Red]\(&quot;¥&quot;#,##0\)"/>
    <numFmt numFmtId="182" formatCode="#,##0_);[Red]\(#,##0\)"/>
    <numFmt numFmtId="183" formatCode="0_);[Red]\(0\)"/>
    <numFmt numFmtId="184" formatCode="#,##0_ "/>
    <numFmt numFmtId="185" formatCode="yyyy&quot;年&quot;m&quot;月&quot;d&quot;日&quot;;@"/>
    <numFmt numFmtId="186" formatCode="0.0%"/>
    <numFmt numFmtId="187" formatCode="0.00_ "/>
    <numFmt numFmtId="188" formatCode="&quot;令和3年&quot;m&quot;月&quot;d&quot;日&quot;"/>
  </numFmts>
  <fonts count="63">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b/>
      <sz val="12"/>
      <name val="ＭＳ Ｐゴシック"/>
      <family val="3"/>
      <charset val="128"/>
    </font>
    <font>
      <sz val="6"/>
      <name val="ＭＳ Ｐゴシック"/>
      <family val="3"/>
      <charset val="128"/>
    </font>
    <font>
      <b/>
      <sz val="11"/>
      <color indexed="5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2"/>
      <name val="ＭＳ Ｐ明朝"/>
      <family val="1"/>
      <charset val="128"/>
    </font>
    <font>
      <sz val="10"/>
      <color indexed="8"/>
      <name val="ＭＳ Ｐゴシック"/>
      <family val="3"/>
      <charset val="128"/>
    </font>
    <font>
      <sz val="10"/>
      <color indexed="10"/>
      <name val="ＭＳ Ｐゴシック"/>
      <family val="3"/>
      <charset val="128"/>
    </font>
    <font>
      <sz val="6"/>
      <name val="ＭＳ Ｐゴシック"/>
      <family val="3"/>
      <charset val="128"/>
    </font>
    <font>
      <b/>
      <sz val="12"/>
      <color indexed="10"/>
      <name val="MS P ゴシック"/>
      <family val="3"/>
      <charset val="128"/>
    </font>
    <font>
      <b/>
      <sz val="12"/>
      <color indexed="81"/>
      <name val="MS P ゴシック"/>
      <family val="3"/>
      <charset val="128"/>
    </font>
    <font>
      <b/>
      <sz val="11"/>
      <color indexed="8"/>
      <name val="ＭＳ Ｐゴシック"/>
      <family val="3"/>
      <charset val="128"/>
    </font>
    <font>
      <b/>
      <sz val="11"/>
      <color indexed="10"/>
      <name val="ＭＳ Ｐゴシック"/>
      <family val="3"/>
      <charset val="128"/>
    </font>
    <font>
      <b/>
      <sz val="9"/>
      <color indexed="81"/>
      <name val="MS P ゴシック"/>
      <family val="3"/>
      <charset val="128"/>
    </font>
    <font>
      <b/>
      <sz val="12"/>
      <color indexed="12"/>
      <name val="MS P ゴシック"/>
      <family val="3"/>
      <charset val="128"/>
    </font>
    <font>
      <b/>
      <sz val="11"/>
      <color indexed="81"/>
      <name val="MS P ゴシック"/>
      <family val="3"/>
      <charset val="128"/>
    </font>
    <font>
      <sz val="12"/>
      <color indexed="39"/>
      <name val="MS P ゴシック"/>
      <family val="3"/>
      <charset val="128"/>
    </font>
    <font>
      <sz val="12"/>
      <color indexed="81"/>
      <name val="MS P ゴシック"/>
      <family val="3"/>
      <charset val="128"/>
    </font>
    <font>
      <b/>
      <sz val="12"/>
      <color indexed="52"/>
      <name val="MS P ゴシック"/>
      <family val="3"/>
      <charset val="128"/>
    </font>
    <font>
      <sz val="11"/>
      <color theme="1"/>
      <name val="ＭＳ Ｐゴシック"/>
      <family val="3"/>
      <charset val="128"/>
      <scheme val="minor"/>
    </font>
    <font>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b/>
      <sz val="12"/>
      <color rgb="FFFF0000"/>
      <name val="ＭＳ Ｐゴシック"/>
      <family val="3"/>
      <charset val="128"/>
    </font>
    <font>
      <i/>
      <sz val="11"/>
      <color theme="1"/>
      <name val="ＭＳ Ｐゴシック"/>
      <family val="3"/>
      <charset val="128"/>
      <scheme val="minor"/>
    </font>
    <font>
      <b/>
      <sz val="12"/>
      <color rgb="FFFF0000"/>
      <name val="ＭＳ Ｐゴシック"/>
      <family val="3"/>
      <charset val="128"/>
      <scheme val="minor"/>
    </font>
    <font>
      <sz val="10"/>
      <color theme="1"/>
      <name val="ＭＳ Ｐゴシック"/>
      <family val="3"/>
      <charset val="128"/>
      <scheme val="minor"/>
    </font>
    <font>
      <b/>
      <sz val="11"/>
      <color rgb="FFFF0000"/>
      <name val="ＭＳ Ｐゴシック"/>
      <family val="3"/>
      <charset val="128"/>
      <scheme val="minor"/>
    </font>
    <font>
      <sz val="9"/>
      <color theme="1"/>
      <name val="ＭＳ Ｐゴシック"/>
      <family val="3"/>
      <charset val="128"/>
      <scheme val="minor"/>
    </font>
    <font>
      <sz val="9"/>
      <name val="ＭＳ Ｐゴシック"/>
      <family val="3"/>
      <charset val="128"/>
      <scheme val="minor"/>
    </font>
    <font>
      <sz val="11"/>
      <name val="ＭＳ Ｐゴシック"/>
      <family val="3"/>
      <charset val="128"/>
      <scheme val="minor"/>
    </font>
    <font>
      <sz val="11"/>
      <color rgb="FFFF0000"/>
      <name val="ＭＳ Ｐゴシック"/>
      <family val="3"/>
      <charset val="128"/>
    </font>
    <font>
      <sz val="12"/>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8"/>
      <color theme="1"/>
      <name val="ＭＳ Ｐゴシック"/>
      <family val="3"/>
      <charset val="128"/>
      <scheme val="minor"/>
    </font>
    <font>
      <b/>
      <sz val="16"/>
      <color theme="1"/>
      <name val="ＭＳ Ｐゴシック"/>
      <family val="3"/>
      <charset val="128"/>
      <scheme val="minor"/>
    </font>
    <font>
      <sz val="12"/>
      <name val="ＭＳ Ｐゴシック"/>
      <family val="3"/>
      <charset val="128"/>
      <scheme val="minor"/>
    </font>
    <font>
      <sz val="11"/>
      <color theme="0" tint="-0.499984740745262"/>
      <name val="ＭＳ Ｐゴシック"/>
      <family val="3"/>
      <charset val="128"/>
      <scheme val="minor"/>
    </font>
    <font>
      <sz val="12"/>
      <color theme="1"/>
      <name val="ＭＳ Ｐ明朝"/>
      <family val="1"/>
      <charset val="128"/>
    </font>
    <font>
      <sz val="9"/>
      <color theme="0" tint="-0.499984740745262"/>
      <name val="ＭＳ Ｐゴシック"/>
      <family val="3"/>
      <charset val="128"/>
      <scheme val="minor"/>
    </font>
    <font>
      <sz val="11"/>
      <color theme="1"/>
      <name val="ＭＳ Ｐ明朝"/>
      <family val="1"/>
      <charset val="128"/>
    </font>
    <font>
      <b/>
      <sz val="14"/>
      <color rgb="FFFF0000"/>
      <name val="ＭＳ Ｐゴシック"/>
      <family val="3"/>
      <charset val="128"/>
      <scheme val="minor"/>
    </font>
    <font>
      <sz val="10"/>
      <color theme="1"/>
      <name val="ＭＳ Ｐ明朝"/>
      <family val="1"/>
      <charset val="128"/>
    </font>
    <font>
      <sz val="8"/>
      <color theme="1"/>
      <name val="ＭＳ Ｐ明朝"/>
      <family val="1"/>
      <charset val="128"/>
    </font>
    <font>
      <sz val="14"/>
      <color theme="1"/>
      <name val="ＭＳ Ｐ明朝"/>
      <family val="1"/>
      <charset val="128"/>
    </font>
    <font>
      <b/>
      <sz val="16"/>
      <color rgb="FFFF0000"/>
      <name val="ＭＳ Ｐゴシック"/>
      <family val="3"/>
      <charset val="128"/>
      <scheme val="minor"/>
    </font>
    <font>
      <b/>
      <sz val="11"/>
      <name val="ＭＳ Ｐゴシック"/>
      <family val="3"/>
      <charset val="128"/>
      <scheme val="minor"/>
    </font>
    <font>
      <sz val="20"/>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sz val="26"/>
      <color theme="1"/>
      <name val="ＭＳ Ｐゴシック"/>
      <family val="3"/>
      <charset val="128"/>
      <scheme val="minor"/>
    </font>
    <font>
      <b/>
      <sz val="14"/>
      <name val="ＭＳ Ｐゴシック"/>
      <family val="3"/>
      <charset val="128"/>
      <scheme val="minor"/>
    </font>
  </fonts>
  <fills count="17">
    <fill>
      <patternFill patternType="none"/>
    </fill>
    <fill>
      <patternFill patternType="gray125"/>
    </fill>
    <fill>
      <patternFill patternType="solid">
        <fgColor indexed="42"/>
        <bgColor indexed="64"/>
      </patternFill>
    </fill>
    <fill>
      <patternFill patternType="solid">
        <fgColor theme="0" tint="-0.499984740745262"/>
        <bgColor indexed="64"/>
      </patternFill>
    </fill>
    <fill>
      <patternFill patternType="solid">
        <fgColor theme="9"/>
        <bgColor indexed="64"/>
      </patternFill>
    </fill>
    <fill>
      <patternFill patternType="solid">
        <fgColor theme="3"/>
        <bgColor indexed="64"/>
      </patternFill>
    </fill>
    <fill>
      <patternFill patternType="solid">
        <fgColor theme="5" tint="0.59999389629810485"/>
        <bgColor indexed="64"/>
      </patternFill>
    </fill>
    <fill>
      <patternFill patternType="solid">
        <fgColor theme="8"/>
        <bgColor indexed="64"/>
      </patternFill>
    </fill>
    <fill>
      <patternFill patternType="solid">
        <fgColor theme="5"/>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tint="-0.249977111117893"/>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double">
        <color indexed="64"/>
      </top>
      <bottom/>
      <diagonal/>
    </border>
    <border>
      <left style="hair">
        <color indexed="64"/>
      </left>
      <right style="thin">
        <color indexed="64"/>
      </right>
      <top style="thin">
        <color indexed="64"/>
      </top>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style="thin">
        <color indexed="64"/>
      </top>
      <bottom/>
      <diagonal/>
    </border>
    <border>
      <left style="double">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thin">
        <color indexed="64"/>
      </right>
      <top/>
      <bottom style="thin">
        <color indexed="64"/>
      </bottom>
      <diagonal/>
    </border>
    <border>
      <left style="double">
        <color indexed="64"/>
      </left>
      <right style="double">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double">
        <color indexed="64"/>
      </top>
      <bottom style="thin">
        <color indexed="64"/>
      </bottom>
      <diagonal/>
    </border>
    <border>
      <left/>
      <right/>
      <top style="thin">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hair">
        <color indexed="64"/>
      </left>
      <right style="hair">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style="double">
        <color indexed="64"/>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medium">
        <color rgb="FFFF0000"/>
      </left>
      <right/>
      <top style="medium">
        <color rgb="FFFF0000"/>
      </top>
      <bottom style="double">
        <color rgb="FFFF0000"/>
      </bottom>
      <diagonal/>
    </border>
    <border>
      <left/>
      <right style="medium">
        <color rgb="FFFF0000"/>
      </right>
      <top style="medium">
        <color rgb="FFFF0000"/>
      </top>
      <bottom style="double">
        <color rgb="FFFF0000"/>
      </bottom>
      <diagonal/>
    </border>
    <border>
      <left style="hair">
        <color indexed="64"/>
      </left>
      <right style="hair">
        <color indexed="64"/>
      </right>
      <top style="double">
        <color indexed="64"/>
      </top>
      <bottom style="thin">
        <color indexed="64"/>
      </bottom>
      <diagonal/>
    </border>
  </borders>
  <cellStyleXfs count="7">
    <xf numFmtId="0" fontId="0" fillId="0" borderId="0">
      <alignment vertical="center"/>
    </xf>
    <xf numFmtId="38" fontId="29" fillId="0" borderId="0" applyFont="0" applyFill="0" applyBorder="0" applyAlignment="0" applyProtection="0">
      <alignment vertical="center"/>
    </xf>
    <xf numFmtId="0" fontId="5" fillId="0" borderId="0"/>
    <xf numFmtId="0" fontId="5" fillId="0" borderId="0">
      <alignment vertical="center"/>
    </xf>
    <xf numFmtId="0" fontId="5" fillId="0" borderId="0">
      <alignment vertical="center"/>
    </xf>
    <xf numFmtId="0" fontId="5" fillId="0" borderId="0"/>
    <xf numFmtId="0" fontId="5" fillId="0" borderId="0">
      <alignment vertical="center"/>
    </xf>
  </cellStyleXfs>
  <cellXfs count="867">
    <xf numFmtId="0" fontId="0" fillId="0" borderId="0" xfId="0">
      <alignment vertical="center"/>
    </xf>
    <xf numFmtId="49" fontId="5" fillId="0" borderId="1" xfId="3" applyNumberFormat="1" applyFont="1" applyBorder="1" applyAlignment="1">
      <alignment vertical="center"/>
    </xf>
    <xf numFmtId="49" fontId="5" fillId="0" borderId="1" xfId="3" applyNumberFormat="1" applyFont="1" applyBorder="1" applyAlignment="1">
      <alignment horizontal="center" vertical="center"/>
    </xf>
    <xf numFmtId="49" fontId="5" fillId="0" borderId="0" xfId="2" applyNumberFormat="1" applyAlignment="1">
      <alignment vertical="center"/>
    </xf>
    <xf numFmtId="49" fontId="6" fillId="0" borderId="0" xfId="2" applyNumberFormat="1" applyFont="1" applyFill="1" applyBorder="1" applyAlignment="1">
      <alignment vertical="center"/>
    </xf>
    <xf numFmtId="49" fontId="0" fillId="0" borderId="0" xfId="0" applyNumberFormat="1" applyAlignment="1">
      <alignment vertical="center"/>
    </xf>
    <xf numFmtId="49" fontId="5" fillId="2" borderId="1" xfId="2" applyNumberFormat="1" applyFill="1" applyBorder="1" applyAlignment="1">
      <alignment horizontal="center" vertical="center"/>
    </xf>
    <xf numFmtId="49" fontId="5" fillId="2" borderId="1" xfId="6" applyNumberFormat="1" applyFill="1" applyBorder="1" applyAlignment="1">
      <alignment horizontal="center" vertical="center"/>
    </xf>
    <xf numFmtId="49" fontId="5" fillId="0" borderId="1" xfId="2" applyNumberFormat="1" applyFill="1" applyBorder="1" applyAlignment="1">
      <alignment vertical="center"/>
    </xf>
    <xf numFmtId="49" fontId="5" fillId="0" borderId="1" xfId="2" applyNumberFormat="1" applyBorder="1" applyAlignment="1">
      <alignment vertical="center"/>
    </xf>
    <xf numFmtId="49" fontId="5" fillId="0" borderId="1" xfId="6" applyNumberFormat="1" applyFill="1" applyBorder="1" applyAlignment="1">
      <alignment vertical="center"/>
    </xf>
    <xf numFmtId="49" fontId="5" fillId="0" borderId="1" xfId="6" applyNumberFormat="1" applyBorder="1" applyAlignment="1">
      <alignment vertical="center"/>
    </xf>
    <xf numFmtId="49" fontId="5" fillId="0" borderId="1" xfId="6" applyNumberFormat="1" applyFill="1" applyBorder="1" applyAlignment="1">
      <alignment horizontal="center" vertical="center"/>
    </xf>
    <xf numFmtId="49" fontId="5" fillId="0" borderId="1" xfId="6" applyNumberFormat="1" applyFont="1" applyBorder="1" applyAlignment="1">
      <alignment vertical="center"/>
    </xf>
    <xf numFmtId="49" fontId="5" fillId="0" borderId="1" xfId="6" applyNumberFormat="1" applyBorder="1" applyAlignment="1">
      <alignment horizontal="center" vertical="center"/>
    </xf>
    <xf numFmtId="49" fontId="5" fillId="0" borderId="0" xfId="2" applyNumberFormat="1" applyBorder="1" applyAlignment="1">
      <alignment vertical="center"/>
    </xf>
    <xf numFmtId="49" fontId="0" fillId="0" borderId="1" xfId="0" applyNumberFormat="1" applyBorder="1" applyAlignment="1">
      <alignment vertical="center"/>
    </xf>
    <xf numFmtId="49" fontId="5" fillId="0" borderId="1" xfId="2" applyNumberFormat="1" applyBorder="1" applyAlignment="1">
      <alignment horizontal="center" vertical="center"/>
    </xf>
    <xf numFmtId="49" fontId="5" fillId="0" borderId="0" xfId="6" applyNumberFormat="1" applyFill="1" applyBorder="1" applyAlignment="1">
      <alignment horizontal="center" vertical="center"/>
    </xf>
    <xf numFmtId="49" fontId="3" fillId="0" borderId="0" xfId="2" applyNumberFormat="1" applyFont="1" applyAlignment="1">
      <alignment vertical="center"/>
    </xf>
    <xf numFmtId="49" fontId="5" fillId="0" borderId="0" xfId="6" applyNumberFormat="1" applyBorder="1" applyAlignment="1">
      <alignment horizontal="center" vertical="center"/>
    </xf>
    <xf numFmtId="49" fontId="5" fillId="0" borderId="0" xfId="2" applyNumberFormat="1" applyFill="1" applyBorder="1" applyAlignment="1">
      <alignment horizontal="center" vertical="center"/>
    </xf>
    <xf numFmtId="49" fontId="5" fillId="0" borderId="0" xfId="2" applyNumberFormat="1" applyFill="1" applyBorder="1" applyAlignment="1">
      <alignment vertical="center"/>
    </xf>
    <xf numFmtId="49" fontId="0" fillId="0" borderId="0" xfId="0" applyNumberFormat="1" applyFill="1" applyBorder="1" applyAlignment="1">
      <alignment vertical="center"/>
    </xf>
    <xf numFmtId="49" fontId="0" fillId="0" borderId="0" xfId="0" applyNumberFormat="1" applyFill="1" applyAlignment="1">
      <alignment vertical="center"/>
    </xf>
    <xf numFmtId="49" fontId="6" fillId="0" borderId="0" xfId="2" applyNumberFormat="1" applyFont="1" applyFill="1" applyBorder="1" applyAlignment="1">
      <alignment horizontal="left" vertical="center"/>
    </xf>
    <xf numFmtId="49" fontId="5" fillId="0" borderId="0" xfId="6" applyNumberFormat="1" applyAlignment="1">
      <alignment vertical="center"/>
    </xf>
    <xf numFmtId="0" fontId="0" fillId="0" borderId="2" xfId="0" applyBorder="1" applyAlignment="1" applyProtection="1">
      <alignment horizontal="center" vertical="center"/>
      <protection locked="0"/>
    </xf>
    <xf numFmtId="49" fontId="29" fillId="0" borderId="1" xfId="2" applyNumberFormat="1" applyFont="1" applyBorder="1" applyAlignment="1">
      <alignment vertical="center"/>
    </xf>
    <xf numFmtId="49" fontId="6" fillId="0" borderId="3" xfId="2" applyNumberFormat="1" applyFont="1" applyFill="1" applyBorder="1" applyAlignment="1">
      <alignment vertical="center"/>
    </xf>
    <xf numFmtId="49" fontId="33" fillId="0" borderId="3" xfId="2" applyNumberFormat="1" applyFont="1" applyFill="1" applyBorder="1" applyAlignment="1">
      <alignment vertical="center"/>
    </xf>
    <xf numFmtId="49" fontId="29" fillId="0" borderId="1" xfId="2" applyNumberFormat="1" applyFont="1" applyBorder="1" applyAlignment="1">
      <alignment vertical="center"/>
    </xf>
    <xf numFmtId="49" fontId="29" fillId="0" borderId="0" xfId="2" applyNumberFormat="1" applyFont="1" applyBorder="1" applyAlignment="1">
      <alignment vertical="center"/>
    </xf>
    <xf numFmtId="49" fontId="29" fillId="0" borderId="1" xfId="2" applyNumberFormat="1" applyFont="1" applyBorder="1" applyAlignment="1">
      <alignment vertical="center"/>
    </xf>
    <xf numFmtId="49" fontId="29" fillId="0" borderId="1" xfId="2" applyNumberFormat="1" applyFont="1" applyBorder="1" applyAlignment="1">
      <alignment vertical="center"/>
    </xf>
    <xf numFmtId="49" fontId="29" fillId="0" borderId="1" xfId="2" applyNumberFormat="1" applyFont="1" applyBorder="1" applyAlignment="1">
      <alignment vertical="center"/>
    </xf>
    <xf numFmtId="49" fontId="29" fillId="0" borderId="1" xfId="2" applyNumberFormat="1" applyFont="1" applyBorder="1" applyAlignment="1">
      <alignment vertical="center"/>
    </xf>
    <xf numFmtId="0" fontId="0" fillId="0" borderId="0" xfId="0" applyProtection="1">
      <alignment vertical="center"/>
    </xf>
    <xf numFmtId="0" fontId="5" fillId="0" borderId="0" xfId="4" applyNumberFormat="1" applyFont="1" applyFill="1" applyBorder="1" applyAlignment="1" applyProtection="1">
      <alignment horizontal="right" vertical="center" shrinkToFit="1"/>
    </xf>
    <xf numFmtId="0" fontId="0" fillId="0" borderId="0" xfId="0" applyBorder="1" applyProtection="1">
      <alignment vertical="center"/>
    </xf>
    <xf numFmtId="49" fontId="29" fillId="0" borderId="1" xfId="2" applyNumberFormat="1" applyFont="1" applyBorder="1" applyAlignment="1">
      <alignment vertical="center"/>
    </xf>
    <xf numFmtId="49" fontId="34" fillId="0" borderId="0" xfId="0" applyNumberFormat="1" applyFont="1" applyAlignment="1">
      <alignment vertical="center"/>
    </xf>
    <xf numFmtId="49" fontId="29" fillId="0" borderId="1" xfId="2" applyNumberFormat="1" applyFont="1" applyBorder="1" applyAlignment="1">
      <alignment vertical="center"/>
    </xf>
    <xf numFmtId="49" fontId="33" fillId="0" borderId="0" xfId="2" applyNumberFormat="1" applyFont="1" applyBorder="1" applyAlignment="1">
      <alignment vertical="center"/>
    </xf>
    <xf numFmtId="49" fontId="35" fillId="0" borderId="0" xfId="0" applyNumberFormat="1" applyFont="1" applyAlignment="1">
      <alignment vertical="center"/>
    </xf>
    <xf numFmtId="185" fontId="5" fillId="0" borderId="1" xfId="2" applyNumberFormat="1" applyFill="1" applyBorder="1" applyAlignment="1">
      <alignment vertical="center"/>
    </xf>
    <xf numFmtId="185" fontId="29" fillId="0" borderId="1" xfId="2" applyNumberFormat="1" applyFont="1" applyBorder="1" applyAlignment="1">
      <alignment vertical="center"/>
    </xf>
    <xf numFmtId="0" fontId="5" fillId="0" borderId="1" xfId="2" applyNumberFormat="1" applyFill="1" applyBorder="1" applyAlignment="1">
      <alignment vertical="center"/>
    </xf>
    <xf numFmtId="185" fontId="5" fillId="0" borderId="1" xfId="2" applyNumberFormat="1" applyFont="1" applyFill="1" applyBorder="1" applyAlignment="1">
      <alignment vertical="center"/>
    </xf>
    <xf numFmtId="49" fontId="29" fillId="0" borderId="1" xfId="2" applyNumberFormat="1" applyFont="1" applyBorder="1" applyAlignment="1">
      <alignment vertical="center"/>
    </xf>
    <xf numFmtId="49" fontId="29" fillId="0" borderId="1" xfId="2" applyNumberFormat="1" applyFont="1" applyBorder="1" applyAlignment="1">
      <alignment vertical="center"/>
    </xf>
    <xf numFmtId="3" fontId="36" fillId="0" borderId="4" xfId="0" applyNumberFormat="1" applyFont="1" applyFill="1" applyBorder="1" applyProtection="1">
      <alignment vertical="center"/>
    </xf>
    <xf numFmtId="0" fontId="38" fillId="0" borderId="0" xfId="0" applyFont="1" applyFill="1" applyBorder="1" applyAlignment="1" applyProtection="1">
      <alignment vertical="center"/>
    </xf>
    <xf numFmtId="0" fontId="38" fillId="0" borderId="0" xfId="0" applyFont="1" applyFill="1" applyBorder="1" applyAlignment="1" applyProtection="1">
      <alignment vertical="center" wrapText="1"/>
    </xf>
    <xf numFmtId="0" fontId="0" fillId="0" borderId="5" xfId="0" applyFont="1" applyFill="1" applyBorder="1" applyAlignment="1" applyProtection="1">
      <alignment horizontal="center" vertical="center" wrapText="1"/>
    </xf>
    <xf numFmtId="49" fontId="29" fillId="0" borderId="1" xfId="2" applyNumberFormat="1" applyFont="1" applyBorder="1" applyAlignment="1">
      <alignment vertical="center"/>
    </xf>
    <xf numFmtId="0" fontId="0" fillId="3" borderId="6" xfId="0" applyFill="1" applyBorder="1" applyAlignment="1" applyProtection="1">
      <alignment horizontal="center" vertical="center" shrinkToFit="1"/>
    </xf>
    <xf numFmtId="179" fontId="0" fillId="3" borderId="6" xfId="0" applyNumberFormat="1" applyFill="1" applyBorder="1" applyAlignment="1" applyProtection="1">
      <alignment vertical="center" shrinkToFit="1"/>
    </xf>
    <xf numFmtId="179" fontId="0" fillId="3" borderId="1" xfId="0" applyNumberFormat="1" applyFill="1" applyBorder="1" applyAlignment="1" applyProtection="1">
      <alignment vertical="center" shrinkToFit="1"/>
    </xf>
    <xf numFmtId="0" fontId="0" fillId="0" borderId="1" xfId="0" applyBorder="1" applyAlignment="1" applyProtection="1">
      <alignment horizontal="center" vertical="center" shrinkToFit="1"/>
    </xf>
    <xf numFmtId="0" fontId="0" fillId="0" borderId="0" xfId="0" applyAlignment="1" applyProtection="1">
      <alignment horizontal="right" vertical="center"/>
    </xf>
    <xf numFmtId="49" fontId="0" fillId="0" borderId="1"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xf>
    <xf numFmtId="0" fontId="0" fillId="0" borderId="7" xfId="0" applyBorder="1" applyAlignment="1" applyProtection="1">
      <alignment vertical="center"/>
    </xf>
    <xf numFmtId="0" fontId="0" fillId="0" borderId="0" xfId="0" applyAlignment="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horizontal="left" vertical="center"/>
    </xf>
    <xf numFmtId="0" fontId="0" fillId="0" borderId="0" xfId="0" applyAlignment="1" applyProtection="1">
      <alignment horizontal="left" vertical="center"/>
    </xf>
    <xf numFmtId="0" fontId="30" fillId="0" borderId="0" xfId="0" applyFont="1" applyAlignment="1" applyProtection="1">
      <alignment horizontal="right" vertical="center"/>
    </xf>
    <xf numFmtId="49" fontId="40" fillId="0" borderId="0" xfId="0" applyNumberFormat="1" applyFont="1" applyAlignment="1" applyProtection="1">
      <alignment vertical="center" wrapText="1"/>
    </xf>
    <xf numFmtId="0" fontId="36" fillId="0" borderId="1" xfId="0" applyFont="1" applyBorder="1" applyAlignment="1" applyProtection="1">
      <alignment horizontal="center" vertical="center"/>
    </xf>
    <xf numFmtId="0" fontId="0" fillId="0" borderId="1" xfId="0" applyNumberFormat="1" applyBorder="1" applyAlignment="1" applyProtection="1">
      <alignment horizontal="center" vertical="center"/>
    </xf>
    <xf numFmtId="49" fontId="0" fillId="0" borderId="0" xfId="0" applyNumberFormat="1" applyProtection="1">
      <alignment vertical="center"/>
    </xf>
    <xf numFmtId="0" fontId="0" fillId="0" borderId="0" xfId="0" applyAlignment="1" applyProtection="1">
      <alignment horizontal="right" vertical="center" shrinkToFit="1"/>
    </xf>
    <xf numFmtId="0" fontId="0" fillId="0" borderId="0" xfId="0" applyAlignment="1" applyProtection="1">
      <alignment vertical="center" shrinkToFit="1"/>
    </xf>
    <xf numFmtId="0" fontId="0" fillId="0" borderId="0" xfId="0" applyBorder="1" applyAlignment="1" applyProtection="1">
      <alignment vertical="center"/>
    </xf>
    <xf numFmtId="0" fontId="5" fillId="0" borderId="0" xfId="4" applyNumberFormat="1" applyFont="1" applyFill="1" applyBorder="1" applyAlignment="1" applyProtection="1">
      <alignment vertical="center" shrinkToFit="1"/>
    </xf>
    <xf numFmtId="0" fontId="0" fillId="0" borderId="6" xfId="0" applyBorder="1" applyProtection="1">
      <alignment vertical="center"/>
    </xf>
    <xf numFmtId="0" fontId="0" fillId="0" borderId="6" xfId="0" applyBorder="1" applyAlignment="1" applyProtection="1">
      <alignment horizontal="center" vertical="center" shrinkToFit="1"/>
    </xf>
    <xf numFmtId="0" fontId="0" fillId="0" borderId="1" xfId="0" applyBorder="1" applyProtection="1">
      <alignment vertical="center"/>
    </xf>
    <xf numFmtId="0" fontId="0" fillId="0" borderId="1" xfId="0" applyFill="1" applyBorder="1" applyAlignment="1" applyProtection="1">
      <alignment horizontal="center" vertical="center" shrinkToFit="1"/>
    </xf>
    <xf numFmtId="49" fontId="0" fillId="0" borderId="0" xfId="0" applyNumberFormat="1" applyBorder="1" applyAlignment="1" applyProtection="1">
      <alignment vertical="center"/>
    </xf>
    <xf numFmtId="0" fontId="31" fillId="0" borderId="0" xfId="0" applyNumberFormat="1" applyFont="1" applyAlignment="1" applyProtection="1">
      <alignment vertical="center"/>
    </xf>
    <xf numFmtId="0" fontId="31" fillId="0" borderId="0" xfId="0" applyNumberFormat="1" applyFont="1" applyBorder="1" applyAlignment="1" applyProtection="1">
      <alignment vertical="center"/>
    </xf>
    <xf numFmtId="180" fontId="0" fillId="0" borderId="0" xfId="0" applyNumberFormat="1" applyFill="1" applyBorder="1" applyAlignment="1" applyProtection="1">
      <alignment horizontal="center" vertical="center"/>
    </xf>
    <xf numFmtId="0" fontId="0" fillId="0" borderId="0" xfId="0" applyFill="1" applyBorder="1" applyAlignment="1" applyProtection="1">
      <alignment horizontal="center" vertical="center"/>
    </xf>
    <xf numFmtId="183" fontId="0" fillId="0" borderId="0" xfId="0" applyNumberFormat="1" applyFill="1" applyBorder="1" applyAlignment="1" applyProtection="1">
      <alignment horizontal="center" vertical="center"/>
    </xf>
    <xf numFmtId="179" fontId="0" fillId="0" borderId="0" xfId="0" applyNumberFormat="1" applyFill="1" applyBorder="1" applyAlignment="1" applyProtection="1">
      <alignment vertical="center"/>
    </xf>
    <xf numFmtId="49" fontId="0" fillId="0" borderId="0" xfId="0" applyNumberFormat="1" applyFill="1" applyBorder="1" applyAlignment="1" applyProtection="1">
      <alignment horizontal="center" vertical="center"/>
    </xf>
    <xf numFmtId="0" fontId="0" fillId="0" borderId="6" xfId="0" applyFill="1" applyBorder="1" applyAlignment="1" applyProtection="1">
      <alignment horizontal="center" vertical="center" shrinkToFit="1"/>
      <protection locked="0"/>
    </xf>
    <xf numFmtId="0" fontId="0" fillId="0" borderId="1" xfId="0" applyFill="1" applyBorder="1" applyAlignment="1" applyProtection="1">
      <alignment horizontal="center" vertical="center" shrinkToFit="1"/>
      <protection locked="0"/>
    </xf>
    <xf numFmtId="0" fontId="0" fillId="0" borderId="6" xfId="0" applyFill="1" applyBorder="1" applyAlignment="1" applyProtection="1">
      <alignment vertical="center" shrinkToFit="1"/>
      <protection locked="0"/>
    </xf>
    <xf numFmtId="183" fontId="0" fillId="0" borderId="6" xfId="0" applyNumberFormat="1" applyFill="1" applyBorder="1" applyAlignment="1" applyProtection="1">
      <alignment horizontal="center" vertical="center" shrinkToFit="1"/>
      <protection locked="0"/>
    </xf>
    <xf numFmtId="183" fontId="0" fillId="0" borderId="1" xfId="0" applyNumberFormat="1" applyFill="1" applyBorder="1" applyAlignment="1" applyProtection="1">
      <alignment horizontal="center" vertical="center" shrinkToFit="1"/>
      <protection locked="0"/>
    </xf>
    <xf numFmtId="49" fontId="29" fillId="0" borderId="1" xfId="2" applyNumberFormat="1" applyFont="1" applyBorder="1" applyAlignment="1">
      <alignment vertical="center"/>
    </xf>
    <xf numFmtId="182" fontId="0" fillId="0" borderId="6" xfId="0" applyNumberFormat="1" applyFill="1" applyBorder="1" applyAlignment="1" applyProtection="1">
      <alignment horizontal="center" vertical="center" shrinkToFit="1"/>
      <protection locked="0"/>
    </xf>
    <xf numFmtId="182" fontId="0" fillId="0" borderId="1" xfId="0" applyNumberFormat="1" applyFill="1" applyBorder="1" applyAlignment="1" applyProtection="1">
      <alignment horizontal="center" vertical="center" shrinkToFit="1"/>
      <protection locked="0"/>
    </xf>
    <xf numFmtId="0" fontId="0" fillId="0" borderId="1" xfId="0" applyNumberFormat="1" applyFill="1" applyBorder="1" applyAlignment="1" applyProtection="1">
      <alignment horizontal="center" vertical="center"/>
    </xf>
    <xf numFmtId="0" fontId="0" fillId="0" borderId="1" xfId="0" applyNumberFormat="1" applyFill="1" applyBorder="1" applyAlignment="1" applyProtection="1">
      <alignment vertical="center" shrinkToFit="1"/>
    </xf>
    <xf numFmtId="38" fontId="0" fillId="0" borderId="6" xfId="0" applyNumberFormat="1" applyFont="1" applyFill="1" applyBorder="1" applyAlignment="1" applyProtection="1">
      <alignment vertical="center" shrinkToFit="1"/>
    </xf>
    <xf numFmtId="38" fontId="0" fillId="0" borderId="1" xfId="0" applyNumberFormat="1" applyFont="1" applyFill="1" applyBorder="1" applyAlignment="1" applyProtection="1">
      <alignment vertical="center" shrinkToFit="1"/>
    </xf>
    <xf numFmtId="0" fontId="5" fillId="0" borderId="2" xfId="4" applyNumberFormat="1" applyFont="1" applyFill="1" applyBorder="1" applyAlignment="1" applyProtection="1">
      <alignment vertical="center" shrinkToFit="1"/>
    </xf>
    <xf numFmtId="0" fontId="0" fillId="0" borderId="0" xfId="0" applyFill="1" applyProtection="1">
      <alignment vertical="center"/>
    </xf>
    <xf numFmtId="0" fontId="0" fillId="0" borderId="0" xfId="0" applyFill="1" applyAlignment="1" applyProtection="1">
      <alignment vertical="center"/>
    </xf>
    <xf numFmtId="0" fontId="0" fillId="0" borderId="0" xfId="0" applyFill="1" applyBorder="1" applyAlignment="1" applyProtection="1">
      <alignment vertical="center"/>
    </xf>
    <xf numFmtId="0" fontId="0" fillId="0" borderId="1" xfId="0" applyFont="1" applyFill="1" applyBorder="1" applyProtection="1">
      <alignment vertical="center"/>
    </xf>
    <xf numFmtId="0" fontId="0" fillId="0" borderId="1" xfId="0" applyFont="1" applyFill="1" applyBorder="1" applyAlignment="1" applyProtection="1">
      <alignment vertical="center" shrinkToFit="1"/>
    </xf>
    <xf numFmtId="3" fontId="0" fillId="0" borderId="6" xfId="0" applyNumberFormat="1" applyFont="1" applyFill="1" applyBorder="1" applyProtection="1">
      <alignment vertical="center"/>
    </xf>
    <xf numFmtId="3" fontId="0" fillId="0" borderId="1" xfId="0" applyNumberFormat="1" applyFont="1" applyFill="1" applyBorder="1" applyProtection="1">
      <alignment vertical="center"/>
    </xf>
    <xf numFmtId="0" fontId="0" fillId="0" borderId="0" xfId="0" applyFill="1" applyAlignment="1" applyProtection="1">
      <alignment horizontal="center" vertical="center"/>
    </xf>
    <xf numFmtId="38" fontId="0" fillId="0" borderId="1" xfId="0" applyNumberFormat="1" applyFont="1" applyFill="1" applyBorder="1" applyAlignment="1" applyProtection="1">
      <alignment vertical="center" shrinkToFit="1"/>
      <protection locked="0"/>
    </xf>
    <xf numFmtId="38" fontId="0" fillId="0" borderId="6" xfId="0" applyNumberFormat="1" applyFont="1" applyFill="1" applyBorder="1" applyAlignment="1" applyProtection="1">
      <alignment vertical="center" shrinkToFit="1"/>
      <protection locked="0"/>
    </xf>
    <xf numFmtId="0" fontId="5" fillId="0" borderId="3" xfId="4" applyNumberFormat="1" applyFont="1" applyFill="1" applyBorder="1" applyAlignment="1" applyProtection="1">
      <alignment vertical="center" shrinkToFit="1"/>
    </xf>
    <xf numFmtId="0" fontId="0" fillId="0" borderId="9" xfId="0" applyFont="1" applyFill="1" applyBorder="1" applyAlignment="1" applyProtection="1">
      <alignment vertical="center" shrinkToFit="1"/>
    </xf>
    <xf numFmtId="0" fontId="0" fillId="0" borderId="9" xfId="0" applyFont="1" applyFill="1" applyBorder="1" applyProtection="1">
      <alignment vertical="center"/>
    </xf>
    <xf numFmtId="38" fontId="0" fillId="0" borderId="9" xfId="0" applyNumberFormat="1" applyFont="1" applyFill="1" applyBorder="1" applyAlignment="1" applyProtection="1">
      <alignment vertical="center" shrinkToFit="1"/>
    </xf>
    <xf numFmtId="3" fontId="0" fillId="0" borderId="9" xfId="0" applyNumberFormat="1" applyFont="1" applyFill="1" applyBorder="1" applyProtection="1">
      <alignment vertical="center"/>
    </xf>
    <xf numFmtId="0" fontId="38" fillId="0" borderId="0" xfId="0" applyFont="1" applyFill="1" applyProtection="1">
      <alignment vertical="center"/>
    </xf>
    <xf numFmtId="0" fontId="38" fillId="0" borderId="0" xfId="0" applyFont="1" applyFill="1" applyBorder="1" applyProtection="1">
      <alignment vertical="center"/>
    </xf>
    <xf numFmtId="0" fontId="36" fillId="0" borderId="7" xfId="0" applyFont="1" applyFill="1" applyBorder="1" applyAlignment="1" applyProtection="1">
      <alignment vertical="center"/>
    </xf>
    <xf numFmtId="0" fontId="36" fillId="0" borderId="0" xfId="0" applyFont="1" applyFill="1" applyBorder="1" applyAlignment="1" applyProtection="1">
      <alignment vertical="center"/>
    </xf>
    <xf numFmtId="0" fontId="38" fillId="0" borderId="7" xfId="0" applyFont="1" applyFill="1" applyBorder="1" applyAlignment="1" applyProtection="1">
      <alignment horizontal="center" vertical="center" wrapText="1"/>
    </xf>
    <xf numFmtId="0" fontId="38" fillId="0" borderId="7" xfId="0" applyFont="1" applyFill="1" applyBorder="1" applyAlignment="1" applyProtection="1">
      <alignment horizontal="center" vertical="center"/>
    </xf>
    <xf numFmtId="0" fontId="38" fillId="0" borderId="0" xfId="0" applyFont="1" applyFill="1" applyBorder="1" applyAlignment="1" applyProtection="1">
      <alignment horizontal="center" vertical="center" wrapText="1"/>
    </xf>
    <xf numFmtId="38" fontId="36" fillId="0" borderId="7" xfId="0" applyNumberFormat="1" applyFont="1" applyFill="1" applyBorder="1" applyProtection="1">
      <alignment vertical="center"/>
    </xf>
    <xf numFmtId="38" fontId="36" fillId="0" borderId="0" xfId="0" applyNumberFormat="1" applyFont="1" applyFill="1" applyBorder="1" applyProtection="1">
      <alignment vertical="center"/>
    </xf>
    <xf numFmtId="38" fontId="36" fillId="0" borderId="0" xfId="0" applyNumberFormat="1" applyFont="1" applyFill="1" applyBorder="1" applyAlignment="1" applyProtection="1">
      <alignment vertical="center"/>
    </xf>
    <xf numFmtId="38" fontId="36" fillId="0" borderId="7" xfId="0" applyNumberFormat="1" applyFont="1" applyFill="1" applyBorder="1" applyAlignment="1" applyProtection="1">
      <alignment vertical="center"/>
    </xf>
    <xf numFmtId="38" fontId="36" fillId="0" borderId="0" xfId="0" applyNumberFormat="1" applyFont="1" applyFill="1" applyBorder="1" applyAlignment="1" applyProtection="1">
      <alignment vertical="center" wrapText="1"/>
    </xf>
    <xf numFmtId="178" fontId="0" fillId="0" borderId="0" xfId="0" applyNumberFormat="1" applyFill="1" applyBorder="1" applyAlignment="1" applyProtection="1">
      <alignment horizontal="center" vertical="center"/>
    </xf>
    <xf numFmtId="182" fontId="29" fillId="0" borderId="0" xfId="1" applyNumberFormat="1" applyFont="1" applyFill="1" applyBorder="1" applyProtection="1">
      <alignment vertical="center"/>
    </xf>
    <xf numFmtId="38" fontId="42" fillId="0" borderId="0" xfId="0" applyNumberFormat="1" applyFont="1" applyFill="1" applyBorder="1" applyAlignment="1" applyProtection="1">
      <alignment vertical="center"/>
    </xf>
    <xf numFmtId="0" fontId="31" fillId="0" borderId="0" xfId="0" applyFont="1" applyFill="1" applyProtection="1">
      <alignment vertical="center"/>
    </xf>
    <xf numFmtId="0" fontId="0" fillId="0" borderId="2" xfId="0" applyFont="1" applyFill="1" applyBorder="1" applyAlignment="1" applyProtection="1">
      <alignment vertical="center"/>
    </xf>
    <xf numFmtId="3" fontId="0" fillId="0" borderId="1" xfId="0" applyNumberFormat="1" applyFont="1" applyFill="1" applyBorder="1" applyProtection="1">
      <alignment vertical="center"/>
      <protection locked="0"/>
    </xf>
    <xf numFmtId="3" fontId="0" fillId="0" borderId="9" xfId="0" applyNumberFormat="1" applyFont="1" applyFill="1" applyBorder="1" applyProtection="1">
      <alignment vertical="center"/>
      <protection locked="0"/>
    </xf>
    <xf numFmtId="0" fontId="0" fillId="0" borderId="0" xfId="0" applyFont="1" applyFill="1" applyProtection="1">
      <alignment vertical="center"/>
    </xf>
    <xf numFmtId="0" fontId="0" fillId="0" borderId="0" xfId="0" applyFont="1" applyFill="1" applyBorder="1" applyProtection="1">
      <alignment vertical="center"/>
    </xf>
    <xf numFmtId="0" fontId="0" fillId="0" borderId="0" xfId="0" applyFont="1" applyFill="1" applyAlignment="1" applyProtection="1">
      <alignment vertical="center"/>
    </xf>
    <xf numFmtId="49" fontId="0" fillId="0" borderId="0" xfId="0" applyNumberFormat="1" applyFont="1" applyFill="1" applyBorder="1" applyAlignment="1" applyProtection="1">
      <alignment vertical="center" shrinkToFit="1"/>
    </xf>
    <xf numFmtId="0" fontId="0" fillId="0" borderId="4" xfId="0" applyFont="1" applyFill="1" applyBorder="1" applyAlignment="1" applyProtection="1">
      <alignment horizontal="center" vertical="center"/>
    </xf>
    <xf numFmtId="0" fontId="0" fillId="0" borderId="4" xfId="0" applyFont="1" applyFill="1" applyBorder="1" applyAlignment="1" applyProtection="1">
      <alignment vertical="center" shrinkToFit="1"/>
    </xf>
    <xf numFmtId="3" fontId="0" fillId="0" borderId="4" xfId="0" applyNumberFormat="1" applyFont="1" applyFill="1" applyBorder="1" applyProtection="1">
      <alignment vertical="center"/>
    </xf>
    <xf numFmtId="0" fontId="0" fillId="0" borderId="0" xfId="0" applyFont="1" applyFill="1" applyBorder="1" applyAlignment="1" applyProtection="1">
      <alignment vertical="center" shrinkToFit="1"/>
    </xf>
    <xf numFmtId="0" fontId="0" fillId="0" borderId="0" xfId="0" applyFont="1" applyFill="1" applyAlignment="1" applyProtection="1">
      <alignment horizontal="center" vertical="center"/>
    </xf>
    <xf numFmtId="0" fontId="42" fillId="0" borderId="0" xfId="0" applyFont="1" applyFill="1" applyBorder="1" applyAlignment="1" applyProtection="1">
      <alignment vertical="center"/>
    </xf>
    <xf numFmtId="0" fontId="5" fillId="0" borderId="4" xfId="4" applyNumberFormat="1" applyFont="1" applyFill="1" applyBorder="1" applyAlignment="1" applyProtection="1">
      <alignment vertical="center" shrinkToFit="1"/>
    </xf>
    <xf numFmtId="49" fontId="29" fillId="0" borderId="1" xfId="2" applyNumberFormat="1" applyFont="1" applyBorder="1" applyAlignment="1">
      <alignment vertical="center"/>
    </xf>
    <xf numFmtId="0" fontId="0" fillId="0" borderId="0" xfId="0" applyFont="1" applyBorder="1" applyProtection="1">
      <alignment vertical="center"/>
    </xf>
    <xf numFmtId="183" fontId="0" fillId="0" borderId="0" xfId="0" applyNumberFormat="1" applyFont="1" applyFill="1" applyBorder="1" applyAlignment="1" applyProtection="1">
      <alignment vertical="center"/>
    </xf>
    <xf numFmtId="0" fontId="40" fillId="0" borderId="0" xfId="0" applyFont="1" applyFill="1" applyAlignment="1" applyProtection="1">
      <alignment vertical="center"/>
    </xf>
    <xf numFmtId="0" fontId="0" fillId="0" borderId="2" xfId="0" applyBorder="1" applyProtection="1">
      <alignment vertical="center"/>
    </xf>
    <xf numFmtId="0" fontId="0" fillId="0" borderId="8" xfId="0" applyBorder="1" applyProtection="1">
      <alignment vertical="center"/>
    </xf>
    <xf numFmtId="0" fontId="40" fillId="0" borderId="0" xfId="0" applyFont="1" applyProtection="1">
      <alignment vertical="center"/>
    </xf>
    <xf numFmtId="0" fontId="40" fillId="0" borderId="0" xfId="0" applyFont="1" applyAlignment="1" applyProtection="1">
      <alignment horizontal="right" vertical="center"/>
    </xf>
    <xf numFmtId="0" fontId="40" fillId="0" borderId="0" xfId="0" applyFont="1" applyAlignment="1" applyProtection="1">
      <alignment horizontal="center" vertical="center"/>
    </xf>
    <xf numFmtId="0" fontId="0" fillId="3" borderId="1" xfId="0" applyFill="1" applyBorder="1" applyAlignment="1" applyProtection="1">
      <alignment horizontal="center" vertical="center" shrinkToFit="1"/>
    </xf>
    <xf numFmtId="0" fontId="45" fillId="0" borderId="0" xfId="0" applyFont="1" applyBorder="1" applyAlignment="1" applyProtection="1">
      <alignment vertical="center"/>
    </xf>
    <xf numFmtId="0" fontId="0" fillId="0" borderId="4" xfId="0" applyBorder="1" applyAlignment="1" applyProtection="1">
      <alignment vertical="center"/>
    </xf>
    <xf numFmtId="0" fontId="0" fillId="0" borderId="1" xfId="0" applyNumberFormat="1" applyFont="1" applyBorder="1" applyAlignment="1" applyProtection="1">
      <alignment vertical="center"/>
    </xf>
    <xf numFmtId="0" fontId="0" fillId="0" borderId="0" xfId="0" applyFont="1" applyProtection="1">
      <alignment vertical="center"/>
    </xf>
    <xf numFmtId="0" fontId="0" fillId="0" borderId="0" xfId="0" applyFont="1" applyBorder="1" applyAlignment="1" applyProtection="1">
      <alignment horizontal="center" vertical="center"/>
    </xf>
    <xf numFmtId="0" fontId="0" fillId="0" borderId="0" xfId="0" applyFont="1" applyBorder="1" applyAlignment="1" applyProtection="1">
      <alignment vertical="center"/>
    </xf>
    <xf numFmtId="0" fontId="36" fillId="0" borderId="0" xfId="0" applyFont="1" applyAlignment="1" applyProtection="1">
      <alignment horizontal="right" vertical="center"/>
    </xf>
    <xf numFmtId="0" fontId="36" fillId="0" borderId="0" xfId="0" applyFont="1" applyProtection="1">
      <alignment vertical="center"/>
    </xf>
    <xf numFmtId="0" fontId="5" fillId="0" borderId="4" xfId="4" applyNumberFormat="1" applyFont="1" applyFill="1" applyBorder="1" applyAlignment="1" applyProtection="1">
      <alignment horizontal="right" vertical="center" shrinkToFit="1"/>
    </xf>
    <xf numFmtId="0" fontId="0" fillId="0" borderId="1" xfId="0" applyBorder="1" applyAlignment="1" applyProtection="1">
      <alignment horizontal="center" vertical="center"/>
    </xf>
    <xf numFmtId="0" fontId="0" fillId="0" borderId="0" xfId="0" applyAlignment="1" applyProtection="1">
      <alignment horizontal="right" vertical="center"/>
    </xf>
    <xf numFmtId="0" fontId="45" fillId="0" borderId="0" xfId="0" applyFont="1" applyAlignment="1" applyProtection="1">
      <alignment vertical="center"/>
    </xf>
    <xf numFmtId="0" fontId="0" fillId="0" borderId="9"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0" xfId="0" applyFill="1" applyAlignment="1" applyProtection="1">
      <alignment horizontal="right" vertical="center"/>
    </xf>
    <xf numFmtId="0" fontId="0" fillId="0" borderId="0" xfId="0" applyFont="1" applyFill="1" applyAlignment="1" applyProtection="1">
      <alignment horizontal="right" vertical="center"/>
    </xf>
    <xf numFmtId="0" fontId="0" fillId="0" borderId="10" xfId="0" applyFont="1" applyBorder="1" applyAlignment="1" applyProtection="1">
      <alignment horizontal="center" vertical="center"/>
    </xf>
    <xf numFmtId="0" fontId="0" fillId="0" borderId="0" xfId="0" applyBorder="1" applyAlignment="1" applyProtection="1">
      <alignment horizontal="center" vertical="center"/>
    </xf>
    <xf numFmtId="49" fontId="38" fillId="0" borderId="0" xfId="0" applyNumberFormat="1" applyFont="1" applyFill="1" applyBorder="1" applyProtection="1">
      <alignment vertical="center"/>
    </xf>
    <xf numFmtId="0" fontId="0" fillId="0" borderId="3" xfId="0" applyBorder="1" applyAlignment="1" applyProtection="1">
      <alignment vertical="center"/>
    </xf>
    <xf numFmtId="38" fontId="29" fillId="0" borderId="11" xfId="1" applyFont="1" applyFill="1" applyBorder="1" applyAlignment="1" applyProtection="1">
      <alignment horizontal="center" vertical="center"/>
    </xf>
    <xf numFmtId="38" fontId="29" fillId="0" borderId="4" xfId="1" applyFont="1" applyFill="1" applyBorder="1" applyAlignment="1" applyProtection="1">
      <alignment horizontal="center" vertical="center" textRotation="255"/>
    </xf>
    <xf numFmtId="38" fontId="29" fillId="0" borderId="4" xfId="1" applyFont="1" applyFill="1" applyBorder="1" applyAlignment="1" applyProtection="1">
      <alignment horizontal="center" vertical="center"/>
    </xf>
    <xf numFmtId="38" fontId="29" fillId="0" borderId="4" xfId="1" applyFont="1" applyFill="1" applyBorder="1" applyProtection="1">
      <alignment vertical="center"/>
    </xf>
    <xf numFmtId="38" fontId="42" fillId="0" borderId="4" xfId="1" applyFont="1" applyFill="1" applyBorder="1" applyAlignment="1" applyProtection="1">
      <alignment vertical="center"/>
    </xf>
    <xf numFmtId="38" fontId="29" fillId="0" borderId="1" xfId="1" applyFont="1" applyFill="1" applyBorder="1" applyAlignment="1" applyProtection="1">
      <alignment vertical="center"/>
    </xf>
    <xf numFmtId="38" fontId="29" fillId="0" borderId="0" xfId="1" applyFont="1" applyFill="1" applyBorder="1" applyAlignment="1" applyProtection="1">
      <alignment horizontal="center" vertical="center"/>
    </xf>
    <xf numFmtId="38" fontId="38" fillId="0" borderId="1" xfId="1" applyFont="1" applyFill="1" applyBorder="1" applyAlignment="1" applyProtection="1">
      <alignment horizontal="center" vertical="center" wrapText="1"/>
    </xf>
    <xf numFmtId="0" fontId="0" fillId="0" borderId="0" xfId="0" applyFill="1" applyBorder="1" applyProtection="1">
      <alignment vertical="center"/>
    </xf>
    <xf numFmtId="0" fontId="0" fillId="0" borderId="0" xfId="0" applyNumberFormat="1" applyBorder="1" applyAlignment="1" applyProtection="1">
      <alignment vertical="center"/>
    </xf>
    <xf numFmtId="0" fontId="0" fillId="0" borderId="1" xfId="0" applyFill="1" applyBorder="1" applyProtection="1">
      <alignment vertical="center"/>
    </xf>
    <xf numFmtId="0" fontId="42" fillId="0" borderId="0" xfId="0" applyFont="1" applyFill="1" applyBorder="1" applyProtection="1">
      <alignment vertical="center"/>
    </xf>
    <xf numFmtId="0" fontId="40" fillId="0" borderId="0" xfId="0" applyFont="1" applyAlignment="1" applyProtection="1">
      <alignment horizontal="right" vertical="center"/>
    </xf>
    <xf numFmtId="0" fontId="0" fillId="0" borderId="6" xfId="0" applyFill="1" applyBorder="1" applyAlignment="1" applyProtection="1">
      <alignment horizontal="center" vertical="center" shrinkToFit="1"/>
    </xf>
    <xf numFmtId="0" fontId="31" fillId="0" borderId="3" xfId="0" applyFont="1" applyFill="1" applyBorder="1" applyAlignment="1" applyProtection="1">
      <alignment vertical="center"/>
    </xf>
    <xf numFmtId="0" fontId="31" fillId="0" borderId="0" xfId="0" applyFont="1" applyFill="1" applyBorder="1" applyProtection="1">
      <alignment vertical="center"/>
    </xf>
    <xf numFmtId="0" fontId="0" fillId="0" borderId="0" xfId="0" applyFill="1" applyAlignment="1" applyProtection="1">
      <alignment horizontal="right" vertical="center"/>
    </xf>
    <xf numFmtId="0" fontId="0" fillId="0" borderId="0" xfId="0" applyAlignment="1" applyProtection="1">
      <alignment horizontal="center" vertical="center"/>
    </xf>
    <xf numFmtId="181" fontId="5" fillId="0" borderId="1" xfId="2" applyNumberFormat="1" applyBorder="1" applyAlignment="1">
      <alignment vertical="center"/>
    </xf>
    <xf numFmtId="181" fontId="0" fillId="0" borderId="1" xfId="0" applyNumberFormat="1" applyBorder="1" applyAlignment="1">
      <alignment vertical="center"/>
    </xf>
    <xf numFmtId="0" fontId="6" fillId="0" borderId="0" xfId="6" applyFont="1" applyFill="1" applyBorder="1" applyAlignment="1">
      <alignment vertical="center"/>
    </xf>
    <xf numFmtId="0" fontId="5" fillId="0" borderId="0" xfId="6" applyAlignment="1">
      <alignment vertical="center"/>
    </xf>
    <xf numFmtId="0" fontId="5" fillId="2" borderId="1" xfId="6" applyFill="1" applyBorder="1" applyAlignment="1">
      <alignment horizontal="center" vertical="center"/>
    </xf>
    <xf numFmtId="49" fontId="5" fillId="2" borderId="1" xfId="6" applyNumberFormat="1" applyFont="1" applyFill="1" applyBorder="1" applyAlignment="1">
      <alignment horizontal="center" vertical="center"/>
    </xf>
    <xf numFmtId="0" fontId="5" fillId="0" borderId="1" xfId="6" applyFill="1" applyBorder="1" applyAlignment="1">
      <alignment vertical="center"/>
    </xf>
    <xf numFmtId="0" fontId="5" fillId="0" borderId="1" xfId="6" applyBorder="1" applyAlignment="1">
      <alignment vertical="center"/>
    </xf>
    <xf numFmtId="0" fontId="5" fillId="0" borderId="1" xfId="2" applyBorder="1"/>
    <xf numFmtId="0" fontId="5" fillId="0" borderId="0" xfId="2"/>
    <xf numFmtId="0" fontId="45" fillId="0" borderId="0" xfId="0" applyFont="1" applyAlignment="1" applyProtection="1">
      <alignment vertical="center"/>
    </xf>
    <xf numFmtId="0" fontId="45" fillId="0" borderId="0" xfId="0" applyFont="1" applyFill="1" applyAlignment="1" applyProtection="1">
      <alignment vertical="center"/>
    </xf>
    <xf numFmtId="0" fontId="46" fillId="0" borderId="0" xfId="0" applyFont="1" applyFill="1" applyAlignment="1" applyProtection="1">
      <alignment vertical="center"/>
    </xf>
    <xf numFmtId="0" fontId="46" fillId="0" borderId="15" xfId="0" applyFont="1" applyFill="1" applyBorder="1" applyAlignment="1" applyProtection="1">
      <alignment vertical="center"/>
    </xf>
    <xf numFmtId="0" fontId="0" fillId="0" borderId="0" xfId="0" applyNumberFormat="1" applyFont="1" applyFill="1" applyBorder="1" applyAlignment="1" applyProtection="1">
      <alignment vertical="center"/>
    </xf>
    <xf numFmtId="0" fontId="47" fillId="0" borderId="0" xfId="0" applyFont="1" applyAlignment="1" applyProtection="1">
      <alignment vertical="center" shrinkToFit="1"/>
    </xf>
    <xf numFmtId="0" fontId="0" fillId="0" borderId="16" xfId="0" applyFill="1" applyBorder="1" applyAlignment="1" applyProtection="1">
      <alignment horizontal="center" vertical="center" shrinkToFit="1"/>
      <protection locked="0"/>
    </xf>
    <xf numFmtId="0" fontId="0" fillId="0" borderId="17" xfId="0" applyFill="1" applyBorder="1" applyAlignment="1" applyProtection="1">
      <alignment horizontal="center" vertical="center" shrinkToFit="1"/>
      <protection locked="0"/>
    </xf>
    <xf numFmtId="0" fontId="0" fillId="0" borderId="18" xfId="0" applyFill="1" applyBorder="1" applyAlignment="1" applyProtection="1">
      <alignment horizontal="center" vertical="center" shrinkToFit="1"/>
      <protection locked="0"/>
    </xf>
    <xf numFmtId="0" fontId="0" fillId="0" borderId="19" xfId="0" applyFill="1" applyBorder="1" applyAlignment="1" applyProtection="1">
      <alignment horizontal="center" vertical="center" shrinkToFit="1"/>
      <protection locked="0"/>
    </xf>
    <xf numFmtId="0" fontId="0" fillId="0" borderId="20" xfId="0" applyFill="1" applyBorder="1" applyAlignment="1" applyProtection="1">
      <alignment horizontal="center" vertical="center" shrinkToFit="1"/>
      <protection locked="0"/>
    </xf>
    <xf numFmtId="0" fontId="0" fillId="0" borderId="21" xfId="0" applyFill="1" applyBorder="1" applyAlignment="1" applyProtection="1">
      <alignment horizontal="center" vertical="center" shrinkToFit="1"/>
      <protection locked="0"/>
    </xf>
    <xf numFmtId="0" fontId="0" fillId="0" borderId="23" xfId="0" applyFill="1" applyBorder="1" applyAlignment="1" applyProtection="1">
      <alignment horizontal="center" vertical="top" textRotation="255"/>
    </xf>
    <xf numFmtId="0" fontId="0" fillId="0" borderId="24" xfId="0" applyFill="1" applyBorder="1" applyAlignment="1" applyProtection="1">
      <alignment horizontal="center" vertical="top" textRotation="255" wrapText="1"/>
    </xf>
    <xf numFmtId="0" fontId="0" fillId="0" borderId="24" xfId="0" applyFill="1" applyBorder="1" applyAlignment="1" applyProtection="1">
      <alignment horizontal="center" vertical="top" textRotation="255"/>
    </xf>
    <xf numFmtId="0" fontId="0" fillId="0" borderId="25" xfId="0" applyFill="1" applyBorder="1" applyAlignment="1" applyProtection="1">
      <alignment horizontal="center" vertical="top" textRotation="255"/>
    </xf>
    <xf numFmtId="0" fontId="0" fillId="0" borderId="23" xfId="0" applyFill="1" applyBorder="1" applyAlignment="1" applyProtection="1">
      <alignment horizontal="center" vertical="top" textRotation="255" wrapText="1"/>
    </xf>
    <xf numFmtId="0" fontId="48" fillId="0" borderId="24" xfId="0" applyFont="1" applyFill="1" applyBorder="1" applyAlignment="1" applyProtection="1">
      <alignment horizontal="center" vertical="top" textRotation="255" wrapText="1"/>
    </xf>
    <xf numFmtId="0" fontId="0" fillId="0" borderId="25" xfId="0" applyFill="1" applyBorder="1" applyAlignment="1" applyProtection="1">
      <alignment horizontal="center" vertical="top" textRotation="255" wrapText="1"/>
    </xf>
    <xf numFmtId="0" fontId="0" fillId="0" borderId="26" xfId="0" applyFill="1" applyBorder="1" applyAlignment="1" applyProtection="1">
      <alignment horizontal="center" vertical="top" textRotation="255" wrapText="1"/>
    </xf>
    <xf numFmtId="0" fontId="0" fillId="0" borderId="27" xfId="0" applyFill="1" applyBorder="1" applyAlignment="1" applyProtection="1">
      <alignment horizontal="center" vertical="top" textRotation="255"/>
    </xf>
    <xf numFmtId="49" fontId="29" fillId="0" borderId="1" xfId="2" applyNumberFormat="1" applyFont="1" applyBorder="1" applyAlignment="1">
      <alignment vertical="center"/>
    </xf>
    <xf numFmtId="0" fontId="0" fillId="3" borderId="6" xfId="0" applyNumberFormat="1" applyFill="1" applyBorder="1" applyAlignment="1" applyProtection="1">
      <alignment horizontal="center" vertical="center" shrinkToFit="1"/>
    </xf>
    <xf numFmtId="0" fontId="0" fillId="3" borderId="6" xfId="0" applyNumberFormat="1" applyFill="1" applyBorder="1" applyAlignment="1" applyProtection="1">
      <alignment vertical="center" shrinkToFit="1"/>
    </xf>
    <xf numFmtId="0" fontId="0" fillId="3" borderId="1" xfId="0" applyNumberFormat="1" applyFill="1" applyBorder="1" applyAlignment="1" applyProtection="1">
      <alignment horizontal="center" vertical="center" shrinkToFit="1"/>
    </xf>
    <xf numFmtId="0" fontId="0" fillId="3" borderId="1" xfId="0" applyNumberFormat="1" applyFill="1" applyBorder="1" applyAlignment="1" applyProtection="1">
      <alignment vertical="center" shrinkToFit="1"/>
    </xf>
    <xf numFmtId="0" fontId="40" fillId="3" borderId="6" xfId="0" applyFont="1" applyFill="1" applyBorder="1" applyAlignment="1" applyProtection="1">
      <alignment horizontal="center" vertical="center" shrinkToFit="1"/>
    </xf>
    <xf numFmtId="0" fontId="40" fillId="3" borderId="1" xfId="0" applyFont="1" applyFill="1" applyBorder="1" applyAlignment="1" applyProtection="1">
      <alignment horizontal="center" vertical="center" shrinkToFit="1"/>
    </xf>
    <xf numFmtId="182" fontId="0" fillId="0" borderId="6" xfId="0" applyNumberFormat="1" applyFill="1" applyBorder="1" applyAlignment="1" applyProtection="1">
      <alignment horizontal="center" vertical="center" shrinkToFit="1"/>
    </xf>
    <xf numFmtId="182" fontId="0" fillId="0" borderId="11" xfId="0" applyNumberFormat="1" applyFill="1" applyBorder="1" applyAlignment="1" applyProtection="1">
      <alignment horizontal="center" vertical="center" shrinkToFit="1"/>
    </xf>
    <xf numFmtId="0" fontId="0" fillId="0" borderId="11" xfId="0" applyNumberFormat="1" applyFill="1" applyBorder="1" applyAlignment="1" applyProtection="1">
      <alignment vertical="center" shrinkToFit="1"/>
    </xf>
    <xf numFmtId="49" fontId="29" fillId="0" borderId="1" xfId="2" applyNumberFormat="1" applyFont="1" applyBorder="1" applyAlignment="1">
      <alignment vertical="center"/>
    </xf>
    <xf numFmtId="0" fontId="15" fillId="0" borderId="0" xfId="0" applyFont="1" applyAlignment="1" applyProtection="1">
      <alignment vertical="center"/>
    </xf>
    <xf numFmtId="0" fontId="15" fillId="0" borderId="0" xfId="0" applyFont="1" applyFill="1" applyProtection="1">
      <alignment vertical="center"/>
    </xf>
    <xf numFmtId="49" fontId="5" fillId="4" borderId="1" xfId="2" applyNumberFormat="1" applyFill="1" applyBorder="1" applyAlignment="1">
      <alignment vertical="center"/>
    </xf>
    <xf numFmtId="49" fontId="5" fillId="5" borderId="1" xfId="2" applyNumberFormat="1" applyFill="1" applyBorder="1" applyAlignment="1">
      <alignment vertical="center" shrinkToFit="1"/>
    </xf>
    <xf numFmtId="0" fontId="0" fillId="6" borderId="1" xfId="0" applyFill="1" applyBorder="1">
      <alignment vertical="center"/>
    </xf>
    <xf numFmtId="49" fontId="5" fillId="7" borderId="1" xfId="2" applyNumberFormat="1" applyFill="1" applyBorder="1" applyAlignment="1">
      <alignment vertical="center" shrinkToFit="1"/>
    </xf>
    <xf numFmtId="49" fontId="5" fillId="8" borderId="1" xfId="2" applyNumberFormat="1" applyFill="1" applyBorder="1" applyAlignment="1">
      <alignment vertical="center" shrinkToFit="1"/>
    </xf>
    <xf numFmtId="49" fontId="5" fillId="9" borderId="1" xfId="2" applyNumberFormat="1" applyFill="1" applyBorder="1" applyAlignment="1">
      <alignment vertical="center" shrinkToFit="1"/>
    </xf>
    <xf numFmtId="49" fontId="5" fillId="10" borderId="1" xfId="2" applyNumberFormat="1" applyFill="1" applyBorder="1" applyAlignment="1">
      <alignment vertical="center" shrinkToFit="1"/>
    </xf>
    <xf numFmtId="49" fontId="5" fillId="11" borderId="1" xfId="2" applyNumberFormat="1" applyFill="1" applyBorder="1" applyAlignment="1">
      <alignment vertical="center" shrinkToFit="1"/>
    </xf>
    <xf numFmtId="49" fontId="5" fillId="12" borderId="1" xfId="2" applyNumberFormat="1" applyFill="1" applyBorder="1" applyAlignment="1">
      <alignment vertical="center" shrinkToFit="1"/>
    </xf>
    <xf numFmtId="49" fontId="5" fillId="13" borderId="1" xfId="2" applyNumberFormat="1" applyFill="1" applyBorder="1" applyAlignment="1">
      <alignment vertical="center" shrinkToFit="1"/>
    </xf>
    <xf numFmtId="49" fontId="5" fillId="6" borderId="1" xfId="2" applyNumberFormat="1" applyFill="1" applyBorder="1" applyAlignment="1">
      <alignment vertical="center" shrinkToFit="1"/>
    </xf>
    <xf numFmtId="49" fontId="5" fillId="14" borderId="1" xfId="2" applyNumberFormat="1" applyFill="1" applyBorder="1" applyAlignment="1">
      <alignment vertical="center" shrinkToFit="1"/>
    </xf>
    <xf numFmtId="49" fontId="29" fillId="7" borderId="1" xfId="2" applyNumberFormat="1" applyFont="1" applyFill="1" applyBorder="1" applyAlignment="1">
      <alignment vertical="center"/>
    </xf>
    <xf numFmtId="49" fontId="29" fillId="9" borderId="1" xfId="2" applyNumberFormat="1" applyFont="1" applyFill="1" applyBorder="1" applyAlignment="1">
      <alignment vertical="center"/>
    </xf>
    <xf numFmtId="49" fontId="29" fillId="10" borderId="1" xfId="2" applyNumberFormat="1" applyFont="1" applyFill="1" applyBorder="1" applyAlignment="1">
      <alignment vertical="center"/>
    </xf>
    <xf numFmtId="0" fontId="0" fillId="0" borderId="1" xfId="0" applyNumberFormat="1" applyBorder="1" applyAlignment="1">
      <alignment vertical="center" shrinkToFit="1"/>
    </xf>
    <xf numFmtId="0" fontId="29" fillId="0" borderId="1" xfId="2" applyNumberFormat="1" applyFont="1" applyBorder="1" applyAlignment="1">
      <alignment vertical="center" shrinkToFit="1"/>
    </xf>
    <xf numFmtId="0" fontId="0" fillId="3" borderId="1" xfId="0" applyFont="1" applyFill="1" applyBorder="1" applyAlignment="1" applyProtection="1">
      <alignment horizontal="center" vertical="center"/>
    </xf>
    <xf numFmtId="0" fontId="0" fillId="3" borderId="9" xfId="0" applyFont="1" applyFill="1" applyBorder="1" applyAlignment="1" applyProtection="1">
      <alignment horizontal="center" vertical="center"/>
    </xf>
    <xf numFmtId="185" fontId="29" fillId="0" borderId="1" xfId="2" applyNumberFormat="1" applyFont="1" applyBorder="1" applyAlignment="1">
      <alignment horizontal="right" vertical="center"/>
    </xf>
    <xf numFmtId="0" fontId="5" fillId="0" borderId="0" xfId="4" applyNumberFormat="1" applyFont="1" applyFill="1" applyBorder="1" applyAlignment="1" applyProtection="1">
      <alignment horizontal="right" vertical="center" wrapText="1" shrinkToFit="1"/>
    </xf>
    <xf numFmtId="0" fontId="0" fillId="0" borderId="0" xfId="0" applyFill="1" applyBorder="1" applyAlignment="1" applyProtection="1">
      <alignment horizontal="center" vertical="center"/>
    </xf>
    <xf numFmtId="0" fontId="0" fillId="0" borderId="0" xfId="0" applyBorder="1" applyAlignment="1" applyProtection="1">
      <alignment horizontal="right" vertical="center"/>
    </xf>
    <xf numFmtId="0" fontId="40" fillId="0" borderId="0" xfId="0" applyNumberFormat="1" applyFont="1" applyBorder="1" applyAlignment="1" applyProtection="1">
      <alignment vertical="center"/>
    </xf>
    <xf numFmtId="0" fontId="40" fillId="0" borderId="0" xfId="0" applyNumberFormat="1" applyFont="1" applyAlignment="1" applyProtection="1">
      <alignment vertical="center"/>
    </xf>
    <xf numFmtId="0" fontId="5" fillId="0" borderId="0" xfId="4" applyNumberFormat="1" applyFont="1" applyFill="1" applyBorder="1" applyAlignment="1" applyProtection="1">
      <alignment vertical="center"/>
    </xf>
    <xf numFmtId="183" fontId="0" fillId="3" borderId="6" xfId="0" applyNumberFormat="1" applyFill="1" applyBorder="1" applyAlignment="1" applyProtection="1">
      <alignment horizontal="center" vertical="center" shrinkToFit="1"/>
    </xf>
    <xf numFmtId="183" fontId="0" fillId="3" borderId="1" xfId="0" applyNumberFormat="1" applyFill="1" applyBorder="1" applyAlignment="1" applyProtection="1">
      <alignment horizontal="center" vertical="center" shrinkToFit="1"/>
    </xf>
    <xf numFmtId="0" fontId="0" fillId="0" borderId="29" xfId="0" applyFill="1" applyBorder="1" applyAlignment="1" applyProtection="1">
      <alignment vertical="center" textRotation="255"/>
    </xf>
    <xf numFmtId="49" fontId="0" fillId="0" borderId="1" xfId="0" applyNumberFormat="1" applyFill="1" applyBorder="1" applyAlignment="1" applyProtection="1">
      <alignment horizontal="center" vertical="center" shrinkToFit="1"/>
      <protection locked="0"/>
    </xf>
    <xf numFmtId="49" fontId="29" fillId="0" borderId="1" xfId="2" applyNumberFormat="1" applyFont="1" applyBorder="1" applyAlignment="1">
      <alignment vertical="center"/>
    </xf>
    <xf numFmtId="0" fontId="31" fillId="0" borderId="0" xfId="0" applyFont="1" applyBorder="1" applyAlignment="1" applyProtection="1">
      <alignment vertical="center"/>
      <protection locked="0"/>
    </xf>
    <xf numFmtId="0" fontId="0" fillId="0" borderId="0" xfId="0" applyProtection="1">
      <alignment vertical="center"/>
      <protection locked="0"/>
    </xf>
    <xf numFmtId="0" fontId="31" fillId="0" borderId="0" xfId="0" applyFont="1" applyBorder="1" applyProtection="1">
      <alignment vertical="center"/>
      <protection locked="0"/>
    </xf>
    <xf numFmtId="0" fontId="0" fillId="0" borderId="0" xfId="0" applyNumberFormat="1" applyBorder="1" applyAlignment="1" applyProtection="1">
      <alignment vertical="center"/>
      <protection locked="0"/>
    </xf>
    <xf numFmtId="0" fontId="31" fillId="0" borderId="0" xfId="0" applyFont="1" applyFill="1" applyBorder="1" applyAlignment="1" applyProtection="1">
      <alignment vertical="center" shrinkToFit="1"/>
      <protection locked="0"/>
    </xf>
    <xf numFmtId="0" fontId="41" fillId="0" borderId="0" xfId="4" applyNumberFormat="1" applyFont="1" applyFill="1" applyBorder="1" applyAlignment="1" applyProtection="1">
      <alignment vertical="center" shrinkToFit="1"/>
      <protection locked="0"/>
    </xf>
    <xf numFmtId="0" fontId="31" fillId="0" borderId="0" xfId="0" applyFont="1" applyProtection="1">
      <alignment vertical="center"/>
      <protection locked="0"/>
    </xf>
    <xf numFmtId="180" fontId="0" fillId="3" borderId="6" xfId="0" applyNumberFormat="1" applyFill="1" applyBorder="1" applyAlignment="1" applyProtection="1">
      <alignment horizontal="center" vertical="center" shrinkToFit="1"/>
    </xf>
    <xf numFmtId="180" fontId="0" fillId="3" borderId="1" xfId="0" applyNumberFormat="1" applyFill="1" applyBorder="1" applyAlignment="1" applyProtection="1">
      <alignment horizontal="center" vertical="center" shrinkToFit="1"/>
    </xf>
    <xf numFmtId="49" fontId="29" fillId="0" borderId="1" xfId="2" applyNumberFormat="1" applyFont="1" applyBorder="1" applyAlignment="1">
      <alignment vertical="center"/>
    </xf>
    <xf numFmtId="182" fontId="0" fillId="3" borderId="6" xfId="0" applyNumberFormat="1" applyFill="1" applyBorder="1" applyAlignment="1" applyProtection="1">
      <alignment horizontal="center" vertical="center" shrinkToFit="1"/>
    </xf>
    <xf numFmtId="182" fontId="0" fillId="3" borderId="1" xfId="0" applyNumberFormat="1" applyFill="1" applyBorder="1" applyAlignment="1" applyProtection="1">
      <alignment horizontal="center" vertical="center" shrinkToFit="1"/>
    </xf>
    <xf numFmtId="0" fontId="0" fillId="0" borderId="0" xfId="0"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38" fillId="0" borderId="0" xfId="0" applyFont="1" applyFill="1" applyBorder="1" applyAlignment="1" applyProtection="1">
      <alignment horizontal="center" vertical="center"/>
    </xf>
    <xf numFmtId="49" fontId="5" fillId="0" borderId="1" xfId="2" applyNumberFormat="1" applyBorder="1" applyAlignment="1">
      <alignment vertical="center" shrinkToFit="1"/>
    </xf>
    <xf numFmtId="0" fontId="38" fillId="0" borderId="0" xfId="0" applyNumberFormat="1" applyFont="1" applyFill="1" applyBorder="1" applyAlignment="1" applyProtection="1">
      <alignment vertical="center"/>
    </xf>
    <xf numFmtId="0" fontId="50" fillId="0" borderId="0"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xf>
    <xf numFmtId="0" fontId="0" fillId="0" borderId="0" xfId="0" applyFill="1" applyBorder="1" applyAlignment="1" applyProtection="1">
      <alignment vertical="center" wrapText="1"/>
    </xf>
    <xf numFmtId="0" fontId="0" fillId="0" borderId="8" xfId="0" applyBorder="1" applyAlignment="1" applyProtection="1">
      <alignment horizontal="center" vertical="center" shrinkToFit="1"/>
    </xf>
    <xf numFmtId="0" fontId="0" fillId="0" borderId="0" xfId="0" applyFill="1" applyAlignment="1" applyProtection="1">
      <alignment horizontal="right" vertical="center"/>
    </xf>
    <xf numFmtId="49" fontId="29" fillId="0" borderId="1" xfId="2" applyNumberFormat="1" applyFont="1" applyBorder="1" applyAlignment="1">
      <alignment vertical="center"/>
    </xf>
    <xf numFmtId="49" fontId="29" fillId="0" borderId="1" xfId="2" applyNumberFormat="1" applyFont="1" applyFill="1" applyBorder="1" applyAlignment="1">
      <alignment vertical="center"/>
    </xf>
    <xf numFmtId="185" fontId="29" fillId="0" borderId="1" xfId="2" applyNumberFormat="1" applyFont="1" applyFill="1" applyBorder="1" applyAlignment="1">
      <alignment vertical="center"/>
    </xf>
    <xf numFmtId="0" fontId="0" fillId="0" borderId="8" xfId="0" applyBorder="1" applyAlignment="1" applyProtection="1">
      <alignment horizontal="center" vertical="center" shrinkToFit="1"/>
    </xf>
    <xf numFmtId="0" fontId="40" fillId="0" borderId="0" xfId="0" applyFont="1" applyFill="1" applyBorder="1" applyProtection="1">
      <alignment vertical="center"/>
    </xf>
    <xf numFmtId="0" fontId="0" fillId="0" borderId="0" xfId="0" applyFill="1" applyAlignment="1" applyProtection="1">
      <alignment vertical="top"/>
    </xf>
    <xf numFmtId="0" fontId="42" fillId="0" borderId="7" xfId="0" applyFont="1" applyFill="1" applyBorder="1" applyAlignment="1" applyProtection="1">
      <alignment vertical="center"/>
    </xf>
    <xf numFmtId="0" fontId="0" fillId="0" borderId="1" xfId="0" applyNumberFormat="1" applyBorder="1" applyAlignment="1" applyProtection="1">
      <alignment vertical="center"/>
    </xf>
    <xf numFmtId="0" fontId="0" fillId="0" borderId="0" xfId="0" applyNumberFormat="1" applyAlignment="1" applyProtection="1">
      <alignment vertical="center"/>
    </xf>
    <xf numFmtId="0" fontId="0" fillId="0" borderId="0" xfId="0" applyNumberFormat="1" applyBorder="1" applyAlignment="1" applyProtection="1">
      <alignment horizontal="center" vertical="center"/>
    </xf>
    <xf numFmtId="0" fontId="32" fillId="0" borderId="1" xfId="0" applyNumberFormat="1" applyFont="1" applyBorder="1" applyAlignment="1" applyProtection="1">
      <alignment vertical="center"/>
    </xf>
    <xf numFmtId="0" fontId="0" fillId="0" borderId="9" xfId="0" applyNumberFormat="1" applyBorder="1" applyAlignment="1" applyProtection="1">
      <alignment vertical="center"/>
    </xf>
    <xf numFmtId="0" fontId="32" fillId="0" borderId="9" xfId="0" applyNumberFormat="1" applyFont="1" applyBorder="1" applyAlignment="1" applyProtection="1">
      <alignment vertical="center"/>
    </xf>
    <xf numFmtId="0" fontId="0" fillId="0" borderId="11" xfId="0" applyNumberFormat="1" applyBorder="1" applyAlignment="1" applyProtection="1">
      <alignment vertical="center"/>
    </xf>
    <xf numFmtId="0" fontId="32" fillId="0" borderId="11" xfId="0" applyNumberFormat="1" applyFont="1" applyBorder="1" applyAlignment="1" applyProtection="1">
      <alignment vertical="center"/>
    </xf>
    <xf numFmtId="0" fontId="0" fillId="0" borderId="32" xfId="0" applyNumberFormat="1" applyBorder="1" applyAlignment="1" applyProtection="1">
      <alignment vertical="center"/>
    </xf>
    <xf numFmtId="0" fontId="0" fillId="0" borderId="9" xfId="0" applyNumberFormat="1" applyBorder="1" applyAlignment="1" applyProtection="1">
      <alignment horizontal="center" vertical="center" wrapText="1"/>
    </xf>
    <xf numFmtId="0" fontId="32" fillId="0" borderId="9" xfId="0" applyNumberFormat="1" applyFont="1" applyBorder="1" applyAlignment="1" applyProtection="1">
      <alignment horizontal="center" vertical="center" wrapText="1"/>
    </xf>
    <xf numFmtId="0" fontId="0" fillId="0" borderId="10" xfId="0" applyBorder="1" applyAlignment="1" applyProtection="1">
      <alignment horizontal="center" vertical="center" shrinkToFit="1"/>
    </xf>
    <xf numFmtId="0" fontId="0" fillId="0" borderId="8" xfId="0" applyNumberFormat="1" applyFill="1" applyBorder="1" applyAlignment="1" applyProtection="1">
      <alignment horizontal="center" vertical="center" shrinkToFit="1"/>
    </xf>
    <xf numFmtId="0" fontId="0" fillId="0" borderId="8" xfId="0" applyBorder="1" applyAlignment="1" applyProtection="1">
      <alignment vertical="center"/>
    </xf>
    <xf numFmtId="49" fontId="0" fillId="0" borderId="2" xfId="0" applyNumberFormat="1" applyBorder="1" applyAlignment="1" applyProtection="1">
      <alignment horizontal="center" vertical="center"/>
      <protection locked="0"/>
    </xf>
    <xf numFmtId="0" fontId="0" fillId="0" borderId="10" xfId="0" applyBorder="1" applyAlignment="1" applyProtection="1">
      <alignment horizontal="right" vertical="center"/>
    </xf>
    <xf numFmtId="0" fontId="0" fillId="0" borderId="8" xfId="0" applyFont="1" applyBorder="1" applyAlignment="1" applyProtection="1">
      <alignment vertical="center" shrinkToFit="1"/>
    </xf>
    <xf numFmtId="38" fontId="29" fillId="0" borderId="1" xfId="1" applyFont="1" applyFill="1" applyBorder="1" applyAlignment="1" applyProtection="1">
      <alignment horizontal="center" vertical="center" shrinkToFit="1"/>
    </xf>
    <xf numFmtId="38" fontId="29" fillId="0" borderId="14" xfId="1" applyFont="1" applyFill="1" applyBorder="1" applyAlignment="1" applyProtection="1">
      <alignment horizontal="center" vertical="center" shrinkToFit="1"/>
    </xf>
    <xf numFmtId="38" fontId="29" fillId="0" borderId="1" xfId="1" applyFont="1" applyFill="1" applyBorder="1" applyAlignment="1" applyProtection="1">
      <alignment horizontal="right" vertical="center" shrinkToFit="1"/>
    </xf>
    <xf numFmtId="38" fontId="36" fillId="0" borderId="1" xfId="1" applyFont="1" applyFill="1" applyBorder="1" applyAlignment="1" applyProtection="1">
      <alignment horizontal="center" vertical="center" wrapText="1"/>
    </xf>
    <xf numFmtId="0" fontId="0" fillId="0" borderId="0" xfId="0" applyFill="1" applyAlignment="1" applyProtection="1">
      <alignment horizontal="right" vertical="center"/>
    </xf>
    <xf numFmtId="0" fontId="0" fillId="3" borderId="11" xfId="0" applyNumberFormat="1" applyFill="1" applyBorder="1" applyAlignment="1" applyProtection="1">
      <alignment vertical="center" shrinkToFit="1"/>
    </xf>
    <xf numFmtId="0" fontId="40" fillId="0" borderId="0" xfId="0" applyFont="1" applyFill="1" applyBorder="1" applyAlignment="1" applyProtection="1">
      <alignment vertical="center"/>
    </xf>
    <xf numFmtId="0" fontId="40"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9" fillId="0" borderId="0" xfId="0" applyFont="1" applyFill="1" applyBorder="1" applyProtection="1">
      <alignment vertical="center"/>
    </xf>
    <xf numFmtId="0" fontId="40" fillId="0" borderId="0" xfId="1" applyNumberFormat="1" applyFont="1" applyProtection="1">
      <alignment vertical="center"/>
      <protection locked="0"/>
    </xf>
    <xf numFmtId="0" fontId="32" fillId="0" borderId="37" xfId="0" applyFont="1" applyBorder="1" applyAlignment="1" applyProtection="1">
      <alignment vertical="center" shrinkToFit="1"/>
      <protection locked="0"/>
    </xf>
    <xf numFmtId="0" fontId="32" fillId="0" borderId="8" xfId="0" applyFont="1" applyBorder="1" applyAlignment="1" applyProtection="1">
      <alignment vertical="center" shrinkToFit="1"/>
      <protection locked="0"/>
    </xf>
    <xf numFmtId="180" fontId="32" fillId="0" borderId="1" xfId="0" applyNumberFormat="1" applyFont="1" applyBorder="1" applyAlignment="1" applyProtection="1">
      <alignment vertical="center" shrinkToFit="1"/>
      <protection locked="0"/>
    </xf>
    <xf numFmtId="0" fontId="0" fillId="0" borderId="0" xfId="0" applyFont="1" applyProtection="1">
      <alignment vertical="center"/>
      <protection locked="0"/>
    </xf>
    <xf numFmtId="0" fontId="0" fillId="0" borderId="0" xfId="0" applyNumberFormat="1" applyFont="1" applyProtection="1">
      <alignment vertical="center"/>
      <protection locked="0"/>
    </xf>
    <xf numFmtId="0" fontId="29" fillId="0" borderId="0" xfId="1" applyNumberFormat="1" applyFont="1" applyProtection="1">
      <alignment vertical="center"/>
      <protection locked="0"/>
    </xf>
    <xf numFmtId="0" fontId="51" fillId="0" borderId="9" xfId="0" applyFont="1" applyBorder="1" applyAlignment="1" applyProtection="1">
      <alignment horizontal="center" vertical="center" shrinkToFit="1"/>
      <protection locked="0"/>
    </xf>
    <xf numFmtId="0" fontId="51" fillId="0" borderId="0" xfId="0" applyFont="1" applyProtection="1">
      <alignment vertical="center"/>
      <protection locked="0"/>
    </xf>
    <xf numFmtId="0" fontId="51" fillId="0" borderId="1" xfId="0" applyFont="1" applyBorder="1" applyAlignment="1" applyProtection="1">
      <alignment horizontal="center" vertical="center" shrinkToFit="1"/>
      <protection locked="0"/>
    </xf>
    <xf numFmtId="0" fontId="0" fillId="0" borderId="15" xfId="0" applyFont="1" applyBorder="1" applyAlignment="1" applyProtection="1">
      <alignment horizontal="center" vertical="center"/>
      <protection locked="0"/>
    </xf>
    <xf numFmtId="0" fontId="0" fillId="0" borderId="28" xfId="0" applyFont="1" applyBorder="1" applyAlignment="1" applyProtection="1">
      <alignment horizontal="center" vertical="center"/>
      <protection locked="0"/>
    </xf>
    <xf numFmtId="0" fontId="0" fillId="0" borderId="9" xfId="0" applyFont="1" applyBorder="1" applyAlignment="1" applyProtection="1">
      <alignment horizontal="center" vertical="center"/>
      <protection locked="0"/>
    </xf>
    <xf numFmtId="0" fontId="51" fillId="0" borderId="10" xfId="0" applyFont="1" applyBorder="1" applyAlignment="1" applyProtection="1">
      <alignment horizontal="center" vertical="center" shrinkToFit="1"/>
      <protection locked="0"/>
    </xf>
    <xf numFmtId="0" fontId="51" fillId="0" borderId="2" xfId="0" applyFont="1" applyBorder="1" applyAlignment="1" applyProtection="1">
      <alignment horizontal="center" vertical="center" shrinkToFit="1"/>
      <protection locked="0"/>
    </xf>
    <xf numFmtId="0" fontId="51" fillId="0" borderId="38" xfId="0" applyFont="1" applyBorder="1" applyAlignment="1" applyProtection="1">
      <alignment horizontal="center" vertical="center" shrinkToFit="1"/>
      <protection locked="0"/>
    </xf>
    <xf numFmtId="0" fontId="32" fillId="0" borderId="39" xfId="0" applyFont="1" applyBorder="1" applyProtection="1">
      <alignment vertical="center"/>
      <protection locked="0"/>
    </xf>
    <xf numFmtId="0" fontId="32" fillId="0" borderId="40" xfId="0" applyFont="1" applyBorder="1" applyProtection="1">
      <alignment vertical="center"/>
      <protection locked="0"/>
    </xf>
    <xf numFmtId="0" fontId="32" fillId="0" borderId="41" xfId="0" applyFont="1" applyBorder="1" applyProtection="1">
      <alignment vertical="center"/>
      <protection locked="0"/>
    </xf>
    <xf numFmtId="0" fontId="32" fillId="0" borderId="42" xfId="0" applyFont="1" applyBorder="1" applyProtection="1">
      <alignment vertical="center"/>
      <protection locked="0"/>
    </xf>
    <xf numFmtId="0" fontId="0" fillId="0" borderId="1" xfId="0" applyFont="1" applyBorder="1" applyAlignment="1" applyProtection="1">
      <alignment vertical="center" shrinkToFit="1"/>
      <protection locked="0"/>
    </xf>
    <xf numFmtId="0" fontId="29" fillId="0" borderId="1" xfId="1" applyNumberFormat="1" applyFont="1" applyBorder="1" applyAlignment="1" applyProtection="1">
      <alignment vertical="center" shrinkToFit="1"/>
      <protection locked="0"/>
    </xf>
    <xf numFmtId="180" fontId="0" fillId="0" borderId="1" xfId="0" applyNumberFormat="1" applyFont="1" applyBorder="1" applyAlignment="1" applyProtection="1">
      <alignment vertical="center" shrinkToFit="1"/>
      <protection locked="0"/>
    </xf>
    <xf numFmtId="0" fontId="0" fillId="0" borderId="10" xfId="0" applyFont="1" applyBorder="1" applyAlignment="1" applyProtection="1">
      <alignment vertical="center" shrinkToFit="1"/>
      <protection locked="0"/>
    </xf>
    <xf numFmtId="0" fontId="0" fillId="0" borderId="43" xfId="0" applyFont="1" applyBorder="1" applyProtection="1">
      <alignment vertical="center"/>
      <protection locked="0"/>
    </xf>
    <xf numFmtId="0" fontId="0" fillId="0" borderId="6" xfId="0" applyFont="1" applyBorder="1" applyProtection="1">
      <alignment vertical="center"/>
      <protection locked="0"/>
    </xf>
    <xf numFmtId="0" fontId="0" fillId="0" borderId="1" xfId="0" applyFont="1" applyBorder="1" applyProtection="1">
      <alignment vertical="center"/>
      <protection locked="0"/>
    </xf>
    <xf numFmtId="0" fontId="40" fillId="0" borderId="0" xfId="0" applyFont="1" applyAlignment="1" applyProtection="1">
      <alignment vertical="center"/>
    </xf>
    <xf numFmtId="0" fontId="51" fillId="0" borderId="44" xfId="0" applyFont="1" applyBorder="1" applyAlignment="1" applyProtection="1">
      <alignment vertical="center"/>
      <protection locked="0"/>
    </xf>
    <xf numFmtId="0" fontId="51" fillId="0" borderId="3" xfId="0" applyFont="1" applyBorder="1" applyAlignment="1" applyProtection="1">
      <alignment vertical="center"/>
      <protection locked="0"/>
    </xf>
    <xf numFmtId="49" fontId="0" fillId="0" borderId="1" xfId="0" applyNumberFormat="1" applyFill="1" applyBorder="1" applyAlignment="1" applyProtection="1">
      <alignment vertical="center" shrinkToFit="1"/>
      <protection locked="0"/>
    </xf>
    <xf numFmtId="49" fontId="0" fillId="0" borderId="1" xfId="0" applyNumberFormat="1" applyBorder="1" applyAlignment="1" applyProtection="1">
      <alignment vertical="center" shrinkToFit="1"/>
      <protection locked="0"/>
    </xf>
    <xf numFmtId="14" fontId="0" fillId="0" borderId="11" xfId="0" applyNumberFormat="1" applyFill="1" applyBorder="1" applyAlignment="1" applyProtection="1">
      <alignment horizontal="center" vertical="center" shrinkToFit="1"/>
      <protection locked="0"/>
    </xf>
    <xf numFmtId="14" fontId="0" fillId="0" borderId="1" xfId="0" applyNumberFormat="1" applyFill="1" applyBorder="1" applyAlignment="1" applyProtection="1">
      <alignment horizontal="center" vertical="center" shrinkToFit="1"/>
      <protection locked="0"/>
    </xf>
    <xf numFmtId="14" fontId="0" fillId="0" borderId="6" xfId="0" applyNumberFormat="1" applyFill="1" applyBorder="1" applyAlignment="1" applyProtection="1">
      <alignment horizontal="center" vertical="center" shrinkToFit="1"/>
      <protection locked="0"/>
    </xf>
    <xf numFmtId="38" fontId="29" fillId="0" borderId="11" xfId="1" applyFont="1" applyFill="1" applyBorder="1" applyAlignment="1" applyProtection="1">
      <alignment vertical="center" shrinkToFit="1"/>
      <protection locked="0"/>
    </xf>
    <xf numFmtId="178" fontId="0" fillId="0" borderId="11" xfId="0" applyNumberFormat="1" applyFill="1" applyBorder="1" applyAlignment="1" applyProtection="1">
      <alignment vertical="center" shrinkToFit="1"/>
      <protection locked="0"/>
    </xf>
    <xf numFmtId="3" fontId="0" fillId="0" borderId="11" xfId="0" applyNumberFormat="1" applyFill="1" applyBorder="1" applyAlignment="1" applyProtection="1">
      <alignment vertical="center" shrinkToFit="1"/>
    </xf>
    <xf numFmtId="38" fontId="29" fillId="0" borderId="1" xfId="1" applyFont="1" applyFill="1" applyBorder="1" applyAlignment="1" applyProtection="1">
      <alignment vertical="center" shrinkToFit="1"/>
      <protection locked="0"/>
    </xf>
    <xf numFmtId="178" fontId="0" fillId="0" borderId="1" xfId="0" applyNumberFormat="1" applyFill="1" applyBorder="1" applyAlignment="1" applyProtection="1">
      <alignment vertical="center" shrinkToFit="1"/>
      <protection locked="0"/>
    </xf>
    <xf numFmtId="3" fontId="0" fillId="0" borderId="1" xfId="0" applyNumberFormat="1" applyFill="1" applyBorder="1" applyAlignment="1" applyProtection="1">
      <alignment vertical="center" shrinkToFit="1"/>
    </xf>
    <xf numFmtId="3" fontId="0" fillId="0" borderId="30" xfId="0" applyNumberFormat="1" applyFill="1" applyBorder="1" applyAlignment="1" applyProtection="1">
      <alignment vertical="center" shrinkToFit="1"/>
    </xf>
    <xf numFmtId="3" fontId="0" fillId="0" borderId="45" xfId="0" applyNumberFormat="1" applyFill="1" applyBorder="1" applyAlignment="1" applyProtection="1">
      <alignment vertical="center" shrinkToFit="1"/>
    </xf>
    <xf numFmtId="38" fontId="29" fillId="0" borderId="6" xfId="1" applyFont="1" applyFill="1" applyBorder="1" applyAlignment="1" applyProtection="1">
      <alignment vertical="center" shrinkToFit="1"/>
      <protection locked="0"/>
    </xf>
    <xf numFmtId="178" fontId="0" fillId="0" borderId="6" xfId="0" applyNumberFormat="1" applyFill="1" applyBorder="1" applyAlignment="1" applyProtection="1">
      <alignment vertical="center" shrinkToFit="1"/>
      <protection locked="0"/>
    </xf>
    <xf numFmtId="3" fontId="0" fillId="0" borderId="11" xfId="0" applyNumberFormat="1" applyFont="1" applyFill="1" applyBorder="1" applyAlignment="1" applyProtection="1">
      <alignment vertical="center" shrinkToFit="1"/>
    </xf>
    <xf numFmtId="183" fontId="0" fillId="0" borderId="19" xfId="0" applyNumberFormat="1" applyFill="1" applyBorder="1" applyAlignment="1" applyProtection="1">
      <alignment horizontal="center" vertical="center" shrinkToFit="1"/>
      <protection locked="0"/>
    </xf>
    <xf numFmtId="0" fontId="0" fillId="0" borderId="20" xfId="0" applyNumberFormat="1" applyFill="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83" fontId="0" fillId="0" borderId="19" xfId="0" applyNumberFormat="1" applyBorder="1" applyAlignment="1" applyProtection="1">
      <alignment horizontal="center" vertical="center" shrinkToFit="1"/>
      <protection locked="0"/>
    </xf>
    <xf numFmtId="0" fontId="0" fillId="0" borderId="20" xfId="0" applyNumberFormat="1" applyBorder="1"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36" fillId="0" borderId="1" xfId="0" applyFont="1" applyBorder="1" applyAlignment="1" applyProtection="1">
      <alignment horizontal="center" vertical="center" shrinkToFit="1"/>
    </xf>
    <xf numFmtId="184" fontId="42" fillId="0" borderId="48" xfId="0" applyNumberFormat="1" applyFont="1" applyFill="1" applyBorder="1" applyAlignment="1" applyProtection="1">
      <alignment vertical="center" shrinkToFit="1"/>
    </xf>
    <xf numFmtId="184" fontId="42" fillId="0" borderId="1" xfId="0" applyNumberFormat="1" applyFont="1" applyFill="1" applyBorder="1" applyAlignment="1" applyProtection="1">
      <alignment vertical="center" shrinkToFit="1"/>
      <protection locked="0"/>
    </xf>
    <xf numFmtId="184" fontId="47" fillId="0" borderId="1" xfId="0" applyNumberFormat="1" applyFont="1" applyFill="1" applyBorder="1" applyAlignment="1" applyProtection="1">
      <alignment vertical="center" shrinkToFit="1"/>
      <protection locked="0"/>
    </xf>
    <xf numFmtId="184" fontId="42" fillId="0" borderId="1" xfId="0" applyNumberFormat="1" applyFont="1" applyFill="1" applyBorder="1" applyAlignment="1" applyProtection="1">
      <alignment vertical="center" shrinkToFit="1"/>
    </xf>
    <xf numFmtId="0" fontId="29" fillId="0" borderId="1" xfId="2" applyNumberFormat="1" applyFont="1" applyBorder="1" applyAlignment="1">
      <alignment vertical="center" shrinkToFit="1"/>
    </xf>
    <xf numFmtId="49" fontId="5" fillId="15" borderId="1" xfId="2" applyNumberFormat="1" applyFill="1" applyBorder="1" applyAlignment="1">
      <alignment vertical="center" shrinkToFit="1"/>
    </xf>
    <xf numFmtId="49" fontId="29" fillId="8" borderId="1" xfId="2" applyNumberFormat="1" applyFont="1" applyFill="1" applyBorder="1" applyAlignment="1">
      <alignment vertical="center"/>
    </xf>
    <xf numFmtId="0" fontId="0" fillId="16" borderId="1" xfId="0" applyFill="1" applyBorder="1">
      <alignment vertical="center"/>
    </xf>
    <xf numFmtId="0" fontId="5" fillId="0" borderId="1" xfId="2" applyNumberFormat="1" applyFill="1" applyBorder="1" applyAlignment="1">
      <alignment horizontal="left" vertical="center"/>
    </xf>
    <xf numFmtId="0" fontId="5" fillId="0" borderId="1" xfId="2" applyNumberFormat="1" applyBorder="1" applyAlignment="1">
      <alignment horizontal="left" vertical="center"/>
    </xf>
    <xf numFmtId="0" fontId="29" fillId="0" borderId="1" xfId="2" applyNumberFormat="1" applyFont="1" applyFill="1" applyBorder="1" applyAlignment="1">
      <alignment vertical="center" shrinkToFit="1"/>
    </xf>
    <xf numFmtId="49" fontId="5" fillId="0" borderId="4" xfId="2" applyNumberFormat="1" applyBorder="1" applyAlignment="1">
      <alignment vertical="center"/>
    </xf>
    <xf numFmtId="0" fontId="0" fillId="0" borderId="4" xfId="0" applyBorder="1">
      <alignment vertical="center"/>
    </xf>
    <xf numFmtId="0" fontId="0" fillId="0" borderId="0" xfId="0" applyBorder="1">
      <alignment vertical="center"/>
    </xf>
    <xf numFmtId="0" fontId="35" fillId="0" borderId="3" xfId="0" applyFont="1" applyFill="1" applyBorder="1" applyAlignment="1" applyProtection="1">
      <alignment vertical="center"/>
    </xf>
    <xf numFmtId="0" fontId="0" fillId="0" borderId="0" xfId="0" applyFont="1" applyFill="1" applyBorder="1" applyAlignment="1" applyProtection="1">
      <alignment vertical="center"/>
    </xf>
    <xf numFmtId="0" fontId="52" fillId="0" borderId="0" xfId="0" applyFont="1" applyFill="1" applyBorder="1" applyAlignment="1" applyProtection="1">
      <alignment vertical="center"/>
    </xf>
    <xf numFmtId="187" fontId="0" fillId="0" borderId="1" xfId="0" applyNumberFormat="1" applyFill="1" applyBorder="1" applyAlignment="1" applyProtection="1">
      <alignment horizontal="center" vertical="center"/>
    </xf>
    <xf numFmtId="49" fontId="0" fillId="0" borderId="6" xfId="0" applyNumberFormat="1" applyFill="1" applyBorder="1" applyAlignment="1" applyProtection="1">
      <alignment vertical="center" shrinkToFit="1"/>
      <protection locked="0"/>
    </xf>
    <xf numFmtId="0" fontId="0" fillId="0" borderId="49" xfId="0" applyFont="1" applyBorder="1" applyAlignment="1" applyProtection="1">
      <alignment horizontal="center" vertical="center"/>
    </xf>
    <xf numFmtId="0" fontId="0" fillId="0" borderId="50" xfId="0" applyFont="1" applyBorder="1" applyAlignment="1" applyProtection="1">
      <alignment horizontal="center" vertical="center"/>
    </xf>
    <xf numFmtId="0" fontId="0" fillId="0" borderId="51" xfId="0" applyBorder="1" applyProtection="1">
      <alignment vertical="center"/>
    </xf>
    <xf numFmtId="0" fontId="0" fillId="0" borderId="52" xfId="0" applyBorder="1" applyProtection="1">
      <alignment vertical="center"/>
    </xf>
    <xf numFmtId="0" fontId="38" fillId="0" borderId="1" xfId="0" applyFont="1" applyBorder="1" applyAlignment="1" applyProtection="1">
      <alignment horizontal="center" vertical="center" textRotation="255" wrapText="1"/>
      <protection locked="0"/>
    </xf>
    <xf numFmtId="49" fontId="0" fillId="0" borderId="2" xfId="0" applyNumberFormat="1" applyBorder="1" applyAlignment="1" applyProtection="1">
      <alignment vertical="center"/>
    </xf>
    <xf numFmtId="0" fontId="0" fillId="0" borderId="2" xfId="0" applyNumberFormat="1" applyBorder="1" applyAlignment="1" applyProtection="1">
      <alignment vertical="center"/>
    </xf>
    <xf numFmtId="0" fontId="49" fillId="0" borderId="0" xfId="0" applyFont="1" applyAlignment="1" applyProtection="1">
      <alignment vertical="center"/>
    </xf>
    <xf numFmtId="0" fontId="49" fillId="0" borderId="0" xfId="0" applyFont="1" applyProtection="1">
      <alignment vertical="center"/>
    </xf>
    <xf numFmtId="0" fontId="53" fillId="0" borderId="1" xfId="0" applyFont="1" applyBorder="1" applyAlignment="1" applyProtection="1">
      <alignment horizontal="center" vertical="center" shrinkToFit="1"/>
    </xf>
    <xf numFmtId="0" fontId="49" fillId="0" borderId="1" xfId="0" applyFont="1" applyBorder="1" applyAlignment="1" applyProtection="1">
      <alignment horizontal="center" vertical="center" shrinkToFit="1"/>
    </xf>
    <xf numFmtId="0" fontId="54" fillId="0" borderId="1" xfId="0" applyFont="1" applyBorder="1" applyAlignment="1" applyProtection="1">
      <alignment horizontal="center" vertical="center" wrapText="1"/>
    </xf>
    <xf numFmtId="0" fontId="49" fillId="0" borderId="0" xfId="0" applyFont="1" applyAlignment="1" applyProtection="1">
      <alignment horizontal="right" vertical="center"/>
    </xf>
    <xf numFmtId="0" fontId="49" fillId="0" borderId="0" xfId="0" applyFont="1" applyAlignment="1" applyProtection="1">
      <alignment horizontal="center" vertical="center"/>
    </xf>
    <xf numFmtId="0" fontId="55" fillId="0" borderId="0" xfId="0" applyFont="1" applyAlignment="1" applyProtection="1">
      <alignment vertical="center"/>
    </xf>
    <xf numFmtId="180" fontId="0" fillId="0" borderId="6" xfId="0" applyNumberFormat="1" applyFont="1" applyFill="1" applyBorder="1" applyAlignment="1" applyProtection="1">
      <alignment horizontal="center" vertical="center" shrinkToFit="1"/>
      <protection locked="0"/>
    </xf>
    <xf numFmtId="183" fontId="0" fillId="0" borderId="16" xfId="0" applyNumberFormat="1" applyFill="1" applyBorder="1" applyAlignment="1" applyProtection="1">
      <alignment horizontal="center" vertical="center" shrinkToFit="1"/>
      <protection locked="0"/>
    </xf>
    <xf numFmtId="0" fontId="0" fillId="0" borderId="17" xfId="0" applyNumberFormat="1" applyFill="1" applyBorder="1" applyAlignment="1" applyProtection="1">
      <alignment horizontal="center" vertical="center" shrinkToFit="1"/>
      <protection locked="0"/>
    </xf>
    <xf numFmtId="49" fontId="0" fillId="0" borderId="6" xfId="0" applyNumberFormat="1" applyFill="1" applyBorder="1" applyAlignment="1" applyProtection="1">
      <alignment horizontal="center" vertical="center" shrinkToFit="1"/>
      <protection locked="0"/>
    </xf>
    <xf numFmtId="0" fontId="36" fillId="0" borderId="5" xfId="0" applyFont="1" applyBorder="1" applyAlignment="1" applyProtection="1">
      <alignment horizontal="center" vertical="center" textRotation="255" wrapText="1"/>
    </xf>
    <xf numFmtId="49" fontId="0" fillId="0" borderId="6" xfId="0" applyNumberFormat="1" applyBorder="1" applyAlignment="1" applyProtection="1">
      <alignment vertical="center" shrinkToFit="1"/>
      <protection locked="0"/>
    </xf>
    <xf numFmtId="0" fontId="0" fillId="0" borderId="6" xfId="0" applyBorder="1" applyAlignment="1" applyProtection="1">
      <alignment horizontal="center" vertical="center" shrinkToFit="1"/>
      <protection locked="0"/>
    </xf>
    <xf numFmtId="183" fontId="0" fillId="0" borderId="16" xfId="0" applyNumberFormat="1" applyBorder="1" applyAlignment="1" applyProtection="1">
      <alignment horizontal="center" vertical="center" shrinkToFit="1"/>
      <protection locked="0"/>
    </xf>
    <xf numFmtId="0" fontId="0" fillId="0" borderId="17" xfId="0" applyNumberFormat="1"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49" fontId="0" fillId="0" borderId="6" xfId="0" applyNumberFormat="1" applyBorder="1" applyAlignment="1" applyProtection="1">
      <alignment horizontal="center" vertical="center" shrinkToFit="1"/>
      <protection locked="0"/>
    </xf>
    <xf numFmtId="0" fontId="36" fillId="0" borderId="0" xfId="0" applyFont="1" applyFill="1" applyAlignment="1" applyProtection="1">
      <alignment horizontal="right" vertical="center"/>
    </xf>
    <xf numFmtId="0" fontId="0" fillId="0" borderId="54" xfId="0" applyFont="1" applyBorder="1" applyAlignment="1" applyProtection="1">
      <alignment vertical="center"/>
    </xf>
    <xf numFmtId="0" fontId="0" fillId="0" borderId="55" xfId="0" applyFont="1" applyBorder="1" applyAlignment="1" applyProtection="1">
      <alignment vertical="center"/>
    </xf>
    <xf numFmtId="0" fontId="0" fillId="0" borderId="5" xfId="0" applyFont="1" applyBorder="1" applyAlignment="1" applyProtection="1">
      <alignment horizontal="center" vertical="center" shrinkToFit="1"/>
      <protection locked="0"/>
    </xf>
    <xf numFmtId="0" fontId="32" fillId="0" borderId="10" xfId="0" applyFont="1" applyBorder="1" applyAlignment="1" applyProtection="1">
      <alignment vertical="center" shrinkToFit="1"/>
    </xf>
    <xf numFmtId="49" fontId="32" fillId="0" borderId="2" xfId="0" applyNumberFormat="1" applyFont="1" applyBorder="1" applyAlignment="1" applyProtection="1">
      <alignment vertical="center" shrinkToFit="1"/>
    </xf>
    <xf numFmtId="49" fontId="5" fillId="0" borderId="1" xfId="2" applyNumberFormat="1" applyFont="1" applyFill="1" applyBorder="1" applyAlignment="1">
      <alignment vertical="center" shrinkToFit="1"/>
    </xf>
    <xf numFmtId="49" fontId="29" fillId="0" borderId="1" xfId="2" applyNumberFormat="1" applyFont="1" applyBorder="1" applyAlignment="1">
      <alignment vertical="center"/>
    </xf>
    <xf numFmtId="49" fontId="29" fillId="0" borderId="1" xfId="2" applyNumberFormat="1" applyFont="1" applyBorder="1" applyAlignment="1">
      <alignment vertical="center"/>
    </xf>
    <xf numFmtId="49" fontId="33" fillId="0" borderId="3" xfId="2" applyNumberFormat="1" applyFont="1" applyFill="1" applyBorder="1" applyAlignment="1">
      <alignment vertical="center"/>
    </xf>
    <xf numFmtId="0" fontId="5" fillId="0" borderId="1" xfId="2" applyNumberFormat="1" applyBorder="1" applyAlignment="1">
      <alignment vertical="center"/>
    </xf>
    <xf numFmtId="0" fontId="29" fillId="0" borderId="1" xfId="2" applyNumberFormat="1" applyFont="1" applyBorder="1" applyAlignment="1">
      <alignment vertical="center"/>
    </xf>
    <xf numFmtId="0" fontId="29" fillId="0" borderId="1" xfId="2" applyNumberFormat="1" applyFont="1" applyBorder="1" applyAlignment="1">
      <alignment vertical="center"/>
    </xf>
    <xf numFmtId="9" fontId="29" fillId="0" borderId="1" xfId="2" applyNumberFormat="1" applyFont="1" applyBorder="1" applyAlignment="1">
      <alignment vertical="center"/>
    </xf>
    <xf numFmtId="49" fontId="29" fillId="0" borderId="1" xfId="2" applyNumberFormat="1" applyFont="1" applyFill="1" applyBorder="1" applyAlignment="1">
      <alignment vertical="center"/>
    </xf>
    <xf numFmtId="0" fontId="0" fillId="0" borderId="1" xfId="0" applyFont="1" applyBorder="1" applyAlignment="1" applyProtection="1">
      <alignment horizontal="center" vertical="center" shrinkToFit="1"/>
    </xf>
    <xf numFmtId="49" fontId="29" fillId="0" borderId="1" xfId="2" applyNumberFormat="1" applyFont="1" applyBorder="1" applyAlignment="1">
      <alignment vertical="center"/>
    </xf>
    <xf numFmtId="0" fontId="0" fillId="0" borderId="1" xfId="0" applyFont="1" applyBorder="1" applyAlignment="1" applyProtection="1">
      <alignment vertical="center" shrinkToFit="1"/>
    </xf>
    <xf numFmtId="0" fontId="40" fillId="0" borderId="1" xfId="0" applyFont="1" applyFill="1" applyBorder="1" applyAlignment="1" applyProtection="1">
      <alignment vertical="center" shrinkToFit="1"/>
    </xf>
    <xf numFmtId="38" fontId="0" fillId="0" borderId="37" xfId="0" applyNumberFormat="1" applyFill="1" applyBorder="1" applyAlignment="1" applyProtection="1">
      <alignment vertical="center" shrinkToFit="1"/>
    </xf>
    <xf numFmtId="38" fontId="0" fillId="0" borderId="58" xfId="0" applyNumberFormat="1" applyFill="1" applyBorder="1" applyAlignment="1" applyProtection="1">
      <alignment vertical="center" shrinkToFit="1"/>
    </xf>
    <xf numFmtId="0" fontId="0" fillId="0" borderId="44" xfId="0" applyFill="1" applyBorder="1" applyAlignment="1" applyProtection="1">
      <alignment horizontal="center" vertical="center" shrinkToFit="1"/>
    </xf>
    <xf numFmtId="38" fontId="0" fillId="3" borderId="6" xfId="0" applyNumberFormat="1" applyFont="1" applyFill="1" applyBorder="1" applyAlignment="1" applyProtection="1">
      <alignment vertical="center" shrinkToFit="1"/>
    </xf>
    <xf numFmtId="38" fontId="0" fillId="3" borderId="1" xfId="0" applyNumberFormat="1" applyFont="1" applyFill="1" applyBorder="1" applyAlignment="1" applyProtection="1">
      <alignment vertical="center" shrinkToFit="1"/>
    </xf>
    <xf numFmtId="3" fontId="0" fillId="3" borderId="1" xfId="0" applyNumberFormat="1" applyFont="1" applyFill="1" applyBorder="1" applyProtection="1">
      <alignment vertical="center"/>
    </xf>
    <xf numFmtId="0" fontId="0" fillId="0" borderId="1" xfId="0" applyFont="1" applyBorder="1" applyAlignment="1" applyProtection="1">
      <alignment horizontal="center" vertical="center" shrinkToFit="1"/>
    </xf>
    <xf numFmtId="0" fontId="0" fillId="3" borderId="11" xfId="0" applyFill="1" applyBorder="1" applyAlignment="1" applyProtection="1">
      <alignment horizontal="center" vertical="center" shrinkToFit="1"/>
    </xf>
    <xf numFmtId="0" fontId="0" fillId="3" borderId="1" xfId="0" applyFont="1" applyFill="1" applyBorder="1" applyAlignment="1" applyProtection="1">
      <alignment horizontal="center" vertical="center" shrinkToFit="1"/>
    </xf>
    <xf numFmtId="38" fontId="29" fillId="3" borderId="56" xfId="1" applyFont="1" applyFill="1" applyBorder="1" applyAlignment="1" applyProtection="1">
      <alignment horizontal="center" vertical="center"/>
    </xf>
    <xf numFmtId="38" fontId="29" fillId="3" borderId="9" xfId="1" applyFont="1" applyFill="1" applyBorder="1" applyAlignment="1" applyProtection="1">
      <alignment horizontal="center" vertical="center"/>
    </xf>
    <xf numFmtId="38" fontId="36" fillId="3" borderId="57" xfId="1" applyFont="1" applyFill="1" applyBorder="1" applyAlignment="1" applyProtection="1">
      <alignment horizontal="center" vertical="center" wrapText="1"/>
    </xf>
    <xf numFmtId="38" fontId="36" fillId="3" borderId="1" xfId="1" applyFont="1" applyFill="1" applyBorder="1" applyAlignment="1" applyProtection="1">
      <alignment horizontal="center" vertical="center" wrapText="1"/>
    </xf>
    <xf numFmtId="38" fontId="29" fillId="3" borderId="57" xfId="1" applyFont="1" applyFill="1" applyBorder="1" applyAlignment="1" applyProtection="1">
      <alignment horizontal="right" vertical="center" shrinkToFit="1"/>
    </xf>
    <xf numFmtId="38" fontId="29" fillId="3" borderId="1" xfId="1" applyFont="1" applyFill="1" applyBorder="1" applyAlignment="1" applyProtection="1">
      <alignment horizontal="right" vertical="center" shrinkToFit="1"/>
    </xf>
    <xf numFmtId="38" fontId="29" fillId="3" borderId="9" xfId="1" applyFont="1" applyFill="1" applyBorder="1" applyAlignment="1" applyProtection="1">
      <alignment horizontal="right" vertical="center" shrinkToFit="1"/>
    </xf>
    <xf numFmtId="0" fontId="0" fillId="0" borderId="10" xfId="0" applyBorder="1" applyAlignment="1" applyProtection="1">
      <alignment horizontal="center" vertical="center" shrinkToFit="1"/>
    </xf>
    <xf numFmtId="0" fontId="32" fillId="0" borderId="1" xfId="0" applyNumberFormat="1" applyFont="1" applyFill="1" applyBorder="1" applyAlignment="1" applyProtection="1">
      <alignment vertical="center"/>
    </xf>
    <xf numFmtId="0" fontId="32" fillId="0" borderId="1" xfId="0" applyFont="1" applyFill="1" applyBorder="1" applyProtection="1">
      <alignment vertical="center"/>
    </xf>
    <xf numFmtId="38" fontId="0" fillId="0" borderId="44" xfId="0" applyNumberFormat="1" applyFill="1" applyBorder="1" applyAlignment="1" applyProtection="1">
      <alignment vertical="center" shrinkToFit="1"/>
    </xf>
    <xf numFmtId="0" fontId="0" fillId="0" borderId="1" xfId="0" applyBorder="1" applyAlignment="1">
      <alignment horizontal="center" vertical="center"/>
    </xf>
    <xf numFmtId="0" fontId="0" fillId="0" borderId="10" xfId="0" applyBorder="1" applyAlignment="1">
      <alignment horizontal="center" vertical="center"/>
    </xf>
    <xf numFmtId="49" fontId="0" fillId="12" borderId="1" xfId="0" applyNumberFormat="1" applyFill="1" applyBorder="1">
      <alignment vertical="center"/>
    </xf>
    <xf numFmtId="49" fontId="0" fillId="15" borderId="1" xfId="0" applyNumberFormat="1" applyFill="1" applyBorder="1">
      <alignment vertical="center"/>
    </xf>
    <xf numFmtId="49" fontId="0" fillId="13" borderId="1" xfId="0" applyNumberFormat="1" applyFill="1" applyBorder="1">
      <alignment vertical="center"/>
    </xf>
    <xf numFmtId="49" fontId="0" fillId="14" borderId="1" xfId="0" applyNumberFormat="1" applyFill="1" applyBorder="1">
      <alignment vertical="center"/>
    </xf>
    <xf numFmtId="49" fontId="0" fillId="11" borderId="1" xfId="0" applyNumberFormat="1" applyFill="1" applyBorder="1">
      <alignment vertical="center"/>
    </xf>
    <xf numFmtId="0" fontId="5" fillId="0" borderId="1" xfId="2" applyBorder="1" applyAlignment="1">
      <alignment vertical="center" shrinkToFit="1"/>
    </xf>
    <xf numFmtId="0" fontId="5" fillId="4" borderId="1" xfId="2" applyFill="1" applyBorder="1" applyAlignment="1">
      <alignment vertical="center" shrinkToFit="1"/>
    </xf>
    <xf numFmtId="0" fontId="5" fillId="7" borderId="1" xfId="2" applyFill="1" applyBorder="1" applyAlignment="1">
      <alignment vertical="center" shrinkToFit="1"/>
    </xf>
    <xf numFmtId="0" fontId="5" fillId="9" borderId="1" xfId="2" applyFill="1" applyBorder="1" applyAlignment="1">
      <alignment vertical="center" shrinkToFit="1"/>
    </xf>
    <xf numFmtId="0" fontId="5" fillId="10" borderId="1" xfId="2" applyFill="1" applyBorder="1" applyAlignment="1">
      <alignment vertical="center" shrinkToFit="1"/>
    </xf>
    <xf numFmtId="0" fontId="5" fillId="8" borderId="1" xfId="2" applyFill="1" applyBorder="1" applyAlignment="1">
      <alignment vertical="center" shrinkToFit="1"/>
    </xf>
    <xf numFmtId="0" fontId="5" fillId="11" borderId="1" xfId="2" applyFill="1" applyBorder="1" applyAlignment="1">
      <alignment vertical="center" shrinkToFit="1"/>
    </xf>
    <xf numFmtId="0" fontId="5" fillId="5" borderId="1" xfId="2" applyFill="1" applyBorder="1" applyAlignment="1">
      <alignment vertical="center" shrinkToFit="1"/>
    </xf>
    <xf numFmtId="0" fontId="5" fillId="15" borderId="1" xfId="2" applyFill="1" applyBorder="1" applyAlignment="1">
      <alignment vertical="center" shrinkToFit="1"/>
    </xf>
    <xf numFmtId="0" fontId="5" fillId="13" borderId="1" xfId="2" applyFill="1" applyBorder="1" applyAlignment="1">
      <alignment vertical="center" shrinkToFit="1"/>
    </xf>
    <xf numFmtId="0" fontId="5" fillId="14" borderId="1" xfId="2" applyFill="1" applyBorder="1" applyAlignment="1">
      <alignment vertical="center" shrinkToFit="1"/>
    </xf>
    <xf numFmtId="49" fontId="5" fillId="0" borderId="1" xfId="2" quotePrefix="1" applyNumberFormat="1" applyFill="1" applyBorder="1" applyAlignment="1">
      <alignment vertical="center"/>
    </xf>
    <xf numFmtId="49" fontId="29" fillId="0" borderId="1" xfId="2" applyNumberFormat="1" applyFont="1" applyBorder="1" applyAlignment="1">
      <alignment vertical="center"/>
    </xf>
    <xf numFmtId="14" fontId="38" fillId="0" borderId="6" xfId="0" applyNumberFormat="1" applyFont="1" applyFill="1" applyBorder="1" applyAlignment="1" applyProtection="1">
      <alignment horizontal="center" vertical="center" shrinkToFit="1"/>
      <protection locked="0"/>
    </xf>
    <xf numFmtId="14" fontId="38" fillId="0" borderId="1" xfId="0" applyNumberFormat="1" applyFont="1" applyFill="1" applyBorder="1" applyAlignment="1" applyProtection="1">
      <alignment horizontal="center" vertical="center" shrinkToFit="1"/>
      <protection locked="0"/>
    </xf>
    <xf numFmtId="0" fontId="56" fillId="0" borderId="0" xfId="0" applyFont="1" applyFill="1" applyBorder="1" applyAlignment="1" applyProtection="1">
      <alignment shrinkToFit="1"/>
    </xf>
    <xf numFmtId="0" fontId="37" fillId="0" borderId="0" xfId="0" applyFont="1" applyFill="1" applyAlignment="1" applyProtection="1">
      <alignment vertical="center" shrinkToFit="1"/>
    </xf>
    <xf numFmtId="0" fontId="37" fillId="0" borderId="31" xfId="0" applyFont="1" applyFill="1" applyBorder="1" applyAlignment="1" applyProtection="1">
      <alignment vertical="center" shrinkToFit="1"/>
    </xf>
    <xf numFmtId="0" fontId="56" fillId="0" borderId="0" xfId="0" applyFont="1" applyFill="1" applyAlignment="1" applyProtection="1">
      <alignment shrinkToFit="1"/>
    </xf>
    <xf numFmtId="38" fontId="37" fillId="0" borderId="31" xfId="0" applyNumberFormat="1" applyFont="1" applyFill="1" applyBorder="1" applyAlignment="1" applyProtection="1">
      <alignment vertical="center" shrinkToFit="1"/>
    </xf>
    <xf numFmtId="0" fontId="31" fillId="0" borderId="0" xfId="0" applyFont="1" applyFill="1" applyAlignment="1" applyProtection="1">
      <alignment vertical="center" shrinkToFit="1"/>
    </xf>
    <xf numFmtId="0" fontId="56" fillId="0" borderId="0" xfId="0" applyFont="1" applyAlignment="1" applyProtection="1">
      <alignment shrinkToFit="1"/>
      <protection locked="0"/>
    </xf>
    <xf numFmtId="0" fontId="31" fillId="0" borderId="31" xfId="1" applyNumberFormat="1" applyFont="1" applyBorder="1" applyAlignment="1" applyProtection="1">
      <alignment vertical="center" shrinkToFit="1"/>
    </xf>
    <xf numFmtId="0" fontId="31" fillId="0" borderId="0" xfId="0" applyFont="1" applyAlignment="1" applyProtection="1">
      <alignment vertical="center" shrinkToFit="1"/>
      <protection locked="0"/>
    </xf>
    <xf numFmtId="0" fontId="0" fillId="0" borderId="0" xfId="0" applyFill="1" applyBorder="1" applyAlignment="1" applyProtection="1">
      <alignment horizontal="center" vertical="center"/>
    </xf>
    <xf numFmtId="0" fontId="0" fillId="0" borderId="0" xfId="0" applyFill="1" applyAlignment="1" applyProtection="1">
      <alignment horizontal="right" vertical="center"/>
    </xf>
    <xf numFmtId="0" fontId="0" fillId="0" borderId="8" xfId="0" applyFont="1" applyFill="1" applyBorder="1" applyAlignment="1" applyProtection="1">
      <alignment horizontal="center" vertical="center" shrinkToFit="1"/>
    </xf>
    <xf numFmtId="0" fontId="38" fillId="0" borderId="0" xfId="0" applyFont="1" applyFill="1" applyBorder="1" applyAlignment="1" applyProtection="1">
      <alignment horizontal="center" vertical="center"/>
    </xf>
    <xf numFmtId="49" fontId="29" fillId="0" borderId="1" xfId="2" applyNumberFormat="1" applyFont="1" applyBorder="1" applyAlignment="1">
      <alignment vertical="center"/>
    </xf>
    <xf numFmtId="186" fontId="58" fillId="0" borderId="0" xfId="0" applyNumberFormat="1" applyFont="1" applyFill="1" applyBorder="1" applyAlignment="1" applyProtection="1">
      <alignment vertical="center" shrinkToFit="1"/>
    </xf>
    <xf numFmtId="0" fontId="0" fillId="0" borderId="10" xfId="0"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32" fillId="0" borderId="1" xfId="0" applyFon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0" fontId="0" fillId="0" borderId="0" xfId="0" applyFill="1" applyAlignment="1" applyProtection="1">
      <alignment horizontal="right" vertical="center"/>
    </xf>
    <xf numFmtId="0" fontId="0" fillId="3" borderId="1" xfId="0" applyFont="1" applyFill="1" applyBorder="1" applyAlignment="1" applyProtection="1">
      <alignment horizontal="center" vertical="center"/>
    </xf>
    <xf numFmtId="0" fontId="0" fillId="3" borderId="9" xfId="0" applyFont="1" applyFill="1" applyBorder="1" applyAlignment="1" applyProtection="1">
      <alignment horizontal="center" vertical="center"/>
    </xf>
    <xf numFmtId="0" fontId="0" fillId="0" borderId="1" xfId="0" applyFill="1" applyBorder="1" applyAlignment="1" applyProtection="1">
      <alignment vertical="center" shrinkToFit="1"/>
      <protection locked="0"/>
    </xf>
    <xf numFmtId="0" fontId="0" fillId="0" borderId="11" xfId="0" applyFill="1" applyBorder="1" applyAlignment="1" applyProtection="1">
      <alignment vertical="center" shrinkToFit="1"/>
      <protection locked="0"/>
    </xf>
    <xf numFmtId="0" fontId="0" fillId="0" borderId="0" xfId="0" applyAlignment="1" applyProtection="1">
      <alignment horizontal="right" vertical="center"/>
    </xf>
    <xf numFmtId="38" fontId="29" fillId="3" borderId="1" xfId="1" applyFont="1" applyFill="1" applyBorder="1" applyAlignment="1" applyProtection="1">
      <alignment horizontal="center" vertical="center" shrinkToFit="1"/>
    </xf>
    <xf numFmtId="38" fontId="29" fillId="3" borderId="9" xfId="1" applyFont="1" applyFill="1" applyBorder="1" applyAlignment="1" applyProtection="1">
      <alignment horizontal="center" vertical="center" shrinkToFit="1"/>
    </xf>
    <xf numFmtId="38" fontId="32" fillId="3" borderId="1" xfId="1" applyFont="1" applyFill="1" applyBorder="1" applyProtection="1">
      <alignment vertical="center"/>
    </xf>
    <xf numFmtId="0" fontId="30" fillId="0" borderId="0" xfId="0" applyNumberFormat="1" applyFont="1" applyBorder="1" applyAlignment="1" applyProtection="1">
      <alignment vertical="center"/>
    </xf>
    <xf numFmtId="49" fontId="0" fillId="0" borderId="1" xfId="2" applyNumberFormat="1" applyFont="1" applyBorder="1" applyAlignment="1">
      <alignment vertical="center"/>
    </xf>
    <xf numFmtId="0" fontId="40" fillId="0" borderId="0" xfId="0" applyFont="1" applyFill="1" applyAlignment="1" applyProtection="1">
      <alignment horizontal="center" vertical="top"/>
    </xf>
    <xf numFmtId="182" fontId="0" fillId="3" borderId="11" xfId="0" applyNumberFormat="1" applyFill="1" applyBorder="1" applyAlignment="1" applyProtection="1">
      <alignment horizontal="center" vertical="center" shrinkToFit="1"/>
    </xf>
    <xf numFmtId="0" fontId="0" fillId="0" borderId="11" xfId="0" applyBorder="1" applyProtection="1">
      <alignment vertical="center"/>
    </xf>
    <xf numFmtId="0" fontId="0" fillId="0" borderId="11" xfId="0" applyFill="1" applyBorder="1" applyAlignment="1" applyProtection="1">
      <alignment horizontal="center" vertical="center"/>
    </xf>
    <xf numFmtId="0" fontId="0" fillId="0" borderId="11" xfId="0" applyFill="1" applyBorder="1" applyAlignment="1" applyProtection="1">
      <alignment horizontal="center" vertical="center" shrinkToFit="1"/>
    </xf>
    <xf numFmtId="0" fontId="0" fillId="0" borderId="11" xfId="0" applyFill="1" applyBorder="1" applyAlignment="1" applyProtection="1">
      <alignment horizontal="center" vertical="center" shrinkToFit="1"/>
      <protection locked="0"/>
    </xf>
    <xf numFmtId="183" fontId="0" fillId="0" borderId="11" xfId="0" applyNumberFormat="1" applyFill="1" applyBorder="1" applyAlignment="1" applyProtection="1">
      <alignment horizontal="center" vertical="center" shrinkToFit="1"/>
      <protection locked="0"/>
    </xf>
    <xf numFmtId="0" fontId="0" fillId="0" borderId="11" xfId="0" applyFill="1" applyBorder="1" applyProtection="1">
      <alignment vertical="center"/>
    </xf>
    <xf numFmtId="0" fontId="0" fillId="0" borderId="11" xfId="0" applyNumberFormat="1" applyFill="1" applyBorder="1" applyAlignment="1" applyProtection="1">
      <alignment horizontal="center" vertical="center"/>
    </xf>
    <xf numFmtId="0" fontId="0" fillId="3" borderId="11" xfId="0" applyNumberFormat="1" applyFill="1" applyBorder="1" applyAlignment="1" applyProtection="1">
      <alignment horizontal="center" vertical="center" shrinkToFit="1"/>
    </xf>
    <xf numFmtId="182" fontId="0" fillId="0" borderId="11" xfId="0" applyNumberFormat="1" applyFill="1" applyBorder="1" applyAlignment="1" applyProtection="1">
      <alignment horizontal="center" vertical="center" shrinkToFit="1"/>
      <protection locked="0"/>
    </xf>
    <xf numFmtId="0" fontId="40" fillId="3" borderId="11" xfId="0" applyFont="1" applyFill="1" applyBorder="1" applyAlignment="1" applyProtection="1">
      <alignment horizontal="center" vertical="center" shrinkToFit="1"/>
    </xf>
    <xf numFmtId="0" fontId="0" fillId="0" borderId="34" xfId="0" applyFill="1" applyBorder="1" applyAlignment="1" applyProtection="1">
      <alignment horizontal="center" vertical="center" shrinkToFit="1"/>
      <protection locked="0"/>
    </xf>
    <xf numFmtId="0" fontId="0" fillId="0" borderId="77" xfId="0" applyFill="1" applyBorder="1" applyAlignment="1" applyProtection="1">
      <alignment horizontal="center" vertical="center" shrinkToFit="1"/>
      <protection locked="0"/>
    </xf>
    <xf numFmtId="0" fontId="0" fillId="0" borderId="35" xfId="0" applyFill="1" applyBorder="1" applyAlignment="1" applyProtection="1">
      <alignment horizontal="center" vertical="center" shrinkToFit="1"/>
      <protection locked="0"/>
    </xf>
    <xf numFmtId="180" fontId="0" fillId="3" borderId="11" xfId="0" applyNumberFormat="1" applyFill="1" applyBorder="1" applyAlignment="1" applyProtection="1">
      <alignment horizontal="center" vertical="center" shrinkToFit="1"/>
    </xf>
    <xf numFmtId="38" fontId="0" fillId="0" borderId="11" xfId="0" applyNumberFormat="1" applyFont="1" applyFill="1" applyBorder="1" applyAlignment="1" applyProtection="1">
      <alignment vertical="center" shrinkToFit="1"/>
    </xf>
    <xf numFmtId="0" fontId="0" fillId="0" borderId="11" xfId="0" applyNumberFormat="1" applyFont="1" applyFill="1" applyBorder="1" applyAlignment="1" applyProtection="1">
      <alignment vertical="center" shrinkToFit="1"/>
    </xf>
    <xf numFmtId="0" fontId="0" fillId="3" borderId="5" xfId="0" applyFont="1" applyFill="1" applyBorder="1" applyAlignment="1" applyProtection="1">
      <alignment horizontal="center" vertical="center" wrapText="1"/>
    </xf>
    <xf numFmtId="3" fontId="0" fillId="3" borderId="6" xfId="0" applyNumberFormat="1" applyFont="1" applyFill="1" applyBorder="1" applyProtection="1">
      <alignment vertical="center"/>
    </xf>
    <xf numFmtId="3" fontId="0" fillId="3" borderId="11" xfId="0" applyNumberFormat="1" applyFont="1" applyFill="1" applyBorder="1" applyAlignment="1" applyProtection="1">
      <alignment vertical="center" shrinkToFit="1"/>
    </xf>
    <xf numFmtId="0" fontId="0" fillId="3" borderId="29" xfId="0" applyFill="1" applyBorder="1" applyAlignment="1" applyProtection="1">
      <alignment vertical="center" textRotation="255"/>
    </xf>
    <xf numFmtId="0" fontId="32" fillId="0" borderId="10" xfId="0" applyFont="1" applyBorder="1" applyAlignment="1">
      <alignment vertical="center" shrinkToFit="1"/>
    </xf>
    <xf numFmtId="49" fontId="32" fillId="0" borderId="2" xfId="0" applyNumberFormat="1" applyFont="1" applyBorder="1" applyAlignment="1">
      <alignment vertical="center" shrinkToFit="1"/>
    </xf>
    <xf numFmtId="3" fontId="0" fillId="3" borderId="9" xfId="0" applyNumberFormat="1" applyFont="1" applyFill="1" applyBorder="1" applyProtection="1">
      <alignment vertical="center"/>
    </xf>
    <xf numFmtId="38" fontId="29" fillId="3" borderId="11" xfId="1" applyFont="1" applyFill="1" applyBorder="1" applyAlignment="1" applyProtection="1">
      <alignment horizontal="right" vertical="center" shrinkToFit="1"/>
    </xf>
    <xf numFmtId="0" fontId="0" fillId="0" borderId="2" xfId="0" applyBorder="1" applyAlignment="1" applyProtection="1">
      <alignment horizontal="center" vertical="center"/>
    </xf>
    <xf numFmtId="183" fontId="40" fillId="3" borderId="11" xfId="0" applyNumberFormat="1" applyFont="1" applyFill="1" applyBorder="1" applyAlignment="1" applyProtection="1">
      <alignment horizontal="center" vertical="center" shrinkToFit="1"/>
    </xf>
    <xf numFmtId="179" fontId="40" fillId="3" borderId="11" xfId="0" applyNumberFormat="1" applyFont="1" applyFill="1" applyBorder="1" applyAlignment="1" applyProtection="1">
      <alignment vertical="center" shrinkToFit="1"/>
    </xf>
    <xf numFmtId="183" fontId="40" fillId="3" borderId="1" xfId="0" applyNumberFormat="1" applyFont="1" applyFill="1" applyBorder="1" applyAlignment="1" applyProtection="1">
      <alignment horizontal="center" vertical="center" shrinkToFit="1"/>
    </xf>
    <xf numFmtId="179" fontId="40" fillId="3" borderId="1" xfId="0" applyNumberFormat="1" applyFont="1" applyFill="1" applyBorder="1" applyAlignment="1" applyProtection="1">
      <alignment vertical="center" shrinkToFit="1"/>
    </xf>
    <xf numFmtId="0" fontId="0" fillId="0" borderId="1" xfId="0" applyFill="1" applyBorder="1" applyAlignment="1" applyProtection="1">
      <alignment horizontal="center" vertical="center"/>
    </xf>
    <xf numFmtId="0" fontId="0" fillId="0" borderId="10" xfId="0" applyBorder="1" applyAlignment="1" applyProtection="1">
      <alignment vertical="center"/>
      <protection locked="0"/>
    </xf>
    <xf numFmtId="49" fontId="59" fillId="0" borderId="3" xfId="0" applyNumberFormat="1" applyFont="1" applyBorder="1" applyAlignment="1">
      <alignment horizontal="left" vertical="center"/>
    </xf>
    <xf numFmtId="49" fontId="6" fillId="0" borderId="3" xfId="2" applyNumberFormat="1" applyFont="1" applyFill="1" applyBorder="1" applyAlignment="1">
      <alignment horizontal="left" vertical="center"/>
    </xf>
    <xf numFmtId="49" fontId="35" fillId="0" borderId="3" xfId="0" applyNumberFormat="1" applyFont="1" applyBorder="1" applyAlignment="1">
      <alignment horizontal="left" vertical="center"/>
    </xf>
    <xf numFmtId="49" fontId="33" fillId="0" borderId="0" xfId="2" applyNumberFormat="1" applyFont="1" applyFill="1" applyBorder="1" applyAlignment="1">
      <alignment vertical="center"/>
    </xf>
    <xf numFmtId="49" fontId="6" fillId="0" borderId="3" xfId="6" applyNumberFormat="1" applyFont="1" applyFill="1" applyBorder="1" applyAlignment="1">
      <alignment horizontal="left" vertical="center"/>
    </xf>
    <xf numFmtId="49" fontId="6" fillId="0" borderId="3" xfId="6" applyNumberFormat="1" applyFont="1" applyFill="1" applyBorder="1" applyAlignment="1">
      <alignment vertical="center"/>
    </xf>
    <xf numFmtId="49" fontId="6" fillId="0" borderId="3" xfId="2" applyNumberFormat="1" applyFont="1" applyFill="1" applyBorder="1" applyAlignment="1">
      <alignment vertical="center"/>
    </xf>
    <xf numFmtId="0" fontId="0" fillId="0" borderId="10" xfId="0" applyBorder="1" applyAlignment="1" applyProtection="1">
      <alignment horizontal="center" vertical="center"/>
    </xf>
    <xf numFmtId="0" fontId="0" fillId="0" borderId="2" xfId="0" applyBorder="1" applyAlignment="1" applyProtection="1">
      <alignment horizontal="center" vertical="center"/>
    </xf>
    <xf numFmtId="0" fontId="0" fillId="0" borderId="8" xfId="0" applyBorder="1" applyAlignment="1" applyProtection="1">
      <alignment horizontal="center" vertical="center"/>
    </xf>
    <xf numFmtId="0" fontId="0" fillId="0" borderId="0" xfId="0" applyNumberFormat="1" applyAlignment="1" applyProtection="1">
      <alignment horizontal="right" vertical="center" shrinkToFit="1"/>
      <protection locked="0"/>
    </xf>
    <xf numFmtId="49" fontId="0" fillId="0" borderId="0" xfId="0" applyNumberFormat="1" applyAlignment="1" applyProtection="1">
      <alignment horizontal="right" vertical="center" shrinkToFit="1"/>
      <protection locked="0"/>
    </xf>
    <xf numFmtId="188" fontId="0" fillId="0" borderId="0" xfId="0" applyNumberFormat="1" applyAlignment="1" applyProtection="1">
      <alignment horizontal="right" vertical="center" shrinkToFit="1"/>
      <protection locked="0"/>
    </xf>
    <xf numFmtId="0" fontId="0" fillId="0" borderId="0" xfId="0" applyBorder="1" applyAlignment="1" applyProtection="1">
      <alignment horizontal="left" vertical="center" shrinkToFit="1"/>
      <protection locked="0"/>
    </xf>
    <xf numFmtId="177" fontId="0" fillId="0" borderId="0" xfId="0" applyNumberFormat="1" applyAlignment="1" applyProtection="1">
      <alignment horizontal="right" vertical="center"/>
    </xf>
    <xf numFmtId="0" fontId="0" fillId="0" borderId="1" xfId="0" applyBorder="1" applyAlignment="1">
      <alignment horizontal="center" vertical="center"/>
    </xf>
    <xf numFmtId="0" fontId="0" fillId="0" borderId="10" xfId="0" applyBorder="1" applyAlignment="1">
      <alignment horizontal="center" vertical="center"/>
    </xf>
    <xf numFmtId="0" fontId="32" fillId="0" borderId="2" xfId="0" applyFont="1" applyBorder="1" applyAlignment="1" applyProtection="1">
      <alignment horizontal="left" vertical="center" shrinkToFit="1"/>
    </xf>
    <xf numFmtId="0" fontId="32" fillId="0" borderId="8" xfId="0" applyFont="1" applyBorder="1" applyAlignment="1" applyProtection="1">
      <alignment horizontal="left" vertical="center" shrinkToFit="1"/>
    </xf>
    <xf numFmtId="0" fontId="0" fillId="0" borderId="0" xfId="0" applyAlignment="1" applyProtection="1">
      <alignment vertical="center" shrinkToFit="1"/>
    </xf>
    <xf numFmtId="0" fontId="32" fillId="0" borderId="2" xfId="0" applyFont="1" applyBorder="1" applyAlignment="1">
      <alignment horizontal="left" vertical="center" shrinkToFit="1"/>
    </xf>
    <xf numFmtId="0" fontId="32" fillId="0" borderId="8" xfId="0" applyFont="1" applyBorder="1" applyAlignment="1">
      <alignment horizontal="left" vertical="center" shrinkToFit="1"/>
    </xf>
    <xf numFmtId="0" fontId="0" fillId="0" borderId="1" xfId="0" applyBorder="1" applyAlignment="1" applyProtection="1">
      <alignment horizontal="center" vertical="center"/>
    </xf>
    <xf numFmtId="0" fontId="0" fillId="0" borderId="0" xfId="0" applyBorder="1" applyAlignment="1" applyProtection="1">
      <alignment vertical="center" shrinkToFit="1"/>
      <protection locked="0"/>
    </xf>
    <xf numFmtId="0" fontId="43" fillId="0" borderId="0" xfId="0" applyFont="1" applyAlignment="1" applyProtection="1">
      <alignment horizontal="center" vertical="center"/>
    </xf>
    <xf numFmtId="0" fontId="0" fillId="0" borderId="0" xfId="0" applyAlignment="1" applyProtection="1">
      <alignment horizontal="center" vertical="center"/>
    </xf>
    <xf numFmtId="0" fontId="36" fillId="0" borderId="9" xfId="0" applyFont="1" applyBorder="1" applyAlignment="1" applyProtection="1">
      <alignment horizontal="center" vertical="center" textRotation="255" wrapText="1" shrinkToFit="1"/>
    </xf>
    <xf numFmtId="0" fontId="36" fillId="0" borderId="28" xfId="0" applyFont="1" applyBorder="1" applyAlignment="1" applyProtection="1">
      <alignment horizontal="center" vertical="center" textRotation="255" shrinkToFit="1"/>
    </xf>
    <xf numFmtId="0" fontId="36" fillId="0" borderId="29" xfId="0" applyFont="1" applyBorder="1" applyAlignment="1" applyProtection="1">
      <alignment horizontal="center" vertical="center" textRotation="255" shrinkToFit="1"/>
    </xf>
    <xf numFmtId="0" fontId="0" fillId="0" borderId="5" xfId="0" applyBorder="1" applyAlignment="1" applyProtection="1">
      <alignment horizontal="center" vertical="center"/>
    </xf>
    <xf numFmtId="0" fontId="0" fillId="0" borderId="9" xfId="0" applyBorder="1" applyAlignment="1" applyProtection="1">
      <alignment horizontal="center" vertical="center" textRotation="255"/>
    </xf>
    <xf numFmtId="0" fontId="0" fillId="0" borderId="29" xfId="0" applyBorder="1" applyAlignment="1" applyProtection="1">
      <alignment horizontal="center" vertical="center" textRotation="255"/>
    </xf>
    <xf numFmtId="49" fontId="0" fillId="0" borderId="1" xfId="0" applyNumberFormat="1" applyFill="1" applyBorder="1" applyAlignment="1" applyProtection="1">
      <alignment vertical="center" shrinkToFit="1"/>
      <protection locked="0"/>
    </xf>
    <xf numFmtId="49" fontId="0" fillId="0" borderId="6" xfId="0" applyNumberFormat="1" applyFill="1" applyBorder="1" applyAlignment="1" applyProtection="1">
      <alignment vertical="center" shrinkToFit="1"/>
      <protection locked="0"/>
    </xf>
    <xf numFmtId="0" fontId="40" fillId="3" borderId="1" xfId="0" applyFont="1" applyFill="1" applyBorder="1" applyAlignment="1" applyProtection="1">
      <alignment horizontal="center" vertical="center" textRotation="255"/>
    </xf>
    <xf numFmtId="0" fontId="40" fillId="3" borderId="5" xfId="0" applyFont="1" applyFill="1" applyBorder="1" applyAlignment="1" applyProtection="1">
      <alignment horizontal="center" vertical="center" textRotation="255"/>
    </xf>
    <xf numFmtId="0" fontId="40" fillId="3" borderId="50" xfId="0" applyFont="1" applyFill="1" applyBorder="1" applyAlignment="1" applyProtection="1">
      <alignment horizontal="center" vertical="center" textRotation="255"/>
    </xf>
    <xf numFmtId="0" fontId="40" fillId="3" borderId="15" xfId="0" applyFont="1" applyFill="1" applyBorder="1" applyAlignment="1" applyProtection="1">
      <alignment horizontal="center" vertical="center" textRotation="255"/>
    </xf>
    <xf numFmtId="0" fontId="40" fillId="3" borderId="55" xfId="0" applyFont="1" applyFill="1" applyBorder="1" applyAlignment="1" applyProtection="1">
      <alignment horizontal="center" vertical="center" textRotation="255"/>
    </xf>
    <xf numFmtId="0" fontId="0" fillId="0" borderId="10" xfId="0"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8" xfId="0" applyBorder="1" applyAlignment="1" applyProtection="1">
      <alignment horizontal="center" vertical="center" shrinkToFit="1"/>
    </xf>
    <xf numFmtId="0" fontId="40" fillId="3" borderId="9" xfId="0" applyFont="1" applyFill="1" applyBorder="1" applyAlignment="1" applyProtection="1">
      <alignment horizontal="center" vertical="center" textRotation="255" shrinkToFit="1"/>
    </xf>
    <xf numFmtId="0" fontId="40" fillId="3" borderId="28" xfId="0" applyFont="1" applyFill="1" applyBorder="1" applyAlignment="1" applyProtection="1">
      <alignment horizontal="center" vertical="center" textRotation="255" shrinkToFit="1"/>
    </xf>
    <xf numFmtId="0" fontId="40" fillId="3" borderId="29" xfId="0" applyFont="1" applyFill="1" applyBorder="1" applyAlignment="1" applyProtection="1">
      <alignment horizontal="center" vertical="center" textRotation="255" shrinkToFit="1"/>
    </xf>
    <xf numFmtId="0" fontId="40" fillId="3" borderId="1" xfId="0" applyFont="1" applyFill="1" applyBorder="1" applyAlignment="1" applyProtection="1">
      <alignment horizontal="center" vertical="center"/>
    </xf>
    <xf numFmtId="0" fontId="40" fillId="3" borderId="9" xfId="0" applyFont="1" applyFill="1" applyBorder="1" applyAlignment="1" applyProtection="1">
      <alignment horizontal="center" vertical="center" textRotation="255"/>
    </xf>
    <xf numFmtId="0" fontId="40" fillId="3" borderId="29" xfId="0" applyFont="1" applyFill="1" applyBorder="1" applyAlignment="1" applyProtection="1">
      <alignment horizontal="center" vertical="center" textRotation="255"/>
    </xf>
    <xf numFmtId="0" fontId="38" fillId="0" borderId="47" xfId="0" applyFont="1" applyBorder="1" applyAlignment="1" applyProtection="1">
      <alignment horizontal="center" vertical="center" textRotation="255" wrapText="1"/>
    </xf>
    <xf numFmtId="0" fontId="38" fillId="0" borderId="28" xfId="0" applyFont="1" applyBorder="1" applyAlignment="1" applyProtection="1">
      <alignment horizontal="center" vertical="center" textRotation="255" wrapText="1"/>
    </xf>
    <xf numFmtId="0" fontId="38" fillId="0" borderId="6" xfId="0" applyFont="1" applyBorder="1" applyAlignment="1" applyProtection="1">
      <alignment horizontal="center" vertical="center" textRotation="255" wrapText="1"/>
    </xf>
    <xf numFmtId="49" fontId="0" fillId="0" borderId="11" xfId="0" applyNumberFormat="1" applyFill="1" applyBorder="1" applyAlignment="1" applyProtection="1">
      <alignment vertical="center" shrinkToFit="1"/>
      <protection locked="0"/>
    </xf>
    <xf numFmtId="0" fontId="40" fillId="3" borderId="10" xfId="0" applyFont="1" applyFill="1" applyBorder="1" applyAlignment="1" applyProtection="1">
      <alignment horizontal="center" vertical="center"/>
    </xf>
    <xf numFmtId="0" fontId="40" fillId="3" borderId="2" xfId="0" applyFont="1" applyFill="1" applyBorder="1" applyAlignment="1" applyProtection="1">
      <alignment horizontal="center" vertical="center"/>
    </xf>
    <xf numFmtId="0" fontId="60" fillId="3" borderId="9" xfId="0" applyFont="1" applyFill="1" applyBorder="1" applyAlignment="1" applyProtection="1">
      <alignment horizontal="center" vertical="center" textRotation="255" wrapText="1" shrinkToFit="1"/>
    </xf>
    <xf numFmtId="0" fontId="60" fillId="3" borderId="28" xfId="0" applyFont="1" applyFill="1" applyBorder="1" applyAlignment="1" applyProtection="1">
      <alignment horizontal="center" vertical="center" textRotation="255" shrinkToFit="1"/>
    </xf>
    <xf numFmtId="0" fontId="60" fillId="3" borderId="29" xfId="0" applyFont="1" applyFill="1" applyBorder="1" applyAlignment="1" applyProtection="1">
      <alignment horizontal="center" vertical="center" textRotation="255" shrinkToFit="1"/>
    </xf>
    <xf numFmtId="0" fontId="0" fillId="0" borderId="28" xfId="0" applyBorder="1" applyAlignment="1" applyProtection="1">
      <alignment horizontal="center" vertical="center" textRotation="255"/>
    </xf>
    <xf numFmtId="0" fontId="0" fillId="0" borderId="1" xfId="0" applyBorder="1" applyAlignment="1" applyProtection="1">
      <alignment horizontal="center" vertical="center" wrapText="1"/>
    </xf>
    <xf numFmtId="0" fontId="40" fillId="3" borderId="28" xfId="0" applyFont="1" applyFill="1" applyBorder="1" applyAlignment="1" applyProtection="1">
      <alignment horizontal="center" vertical="center" textRotation="255"/>
    </xf>
    <xf numFmtId="0" fontId="45" fillId="0" borderId="0" xfId="0" applyFont="1" applyAlignment="1" applyProtection="1">
      <alignment vertical="top"/>
    </xf>
    <xf numFmtId="0" fontId="51" fillId="0" borderId="10" xfId="0" applyFont="1" applyBorder="1" applyAlignment="1" applyProtection="1">
      <alignment horizontal="center" vertical="center"/>
      <protection locked="0"/>
    </xf>
    <xf numFmtId="0" fontId="51" fillId="0" borderId="2" xfId="0" applyFont="1" applyBorder="1" applyAlignment="1" applyProtection="1">
      <alignment horizontal="center" vertical="center"/>
      <protection locked="0"/>
    </xf>
    <xf numFmtId="0" fontId="51" fillId="0" borderId="8" xfId="0" applyFont="1" applyBorder="1" applyAlignment="1" applyProtection="1">
      <alignment horizontal="center" vertical="center"/>
      <protection locked="0"/>
    </xf>
    <xf numFmtId="0" fontId="40" fillId="0" borderId="9" xfId="1" applyNumberFormat="1" applyFont="1" applyBorder="1" applyAlignment="1" applyProtection="1">
      <alignment horizontal="center" vertical="center" textRotation="255"/>
      <protection locked="0"/>
    </xf>
    <xf numFmtId="0" fontId="40" fillId="0" borderId="28" xfId="1" applyNumberFormat="1" applyFont="1" applyBorder="1" applyAlignment="1" applyProtection="1">
      <alignment horizontal="center" vertical="center" textRotation="255"/>
      <protection locked="0"/>
    </xf>
    <xf numFmtId="0" fontId="42" fillId="0" borderId="0" xfId="0" applyFont="1" applyFill="1" applyBorder="1" applyAlignment="1" applyProtection="1">
      <alignment vertical="center" shrinkToFit="1"/>
    </xf>
    <xf numFmtId="0" fontId="0" fillId="0" borderId="10" xfId="0" applyFill="1" applyBorder="1" applyAlignment="1" applyProtection="1">
      <alignment horizontal="center" vertical="center"/>
    </xf>
    <xf numFmtId="0" fontId="0" fillId="0" borderId="2"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10" xfId="0" applyFill="1" applyBorder="1" applyAlignment="1" applyProtection="1">
      <alignment horizontal="center" vertical="center" shrinkToFit="1"/>
    </xf>
    <xf numFmtId="0" fontId="0" fillId="0" borderId="2" xfId="0" applyFill="1" applyBorder="1" applyAlignment="1" applyProtection="1">
      <alignment horizontal="center" vertical="center" shrinkToFit="1"/>
    </xf>
    <xf numFmtId="0" fontId="0" fillId="0" borderId="7"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5" xfId="0" applyFill="1" applyBorder="1" applyAlignment="1" applyProtection="1">
      <alignment horizontal="center" vertical="center"/>
    </xf>
    <xf numFmtId="0" fontId="0" fillId="0" borderId="8" xfId="0" applyFill="1" applyBorder="1" applyAlignment="1" applyProtection="1">
      <alignment horizontal="center" vertical="center" shrinkToFit="1"/>
    </xf>
    <xf numFmtId="0" fontId="0" fillId="3" borderId="9" xfId="0" applyFill="1" applyBorder="1" applyAlignment="1" applyProtection="1">
      <alignment horizontal="center" vertical="center" textRotation="255"/>
    </xf>
    <xf numFmtId="0" fontId="0" fillId="3" borderId="28" xfId="0" applyFill="1" applyBorder="1" applyAlignment="1" applyProtection="1">
      <alignment horizontal="center" vertical="center" textRotation="255"/>
    </xf>
    <xf numFmtId="0" fontId="0" fillId="3" borderId="29" xfId="0" applyFill="1" applyBorder="1" applyAlignment="1" applyProtection="1">
      <alignment horizontal="center" vertical="center" textRotation="255"/>
    </xf>
    <xf numFmtId="0" fontId="38" fillId="0" borderId="47" xfId="0" applyFont="1" applyFill="1" applyBorder="1" applyAlignment="1" applyProtection="1">
      <alignment horizontal="center" vertical="center" textRotation="255" wrapText="1"/>
    </xf>
    <xf numFmtId="0" fontId="38" fillId="0" borderId="28" xfId="0" applyFont="1" applyFill="1" applyBorder="1" applyAlignment="1" applyProtection="1">
      <alignment horizontal="center" vertical="center" textRotation="255" wrapText="1"/>
    </xf>
    <xf numFmtId="0" fontId="38" fillId="0" borderId="6" xfId="0" applyFont="1" applyFill="1" applyBorder="1" applyAlignment="1" applyProtection="1">
      <alignment horizontal="center" vertical="center" textRotation="255" wrapText="1"/>
    </xf>
    <xf numFmtId="0" fontId="0" fillId="0" borderId="62" xfId="0" applyFill="1" applyBorder="1" applyAlignment="1" applyProtection="1">
      <alignment horizontal="center" vertical="center"/>
    </xf>
    <xf numFmtId="0" fontId="0" fillId="0" borderId="64" xfId="0" applyFill="1" applyBorder="1" applyAlignment="1" applyProtection="1">
      <alignment horizontal="center" vertical="center"/>
    </xf>
    <xf numFmtId="0" fontId="0" fillId="0" borderId="63" xfId="0" applyFill="1" applyBorder="1" applyAlignment="1" applyProtection="1">
      <alignment horizontal="center" vertical="center"/>
    </xf>
    <xf numFmtId="0" fontId="1"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wrapText="1"/>
    </xf>
    <xf numFmtId="0" fontId="1" fillId="3" borderId="9" xfId="0" applyFont="1" applyFill="1" applyBorder="1" applyAlignment="1" applyProtection="1">
      <alignment horizontal="center" vertical="center" textRotation="255" wrapText="1"/>
    </xf>
    <xf numFmtId="0" fontId="0" fillId="3" borderId="28" xfId="0" applyFont="1" applyFill="1" applyBorder="1" applyAlignment="1" applyProtection="1">
      <alignment horizontal="center" vertical="center" textRotation="255"/>
    </xf>
    <xf numFmtId="0" fontId="0" fillId="3" borderId="29" xfId="0" applyFont="1" applyFill="1" applyBorder="1" applyAlignment="1" applyProtection="1">
      <alignment horizontal="center" vertical="center" textRotation="255"/>
    </xf>
    <xf numFmtId="0" fontId="0" fillId="0" borderId="1" xfId="0" applyFill="1" applyBorder="1" applyAlignment="1" applyProtection="1">
      <alignment horizontal="center" vertical="center"/>
    </xf>
    <xf numFmtId="0" fontId="0" fillId="0" borderId="28" xfId="0" applyFill="1" applyBorder="1" applyAlignment="1" applyProtection="1">
      <alignment horizontal="center" vertical="center" textRotation="255" wrapText="1"/>
    </xf>
    <xf numFmtId="0" fontId="0" fillId="0" borderId="29" xfId="0" applyFill="1" applyBorder="1" applyAlignment="1" applyProtection="1">
      <alignment horizontal="center" vertical="center" textRotation="255"/>
    </xf>
    <xf numFmtId="0" fontId="0" fillId="3" borderId="9" xfId="0" applyFill="1" applyBorder="1" applyAlignment="1" applyProtection="1">
      <alignment horizontal="center" vertical="center" textRotation="255" wrapText="1" shrinkToFit="1"/>
    </xf>
    <xf numFmtId="0" fontId="0" fillId="3" borderId="29" xfId="0" applyFill="1" applyBorder="1" applyAlignment="1" applyProtection="1">
      <alignment horizontal="center" vertical="center" textRotation="255" shrinkToFit="1"/>
    </xf>
    <xf numFmtId="0" fontId="0" fillId="0" borderId="1" xfId="0" applyFill="1" applyBorder="1" applyAlignment="1" applyProtection="1">
      <alignment horizontal="center" vertical="center" textRotation="255"/>
    </xf>
    <xf numFmtId="0" fontId="0" fillId="0" borderId="5" xfId="0" applyFill="1" applyBorder="1" applyAlignment="1" applyProtection="1">
      <alignment horizontal="center" vertical="center" textRotation="255"/>
    </xf>
    <xf numFmtId="0" fontId="0" fillId="0" borderId="9" xfId="0" applyFill="1" applyBorder="1" applyAlignment="1" applyProtection="1">
      <alignment horizontal="center" vertical="center" textRotation="255"/>
    </xf>
    <xf numFmtId="0" fontId="0" fillId="0" borderId="28" xfId="0" applyFill="1" applyBorder="1" applyAlignment="1" applyProtection="1">
      <alignment horizontal="center" vertical="center" textRotation="255"/>
    </xf>
    <xf numFmtId="0" fontId="0" fillId="0" borderId="49" xfId="0" applyFill="1" applyBorder="1" applyAlignment="1" applyProtection="1">
      <alignment horizontal="center" vertical="center"/>
    </xf>
    <xf numFmtId="0" fontId="0" fillId="0" borderId="54" xfId="0" applyFill="1" applyBorder="1" applyAlignment="1" applyProtection="1">
      <alignment horizontal="center" vertical="center"/>
    </xf>
    <xf numFmtId="0" fontId="45" fillId="0" borderId="0" xfId="0" applyFont="1" applyFill="1" applyAlignment="1" applyProtection="1">
      <alignment vertical="top"/>
    </xf>
    <xf numFmtId="0" fontId="40" fillId="0" borderId="9" xfId="0" applyFont="1" applyFill="1" applyBorder="1" applyAlignment="1" applyProtection="1">
      <alignment horizontal="center" vertical="center" textRotation="255" wrapText="1"/>
    </xf>
    <xf numFmtId="0" fontId="40" fillId="0" borderId="29" xfId="0" applyFont="1" applyFill="1" applyBorder="1" applyAlignment="1" applyProtection="1">
      <alignment horizontal="center" vertical="center" textRotation="255"/>
    </xf>
    <xf numFmtId="0" fontId="0" fillId="0" borderId="9" xfId="0" applyFont="1" applyFill="1" applyBorder="1" applyAlignment="1" applyProtection="1">
      <alignment horizontal="center" vertical="center" textRotation="255"/>
    </xf>
    <xf numFmtId="0" fontId="0" fillId="0" borderId="29" xfId="0" applyFont="1" applyFill="1" applyBorder="1" applyAlignment="1" applyProtection="1">
      <alignment horizontal="center" vertical="center" textRotation="255"/>
    </xf>
    <xf numFmtId="49" fontId="0" fillId="0" borderId="1" xfId="0" applyNumberFormat="1" applyFont="1" applyFill="1" applyBorder="1" applyAlignment="1" applyProtection="1">
      <alignment vertical="center" shrinkToFit="1"/>
      <protection locked="0"/>
    </xf>
    <xf numFmtId="0" fontId="40" fillId="0" borderId="4" xfId="0" applyFont="1" applyFill="1" applyBorder="1" applyAlignment="1" applyProtection="1">
      <alignment vertical="top" wrapText="1" shrinkToFit="1"/>
    </xf>
    <xf numFmtId="0" fontId="0" fillId="0" borderId="1" xfId="0" applyFont="1" applyFill="1" applyBorder="1" applyAlignment="1" applyProtection="1">
      <alignment horizontal="center" vertical="center" textRotation="255"/>
    </xf>
    <xf numFmtId="0" fontId="0" fillId="0" borderId="5" xfId="0" applyFont="1" applyFill="1" applyBorder="1" applyAlignment="1" applyProtection="1">
      <alignment horizontal="center" vertical="center" textRotation="255"/>
    </xf>
    <xf numFmtId="0" fontId="45" fillId="0" borderId="0" xfId="0" applyFont="1" applyFill="1" applyBorder="1" applyAlignment="1" applyProtection="1">
      <alignment vertical="top"/>
    </xf>
    <xf numFmtId="0" fontId="44" fillId="0" borderId="47" xfId="0" applyFont="1" applyFill="1" applyBorder="1" applyAlignment="1" applyProtection="1">
      <alignment horizontal="center" vertical="center" textRotation="255" wrapText="1"/>
    </xf>
    <xf numFmtId="0" fontId="44" fillId="0" borderId="28" xfId="0" applyFont="1" applyFill="1" applyBorder="1" applyAlignment="1" applyProtection="1">
      <alignment horizontal="center" vertical="center" textRotation="255" wrapText="1"/>
    </xf>
    <xf numFmtId="0" fontId="44" fillId="0" borderId="6" xfId="0" applyFont="1" applyFill="1" applyBorder="1" applyAlignment="1" applyProtection="1">
      <alignment horizontal="center" vertical="center" textRotation="255" wrapText="1"/>
    </xf>
    <xf numFmtId="0" fontId="0" fillId="0" borderId="1"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65" xfId="0" applyFont="1" applyFill="1" applyBorder="1" applyAlignment="1" applyProtection="1">
      <alignment horizontal="center" vertical="center"/>
    </xf>
    <xf numFmtId="0" fontId="0" fillId="0" borderId="53" xfId="0" applyFont="1" applyFill="1" applyBorder="1" applyAlignment="1" applyProtection="1">
      <alignment horizontal="center" vertical="center"/>
    </xf>
    <xf numFmtId="0" fontId="0" fillId="3" borderId="1" xfId="0" applyFont="1" applyFill="1" applyBorder="1" applyAlignment="1" applyProtection="1">
      <alignment horizontal="center" vertical="center" textRotation="255"/>
    </xf>
    <xf numFmtId="0" fontId="0" fillId="3" borderId="5" xfId="0" applyFont="1" applyFill="1" applyBorder="1" applyAlignment="1" applyProtection="1">
      <alignment horizontal="center" vertical="center" textRotation="255"/>
    </xf>
    <xf numFmtId="49" fontId="0" fillId="0" borderId="11" xfId="0" applyNumberFormat="1" applyFont="1" applyFill="1" applyBorder="1" applyAlignment="1" applyProtection="1">
      <alignment vertical="center" shrinkToFit="1"/>
      <protection locked="0"/>
    </xf>
    <xf numFmtId="0" fontId="0" fillId="0" borderId="12"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3"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0" fontId="0" fillId="0" borderId="10" xfId="0" applyFont="1" applyFill="1" applyBorder="1" applyAlignment="1" applyProtection="1">
      <alignment horizontal="center" vertical="center" shrinkToFit="1"/>
    </xf>
    <xf numFmtId="0" fontId="0" fillId="0" borderId="2" xfId="0" applyFont="1" applyFill="1" applyBorder="1" applyAlignment="1" applyProtection="1">
      <alignment horizontal="center" vertical="center" shrinkToFit="1"/>
    </xf>
    <xf numFmtId="0" fontId="0" fillId="0" borderId="8" xfId="0" applyFont="1" applyFill="1" applyBorder="1" applyAlignment="1" applyProtection="1">
      <alignment horizontal="center" vertical="center" shrinkToFit="1"/>
    </xf>
    <xf numFmtId="0" fontId="45" fillId="0" borderId="0" xfId="0" applyFont="1" applyFill="1" applyAlignment="1" applyProtection="1">
      <alignment vertical="top" wrapText="1"/>
    </xf>
    <xf numFmtId="0" fontId="0" fillId="0" borderId="28" xfId="0" applyFont="1" applyFill="1" applyBorder="1" applyAlignment="1" applyProtection="1">
      <alignment horizontal="center" vertical="center" textRotation="255"/>
    </xf>
    <xf numFmtId="0" fontId="0" fillId="0" borderId="49" xfId="0" applyFont="1" applyFill="1" applyBorder="1" applyAlignment="1" applyProtection="1">
      <alignment horizontal="center" vertical="center"/>
    </xf>
    <xf numFmtId="0" fontId="0" fillId="0" borderId="54" xfId="0" applyFont="1" applyFill="1" applyBorder="1" applyAlignment="1" applyProtection="1">
      <alignment horizontal="center" vertical="center"/>
    </xf>
    <xf numFmtId="49" fontId="0" fillId="0" borderId="9" xfId="0" applyNumberFormat="1" applyFont="1" applyFill="1" applyBorder="1" applyAlignment="1" applyProtection="1">
      <alignment vertical="center" shrinkToFit="1"/>
      <protection locked="0"/>
    </xf>
    <xf numFmtId="49" fontId="0" fillId="0" borderId="10" xfId="0" applyNumberFormat="1" applyFill="1" applyBorder="1" applyAlignment="1" applyProtection="1">
      <alignment vertical="center" shrinkToFit="1"/>
      <protection locked="0"/>
    </xf>
    <xf numFmtId="49" fontId="0" fillId="0" borderId="8" xfId="0" applyNumberFormat="1" applyFill="1" applyBorder="1" applyAlignment="1" applyProtection="1">
      <alignment vertical="center" shrinkToFit="1"/>
      <protection locked="0"/>
    </xf>
    <xf numFmtId="0" fontId="0" fillId="0" borderId="10"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0" xfId="0" applyFill="1" applyAlignment="1" applyProtection="1">
      <alignment horizontal="right" vertical="center"/>
    </xf>
    <xf numFmtId="0" fontId="0" fillId="0" borderId="8" xfId="0" applyFont="1" applyFill="1" applyBorder="1" applyAlignment="1" applyProtection="1">
      <alignment horizontal="center" vertical="center"/>
    </xf>
    <xf numFmtId="49" fontId="0" fillId="0" borderId="13" xfId="0" applyNumberFormat="1" applyFill="1" applyBorder="1" applyAlignment="1" applyProtection="1">
      <alignment vertical="center" shrinkToFit="1"/>
      <protection locked="0"/>
    </xf>
    <xf numFmtId="49" fontId="0" fillId="0" borderId="53" xfId="0" applyNumberFormat="1" applyFill="1" applyBorder="1" applyAlignment="1" applyProtection="1">
      <alignment vertical="center" shrinkToFit="1"/>
      <protection locked="0"/>
    </xf>
    <xf numFmtId="0" fontId="0" fillId="0" borderId="67" xfId="0" applyFill="1" applyBorder="1" applyAlignment="1" applyProtection="1">
      <alignment horizontal="center" vertical="center"/>
    </xf>
    <xf numFmtId="0" fontId="0" fillId="0" borderId="68" xfId="0" applyFill="1" applyBorder="1" applyAlignment="1" applyProtection="1">
      <alignment horizontal="center" vertical="center"/>
    </xf>
    <xf numFmtId="49" fontId="0" fillId="0" borderId="12" xfId="0" applyNumberFormat="1" applyFill="1" applyBorder="1" applyAlignment="1" applyProtection="1">
      <alignment vertical="center" shrinkToFit="1"/>
      <protection locked="0"/>
    </xf>
    <xf numFmtId="49" fontId="0" fillId="0" borderId="43" xfId="0" applyNumberFormat="1" applyFill="1" applyBorder="1" applyAlignment="1" applyProtection="1">
      <alignment vertical="center" shrinkToFit="1"/>
      <protection locked="0"/>
    </xf>
    <xf numFmtId="0" fontId="0" fillId="0" borderId="4" xfId="0" applyFont="1" applyBorder="1" applyAlignment="1" applyProtection="1">
      <alignment vertical="center" shrinkToFit="1"/>
    </xf>
    <xf numFmtId="49" fontId="0" fillId="0" borderId="1" xfId="0" applyNumberFormat="1" applyBorder="1" applyAlignment="1" applyProtection="1">
      <alignment vertical="center" shrinkToFit="1"/>
      <protection locked="0"/>
    </xf>
    <xf numFmtId="0" fontId="5" fillId="0" borderId="0" xfId="4" applyNumberFormat="1" applyFont="1" applyFill="1" applyBorder="1" applyAlignment="1" applyProtection="1">
      <alignment horizontal="right" vertical="center" shrinkToFit="1"/>
    </xf>
    <xf numFmtId="0" fontId="36" fillId="0" borderId="1" xfId="0" applyFont="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0" applyFont="1" applyBorder="1" applyAlignment="1" applyProtection="1">
      <alignment horizontal="center" vertical="center" textRotation="255" wrapText="1"/>
    </xf>
    <xf numFmtId="0" fontId="36" fillId="0" borderId="5" xfId="0" applyFont="1" applyBorder="1" applyAlignment="1" applyProtection="1">
      <alignment horizontal="center" vertical="center" textRotation="255" wrapText="1"/>
    </xf>
    <xf numFmtId="0" fontId="42" fillId="0" borderId="10" xfId="0" applyFont="1" applyBorder="1" applyAlignment="1" applyProtection="1">
      <alignment horizontal="center" vertical="center"/>
    </xf>
    <xf numFmtId="0" fontId="42" fillId="0" borderId="2" xfId="0" applyFont="1" applyBorder="1" applyAlignment="1" applyProtection="1">
      <alignment horizontal="center" vertical="center"/>
    </xf>
    <xf numFmtId="0" fontId="42" fillId="0" borderId="8" xfId="0" applyFont="1" applyBorder="1" applyAlignment="1" applyProtection="1">
      <alignment horizontal="center" vertical="center"/>
    </xf>
    <xf numFmtId="0" fontId="36" fillId="0" borderId="1" xfId="0" applyFont="1" applyFill="1" applyBorder="1" applyAlignment="1" applyProtection="1">
      <alignment horizontal="center" vertical="center" textRotation="255" wrapText="1"/>
    </xf>
    <xf numFmtId="0" fontId="36" fillId="0" borderId="5" xfId="0" applyFont="1" applyFill="1" applyBorder="1" applyAlignment="1" applyProtection="1">
      <alignment horizontal="center" vertical="center" textRotation="255" wrapText="1"/>
    </xf>
    <xf numFmtId="0" fontId="36" fillId="0" borderId="36" xfId="0" applyFont="1" applyFill="1" applyBorder="1" applyAlignment="1" applyProtection="1">
      <alignment horizontal="center" vertical="center" textRotation="255"/>
    </xf>
    <xf numFmtId="0" fontId="36" fillId="0" borderId="59" xfId="0" applyFont="1" applyFill="1" applyBorder="1" applyAlignment="1" applyProtection="1">
      <alignment horizontal="center" vertical="center" textRotation="255"/>
    </xf>
    <xf numFmtId="0" fontId="36" fillId="0" borderId="23" xfId="0" applyFont="1" applyFill="1" applyBorder="1" applyAlignment="1" applyProtection="1">
      <alignment horizontal="center" vertical="center" textRotation="255"/>
    </xf>
    <xf numFmtId="0" fontId="36" fillId="0" borderId="69" xfId="0" applyFont="1" applyFill="1" applyBorder="1" applyAlignment="1" applyProtection="1">
      <alignment horizontal="center" vertical="center" textRotation="255"/>
    </xf>
    <xf numFmtId="0" fontId="36" fillId="0" borderId="60" xfId="0" applyFont="1" applyFill="1" applyBorder="1" applyAlignment="1" applyProtection="1">
      <alignment horizontal="center" vertical="center" textRotation="255"/>
    </xf>
    <xf numFmtId="0" fontId="36" fillId="0" borderId="24" xfId="0" applyFont="1" applyFill="1" applyBorder="1" applyAlignment="1" applyProtection="1">
      <alignment horizontal="center" vertical="center" textRotation="255"/>
    </xf>
    <xf numFmtId="0" fontId="36" fillId="0" borderId="1" xfId="0" applyFont="1" applyBorder="1" applyAlignment="1" applyProtection="1">
      <alignment horizontal="center" vertical="center" textRotation="255"/>
    </xf>
    <xf numFmtId="0" fontId="36" fillId="0" borderId="5" xfId="0" applyFont="1" applyBorder="1" applyAlignment="1" applyProtection="1">
      <alignment horizontal="center" vertical="center" textRotation="255"/>
    </xf>
    <xf numFmtId="0" fontId="36" fillId="0" borderId="1" xfId="0" applyFont="1" applyBorder="1" applyAlignment="1" applyProtection="1">
      <alignment horizontal="center" vertical="center"/>
    </xf>
    <xf numFmtId="0" fontId="36" fillId="0" borderId="5" xfId="0" applyFont="1" applyBorder="1" applyAlignment="1" applyProtection="1">
      <alignment horizontal="center" vertical="center"/>
    </xf>
    <xf numFmtId="49" fontId="0" fillId="0" borderId="6" xfId="0" applyNumberFormat="1" applyBorder="1" applyAlignment="1" applyProtection="1">
      <alignment vertical="center" shrinkToFit="1"/>
      <protection locked="0"/>
    </xf>
    <xf numFmtId="0" fontId="36" fillId="0" borderId="5" xfId="0" applyFont="1" applyBorder="1" applyAlignment="1" applyProtection="1">
      <alignment horizontal="center" vertical="center" wrapText="1"/>
    </xf>
    <xf numFmtId="0" fontId="44" fillId="0" borderId="21" xfId="0" applyFont="1" applyFill="1" applyBorder="1" applyAlignment="1" applyProtection="1">
      <alignment horizontal="center" vertical="center" textRotation="255" shrinkToFit="1"/>
    </xf>
    <xf numFmtId="0" fontId="44" fillId="0" borderId="22" xfId="0" applyFont="1" applyFill="1" applyBorder="1" applyAlignment="1" applyProtection="1">
      <alignment horizontal="center" vertical="center" textRotation="255" shrinkToFit="1"/>
    </xf>
    <xf numFmtId="0" fontId="60" fillId="0" borderId="9" xfId="0" applyFont="1" applyFill="1" applyBorder="1" applyAlignment="1" applyProtection="1">
      <alignment horizontal="center" vertical="center" textRotation="255" wrapText="1"/>
    </xf>
    <xf numFmtId="0" fontId="60" fillId="0" borderId="28" xfId="0" applyFont="1" applyFill="1" applyBorder="1" applyAlignment="1" applyProtection="1">
      <alignment horizontal="center" vertical="center" textRotation="255" wrapText="1"/>
    </xf>
    <xf numFmtId="0" fontId="60" fillId="0" borderId="29" xfId="0" applyFont="1" applyFill="1" applyBorder="1" applyAlignment="1" applyProtection="1">
      <alignment horizontal="center" vertical="center" textRotation="255" wrapText="1"/>
    </xf>
    <xf numFmtId="0" fontId="36" fillId="0" borderId="1" xfId="0" applyFont="1" applyFill="1" applyBorder="1" applyAlignment="1" applyProtection="1">
      <alignment horizontal="center" vertical="center" textRotation="255" wrapText="1" shrinkToFit="1"/>
    </xf>
    <xf numFmtId="0" fontId="36" fillId="0" borderId="1" xfId="0" applyFont="1" applyFill="1" applyBorder="1" applyAlignment="1" applyProtection="1">
      <alignment horizontal="center" vertical="center" textRotation="255" shrinkToFit="1"/>
    </xf>
    <xf numFmtId="0" fontId="36" fillId="0" borderId="5" xfId="0" applyFont="1" applyFill="1" applyBorder="1" applyAlignment="1" applyProtection="1">
      <alignment horizontal="center" vertical="center" textRotation="255" shrinkToFit="1"/>
    </xf>
    <xf numFmtId="0" fontId="44" fillId="0" borderId="33" xfId="0" applyFont="1" applyFill="1" applyBorder="1" applyAlignment="1" applyProtection="1">
      <alignment horizontal="center" vertical="center" textRotation="255" shrinkToFit="1"/>
    </xf>
    <xf numFmtId="0" fontId="44" fillId="0" borderId="61" xfId="0" applyFont="1" applyFill="1" applyBorder="1" applyAlignment="1" applyProtection="1">
      <alignment horizontal="center" vertical="center" textRotation="255" shrinkToFit="1"/>
    </xf>
    <xf numFmtId="0" fontId="44" fillId="0" borderId="25" xfId="0" applyFont="1" applyFill="1" applyBorder="1" applyAlignment="1" applyProtection="1">
      <alignment horizontal="center" vertical="center" textRotation="255" shrinkToFit="1"/>
    </xf>
    <xf numFmtId="0" fontId="0" fillId="0" borderId="0" xfId="0" applyFont="1" applyBorder="1" applyAlignment="1" applyProtection="1">
      <alignment horizontal="left" vertical="center" shrinkToFit="1"/>
    </xf>
    <xf numFmtId="0" fontId="36" fillId="0" borderId="9" xfId="0" applyFont="1" applyFill="1" applyBorder="1" applyAlignment="1" applyProtection="1">
      <alignment horizontal="center" vertical="center" textRotation="255" wrapText="1"/>
    </xf>
    <xf numFmtId="0" fontId="36" fillId="0" borderId="28" xfId="0" applyFont="1" applyFill="1" applyBorder="1" applyAlignment="1" applyProtection="1">
      <alignment horizontal="center" vertical="center" textRotation="255" wrapText="1"/>
    </xf>
    <xf numFmtId="0" fontId="36" fillId="0" borderId="29" xfId="0" applyFont="1" applyFill="1" applyBorder="1" applyAlignment="1" applyProtection="1">
      <alignment horizontal="center" vertical="center" textRotation="255" wrapText="1"/>
    </xf>
    <xf numFmtId="0" fontId="0" fillId="0" borderId="1" xfId="0" applyFont="1" applyBorder="1" applyAlignment="1" applyProtection="1">
      <alignment horizontal="center" vertical="center" wrapText="1"/>
    </xf>
    <xf numFmtId="0" fontId="5" fillId="0" borderId="0" xfId="0" applyFont="1" applyAlignment="1" applyProtection="1">
      <alignment vertical="center" shrinkToFit="1"/>
    </xf>
    <xf numFmtId="0" fontId="40" fillId="0" borderId="0" xfId="0" applyFont="1" applyAlignment="1" applyProtection="1">
      <alignment vertical="center" shrinkToFit="1"/>
    </xf>
    <xf numFmtId="0" fontId="0" fillId="0" borderId="1" xfId="0" applyFont="1" applyBorder="1" applyAlignment="1" applyProtection="1">
      <alignment horizontal="center" vertical="center"/>
    </xf>
    <xf numFmtId="0" fontId="0" fillId="0" borderId="12" xfId="0"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70" xfId="0" applyBorder="1" applyAlignment="1" applyProtection="1">
      <alignment horizontal="center" vertical="center"/>
    </xf>
    <xf numFmtId="0" fontId="0" fillId="0" borderId="71" xfId="0" applyBorder="1" applyAlignment="1" applyProtection="1">
      <alignment horizontal="center" vertical="center"/>
    </xf>
    <xf numFmtId="0" fontId="0" fillId="0" borderId="1" xfId="0" applyFont="1" applyBorder="1" applyAlignment="1" applyProtection="1">
      <alignment horizontal="center" vertical="center" shrinkToFit="1"/>
    </xf>
    <xf numFmtId="0" fontId="0" fillId="0" borderId="5" xfId="0" applyFont="1" applyBorder="1" applyAlignment="1" applyProtection="1">
      <alignment horizontal="center" vertical="center" shrinkToFit="1"/>
    </xf>
    <xf numFmtId="0" fontId="0" fillId="0" borderId="49" xfId="0" applyFont="1" applyBorder="1" applyAlignment="1" applyProtection="1">
      <alignment horizontal="center" vertical="center"/>
    </xf>
    <xf numFmtId="0" fontId="0" fillId="0" borderId="4" xfId="0" applyFont="1" applyBorder="1" applyAlignment="1" applyProtection="1">
      <alignment horizontal="center" vertical="center"/>
    </xf>
    <xf numFmtId="0" fontId="0" fillId="0" borderId="50" xfId="0" applyFont="1" applyBorder="1" applyAlignment="1" applyProtection="1">
      <alignment horizontal="center" vertical="center"/>
    </xf>
    <xf numFmtId="0" fontId="45" fillId="0" borderId="0" xfId="0" applyFont="1" applyBorder="1" applyAlignment="1" applyProtection="1">
      <alignment vertical="top"/>
    </xf>
    <xf numFmtId="38" fontId="29" fillId="3" borderId="11" xfId="1" applyFont="1" applyFill="1" applyBorder="1" applyAlignment="1" applyProtection="1">
      <alignment horizontal="right" vertical="center" shrinkToFit="1"/>
    </xf>
    <xf numFmtId="38" fontId="29" fillId="3" borderId="10" xfId="1" applyFont="1" applyFill="1" applyBorder="1" applyAlignment="1" applyProtection="1">
      <alignment horizontal="right" vertical="center" shrinkToFit="1"/>
    </xf>
    <xf numFmtId="38" fontId="29" fillId="3" borderId="2" xfId="1" applyFont="1" applyFill="1" applyBorder="1" applyAlignment="1" applyProtection="1">
      <alignment horizontal="right" vertical="center" shrinkToFit="1"/>
    </xf>
    <xf numFmtId="38" fontId="29" fillId="3" borderId="8" xfId="1" applyFont="1" applyFill="1" applyBorder="1" applyAlignment="1" applyProtection="1">
      <alignment horizontal="right" vertical="center" shrinkToFit="1"/>
    </xf>
    <xf numFmtId="0" fontId="42" fillId="0" borderId="10" xfId="0" applyFont="1" applyFill="1" applyBorder="1" applyAlignment="1" applyProtection="1">
      <alignment horizontal="center" vertical="center" shrinkToFit="1"/>
    </xf>
    <xf numFmtId="0" fontId="42" fillId="0" borderId="2" xfId="0" applyFont="1" applyFill="1" applyBorder="1" applyAlignment="1" applyProtection="1">
      <alignment horizontal="center" vertical="center" shrinkToFit="1"/>
    </xf>
    <xf numFmtId="38" fontId="29" fillId="0" borderId="10" xfId="1" applyFont="1" applyFill="1" applyBorder="1" applyAlignment="1" applyProtection="1">
      <alignment horizontal="center" vertical="center" shrinkToFit="1"/>
    </xf>
    <xf numFmtId="38" fontId="29" fillId="0" borderId="8" xfId="1" applyFont="1" applyFill="1" applyBorder="1" applyAlignment="1" applyProtection="1">
      <alignment horizontal="center" vertical="center" shrinkToFit="1"/>
    </xf>
    <xf numFmtId="38" fontId="32" fillId="0" borderId="10" xfId="1" applyFont="1" applyFill="1" applyBorder="1" applyAlignment="1" applyProtection="1">
      <alignment horizontal="right" vertical="center"/>
    </xf>
    <xf numFmtId="38" fontId="32" fillId="0" borderId="2" xfId="1" applyFont="1" applyFill="1" applyBorder="1" applyAlignment="1" applyProtection="1">
      <alignment horizontal="right" vertical="center"/>
    </xf>
    <xf numFmtId="38" fontId="29" fillId="0" borderId="10" xfId="1" applyFont="1" applyFill="1" applyBorder="1" applyAlignment="1" applyProtection="1">
      <alignment horizontal="center" vertical="center"/>
    </xf>
    <xf numFmtId="38" fontId="29" fillId="0" borderId="2" xfId="1" applyFont="1" applyFill="1" applyBorder="1" applyAlignment="1" applyProtection="1">
      <alignment horizontal="center" vertical="center"/>
    </xf>
    <xf numFmtId="38" fontId="29" fillId="0" borderId="9" xfId="1" applyFont="1" applyFill="1" applyBorder="1" applyAlignment="1" applyProtection="1">
      <alignment horizontal="center" vertical="center" textRotation="255"/>
    </xf>
    <xf numFmtId="38" fontId="29" fillId="0" borderId="28" xfId="1" applyFont="1" applyFill="1" applyBorder="1" applyAlignment="1" applyProtection="1">
      <alignment horizontal="center" vertical="center" textRotation="255"/>
    </xf>
    <xf numFmtId="38" fontId="29" fillId="0" borderId="6" xfId="1" applyFont="1" applyFill="1" applyBorder="1" applyAlignment="1" applyProtection="1">
      <alignment horizontal="center" vertical="center" textRotation="255"/>
    </xf>
    <xf numFmtId="38" fontId="29" fillId="0" borderId="9" xfId="1" applyFont="1" applyFill="1" applyBorder="1" applyAlignment="1" applyProtection="1">
      <alignment horizontal="center" vertical="center"/>
    </xf>
    <xf numFmtId="38" fontId="29" fillId="0" borderId="6" xfId="1" applyFont="1" applyFill="1" applyBorder="1" applyAlignment="1" applyProtection="1">
      <alignment horizontal="center" vertical="center"/>
    </xf>
    <xf numFmtId="38" fontId="32" fillId="3" borderId="10" xfId="1" applyFont="1" applyFill="1" applyBorder="1" applyAlignment="1" applyProtection="1">
      <alignment horizontal="right" vertical="center"/>
    </xf>
    <xf numFmtId="38" fontId="32" fillId="3" borderId="8" xfId="1" applyFont="1" applyFill="1" applyBorder="1" applyAlignment="1" applyProtection="1">
      <alignment horizontal="right" vertical="center"/>
    </xf>
    <xf numFmtId="38" fontId="29" fillId="0" borderId="10" xfId="1" applyFont="1" applyFill="1" applyBorder="1" applyAlignment="1" applyProtection="1">
      <alignment horizontal="right" vertical="center" shrinkToFit="1"/>
    </xf>
    <xf numFmtId="38" fontId="29" fillId="0" borderId="2" xfId="1" applyFont="1" applyFill="1" applyBorder="1" applyAlignment="1" applyProtection="1">
      <alignment horizontal="right" vertical="center" shrinkToFit="1"/>
    </xf>
    <xf numFmtId="38" fontId="29" fillId="3" borderId="10" xfId="1" applyFont="1" applyFill="1" applyBorder="1" applyAlignment="1" applyProtection="1">
      <alignment horizontal="center" vertical="center" wrapText="1"/>
    </xf>
    <xf numFmtId="38" fontId="29" fillId="3" borderId="10" xfId="1" applyFont="1" applyFill="1" applyBorder="1" applyAlignment="1" applyProtection="1">
      <alignment horizontal="center" vertical="center"/>
    </xf>
    <xf numFmtId="38" fontId="29" fillId="3" borderId="8" xfId="1" applyFont="1" applyFill="1" applyBorder="1" applyAlignment="1" applyProtection="1">
      <alignment horizontal="center" vertical="center"/>
    </xf>
    <xf numFmtId="0" fontId="38" fillId="0" borderId="3" xfId="0" applyFont="1" applyFill="1" applyBorder="1" applyAlignment="1" applyProtection="1">
      <alignment horizontal="right" vertical="center"/>
    </xf>
    <xf numFmtId="38" fontId="29" fillId="3" borderId="2" xfId="1" applyFont="1" applyFill="1" applyBorder="1" applyAlignment="1" applyProtection="1">
      <alignment horizontal="center" vertical="center" wrapText="1"/>
    </xf>
    <xf numFmtId="38" fontId="29" fillId="3" borderId="73" xfId="1" applyFont="1" applyFill="1" applyBorder="1" applyAlignment="1" applyProtection="1">
      <alignment horizontal="center" vertical="center" wrapText="1"/>
    </xf>
    <xf numFmtId="38" fontId="29" fillId="3" borderId="73" xfId="1" applyFont="1" applyFill="1" applyBorder="1" applyAlignment="1" applyProtection="1">
      <alignment horizontal="right" vertical="center" shrinkToFit="1"/>
    </xf>
    <xf numFmtId="38" fontId="29" fillId="3" borderId="74" xfId="1" applyFont="1" applyFill="1" applyBorder="1" applyAlignment="1" applyProtection="1">
      <alignment horizontal="right" vertical="center" shrinkToFit="1"/>
    </xf>
    <xf numFmtId="0" fontId="29" fillId="0" borderId="10" xfId="1" applyNumberFormat="1" applyFont="1" applyFill="1" applyBorder="1" applyAlignment="1" applyProtection="1">
      <alignment horizontal="center" vertical="center"/>
    </xf>
    <xf numFmtId="0" fontId="29" fillId="0" borderId="2" xfId="1" applyNumberFormat="1" applyFont="1" applyFill="1" applyBorder="1" applyAlignment="1" applyProtection="1">
      <alignment horizontal="center" vertical="center"/>
    </xf>
    <xf numFmtId="0" fontId="29" fillId="0" borderId="8" xfId="1" applyNumberFormat="1" applyFont="1" applyFill="1" applyBorder="1" applyAlignment="1" applyProtection="1">
      <alignment horizontal="center" vertical="center"/>
    </xf>
    <xf numFmtId="38" fontId="29" fillId="0" borderId="11" xfId="1" applyFont="1" applyFill="1" applyBorder="1" applyAlignment="1" applyProtection="1">
      <alignment horizontal="right" vertical="center" shrinkToFit="1"/>
    </xf>
    <xf numFmtId="38" fontId="29" fillId="0" borderId="13" xfId="1" applyFont="1" applyFill="1" applyBorder="1" applyAlignment="1" applyProtection="1">
      <alignment horizontal="right" vertical="center" shrinkToFit="1"/>
    </xf>
    <xf numFmtId="38" fontId="29" fillId="3" borderId="14" xfId="1" applyFont="1" applyFill="1" applyBorder="1" applyAlignment="1" applyProtection="1">
      <alignment horizontal="right" vertical="center" shrinkToFit="1"/>
    </xf>
    <xf numFmtId="38" fontId="29" fillId="3" borderId="66" xfId="1" applyFont="1" applyFill="1" applyBorder="1" applyAlignment="1" applyProtection="1">
      <alignment horizontal="right" vertical="center" shrinkToFit="1"/>
    </xf>
    <xf numFmtId="38" fontId="29" fillId="3" borderId="72" xfId="1" applyFont="1" applyFill="1" applyBorder="1" applyAlignment="1" applyProtection="1">
      <alignment horizontal="right" vertical="center" shrinkToFit="1"/>
    </xf>
    <xf numFmtId="38" fontId="29" fillId="3" borderId="46" xfId="1" applyFont="1" applyFill="1" applyBorder="1" applyAlignment="1" applyProtection="1">
      <alignment horizontal="right" vertical="center" shrinkToFit="1"/>
    </xf>
    <xf numFmtId="38" fontId="36" fillId="0" borderId="10" xfId="1" applyFont="1" applyFill="1" applyBorder="1" applyAlignment="1" applyProtection="1">
      <alignment horizontal="center" vertical="center" wrapText="1"/>
    </xf>
    <xf numFmtId="38" fontId="36" fillId="0" borderId="8" xfId="1" applyFont="1" applyFill="1" applyBorder="1" applyAlignment="1" applyProtection="1">
      <alignment horizontal="center" vertical="center" wrapText="1"/>
    </xf>
    <xf numFmtId="38" fontId="29" fillId="0" borderId="8" xfId="1" applyFont="1" applyFill="1" applyBorder="1" applyAlignment="1" applyProtection="1">
      <alignment horizontal="center" vertical="center"/>
    </xf>
    <xf numFmtId="38" fontId="29" fillId="0" borderId="7" xfId="1" applyFont="1" applyFill="1" applyBorder="1" applyAlignment="1" applyProtection="1">
      <alignment horizontal="right" vertical="center" shrinkToFit="1"/>
    </xf>
    <xf numFmtId="38" fontId="29" fillId="0" borderId="15" xfId="1" applyFont="1" applyFill="1" applyBorder="1" applyAlignment="1" applyProtection="1">
      <alignment horizontal="right" vertical="center" shrinkToFit="1"/>
    </xf>
    <xf numFmtId="38" fontId="29" fillId="0" borderId="10" xfId="1" applyFont="1" applyFill="1" applyBorder="1" applyAlignment="1" applyProtection="1">
      <alignment vertical="center" shrinkToFit="1"/>
    </xf>
    <xf numFmtId="38" fontId="29" fillId="0" borderId="2" xfId="1" applyFont="1" applyFill="1" applyBorder="1" applyAlignment="1" applyProtection="1">
      <alignment vertical="center" shrinkToFit="1"/>
    </xf>
    <xf numFmtId="38" fontId="29" fillId="0" borderId="8" xfId="1" applyFont="1" applyFill="1" applyBorder="1" applyAlignment="1" applyProtection="1">
      <alignment vertical="center" shrinkToFit="1"/>
    </xf>
    <xf numFmtId="38" fontId="29" fillId="0" borderId="66" xfId="1" applyFont="1" applyFill="1" applyBorder="1" applyAlignment="1" applyProtection="1">
      <alignment horizontal="right" vertical="center" shrinkToFit="1"/>
    </xf>
    <xf numFmtId="38" fontId="29" fillId="0" borderId="46" xfId="1" applyFont="1" applyFill="1" applyBorder="1" applyAlignment="1" applyProtection="1">
      <alignment horizontal="right" vertical="center" shrinkToFit="1"/>
    </xf>
    <xf numFmtId="38" fontId="29" fillId="0" borderId="14" xfId="1" applyFont="1" applyFill="1" applyBorder="1" applyAlignment="1" applyProtection="1">
      <alignment vertical="center" shrinkToFit="1"/>
    </xf>
    <xf numFmtId="38" fontId="29" fillId="0" borderId="66" xfId="1" applyFont="1" applyFill="1" applyBorder="1" applyAlignment="1" applyProtection="1">
      <alignment vertical="center" shrinkToFit="1"/>
    </xf>
    <xf numFmtId="38" fontId="29" fillId="0" borderId="46" xfId="1" applyFont="1" applyFill="1" applyBorder="1" applyAlignment="1" applyProtection="1">
      <alignment vertical="center" shrinkToFit="1"/>
    </xf>
    <xf numFmtId="38" fontId="29" fillId="0" borderId="8" xfId="1" applyFont="1" applyFill="1" applyBorder="1" applyAlignment="1" applyProtection="1">
      <alignment horizontal="right" vertical="center" shrinkToFit="1"/>
    </xf>
    <xf numFmtId="38" fontId="29" fillId="0" borderId="75" xfId="1" applyFont="1" applyFill="1" applyBorder="1" applyAlignment="1" applyProtection="1">
      <alignment horizontal="right" vertical="center" shrinkToFit="1"/>
      <protection locked="0"/>
    </xf>
    <xf numFmtId="38" fontId="29" fillId="0" borderId="76" xfId="1" applyFont="1" applyFill="1" applyBorder="1" applyAlignment="1" applyProtection="1">
      <alignment horizontal="right" vertical="center" shrinkToFit="1"/>
      <protection locked="0"/>
    </xf>
    <xf numFmtId="38" fontId="29" fillId="0" borderId="12" xfId="1" applyFont="1" applyFill="1" applyBorder="1" applyAlignment="1" applyProtection="1">
      <alignment horizontal="center" vertical="center"/>
    </xf>
    <xf numFmtId="38" fontId="29" fillId="0" borderId="3" xfId="1" applyFont="1" applyFill="1" applyBorder="1" applyAlignment="1" applyProtection="1">
      <alignment horizontal="center" vertical="center"/>
    </xf>
    <xf numFmtId="38" fontId="29" fillId="0" borderId="43" xfId="1" applyFont="1" applyFill="1" applyBorder="1" applyAlignment="1" applyProtection="1">
      <alignment horizontal="center" vertical="center"/>
    </xf>
    <xf numFmtId="38" fontId="29" fillId="0" borderId="7" xfId="1" applyFont="1" applyFill="1" applyBorder="1" applyAlignment="1" applyProtection="1">
      <alignment vertical="center" shrinkToFit="1"/>
    </xf>
    <xf numFmtId="38" fontId="29" fillId="0" borderId="0" xfId="1" applyFont="1" applyFill="1" applyBorder="1" applyAlignment="1" applyProtection="1">
      <alignment vertical="center" shrinkToFit="1"/>
    </xf>
    <xf numFmtId="38" fontId="29" fillId="0" borderId="15" xfId="1" applyFont="1" applyFill="1" applyBorder="1" applyAlignment="1" applyProtection="1">
      <alignment vertical="center" shrinkToFit="1"/>
    </xf>
    <xf numFmtId="38" fontId="61" fillId="0" borderId="69" xfId="1" applyFont="1" applyFill="1" applyBorder="1" applyAlignment="1" applyProtection="1">
      <alignment vertical="center" shrinkToFit="1"/>
    </xf>
    <xf numFmtId="38" fontId="61" fillId="0" borderId="33" xfId="1" applyFont="1" applyFill="1" applyBorder="1" applyAlignment="1" applyProtection="1">
      <alignment vertical="center" shrinkToFit="1"/>
    </xf>
    <xf numFmtId="38" fontId="61" fillId="0" borderId="17" xfId="1" applyFont="1" applyFill="1" applyBorder="1" applyAlignment="1" applyProtection="1">
      <alignment vertical="center" shrinkToFit="1"/>
    </xf>
    <xf numFmtId="38" fontId="61" fillId="0" borderId="18" xfId="1" applyFont="1" applyFill="1" applyBorder="1" applyAlignment="1" applyProtection="1">
      <alignment vertical="center" shrinkToFit="1"/>
    </xf>
    <xf numFmtId="0" fontId="0" fillId="0" borderId="36" xfId="1" applyNumberFormat="1" applyFont="1" applyFill="1" applyBorder="1" applyAlignment="1" applyProtection="1">
      <alignment horizontal="center" vertical="center" wrapText="1"/>
    </xf>
    <xf numFmtId="0" fontId="29" fillId="0" borderId="16" xfId="1" applyNumberFormat="1" applyFont="1" applyFill="1" applyBorder="1" applyAlignment="1" applyProtection="1">
      <alignment horizontal="center" vertical="center" wrapText="1"/>
    </xf>
    <xf numFmtId="0" fontId="37" fillId="0" borderId="0" xfId="1" applyNumberFormat="1" applyFont="1" applyFill="1" applyBorder="1" applyAlignment="1" applyProtection="1">
      <alignment vertical="center" shrinkToFit="1"/>
    </xf>
    <xf numFmtId="38" fontId="29" fillId="0" borderId="12" xfId="1" applyFont="1" applyFill="1" applyBorder="1" applyAlignment="1" applyProtection="1">
      <alignment vertical="center" shrinkToFit="1"/>
    </xf>
    <xf numFmtId="38" fontId="29" fillId="0" borderId="3" xfId="1" applyFont="1" applyFill="1" applyBorder="1" applyAlignment="1" applyProtection="1">
      <alignment vertical="center" shrinkToFit="1"/>
    </xf>
    <xf numFmtId="38" fontId="29" fillId="0" borderId="43" xfId="1" applyFont="1" applyFill="1" applyBorder="1" applyAlignment="1" applyProtection="1">
      <alignment vertical="center" shrinkToFit="1"/>
    </xf>
    <xf numFmtId="38" fontId="61" fillId="3" borderId="69" xfId="1" applyFont="1" applyFill="1" applyBorder="1" applyAlignment="1" applyProtection="1">
      <alignment vertical="center" shrinkToFit="1"/>
    </xf>
    <xf numFmtId="38" fontId="61" fillId="3" borderId="33" xfId="1" applyFont="1" applyFill="1" applyBorder="1" applyAlignment="1" applyProtection="1">
      <alignment vertical="center" shrinkToFit="1"/>
    </xf>
    <xf numFmtId="38" fontId="61" fillId="3" borderId="60" xfId="1" applyFont="1" applyFill="1" applyBorder="1" applyAlignment="1" applyProtection="1">
      <alignment vertical="center" shrinkToFit="1"/>
    </xf>
    <xf numFmtId="38" fontId="61" fillId="3" borderId="61" xfId="1" applyFont="1" applyFill="1" applyBorder="1" applyAlignment="1" applyProtection="1">
      <alignment vertical="center" shrinkToFit="1"/>
    </xf>
    <xf numFmtId="0" fontId="29" fillId="3" borderId="36" xfId="1" applyNumberFormat="1" applyFont="1" applyFill="1" applyBorder="1" applyAlignment="1" applyProtection="1">
      <alignment horizontal="center" vertical="center" wrapText="1"/>
    </xf>
    <xf numFmtId="0" fontId="29" fillId="3" borderId="59" xfId="1" applyNumberFormat="1" applyFont="1" applyFill="1" applyBorder="1" applyAlignment="1" applyProtection="1">
      <alignment horizontal="center" vertical="center" wrapText="1"/>
    </xf>
    <xf numFmtId="0" fontId="0" fillId="0" borderId="4" xfId="0" applyBorder="1" applyAlignment="1" applyProtection="1">
      <alignment vertical="center" wrapText="1"/>
    </xf>
    <xf numFmtId="0" fontId="40" fillId="0" borderId="10" xfId="0" applyFont="1" applyBorder="1" applyAlignment="1" applyProtection="1">
      <alignment horizontal="center" vertical="center"/>
    </xf>
    <xf numFmtId="0" fontId="40" fillId="0" borderId="8" xfId="0" applyFont="1" applyBorder="1" applyAlignment="1" applyProtection="1">
      <alignment horizontal="center" vertical="center"/>
    </xf>
    <xf numFmtId="38" fontId="40" fillId="0" borderId="1" xfId="0" applyNumberFormat="1" applyFont="1" applyFill="1" applyBorder="1" applyAlignment="1" applyProtection="1">
      <alignment vertical="center" shrinkToFit="1"/>
    </xf>
    <xf numFmtId="0" fontId="40" fillId="0" borderId="10" xfId="0" applyNumberFormat="1" applyFont="1" applyBorder="1" applyAlignment="1" applyProtection="1">
      <alignment vertical="center" wrapText="1"/>
      <protection locked="0"/>
    </xf>
    <xf numFmtId="0" fontId="40" fillId="0" borderId="2" xfId="0" applyNumberFormat="1" applyFont="1" applyBorder="1" applyAlignment="1" applyProtection="1">
      <alignment vertical="center" wrapText="1"/>
      <protection locked="0"/>
    </xf>
    <xf numFmtId="0" fontId="40" fillId="0" borderId="8" xfId="0" applyNumberFormat="1" applyFont="1" applyBorder="1" applyAlignment="1" applyProtection="1">
      <alignment vertical="center" wrapText="1"/>
      <protection locked="0"/>
    </xf>
    <xf numFmtId="0" fontId="40" fillId="0" borderId="10" xfId="0" applyNumberFormat="1" applyFont="1" applyBorder="1" applyAlignment="1" applyProtection="1">
      <alignment horizontal="center" vertical="center" shrinkToFit="1"/>
      <protection locked="0"/>
    </xf>
    <xf numFmtId="0" fontId="40" fillId="0" borderId="2" xfId="0" applyNumberFormat="1" applyFont="1" applyBorder="1" applyAlignment="1" applyProtection="1">
      <alignment horizontal="center" vertical="center" shrinkToFit="1"/>
      <protection locked="0"/>
    </xf>
    <xf numFmtId="0" fontId="40" fillId="0" borderId="8" xfId="0" applyNumberFormat="1" applyFont="1" applyBorder="1" applyAlignment="1" applyProtection="1">
      <alignment horizontal="center" vertical="center" shrinkToFit="1"/>
      <protection locked="0"/>
    </xf>
    <xf numFmtId="38" fontId="57" fillId="0" borderId="1" xfId="0" applyNumberFormat="1" applyFont="1" applyBorder="1" applyAlignment="1" applyProtection="1">
      <alignment vertical="center" shrinkToFit="1"/>
    </xf>
    <xf numFmtId="177" fontId="0" fillId="0" borderId="10" xfId="0" applyNumberFormat="1" applyBorder="1" applyAlignment="1" applyProtection="1">
      <alignment horizontal="center" vertical="center" shrinkToFit="1"/>
      <protection locked="0"/>
    </xf>
    <xf numFmtId="177" fontId="0" fillId="0" borderId="2" xfId="0" applyNumberFormat="1" applyBorder="1" applyAlignment="1" applyProtection="1">
      <alignment horizontal="center" vertical="center" shrinkToFit="1"/>
      <protection locked="0"/>
    </xf>
    <xf numFmtId="177" fontId="0" fillId="0" borderId="8" xfId="0" applyNumberFormat="1" applyBorder="1" applyAlignment="1" applyProtection="1">
      <alignment horizontal="center" vertical="center" shrinkToFit="1"/>
      <protection locked="0"/>
    </xf>
    <xf numFmtId="38" fontId="57" fillId="3" borderId="1" xfId="0" applyNumberFormat="1" applyFont="1" applyFill="1" applyBorder="1" applyAlignment="1" applyProtection="1">
      <alignment vertical="center" shrinkToFit="1"/>
    </xf>
    <xf numFmtId="0" fontId="40" fillId="0" borderId="10" xfId="0" applyFont="1" applyFill="1" applyBorder="1" applyAlignment="1" applyProtection="1">
      <alignment horizontal="center" vertical="center"/>
    </xf>
    <xf numFmtId="0" fontId="40" fillId="0" borderId="8" xfId="0" applyFont="1" applyFill="1" applyBorder="1" applyAlignment="1" applyProtection="1">
      <alignment horizontal="center" vertical="center"/>
    </xf>
    <xf numFmtId="38" fontId="40" fillId="3" borderId="10" xfId="0" applyNumberFormat="1" applyFont="1" applyFill="1" applyBorder="1" applyAlignment="1" applyProtection="1">
      <alignment vertical="center" shrinkToFit="1"/>
    </xf>
    <xf numFmtId="38" fontId="40" fillId="3" borderId="8" xfId="0" applyNumberFormat="1" applyFont="1" applyFill="1" applyBorder="1" applyAlignment="1" applyProtection="1">
      <alignment vertical="center" shrinkToFit="1"/>
    </xf>
    <xf numFmtId="0" fontId="62" fillId="0" borderId="0" xfId="0" applyFont="1" applyAlignment="1" applyProtection="1">
      <alignment horizontal="center" vertical="center"/>
    </xf>
    <xf numFmtId="38" fontId="40" fillId="0" borderId="1" xfId="0" applyNumberFormat="1" applyFont="1" applyBorder="1" applyAlignment="1" applyProtection="1">
      <alignment vertical="center" shrinkToFit="1"/>
    </xf>
    <xf numFmtId="38" fontId="40" fillId="3" borderId="1" xfId="0" applyNumberFormat="1" applyFont="1" applyFill="1" applyBorder="1" applyAlignment="1" applyProtection="1">
      <alignment vertical="center" shrinkToFit="1"/>
    </xf>
    <xf numFmtId="0" fontId="40" fillId="0" borderId="0" xfId="0" applyFont="1" applyAlignment="1" applyProtection="1">
      <alignment horizontal="center" vertical="center"/>
    </xf>
    <xf numFmtId="0" fontId="33" fillId="0" borderId="0" xfId="5" applyFont="1" applyFill="1" applyBorder="1" applyAlignment="1" applyProtection="1">
      <alignment horizontal="center" vertical="center"/>
    </xf>
    <xf numFmtId="0" fontId="47" fillId="0" borderId="10" xfId="0" applyFont="1" applyBorder="1" applyAlignment="1" applyProtection="1">
      <alignment horizontal="center" vertical="center" shrinkToFit="1"/>
    </xf>
    <xf numFmtId="0" fontId="47" fillId="0" borderId="8" xfId="0" applyFont="1" applyBorder="1" applyAlignment="1" applyProtection="1">
      <alignment horizontal="center" vertical="center" shrinkToFit="1"/>
    </xf>
    <xf numFmtId="0" fontId="40" fillId="0" borderId="1" xfId="0" applyFont="1" applyBorder="1" applyAlignment="1" applyProtection="1">
      <alignment horizontal="center" vertical="center"/>
    </xf>
    <xf numFmtId="0" fontId="40" fillId="0" borderId="0" xfId="0" applyFont="1" applyAlignment="1" applyProtection="1">
      <alignment horizontal="right" vertical="center"/>
    </xf>
    <xf numFmtId="0" fontId="40" fillId="0" borderId="0" xfId="0" applyNumberFormat="1" applyFont="1" applyAlignment="1" applyProtection="1">
      <alignment horizontal="right" vertical="center"/>
    </xf>
    <xf numFmtId="176" fontId="40" fillId="0" borderId="0" xfId="0" applyNumberFormat="1" applyFont="1" applyAlignment="1" applyProtection="1">
      <alignment horizontal="right" vertical="center"/>
    </xf>
    <xf numFmtId="0" fontId="40" fillId="0" borderId="0" xfId="0" applyFont="1" applyBorder="1" applyAlignment="1" applyProtection="1">
      <alignment vertical="center" shrinkToFit="1"/>
    </xf>
    <xf numFmtId="0" fontId="0" fillId="0" borderId="2" xfId="0" applyBorder="1" applyAlignment="1" applyProtection="1">
      <alignment vertical="center"/>
    </xf>
    <xf numFmtId="0" fontId="49" fillId="0" borderId="0" xfId="0" applyFont="1" applyFill="1" applyAlignment="1" applyProtection="1">
      <alignment vertical="top" wrapText="1"/>
      <protection locked="0"/>
    </xf>
    <xf numFmtId="0" fontId="55" fillId="0" borderId="0" xfId="0" applyFont="1" applyAlignment="1" applyProtection="1">
      <alignment horizontal="center" vertical="center"/>
    </xf>
    <xf numFmtId="0" fontId="49" fillId="0" borderId="0" xfId="0" applyFont="1" applyAlignment="1" applyProtection="1">
      <alignment vertical="top" wrapText="1"/>
    </xf>
    <xf numFmtId="0" fontId="49" fillId="0" borderId="0" xfId="0" applyFont="1" applyAlignment="1" applyProtection="1">
      <alignment horizontal="center" vertical="center"/>
    </xf>
    <xf numFmtId="0" fontId="49" fillId="0" borderId="0" xfId="0" applyFont="1" applyAlignment="1" applyProtection="1">
      <alignment vertical="center" wrapText="1"/>
    </xf>
    <xf numFmtId="0" fontId="49" fillId="0" borderId="0" xfId="0" applyFont="1" applyAlignment="1" applyProtection="1">
      <alignment vertical="center"/>
    </xf>
  </cellXfs>
  <cellStyles count="7">
    <cellStyle name="桁区切り" xfId="1" builtinId="6"/>
    <cellStyle name="標準" xfId="0" builtinId="0"/>
    <cellStyle name="標準 2" xfId="2" xr:uid="{00000000-0005-0000-0000-000002000000}"/>
    <cellStyle name="標準 3" xfId="3" xr:uid="{00000000-0005-0000-0000-000003000000}"/>
    <cellStyle name="標準_名簿_様式訂正案" xfId="4" xr:uid="{00000000-0005-0000-0000-000004000000}"/>
    <cellStyle name="標準_様式１_帳票" xfId="5" xr:uid="{00000000-0005-0000-0000-000005000000}"/>
    <cellStyle name="標準_様式２_帳票" xfId="6" xr:uid="{00000000-0005-0000-0000-000006000000}"/>
  </cellStyles>
  <dxfs count="50">
    <dxf>
      <fill>
        <patternFill>
          <bgColor rgb="FFCCFFFF"/>
        </patternFill>
      </fill>
    </dxf>
    <dxf>
      <fill>
        <patternFill>
          <bgColor rgb="FFCCFFFF"/>
        </patternFill>
      </fill>
    </dxf>
    <dxf>
      <fill>
        <patternFill>
          <bgColor rgb="FFCCFFFF"/>
        </patternFill>
      </fill>
    </dxf>
    <dxf>
      <fill>
        <patternFill>
          <bgColor rgb="FFFFFF99"/>
        </patternFill>
      </fill>
    </dxf>
    <dxf>
      <font>
        <color theme="0"/>
      </font>
    </dxf>
    <dxf>
      <fill>
        <patternFill>
          <bgColor rgb="FFCCFFFF"/>
        </patternFill>
      </fill>
    </dxf>
    <dxf>
      <fill>
        <patternFill>
          <bgColor rgb="FFFFFF99"/>
        </patternFill>
      </fill>
    </dxf>
    <dxf>
      <fill>
        <patternFill>
          <bgColor rgb="FFFFFF99"/>
        </patternFill>
      </fill>
    </dxf>
    <dxf>
      <fill>
        <patternFill>
          <bgColor rgb="FFCCFFFF"/>
        </patternFill>
      </fill>
    </dxf>
    <dxf>
      <fill>
        <patternFill>
          <bgColor rgb="FFCCFFFF"/>
        </patternFill>
      </fill>
    </dxf>
    <dxf>
      <fill>
        <patternFill>
          <bgColor rgb="FFFFFF99"/>
        </patternFill>
      </fill>
    </dxf>
    <dxf>
      <fill>
        <patternFill>
          <bgColor rgb="FFFFFF99"/>
        </patternFill>
      </fill>
    </dxf>
    <dxf>
      <fill>
        <patternFill>
          <bgColor rgb="FFFFFF99"/>
        </patternFill>
      </fill>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CCFFFF"/>
        </patternFill>
      </fill>
    </dxf>
    <dxf>
      <font>
        <color theme="0"/>
      </font>
      <fill>
        <patternFill>
          <bgColor rgb="FFFF0000"/>
        </patternFill>
      </fill>
    </dxf>
    <dxf>
      <font>
        <color theme="0"/>
      </font>
      <fill>
        <patternFill>
          <bgColor rgb="FFFF0000"/>
        </patternFill>
      </fill>
    </dxf>
    <dxf>
      <fill>
        <patternFill>
          <bgColor rgb="FFFFFF99"/>
        </patternFill>
      </fill>
    </dxf>
    <dxf>
      <fill>
        <patternFill>
          <bgColor rgb="FFCCFFFF"/>
        </patternFill>
      </fill>
    </dxf>
    <dxf>
      <font>
        <color theme="0"/>
      </font>
      <fill>
        <patternFill>
          <bgColor rgb="FFFF0000"/>
        </patternFill>
      </fill>
    </dxf>
    <dxf>
      <fill>
        <patternFill>
          <bgColor rgb="FFFFFF99"/>
        </patternFill>
      </fill>
    </dxf>
    <dxf>
      <fill>
        <patternFill>
          <bgColor rgb="FFCCFFFF"/>
        </patternFill>
      </fill>
    </dxf>
    <dxf>
      <font>
        <color theme="0"/>
      </font>
      <fill>
        <patternFill>
          <bgColor rgb="FFFF0000"/>
        </patternFill>
      </fill>
    </dxf>
    <dxf>
      <font>
        <color theme="0"/>
      </font>
      <fill>
        <patternFill>
          <bgColor rgb="FFFF0000"/>
        </patternFill>
      </fill>
    </dxf>
    <dxf>
      <fill>
        <patternFill>
          <bgColor rgb="FFFFFF99"/>
        </patternFill>
      </fill>
    </dxf>
    <dxf>
      <fill>
        <patternFill>
          <bgColor rgb="FFCCFFFF"/>
        </patternFill>
      </fill>
    </dxf>
    <dxf>
      <font>
        <color theme="0"/>
      </font>
    </dxf>
    <dxf>
      <font>
        <color theme="0"/>
      </font>
      <fill>
        <patternFill>
          <bgColor rgb="FFFF0000"/>
        </patternFill>
      </fill>
    </dxf>
    <dxf>
      <fill>
        <patternFill>
          <bgColor rgb="FFFFFF99"/>
        </patternFill>
      </fill>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rgb="FFCCFFFF"/>
        </patternFill>
      </fill>
    </dxf>
    <dxf>
      <font>
        <color theme="0"/>
      </font>
      <border>
        <left/>
        <right/>
        <top/>
        <bottom/>
      </border>
    </dxf>
    <dxf>
      <font>
        <color theme="0"/>
      </font>
      <border>
        <left/>
        <right/>
        <top/>
        <bottom/>
      </border>
    </dxf>
    <dxf>
      <font>
        <color theme="0"/>
      </font>
      <border>
        <left/>
        <right/>
        <top/>
        <bottom/>
      </border>
    </dxf>
    <dxf>
      <fill>
        <patternFill>
          <bgColor rgb="FFCCFFFF"/>
        </patternFill>
      </fill>
      <border>
        <left style="thin">
          <color indexed="64"/>
        </left>
        <right style="thin">
          <color indexed="64"/>
        </right>
        <top style="thin">
          <color indexed="64"/>
        </top>
        <bottom style="thin">
          <color indexed="64"/>
        </bottom>
      </border>
    </dxf>
    <dxf>
      <fill>
        <patternFill>
          <bgColor rgb="FFCCFFFF"/>
        </patternFill>
      </fill>
      <border>
        <left style="thin">
          <color indexed="64"/>
        </left>
        <right style="thin">
          <color indexed="64"/>
        </right>
        <top style="thin">
          <color indexed="64"/>
        </top>
        <bottom style="thin">
          <color indexed="64"/>
        </bottom>
      </border>
    </dxf>
    <dxf>
      <fill>
        <patternFill>
          <bgColor rgb="FFCCFFFF"/>
        </patternFill>
      </fill>
      <border>
        <left style="thin">
          <color indexed="64"/>
        </left>
        <right style="thin">
          <color indexed="64"/>
        </right>
        <top style="thin">
          <color indexed="64"/>
        </top>
        <bottom style="thin">
          <color indexed="64"/>
        </bottom>
      </border>
    </dxf>
    <dxf>
      <fill>
        <patternFill>
          <bgColor rgb="FFFFFF99"/>
        </patternFill>
      </fill>
    </dxf>
    <dxf>
      <fill>
        <patternFill>
          <bgColor rgb="FFCC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00"/>
  </sheetPr>
  <dimension ref="A1:BX84"/>
  <sheetViews>
    <sheetView zoomScale="85" zoomScaleNormal="85" zoomScaleSheetLayoutView="85" workbookViewId="0">
      <selection activeCell="C75" sqref="C75"/>
    </sheetView>
  </sheetViews>
  <sheetFormatPr defaultRowHeight="13.5"/>
  <cols>
    <col min="1" max="1" width="3.625" style="5" customWidth="1"/>
    <col min="2" max="2" width="3.75" style="5" bestFit="1" customWidth="1"/>
    <col min="3" max="3" width="14.625" style="5" customWidth="1"/>
    <col min="4" max="4" width="9" style="5"/>
    <col min="5" max="5" width="3.625" style="5" customWidth="1"/>
    <col min="6" max="6" width="3.75" style="5" bestFit="1" customWidth="1"/>
    <col min="7" max="7" width="20.625" style="5" customWidth="1"/>
    <col min="8" max="8" width="30.625" style="5" customWidth="1"/>
    <col min="9" max="9" width="3.625" style="5" customWidth="1"/>
    <col min="10" max="10" width="3.75" style="5" bestFit="1" customWidth="1"/>
    <col min="11" max="12" width="9" style="5"/>
    <col min="13" max="13" width="3.625" style="5" customWidth="1"/>
    <col min="14" max="14" width="3.75" style="5" bestFit="1" customWidth="1"/>
    <col min="15" max="15" width="21.375" style="5" bestFit="1" customWidth="1"/>
    <col min="16" max="16" width="9" style="5"/>
    <col min="17" max="17" width="3.625" style="5" customWidth="1"/>
    <col min="18" max="18" width="3.75" style="5" bestFit="1" customWidth="1"/>
    <col min="19" max="19" width="19.125" style="5" customWidth="1"/>
    <col min="20" max="20" width="9" style="5"/>
    <col min="21" max="21" width="3.625" style="5" customWidth="1"/>
    <col min="22" max="22" width="3.75" style="5" bestFit="1" customWidth="1"/>
    <col min="23" max="23" width="19.125" style="5" customWidth="1"/>
    <col min="24" max="24" width="9" style="5"/>
    <col min="25" max="25" width="3.625" style="5" customWidth="1"/>
    <col min="26" max="26" width="3.75" style="5" bestFit="1" customWidth="1"/>
    <col min="27" max="27" width="17.375" style="5" bestFit="1" customWidth="1"/>
    <col min="28" max="28" width="9" style="5"/>
    <col min="29" max="29" width="3.625" style="5" customWidth="1"/>
    <col min="30" max="30" width="3.75" style="5" bestFit="1" customWidth="1"/>
    <col min="31" max="31" width="27.25" style="5" bestFit="1" customWidth="1"/>
    <col min="32" max="32" width="16.625" style="5" customWidth="1"/>
    <col min="33" max="33" width="3.625" style="5" customWidth="1"/>
    <col min="34" max="34" width="3.75" style="5" bestFit="1" customWidth="1"/>
    <col min="35" max="35" width="39.125" style="5" customWidth="1"/>
    <col min="36" max="36" width="27.25" style="5" bestFit="1" customWidth="1"/>
    <col min="37" max="37" width="10.375" style="5" bestFit="1" customWidth="1"/>
    <col min="38" max="38" width="3.75" style="5" bestFit="1" customWidth="1"/>
    <col min="39" max="39" width="17.5" style="5" bestFit="1" customWidth="1"/>
    <col min="40" max="40" width="9" style="5"/>
    <col min="41" max="41" width="3.625" style="5" customWidth="1"/>
    <col min="42" max="42" width="3.75" style="5" bestFit="1" customWidth="1"/>
    <col min="43" max="43" width="23.5" style="5" bestFit="1" customWidth="1"/>
    <col min="44" max="44" width="9" style="5"/>
    <col min="45" max="46" width="3.625" style="5" customWidth="1"/>
    <col min="47" max="47" width="17.625" style="5" customWidth="1"/>
    <col min="48" max="48" width="12.625" style="5" customWidth="1"/>
    <col min="49" max="50" width="3.625" style="5" customWidth="1"/>
    <col min="51" max="51" width="17.625" style="5" customWidth="1"/>
    <col min="52" max="52" width="12.625" style="5" customWidth="1"/>
    <col min="53" max="54" width="3.625" style="5" customWidth="1"/>
    <col min="55" max="56" width="9" style="205"/>
    <col min="57" max="58" width="3.625" style="5" customWidth="1"/>
    <col min="59" max="59" width="17.625" style="5" customWidth="1"/>
    <col min="60" max="60" width="9" style="5" customWidth="1"/>
    <col min="61" max="62" width="3.625" style="5" customWidth="1"/>
    <col min="63" max="63" width="70.625" style="5" bestFit="1" customWidth="1"/>
    <col min="64" max="64" width="9" style="5" customWidth="1"/>
    <col min="65" max="66" width="3.625" style="5" customWidth="1"/>
    <col min="67" max="67" width="9" style="5" customWidth="1"/>
    <col min="68" max="68" width="9" style="5"/>
    <col min="69" max="70" width="3.625" style="5" customWidth="1"/>
    <col min="71" max="71" width="9" style="5"/>
    <col min="72" max="72" width="11.375" style="5" bestFit="1" customWidth="1"/>
    <col min="73" max="73" width="16.25" style="5" customWidth="1"/>
    <col min="74" max="74" width="3.625" style="5" customWidth="1"/>
    <col min="75" max="75" width="49.25" style="5" customWidth="1"/>
    <col min="76" max="76" width="11.375" style="5" bestFit="1" customWidth="1"/>
    <col min="77" max="16384" width="9" style="5"/>
  </cols>
  <sheetData>
    <row r="1" spans="1:76" ht="14.25">
      <c r="A1" s="3"/>
      <c r="B1" s="555" t="s">
        <v>346</v>
      </c>
      <c r="C1" s="555"/>
      <c r="D1" s="555"/>
      <c r="E1" s="3"/>
      <c r="F1" s="558" t="s">
        <v>374</v>
      </c>
      <c r="G1" s="558"/>
      <c r="H1" s="558"/>
      <c r="I1" s="3"/>
      <c r="J1" s="556" t="s">
        <v>164</v>
      </c>
      <c r="K1" s="556"/>
      <c r="L1" s="556"/>
      <c r="M1" s="3"/>
      <c r="N1" s="557" t="s">
        <v>165</v>
      </c>
      <c r="O1" s="557"/>
      <c r="P1" s="557"/>
      <c r="Q1" s="3"/>
      <c r="R1" s="552" t="s">
        <v>234</v>
      </c>
      <c r="S1" s="552"/>
      <c r="T1" s="552"/>
      <c r="U1" s="3"/>
      <c r="V1" s="552" t="s">
        <v>172</v>
      </c>
      <c r="W1" s="552"/>
      <c r="X1" s="552"/>
      <c r="Z1" s="552" t="s">
        <v>173</v>
      </c>
      <c r="AA1" s="552"/>
      <c r="AB1" s="552"/>
      <c r="AD1" s="552" t="s">
        <v>174</v>
      </c>
      <c r="AE1" s="552"/>
      <c r="AF1" s="552"/>
      <c r="AH1" s="554" t="s">
        <v>176</v>
      </c>
      <c r="AI1" s="554"/>
      <c r="AJ1" s="554"/>
      <c r="AL1" s="552" t="s">
        <v>175</v>
      </c>
      <c r="AM1" s="552"/>
      <c r="AN1" s="552"/>
      <c r="AP1" s="552" t="s">
        <v>190</v>
      </c>
      <c r="AQ1" s="552"/>
      <c r="AR1" s="552"/>
      <c r="AT1" s="552" t="s">
        <v>269</v>
      </c>
      <c r="AU1" s="552"/>
      <c r="AV1" s="552"/>
      <c r="AX1" s="552" t="s">
        <v>270</v>
      </c>
      <c r="AY1" s="552"/>
      <c r="AZ1" s="552"/>
      <c r="BB1" s="198" t="s">
        <v>377</v>
      </c>
      <c r="BC1" s="199"/>
      <c r="BD1" s="5"/>
      <c r="BF1" s="552" t="s">
        <v>384</v>
      </c>
      <c r="BG1" s="552"/>
      <c r="BH1" s="552"/>
      <c r="BJ1" s="552" t="s">
        <v>410</v>
      </c>
      <c r="BK1" s="552"/>
      <c r="BL1" s="552"/>
      <c r="BN1" s="554" t="s">
        <v>479</v>
      </c>
      <c r="BO1" s="554"/>
      <c r="BP1" s="554"/>
      <c r="BR1" s="435" t="s">
        <v>381</v>
      </c>
      <c r="BS1" s="29"/>
      <c r="BT1" s="29"/>
      <c r="BV1" s="435" t="s">
        <v>502</v>
      </c>
      <c r="BW1" s="29"/>
      <c r="BX1" s="29"/>
    </row>
    <row r="2" spans="1:76">
      <c r="A2" s="3"/>
      <c r="B2" s="6" t="s">
        <v>23</v>
      </c>
      <c r="C2" s="6" t="s">
        <v>24</v>
      </c>
      <c r="D2" s="6" t="s">
        <v>6</v>
      </c>
      <c r="E2" s="3"/>
      <c r="F2" s="6" t="s">
        <v>23</v>
      </c>
      <c r="G2" s="6" t="s">
        <v>24</v>
      </c>
      <c r="H2" s="6" t="s">
        <v>6</v>
      </c>
      <c r="I2" s="3"/>
      <c r="J2" s="7" t="s">
        <v>23</v>
      </c>
      <c r="K2" s="7" t="s">
        <v>24</v>
      </c>
      <c r="L2" s="7" t="s">
        <v>6</v>
      </c>
      <c r="M2" s="3"/>
      <c r="N2" s="7" t="s">
        <v>25</v>
      </c>
      <c r="O2" s="7" t="s">
        <v>24</v>
      </c>
      <c r="P2" s="7" t="s">
        <v>6</v>
      </c>
      <c r="Q2" s="3"/>
      <c r="R2" s="6" t="s">
        <v>23</v>
      </c>
      <c r="S2" s="6" t="s">
        <v>24</v>
      </c>
      <c r="T2" s="6" t="s">
        <v>6</v>
      </c>
      <c r="U2" s="3"/>
      <c r="V2" s="6" t="s">
        <v>23</v>
      </c>
      <c r="W2" s="6" t="s">
        <v>24</v>
      </c>
      <c r="X2" s="6" t="s">
        <v>6</v>
      </c>
      <c r="Z2" s="6" t="s">
        <v>23</v>
      </c>
      <c r="AA2" s="6" t="s">
        <v>24</v>
      </c>
      <c r="AB2" s="6" t="s">
        <v>6</v>
      </c>
      <c r="AD2" s="6" t="s">
        <v>23</v>
      </c>
      <c r="AE2" s="6" t="s">
        <v>24</v>
      </c>
      <c r="AF2" s="6" t="s">
        <v>6</v>
      </c>
      <c r="AH2" s="6" t="s">
        <v>23</v>
      </c>
      <c r="AI2" s="6" t="s">
        <v>24</v>
      </c>
      <c r="AJ2" s="6" t="s">
        <v>6</v>
      </c>
      <c r="AL2" s="6" t="s">
        <v>23</v>
      </c>
      <c r="AM2" s="6" t="s">
        <v>24</v>
      </c>
      <c r="AN2" s="6" t="s">
        <v>6</v>
      </c>
      <c r="AP2" s="6" t="s">
        <v>23</v>
      </c>
      <c r="AQ2" s="6" t="s">
        <v>24</v>
      </c>
      <c r="AR2" s="6" t="s">
        <v>6</v>
      </c>
      <c r="AT2" s="6" t="s">
        <v>271</v>
      </c>
      <c r="AU2" s="6" t="s">
        <v>272</v>
      </c>
      <c r="AV2" s="6" t="s">
        <v>6</v>
      </c>
      <c r="AX2" s="6" t="s">
        <v>23</v>
      </c>
      <c r="AY2" s="6" t="s">
        <v>24</v>
      </c>
      <c r="AZ2" s="6" t="s">
        <v>6</v>
      </c>
      <c r="BB2" s="6" t="s">
        <v>23</v>
      </c>
      <c r="BC2" s="200" t="s">
        <v>375</v>
      </c>
      <c r="BD2" s="201" t="s">
        <v>376</v>
      </c>
      <c r="BF2" s="6" t="s">
        <v>23</v>
      </c>
      <c r="BG2" s="6" t="s">
        <v>24</v>
      </c>
      <c r="BH2" s="6" t="s">
        <v>6</v>
      </c>
      <c r="BJ2" s="6" t="s">
        <v>23</v>
      </c>
      <c r="BK2" s="6" t="s">
        <v>24</v>
      </c>
      <c r="BL2" s="6" t="s">
        <v>6</v>
      </c>
      <c r="BN2" s="6" t="s">
        <v>23</v>
      </c>
      <c r="BO2" s="6" t="s">
        <v>24</v>
      </c>
      <c r="BP2" s="6" t="s">
        <v>6</v>
      </c>
      <c r="BR2" s="6" t="s">
        <v>23</v>
      </c>
      <c r="BS2" s="6" t="s">
        <v>24</v>
      </c>
      <c r="BT2" s="6" t="s">
        <v>6</v>
      </c>
      <c r="BV2" s="6" t="s">
        <v>23</v>
      </c>
      <c r="BW2" s="6" t="s">
        <v>24</v>
      </c>
      <c r="BX2" s="6" t="s">
        <v>6</v>
      </c>
    </row>
    <row r="3" spans="1:76">
      <c r="A3" s="3"/>
      <c r="B3" s="8">
        <v>1</v>
      </c>
      <c r="C3" s="8"/>
      <c r="D3" s="9"/>
      <c r="E3" s="3"/>
      <c r="F3" s="8">
        <v>1</v>
      </c>
      <c r="G3" s="8"/>
      <c r="H3" s="9"/>
      <c r="I3" s="3"/>
      <c r="J3" s="10">
        <v>1</v>
      </c>
      <c r="K3" s="11"/>
      <c r="L3" s="11"/>
      <c r="M3" s="3"/>
      <c r="N3" s="10">
        <v>1</v>
      </c>
      <c r="O3" s="11"/>
      <c r="P3" s="11"/>
      <c r="Q3" s="3"/>
      <c r="R3" s="8">
        <v>1</v>
      </c>
      <c r="S3" s="8"/>
      <c r="T3" s="9"/>
      <c r="U3" s="3"/>
      <c r="V3" s="8">
        <v>1</v>
      </c>
      <c r="W3" s="8"/>
      <c r="X3" s="9"/>
      <c r="Z3" s="8">
        <v>1</v>
      </c>
      <c r="AA3" s="8"/>
      <c r="AB3" s="9"/>
      <c r="AD3" s="8">
        <v>1</v>
      </c>
      <c r="AE3" s="8"/>
      <c r="AF3" s="9"/>
      <c r="AH3" s="8">
        <v>1</v>
      </c>
      <c r="AI3" s="8"/>
      <c r="AJ3" s="9"/>
      <c r="AL3" s="8">
        <v>1</v>
      </c>
      <c r="AM3" s="8"/>
      <c r="AN3" s="9"/>
      <c r="AP3" s="8">
        <v>1</v>
      </c>
      <c r="AQ3" s="8"/>
      <c r="AR3" s="9"/>
      <c r="AT3" s="8">
        <v>1</v>
      </c>
      <c r="AU3" s="8"/>
      <c r="AV3" s="9"/>
      <c r="AX3" s="8">
        <v>1</v>
      </c>
      <c r="AY3" s="8"/>
      <c r="AZ3" s="9"/>
      <c r="BB3" s="8">
        <v>1</v>
      </c>
      <c r="BC3" s="202">
        <v>6</v>
      </c>
      <c r="BD3" s="203">
        <v>11</v>
      </c>
      <c r="BF3" s="8">
        <v>1</v>
      </c>
      <c r="BG3" s="8"/>
      <c r="BH3" s="9"/>
      <c r="BJ3" s="8">
        <v>1</v>
      </c>
      <c r="BK3" s="8"/>
      <c r="BL3" s="9"/>
      <c r="BN3" s="8">
        <v>1</v>
      </c>
      <c r="BO3" s="47"/>
      <c r="BP3" s="436"/>
      <c r="BR3" s="8">
        <v>1</v>
      </c>
      <c r="BS3" s="8"/>
      <c r="BT3" s="9"/>
      <c r="BV3" s="8">
        <v>1</v>
      </c>
      <c r="BW3" s="8" t="s">
        <v>507</v>
      </c>
      <c r="BX3" s="9"/>
    </row>
    <row r="4" spans="1:76">
      <c r="A4" s="3"/>
      <c r="B4" s="9">
        <v>2</v>
      </c>
      <c r="C4" s="434" t="s">
        <v>301</v>
      </c>
      <c r="D4" s="9"/>
      <c r="E4" s="3"/>
      <c r="F4" s="9">
        <v>2</v>
      </c>
      <c r="G4" s="28" t="s">
        <v>30</v>
      </c>
      <c r="H4" s="286" t="str">
        <f>G4</f>
        <v>実施計画書</v>
      </c>
      <c r="I4" s="3"/>
      <c r="J4" s="11">
        <v>2</v>
      </c>
      <c r="K4" s="11" t="s">
        <v>27</v>
      </c>
      <c r="L4" s="12" t="s">
        <v>26</v>
      </c>
      <c r="M4" s="3"/>
      <c r="N4" s="11">
        <v>2</v>
      </c>
      <c r="O4" s="1" t="s">
        <v>28</v>
      </c>
      <c r="P4" s="2" t="s">
        <v>26</v>
      </c>
      <c r="Q4" s="3"/>
      <c r="R4" s="9">
        <v>2</v>
      </c>
      <c r="S4" s="28" t="s">
        <v>216</v>
      </c>
      <c r="T4" s="9"/>
      <c r="U4" s="3"/>
      <c r="V4" s="9">
        <v>2</v>
      </c>
      <c r="W4" s="28" t="s">
        <v>214</v>
      </c>
      <c r="X4" s="9"/>
      <c r="Z4" s="9">
        <v>2</v>
      </c>
      <c r="AA4" s="28" t="s">
        <v>199</v>
      </c>
      <c r="AB4" s="9"/>
      <c r="AD4" s="9">
        <v>2</v>
      </c>
      <c r="AE4" s="28" t="s">
        <v>206</v>
      </c>
      <c r="AF4" s="9"/>
      <c r="AH4" s="9">
        <v>2</v>
      </c>
      <c r="AI4" s="28" t="s">
        <v>263</v>
      </c>
      <c r="AJ4" s="9"/>
      <c r="AL4" s="9">
        <v>2</v>
      </c>
      <c r="AM4" s="8" t="s">
        <v>177</v>
      </c>
      <c r="AN4" s="196">
        <v>13800</v>
      </c>
      <c r="AP4" s="9">
        <v>2</v>
      </c>
      <c r="AQ4" s="28" t="s">
        <v>191</v>
      </c>
      <c r="AR4" s="9"/>
      <c r="AT4" s="9">
        <v>2</v>
      </c>
      <c r="AU4" s="28" t="s">
        <v>197</v>
      </c>
      <c r="AV4" s="9"/>
      <c r="AX4" s="9">
        <v>2</v>
      </c>
      <c r="AY4" s="31" t="s">
        <v>273</v>
      </c>
      <c r="AZ4" s="9"/>
      <c r="BB4" s="9">
        <v>2</v>
      </c>
      <c r="BC4" s="204">
        <v>7</v>
      </c>
      <c r="BD4" s="204">
        <v>12</v>
      </c>
      <c r="BF4" s="9">
        <v>2</v>
      </c>
      <c r="BG4" s="500" t="s">
        <v>510</v>
      </c>
      <c r="BH4" s="9"/>
      <c r="BJ4" s="9">
        <v>2</v>
      </c>
      <c r="BK4" s="280" t="s">
        <v>415</v>
      </c>
      <c r="BL4" s="9"/>
      <c r="BN4" s="9">
        <v>2</v>
      </c>
      <c r="BO4" s="437" t="s">
        <v>480</v>
      </c>
      <c r="BP4" s="437">
        <v>1</v>
      </c>
      <c r="BR4" s="8">
        <v>2</v>
      </c>
      <c r="BS4" s="8" t="s">
        <v>368</v>
      </c>
      <c r="BT4" s="9" t="s">
        <v>382</v>
      </c>
      <c r="BV4" s="8">
        <v>2</v>
      </c>
      <c r="BW4" s="483" t="s">
        <v>503</v>
      </c>
      <c r="BX4" s="9"/>
    </row>
    <row r="5" spans="1:76">
      <c r="A5" s="3"/>
      <c r="B5" s="9">
        <v>3</v>
      </c>
      <c r="C5" s="434" t="s">
        <v>371</v>
      </c>
      <c r="D5" s="9"/>
      <c r="E5" s="3"/>
      <c r="F5" s="9">
        <v>3</v>
      </c>
      <c r="G5" s="237" t="s">
        <v>397</v>
      </c>
      <c r="H5" s="286" t="str">
        <f>G5</f>
        <v>変更実施計画書</v>
      </c>
      <c r="I5" s="3"/>
      <c r="J5" s="11">
        <v>3</v>
      </c>
      <c r="K5" s="13" t="s">
        <v>32</v>
      </c>
      <c r="L5" s="14" t="s">
        <v>31</v>
      </c>
      <c r="M5" s="3"/>
      <c r="N5" s="11">
        <v>3</v>
      </c>
      <c r="O5" s="1" t="s">
        <v>33</v>
      </c>
      <c r="P5" s="2" t="s">
        <v>31</v>
      </c>
      <c r="Q5" s="3"/>
      <c r="R5" s="9">
        <v>3</v>
      </c>
      <c r="S5" s="28" t="s">
        <v>217</v>
      </c>
      <c r="T5" s="9"/>
      <c r="U5" s="3"/>
      <c r="V5" s="9">
        <v>3</v>
      </c>
      <c r="W5" s="28" t="s">
        <v>215</v>
      </c>
      <c r="X5" s="9"/>
      <c r="Z5" s="9">
        <v>3</v>
      </c>
      <c r="AA5" s="28" t="s">
        <v>200</v>
      </c>
      <c r="AB5" s="9"/>
      <c r="AD5" s="9">
        <v>3</v>
      </c>
      <c r="AE5" s="28" t="s">
        <v>207</v>
      </c>
      <c r="AF5" s="9"/>
      <c r="AH5" s="9">
        <v>3</v>
      </c>
      <c r="AI5" s="28" t="s">
        <v>264</v>
      </c>
      <c r="AJ5" s="9"/>
      <c r="AL5" s="9">
        <v>3</v>
      </c>
      <c r="AM5" s="28" t="s">
        <v>178</v>
      </c>
      <c r="AN5" s="196">
        <v>18100</v>
      </c>
      <c r="AP5" s="9">
        <v>3</v>
      </c>
      <c r="AQ5" s="28" t="s">
        <v>192</v>
      </c>
      <c r="AR5" s="9"/>
      <c r="AT5" s="9">
        <v>3</v>
      </c>
      <c r="AU5" s="28" t="s">
        <v>198</v>
      </c>
      <c r="AV5" s="9"/>
      <c r="AX5" s="9">
        <v>3</v>
      </c>
      <c r="AY5" s="31" t="s">
        <v>274</v>
      </c>
      <c r="AZ5" s="9"/>
      <c r="BB5" s="9">
        <v>3</v>
      </c>
      <c r="BC5" s="202">
        <v>8</v>
      </c>
      <c r="BD5" s="203">
        <v>13</v>
      </c>
      <c r="BF5" s="8">
        <v>3</v>
      </c>
      <c r="BG5" s="500" t="s">
        <v>511</v>
      </c>
      <c r="BH5" s="9"/>
      <c r="BJ5" s="8">
        <v>3</v>
      </c>
      <c r="BK5" s="280" t="s">
        <v>416</v>
      </c>
      <c r="BL5" s="9"/>
      <c r="BN5" s="8">
        <v>3</v>
      </c>
      <c r="BO5" s="439" t="s">
        <v>481</v>
      </c>
      <c r="BP5" s="437">
        <v>1.1000000000000001</v>
      </c>
      <c r="BR5" s="8">
        <v>3</v>
      </c>
      <c r="BS5" s="434" t="s">
        <v>279</v>
      </c>
      <c r="BT5" s="9" t="s">
        <v>383</v>
      </c>
      <c r="BV5" s="8">
        <v>3</v>
      </c>
      <c r="BW5" s="484" t="s">
        <v>505</v>
      </c>
      <c r="BX5" s="9"/>
    </row>
    <row r="6" spans="1:76">
      <c r="A6" s="3"/>
      <c r="B6" s="9">
        <v>4</v>
      </c>
      <c r="C6" s="434" t="s">
        <v>468</v>
      </c>
      <c r="D6" s="9"/>
      <c r="E6" s="3"/>
      <c r="F6" s="9">
        <v>4</v>
      </c>
      <c r="G6" s="9" t="s">
        <v>533</v>
      </c>
      <c r="H6" s="286" t="s">
        <v>534</v>
      </c>
      <c r="I6" s="3"/>
      <c r="J6" s="11">
        <v>4</v>
      </c>
      <c r="K6" s="13" t="s">
        <v>35</v>
      </c>
      <c r="L6" s="12" t="s">
        <v>34</v>
      </c>
      <c r="M6" s="3"/>
      <c r="N6" s="11">
        <v>4</v>
      </c>
      <c r="O6" s="1" t="s">
        <v>37</v>
      </c>
      <c r="P6" s="2" t="s">
        <v>36</v>
      </c>
      <c r="Q6" s="3"/>
      <c r="R6" s="9">
        <v>4</v>
      </c>
      <c r="S6" s="9" t="s">
        <v>218</v>
      </c>
      <c r="T6" s="9"/>
      <c r="U6" s="3"/>
      <c r="V6" s="9">
        <v>4</v>
      </c>
      <c r="W6" s="9" t="s">
        <v>212</v>
      </c>
      <c r="X6" s="9"/>
      <c r="Z6" s="9">
        <v>4</v>
      </c>
      <c r="AA6" s="9" t="s">
        <v>201</v>
      </c>
      <c r="AB6" s="9"/>
      <c r="AD6" s="9">
        <v>4</v>
      </c>
      <c r="AE6" s="9" t="s">
        <v>208</v>
      </c>
      <c r="AF6" s="9"/>
      <c r="AH6" s="9">
        <v>4</v>
      </c>
      <c r="AI6" s="34" t="s">
        <v>291</v>
      </c>
      <c r="AJ6" s="9"/>
      <c r="AL6" s="9">
        <v>4</v>
      </c>
      <c r="AM6" s="28" t="s">
        <v>179</v>
      </c>
      <c r="AN6" s="196">
        <v>43700</v>
      </c>
      <c r="AP6" s="9">
        <v>4</v>
      </c>
      <c r="AQ6" s="9" t="s">
        <v>193</v>
      </c>
      <c r="AR6" s="9"/>
      <c r="BB6" s="9">
        <v>4</v>
      </c>
      <c r="BC6" s="202">
        <v>9</v>
      </c>
      <c r="BD6" s="203">
        <v>14</v>
      </c>
      <c r="BF6" s="9">
        <v>4</v>
      </c>
      <c r="BG6" s="227"/>
      <c r="BH6" s="9"/>
      <c r="BJ6" s="9">
        <v>4</v>
      </c>
      <c r="BK6" s="442" t="s">
        <v>488</v>
      </c>
      <c r="BL6" s="9"/>
      <c r="BN6" s="9">
        <v>4</v>
      </c>
      <c r="BO6" s="439"/>
      <c r="BP6" s="437"/>
      <c r="BR6" s="8">
        <v>4</v>
      </c>
      <c r="BS6" s="434" t="s">
        <v>163</v>
      </c>
      <c r="BT6" s="9" t="s">
        <v>383</v>
      </c>
      <c r="BV6" s="8">
        <v>4</v>
      </c>
      <c r="BW6" s="484" t="s">
        <v>506</v>
      </c>
      <c r="BX6" s="9"/>
    </row>
    <row r="7" spans="1:76">
      <c r="A7" s="3"/>
      <c r="B7" s="9">
        <v>5</v>
      </c>
      <c r="C7" s="433" t="s">
        <v>475</v>
      </c>
      <c r="D7" s="9"/>
      <c r="E7" s="3"/>
      <c r="F7" s="9">
        <v>5</v>
      </c>
      <c r="G7" s="9"/>
      <c r="H7" s="9"/>
      <c r="I7" s="3"/>
      <c r="J7" s="10">
        <v>5</v>
      </c>
      <c r="K7" s="13" t="s">
        <v>39</v>
      </c>
      <c r="L7" s="14" t="s">
        <v>38</v>
      </c>
      <c r="M7" s="3"/>
      <c r="N7" s="10">
        <v>5</v>
      </c>
      <c r="O7" s="1" t="s">
        <v>41</v>
      </c>
      <c r="P7" s="2" t="s">
        <v>40</v>
      </c>
      <c r="Q7" s="3"/>
      <c r="R7" s="9">
        <v>5</v>
      </c>
      <c r="S7" s="9" t="s">
        <v>219</v>
      </c>
      <c r="T7" s="9"/>
      <c r="U7" s="3"/>
      <c r="V7" s="9">
        <v>5</v>
      </c>
      <c r="W7" s="9" t="s">
        <v>213</v>
      </c>
      <c r="X7" s="9"/>
      <c r="Z7" s="9">
        <v>5</v>
      </c>
      <c r="AA7" s="9" t="s">
        <v>202</v>
      </c>
      <c r="AB7" s="9"/>
      <c r="AD7" s="9">
        <v>5</v>
      </c>
      <c r="AE7" s="9" t="s">
        <v>209</v>
      </c>
      <c r="AF7" s="9"/>
      <c r="AH7" s="9">
        <v>5</v>
      </c>
      <c r="AI7" s="34" t="s">
        <v>292</v>
      </c>
      <c r="AJ7" s="9"/>
      <c r="AL7" s="9">
        <v>5</v>
      </c>
      <c r="AM7" s="9" t="s">
        <v>180</v>
      </c>
      <c r="AN7" s="196">
        <v>30600</v>
      </c>
      <c r="AP7" s="9">
        <v>5</v>
      </c>
      <c r="AQ7" s="9" t="s">
        <v>194</v>
      </c>
      <c r="AR7" s="9"/>
      <c r="BB7" s="9">
        <v>5</v>
      </c>
      <c r="BC7" s="204">
        <v>10</v>
      </c>
      <c r="BD7" s="204">
        <v>15</v>
      </c>
      <c r="BJ7" s="8">
        <v>5</v>
      </c>
      <c r="BK7" s="434" t="s">
        <v>417</v>
      </c>
      <c r="BL7" s="9"/>
      <c r="BN7" s="9" t="s">
        <v>496</v>
      </c>
      <c r="BO7" s="438"/>
      <c r="BP7" s="436"/>
      <c r="BR7" s="8">
        <v>5</v>
      </c>
      <c r="BS7" s="434" t="s">
        <v>283</v>
      </c>
      <c r="BT7" s="9" t="s">
        <v>383</v>
      </c>
      <c r="BV7" s="8">
        <v>5</v>
      </c>
      <c r="BW7" s="484" t="s">
        <v>504</v>
      </c>
      <c r="BX7" s="9"/>
    </row>
    <row r="8" spans="1:76">
      <c r="B8" s="9">
        <v>6</v>
      </c>
      <c r="C8" s="518"/>
      <c r="D8" s="9"/>
      <c r="E8" s="15"/>
      <c r="F8" s="9">
        <v>6</v>
      </c>
      <c r="G8" s="9"/>
      <c r="H8" s="9"/>
      <c r="I8" s="15"/>
      <c r="J8" s="11">
        <v>6</v>
      </c>
      <c r="K8" s="13" t="s">
        <v>43</v>
      </c>
      <c r="L8" s="12" t="s">
        <v>42</v>
      </c>
      <c r="M8" s="3"/>
      <c r="N8" s="11">
        <v>6</v>
      </c>
      <c r="O8" s="1" t="s">
        <v>44</v>
      </c>
      <c r="P8" s="2" t="s">
        <v>45</v>
      </c>
      <c r="Q8" s="3"/>
      <c r="R8" s="9">
        <v>6</v>
      </c>
      <c r="S8" s="9" t="s">
        <v>220</v>
      </c>
      <c r="T8" s="9"/>
      <c r="U8" s="3"/>
      <c r="Z8" s="9">
        <v>6</v>
      </c>
      <c r="AA8" s="16" t="s">
        <v>203</v>
      </c>
      <c r="AB8" s="16"/>
      <c r="AD8" s="9">
        <v>6</v>
      </c>
      <c r="AE8" s="16" t="s">
        <v>210</v>
      </c>
      <c r="AF8" s="16"/>
      <c r="AH8" s="9" t="s">
        <v>350</v>
      </c>
      <c r="AI8" s="147" t="s">
        <v>351</v>
      </c>
      <c r="AJ8" s="9"/>
      <c r="AL8" s="9">
        <v>6</v>
      </c>
      <c r="AM8" s="9" t="s">
        <v>181</v>
      </c>
      <c r="AN8" s="196">
        <v>11100</v>
      </c>
      <c r="AP8" s="9">
        <v>6</v>
      </c>
      <c r="AQ8" s="16" t="s">
        <v>195</v>
      </c>
      <c r="AR8" s="16"/>
      <c r="BB8" s="9">
        <v>6</v>
      </c>
      <c r="BC8" s="202">
        <v>11</v>
      </c>
      <c r="BD8" s="203">
        <v>16</v>
      </c>
      <c r="BJ8" s="9">
        <v>6</v>
      </c>
      <c r="BK8" s="434" t="s">
        <v>418</v>
      </c>
      <c r="BL8" s="9"/>
      <c r="BR8" s="8">
        <v>6</v>
      </c>
      <c r="BS8" s="434" t="s">
        <v>280</v>
      </c>
      <c r="BT8" s="9" t="s">
        <v>383</v>
      </c>
      <c r="BV8" s="8">
        <v>6</v>
      </c>
      <c r="BW8" s="442"/>
      <c r="BX8" s="9"/>
    </row>
    <row r="9" spans="1:76">
      <c r="B9" s="9">
        <v>7</v>
      </c>
      <c r="C9" s="49"/>
      <c r="D9" s="9"/>
      <c r="E9" s="15"/>
      <c r="F9" s="15"/>
      <c r="G9" s="15"/>
      <c r="H9" s="15"/>
      <c r="I9" s="15"/>
      <c r="J9" s="11">
        <v>7</v>
      </c>
      <c r="K9" s="13" t="s">
        <v>47</v>
      </c>
      <c r="L9" s="14" t="s">
        <v>46</v>
      </c>
      <c r="M9" s="3"/>
      <c r="N9" s="10">
        <v>7</v>
      </c>
      <c r="O9" s="1" t="s">
        <v>48</v>
      </c>
      <c r="P9" s="2" t="s">
        <v>49</v>
      </c>
      <c r="Q9" s="3"/>
      <c r="R9" s="9">
        <v>7</v>
      </c>
      <c r="S9" s="9" t="s">
        <v>221</v>
      </c>
      <c r="T9" s="9"/>
      <c r="U9" s="3"/>
      <c r="Z9" s="9">
        <v>7</v>
      </c>
      <c r="AA9" s="16" t="s">
        <v>204</v>
      </c>
      <c r="AB9" s="16"/>
      <c r="AD9" s="9">
        <v>7</v>
      </c>
      <c r="AE9" s="16" t="s">
        <v>211</v>
      </c>
      <c r="AF9" s="16"/>
      <c r="AL9" s="9">
        <v>7</v>
      </c>
      <c r="AM9" s="16" t="s">
        <v>182</v>
      </c>
      <c r="AN9" s="197">
        <v>38000</v>
      </c>
      <c r="AP9" s="9">
        <v>7</v>
      </c>
      <c r="AQ9" s="16" t="s">
        <v>196</v>
      </c>
      <c r="AR9" s="16"/>
      <c r="BB9" s="9">
        <v>7</v>
      </c>
      <c r="BC9" s="202">
        <v>12</v>
      </c>
      <c r="BD9" s="203">
        <v>17</v>
      </c>
      <c r="BJ9" s="8">
        <v>7</v>
      </c>
      <c r="BK9" s="434" t="s">
        <v>462</v>
      </c>
      <c r="BL9" s="9"/>
      <c r="BR9" s="8">
        <v>7</v>
      </c>
      <c r="BS9" s="434" t="s">
        <v>295</v>
      </c>
      <c r="BT9" s="9" t="s">
        <v>383</v>
      </c>
      <c r="BV9" s="8">
        <v>7</v>
      </c>
      <c r="BW9" s="442"/>
      <c r="BX9" s="9"/>
    </row>
    <row r="10" spans="1:76" ht="14.25">
      <c r="B10" s="9">
        <v>8</v>
      </c>
      <c r="C10" s="94"/>
      <c r="D10" s="9"/>
      <c r="E10" s="15"/>
      <c r="F10" s="553" t="s">
        <v>166</v>
      </c>
      <c r="G10" s="553"/>
      <c r="H10" s="553"/>
      <c r="I10" s="15"/>
      <c r="J10" s="11">
        <v>8</v>
      </c>
      <c r="K10" s="13" t="s">
        <v>51</v>
      </c>
      <c r="L10" s="12" t="s">
        <v>50</v>
      </c>
      <c r="M10" s="3"/>
      <c r="N10" s="11">
        <v>8</v>
      </c>
      <c r="O10" s="1" t="s">
        <v>52</v>
      </c>
      <c r="P10" s="2" t="s">
        <v>53</v>
      </c>
      <c r="Q10" s="3"/>
      <c r="R10" s="9">
        <v>8</v>
      </c>
      <c r="S10" s="9" t="s">
        <v>222</v>
      </c>
      <c r="T10" s="9"/>
      <c r="U10" s="3"/>
      <c r="Z10" s="9">
        <v>8</v>
      </c>
      <c r="AA10" s="16" t="s">
        <v>205</v>
      </c>
      <c r="AB10" s="16"/>
      <c r="AD10" s="9">
        <v>8</v>
      </c>
      <c r="AE10" s="16" t="s">
        <v>205</v>
      </c>
      <c r="AF10" s="16"/>
      <c r="AL10" s="9">
        <v>8</v>
      </c>
      <c r="AM10" s="16" t="s">
        <v>183</v>
      </c>
      <c r="AN10" s="197">
        <v>10100</v>
      </c>
      <c r="AP10" s="9">
        <v>8</v>
      </c>
      <c r="AQ10" s="16" t="s">
        <v>276</v>
      </c>
      <c r="AR10" s="16"/>
      <c r="BB10" s="9">
        <v>8</v>
      </c>
      <c r="BC10" s="204">
        <v>13</v>
      </c>
      <c r="BD10" s="204">
        <v>18</v>
      </c>
      <c r="BJ10" s="9">
        <v>8</v>
      </c>
      <c r="BK10" s="434" t="s">
        <v>469</v>
      </c>
      <c r="BL10" s="9"/>
      <c r="BR10" s="8">
        <v>8</v>
      </c>
      <c r="BS10" s="434" t="s">
        <v>301</v>
      </c>
      <c r="BT10" s="9" t="s">
        <v>383</v>
      </c>
      <c r="BV10" s="8">
        <v>8</v>
      </c>
      <c r="BW10" s="442"/>
      <c r="BX10" s="9"/>
    </row>
    <row r="11" spans="1:76">
      <c r="B11" s="9">
        <v>9</v>
      </c>
      <c r="C11" s="147"/>
      <c r="D11" s="9"/>
      <c r="E11" s="15"/>
      <c r="F11" s="6" t="s">
        <v>23</v>
      </c>
      <c r="G11" s="6" t="s">
        <v>24</v>
      </c>
      <c r="H11" s="6" t="s">
        <v>6</v>
      </c>
      <c r="I11" s="15"/>
      <c r="J11" s="10">
        <v>9</v>
      </c>
      <c r="K11" s="13" t="s">
        <v>55</v>
      </c>
      <c r="L11" s="14" t="s">
        <v>54</v>
      </c>
      <c r="M11" s="3"/>
      <c r="N11" s="10">
        <v>9</v>
      </c>
      <c r="O11" s="1" t="s">
        <v>56</v>
      </c>
      <c r="P11" s="2" t="s">
        <v>57</v>
      </c>
      <c r="Q11" s="3"/>
      <c r="R11" s="9">
        <v>9</v>
      </c>
      <c r="S11" s="9" t="s">
        <v>223</v>
      </c>
      <c r="T11" s="9"/>
      <c r="U11" s="3"/>
      <c r="AD11" s="9">
        <v>9</v>
      </c>
      <c r="AE11" s="16"/>
      <c r="AF11" s="16"/>
      <c r="AL11" s="9">
        <v>9</v>
      </c>
      <c r="AM11" s="16" t="s">
        <v>184</v>
      </c>
      <c r="AN11" s="197">
        <v>10200</v>
      </c>
      <c r="AP11" s="9">
        <v>9</v>
      </c>
      <c r="AQ11" s="16" t="s">
        <v>277</v>
      </c>
      <c r="AR11" s="16"/>
      <c r="BB11" s="9">
        <v>9</v>
      </c>
      <c r="BC11" s="202">
        <v>14</v>
      </c>
      <c r="BD11" s="203">
        <v>19</v>
      </c>
      <c r="BJ11" s="8">
        <v>9</v>
      </c>
      <c r="BK11" s="434" t="s">
        <v>470</v>
      </c>
      <c r="BL11" s="9"/>
      <c r="BR11" s="8">
        <v>9</v>
      </c>
      <c r="BS11" s="434" t="s">
        <v>335</v>
      </c>
      <c r="BT11" s="9" t="s">
        <v>383</v>
      </c>
      <c r="BV11" s="8">
        <v>9</v>
      </c>
      <c r="BW11" s="442"/>
      <c r="BX11" s="9"/>
    </row>
    <row r="12" spans="1:76">
      <c r="B12" s="9">
        <v>10</v>
      </c>
      <c r="C12" s="280"/>
      <c r="D12" s="9"/>
      <c r="E12" s="15"/>
      <c r="F12" s="9">
        <v>1</v>
      </c>
      <c r="G12" s="17"/>
      <c r="H12" s="9"/>
      <c r="I12" s="15"/>
      <c r="J12" s="11">
        <v>10</v>
      </c>
      <c r="K12" s="13" t="s">
        <v>59</v>
      </c>
      <c r="L12" s="12" t="s">
        <v>58</v>
      </c>
      <c r="M12" s="3"/>
      <c r="N12" s="11">
        <v>10</v>
      </c>
      <c r="O12" s="1"/>
      <c r="P12" s="2"/>
      <c r="Q12" s="3"/>
      <c r="R12" s="9">
        <v>10</v>
      </c>
      <c r="S12" s="9" t="s">
        <v>224</v>
      </c>
      <c r="T12" s="9"/>
      <c r="U12" s="3"/>
      <c r="AD12" s="9">
        <v>10</v>
      </c>
      <c r="AE12" s="16"/>
      <c r="AF12" s="16"/>
      <c r="AL12" s="9">
        <v>10</v>
      </c>
      <c r="AM12" s="16" t="s">
        <v>185</v>
      </c>
      <c r="AN12" s="197">
        <v>11100</v>
      </c>
      <c r="BB12" s="9">
        <v>10</v>
      </c>
      <c r="BC12" s="202">
        <v>15</v>
      </c>
      <c r="BD12" s="203">
        <v>20</v>
      </c>
      <c r="BJ12" s="9">
        <v>10</v>
      </c>
      <c r="BK12" s="434" t="s">
        <v>471</v>
      </c>
      <c r="BL12" s="9"/>
      <c r="BR12" s="8">
        <v>10</v>
      </c>
      <c r="BS12" s="434" t="s">
        <v>373</v>
      </c>
      <c r="BT12" s="9" t="s">
        <v>383</v>
      </c>
      <c r="BV12" s="8">
        <v>10</v>
      </c>
      <c r="BW12" s="442"/>
      <c r="BX12" s="9"/>
    </row>
    <row r="13" spans="1:76">
      <c r="B13" s="9" t="s">
        <v>423</v>
      </c>
      <c r="C13" s="294"/>
      <c r="D13" s="9"/>
      <c r="F13" s="9">
        <v>2</v>
      </c>
      <c r="G13" s="9" t="s">
        <v>29</v>
      </c>
      <c r="H13" s="9"/>
      <c r="J13" s="11">
        <v>11</v>
      </c>
      <c r="K13" s="13" t="s">
        <v>61</v>
      </c>
      <c r="L13" s="14" t="s">
        <v>60</v>
      </c>
      <c r="M13" s="3"/>
      <c r="N13" s="3"/>
      <c r="O13" s="3"/>
      <c r="P13" s="3"/>
      <c r="Q13" s="3"/>
      <c r="R13" s="9">
        <v>11</v>
      </c>
      <c r="S13" s="9" t="s">
        <v>225</v>
      </c>
      <c r="T13" s="9"/>
      <c r="U13" s="3"/>
      <c r="AL13" s="9">
        <v>11</v>
      </c>
      <c r="AM13" s="16" t="s">
        <v>186</v>
      </c>
      <c r="AN13" s="197">
        <v>8600</v>
      </c>
      <c r="BB13" s="9">
        <v>11</v>
      </c>
      <c r="BC13" s="204">
        <v>16</v>
      </c>
      <c r="BD13" s="204">
        <v>21</v>
      </c>
      <c r="BJ13" s="8">
        <v>11</v>
      </c>
      <c r="BK13" s="434" t="s">
        <v>472</v>
      </c>
      <c r="BL13" s="9"/>
      <c r="BR13" s="8">
        <v>11</v>
      </c>
      <c r="BS13" s="440" t="s">
        <v>474</v>
      </c>
      <c r="BT13" s="9" t="s">
        <v>383</v>
      </c>
    </row>
    <row r="14" spans="1:76">
      <c r="B14" s="15"/>
      <c r="C14" s="32"/>
      <c r="D14" s="15"/>
      <c r="F14" s="9">
        <v>3</v>
      </c>
      <c r="G14" s="9" t="s">
        <v>168</v>
      </c>
      <c r="H14" s="9"/>
      <c r="J14" s="11">
        <v>12</v>
      </c>
      <c r="K14" s="13" t="s">
        <v>63</v>
      </c>
      <c r="L14" s="12" t="s">
        <v>62</v>
      </c>
      <c r="M14" s="3"/>
      <c r="N14" s="18"/>
      <c r="O14" s="18"/>
      <c r="P14" s="3"/>
      <c r="Q14" s="3"/>
      <c r="R14" s="9">
        <v>12</v>
      </c>
      <c r="S14" s="9" t="s">
        <v>226</v>
      </c>
      <c r="T14" s="9"/>
      <c r="U14" s="3"/>
      <c r="AL14" s="9">
        <v>12</v>
      </c>
      <c r="AM14" s="16" t="s">
        <v>187</v>
      </c>
      <c r="AN14" s="197">
        <v>9800</v>
      </c>
      <c r="BB14" s="9">
        <v>12</v>
      </c>
      <c r="BC14" s="202">
        <v>17</v>
      </c>
      <c r="BD14" s="203">
        <v>22</v>
      </c>
      <c r="BJ14" s="9">
        <v>12</v>
      </c>
      <c r="BK14" s="442" t="s">
        <v>489</v>
      </c>
      <c r="BL14" s="9"/>
      <c r="BR14" s="8" t="s">
        <v>482</v>
      </c>
      <c r="BS14" s="440" t="s">
        <v>483</v>
      </c>
      <c r="BT14" s="9" t="s">
        <v>383</v>
      </c>
    </row>
    <row r="15" spans="1:76" ht="14.25">
      <c r="B15" s="555" t="s">
        <v>347</v>
      </c>
      <c r="C15" s="555"/>
      <c r="D15" s="555"/>
      <c r="E15" s="4"/>
      <c r="F15" s="4"/>
      <c r="G15" s="4"/>
      <c r="H15" s="4"/>
      <c r="I15" s="4"/>
      <c r="J15" s="10">
        <v>13</v>
      </c>
      <c r="K15" s="13" t="s">
        <v>65</v>
      </c>
      <c r="L15" s="14" t="s">
        <v>64</v>
      </c>
      <c r="M15" s="19"/>
      <c r="N15" s="20"/>
      <c r="O15" s="20"/>
      <c r="P15" s="3"/>
      <c r="Q15" s="3"/>
      <c r="R15" s="9">
        <v>13</v>
      </c>
      <c r="S15" s="9" t="s">
        <v>227</v>
      </c>
      <c r="T15" s="9"/>
      <c r="U15" s="3"/>
      <c r="AL15" s="9">
        <v>13</v>
      </c>
      <c r="AM15" s="16" t="s">
        <v>188</v>
      </c>
      <c r="AN15" s="197">
        <v>9700</v>
      </c>
      <c r="BB15" s="9">
        <v>13</v>
      </c>
      <c r="BC15" s="202">
        <v>18</v>
      </c>
      <c r="BD15" s="203">
        <v>23</v>
      </c>
      <c r="BJ15" s="8">
        <v>13</v>
      </c>
      <c r="BL15" s="9"/>
      <c r="BR15" s="8" t="s">
        <v>484</v>
      </c>
      <c r="BS15" s="8"/>
      <c r="BT15" s="9"/>
    </row>
    <row r="16" spans="1:76" ht="14.25">
      <c r="B16" s="6" t="s">
        <v>23</v>
      </c>
      <c r="C16" s="6" t="s">
        <v>24</v>
      </c>
      <c r="D16" s="6" t="s">
        <v>6</v>
      </c>
      <c r="E16" s="21"/>
      <c r="F16" s="4"/>
      <c r="G16" s="4"/>
      <c r="H16" s="4"/>
      <c r="I16" s="21"/>
      <c r="J16" s="11">
        <v>14</v>
      </c>
      <c r="K16" s="13" t="s">
        <v>67</v>
      </c>
      <c r="L16" s="12" t="s">
        <v>66</v>
      </c>
      <c r="M16" s="3"/>
      <c r="N16" s="3"/>
      <c r="O16" s="3"/>
      <c r="P16" s="3"/>
      <c r="Q16" s="3"/>
      <c r="R16" s="9">
        <v>14</v>
      </c>
      <c r="S16" s="9" t="s">
        <v>228</v>
      </c>
      <c r="T16" s="9"/>
      <c r="U16" s="3"/>
      <c r="AL16" s="9">
        <v>14</v>
      </c>
      <c r="AM16" s="16" t="s">
        <v>189</v>
      </c>
      <c r="AN16" s="197">
        <v>1300</v>
      </c>
      <c r="BB16" s="9">
        <v>14</v>
      </c>
      <c r="BC16" s="204">
        <v>19</v>
      </c>
      <c r="BD16" s="204">
        <v>24</v>
      </c>
      <c r="BJ16" s="9">
        <v>14</v>
      </c>
      <c r="BK16" s="280"/>
      <c r="BL16" s="9"/>
      <c r="BR16" s="8" t="s">
        <v>485</v>
      </c>
      <c r="BS16" s="8"/>
      <c r="BT16" s="9"/>
    </row>
    <row r="17" spans="2:64" ht="14.25">
      <c r="B17" s="8">
        <v>1</v>
      </c>
      <c r="C17" s="8"/>
      <c r="D17" s="9"/>
      <c r="E17" s="22"/>
      <c r="F17" s="552" t="s">
        <v>169</v>
      </c>
      <c r="G17" s="552"/>
      <c r="H17" s="552"/>
      <c r="I17" s="22"/>
      <c r="J17" s="11">
        <v>15</v>
      </c>
      <c r="K17" s="13" t="s">
        <v>69</v>
      </c>
      <c r="L17" s="14" t="s">
        <v>68</v>
      </c>
      <c r="M17" s="3"/>
      <c r="N17" s="3"/>
      <c r="O17" s="3"/>
      <c r="P17" s="3"/>
      <c r="Q17" s="3"/>
      <c r="R17" s="9">
        <v>15</v>
      </c>
      <c r="S17" s="9" t="s">
        <v>229</v>
      </c>
      <c r="T17" s="9"/>
      <c r="U17" s="3"/>
      <c r="BB17" s="9">
        <v>15</v>
      </c>
      <c r="BC17" s="202">
        <v>20</v>
      </c>
      <c r="BD17" s="203">
        <v>25</v>
      </c>
      <c r="BJ17" s="8">
        <v>15</v>
      </c>
      <c r="BK17" s="280"/>
      <c r="BL17" s="9"/>
    </row>
    <row r="18" spans="2:64">
      <c r="B18" s="9">
        <v>2</v>
      </c>
      <c r="C18" s="55" t="s">
        <v>371</v>
      </c>
      <c r="D18" s="9"/>
      <c r="E18" s="23"/>
      <c r="F18" s="6" t="s">
        <v>23</v>
      </c>
      <c r="G18" s="6" t="s">
        <v>24</v>
      </c>
      <c r="H18" s="6" t="s">
        <v>6</v>
      </c>
      <c r="I18" s="23"/>
      <c r="J18" s="11">
        <v>16</v>
      </c>
      <c r="K18" s="13" t="s">
        <v>71</v>
      </c>
      <c r="L18" s="12" t="s">
        <v>70</v>
      </c>
      <c r="M18" s="3"/>
      <c r="N18" s="3"/>
      <c r="O18" s="3"/>
      <c r="P18" s="3"/>
      <c r="Q18" s="3"/>
      <c r="R18" s="9">
        <v>16</v>
      </c>
      <c r="S18" s="9" t="s">
        <v>230</v>
      </c>
      <c r="T18" s="9"/>
      <c r="U18" s="3"/>
      <c r="BB18" s="9">
        <v>16</v>
      </c>
      <c r="BC18" s="202">
        <v>21</v>
      </c>
      <c r="BD18" s="203">
        <v>26</v>
      </c>
      <c r="BJ18" s="9">
        <v>16</v>
      </c>
      <c r="BK18" s="280"/>
      <c r="BL18" s="9"/>
    </row>
    <row r="19" spans="2:64">
      <c r="B19" s="9">
        <v>3</v>
      </c>
      <c r="C19" s="55" t="s">
        <v>468</v>
      </c>
      <c r="D19" s="9"/>
      <c r="E19" s="24"/>
      <c r="F19" s="8">
        <v>1</v>
      </c>
      <c r="G19" s="8"/>
      <c r="H19" s="9"/>
      <c r="I19" s="24"/>
      <c r="J19" s="10">
        <v>17</v>
      </c>
      <c r="K19" s="13" t="s">
        <v>73</v>
      </c>
      <c r="L19" s="14" t="s">
        <v>72</v>
      </c>
      <c r="M19" s="3"/>
      <c r="N19" s="3"/>
      <c r="R19" s="9">
        <v>17</v>
      </c>
      <c r="S19" s="9" t="s">
        <v>231</v>
      </c>
      <c r="T19" s="9"/>
      <c r="U19" s="3"/>
      <c r="BB19" s="9">
        <v>17</v>
      </c>
      <c r="BC19" s="204">
        <v>22</v>
      </c>
      <c r="BD19" s="204">
        <v>27</v>
      </c>
      <c r="BJ19" s="8">
        <v>17</v>
      </c>
      <c r="BK19" s="280"/>
      <c r="BL19" s="9"/>
    </row>
    <row r="20" spans="2:64" ht="14.25">
      <c r="B20" s="9">
        <v>4</v>
      </c>
      <c r="C20" s="55" t="s">
        <v>475</v>
      </c>
      <c r="D20" s="9"/>
      <c r="E20" s="25"/>
      <c r="F20" s="9">
        <v>2</v>
      </c>
      <c r="G20" s="28" t="s">
        <v>170</v>
      </c>
      <c r="H20" s="9"/>
      <c r="I20" s="25"/>
      <c r="J20" s="11">
        <v>18</v>
      </c>
      <c r="K20" s="13" t="s">
        <v>75</v>
      </c>
      <c r="L20" s="12" t="s">
        <v>74</v>
      </c>
      <c r="M20" s="3"/>
      <c r="N20" s="3"/>
      <c r="R20" s="9">
        <v>18</v>
      </c>
      <c r="S20" s="9" t="s">
        <v>232</v>
      </c>
      <c r="T20" s="9"/>
      <c r="U20" s="3"/>
      <c r="Z20" s="554" t="s">
        <v>286</v>
      </c>
      <c r="AA20" s="554"/>
      <c r="AB20" s="554"/>
      <c r="AD20" s="554" t="s">
        <v>285</v>
      </c>
      <c r="AE20" s="554"/>
      <c r="AF20" s="554"/>
      <c r="AH20" s="554" t="s">
        <v>289</v>
      </c>
      <c r="AI20" s="554"/>
      <c r="AJ20" s="554"/>
      <c r="BB20" s="9">
        <v>18</v>
      </c>
      <c r="BC20" s="202">
        <v>23</v>
      </c>
      <c r="BD20" s="203">
        <v>28</v>
      </c>
      <c r="BJ20" s="9">
        <v>18</v>
      </c>
      <c r="BK20" s="280"/>
      <c r="BL20" s="9"/>
    </row>
    <row r="21" spans="2:64">
      <c r="B21" s="9">
        <v>5</v>
      </c>
      <c r="C21" s="55"/>
      <c r="D21" s="9"/>
      <c r="E21" s="21"/>
      <c r="F21" s="9">
        <v>3</v>
      </c>
      <c r="G21" s="28" t="s">
        <v>171</v>
      </c>
      <c r="H21" s="9"/>
      <c r="I21" s="21"/>
      <c r="J21" s="11">
        <v>19</v>
      </c>
      <c r="K21" s="13" t="s">
        <v>77</v>
      </c>
      <c r="L21" s="14" t="s">
        <v>76</v>
      </c>
      <c r="M21" s="3"/>
      <c r="N21" s="3"/>
      <c r="R21" s="9">
        <v>19</v>
      </c>
      <c r="S21" s="9" t="s">
        <v>233</v>
      </c>
      <c r="T21" s="9"/>
      <c r="U21" s="3"/>
      <c r="Z21" s="6" t="s">
        <v>23</v>
      </c>
      <c r="AA21" s="6" t="s">
        <v>24</v>
      </c>
      <c r="AB21" s="6" t="s">
        <v>6</v>
      </c>
      <c r="AD21" s="6" t="s">
        <v>23</v>
      </c>
      <c r="AE21" s="6" t="s">
        <v>24</v>
      </c>
      <c r="AF21" s="6" t="s">
        <v>6</v>
      </c>
      <c r="AH21" s="6" t="s">
        <v>23</v>
      </c>
      <c r="AI21" s="6" t="s">
        <v>24</v>
      </c>
      <c r="AJ21" s="6" t="s">
        <v>352</v>
      </c>
      <c r="AK21" s="6" t="s">
        <v>353</v>
      </c>
      <c r="BB21" s="9">
        <v>19</v>
      </c>
      <c r="BC21" s="202">
        <v>24</v>
      </c>
      <c r="BD21" s="203">
        <v>29</v>
      </c>
      <c r="BJ21" s="8">
        <v>19</v>
      </c>
      <c r="BK21" s="270"/>
      <c r="BL21" s="9"/>
    </row>
    <row r="22" spans="2:64">
      <c r="B22" s="9">
        <v>6</v>
      </c>
      <c r="C22" s="55"/>
      <c r="D22" s="9"/>
      <c r="E22" s="22"/>
      <c r="F22" s="21"/>
      <c r="G22" s="21"/>
      <c r="H22" s="21"/>
      <c r="I22" s="22"/>
      <c r="J22" s="11">
        <v>20</v>
      </c>
      <c r="K22" s="13" t="s">
        <v>79</v>
      </c>
      <c r="L22" s="12" t="s">
        <v>78</v>
      </c>
      <c r="M22" s="3"/>
      <c r="N22" s="3"/>
      <c r="R22" s="3"/>
      <c r="S22" s="3"/>
      <c r="T22" s="3"/>
      <c r="U22" s="3"/>
      <c r="Z22" s="8">
        <v>1</v>
      </c>
      <c r="AA22" s="8" t="s">
        <v>288</v>
      </c>
      <c r="AB22" s="9"/>
      <c r="AD22" s="8">
        <v>1</v>
      </c>
      <c r="AE22" s="467" t="s">
        <v>587</v>
      </c>
      <c r="AF22" s="9"/>
      <c r="AH22" s="389">
        <v>1</v>
      </c>
      <c r="AI22" s="472" t="s">
        <v>535</v>
      </c>
      <c r="AJ22" s="473" t="str">
        <f>AE27</f>
        <v>【H】八戸市森林組合</v>
      </c>
      <c r="AK22" s="255" t="s">
        <v>400</v>
      </c>
      <c r="BB22" s="9">
        <v>20</v>
      </c>
      <c r="BC22" s="204">
        <v>25</v>
      </c>
      <c r="BD22" s="204">
        <v>30</v>
      </c>
      <c r="BJ22" s="9">
        <v>20</v>
      </c>
      <c r="BK22" s="270"/>
      <c r="BL22" s="9"/>
    </row>
    <row r="23" spans="2:64">
      <c r="B23" s="9">
        <v>7</v>
      </c>
      <c r="C23" s="55"/>
      <c r="D23" s="9"/>
      <c r="E23" s="15"/>
      <c r="F23" s="21"/>
      <c r="G23" s="21"/>
      <c r="H23" s="21"/>
      <c r="I23" s="15"/>
      <c r="J23" s="10">
        <v>21</v>
      </c>
      <c r="K23" s="13" t="s">
        <v>81</v>
      </c>
      <c r="L23" s="14" t="s">
        <v>80</v>
      </c>
      <c r="M23" s="3"/>
      <c r="N23" s="3"/>
      <c r="R23" s="3"/>
      <c r="S23" s="3"/>
      <c r="T23" s="3"/>
      <c r="U23" s="3"/>
      <c r="Z23" s="9">
        <v>2</v>
      </c>
      <c r="AA23" s="33" t="s">
        <v>287</v>
      </c>
      <c r="AB23" s="9"/>
      <c r="AD23" s="9">
        <v>2</v>
      </c>
      <c r="AE23" s="252" t="s">
        <v>588</v>
      </c>
      <c r="AF23" s="9"/>
      <c r="AH23" s="390">
        <v>2</v>
      </c>
      <c r="AI23" s="391" t="s">
        <v>536</v>
      </c>
      <c r="AJ23" s="243" t="str">
        <f>AE23</f>
        <v>【S】スチール</v>
      </c>
      <c r="AK23" s="255" t="s">
        <v>400</v>
      </c>
      <c r="BB23" s="9">
        <v>21</v>
      </c>
      <c r="BC23" s="202">
        <v>26</v>
      </c>
      <c r="BD23" s="203">
        <v>31</v>
      </c>
    </row>
    <row r="24" spans="2:64" ht="14.25">
      <c r="B24" s="9">
        <v>8</v>
      </c>
      <c r="C24" s="94"/>
      <c r="D24" s="9"/>
      <c r="E24" s="15"/>
      <c r="F24" s="555" t="s">
        <v>167</v>
      </c>
      <c r="G24" s="555"/>
      <c r="H24" s="555"/>
      <c r="I24" s="15"/>
      <c r="J24" s="11">
        <v>22</v>
      </c>
      <c r="K24" s="13" t="s">
        <v>83</v>
      </c>
      <c r="L24" s="12" t="s">
        <v>82</v>
      </c>
      <c r="M24" s="3"/>
      <c r="N24" s="3"/>
      <c r="R24" s="3"/>
      <c r="S24" s="3"/>
      <c r="T24" s="3"/>
      <c r="U24" s="3"/>
      <c r="Z24" s="9">
        <v>3</v>
      </c>
      <c r="AA24" s="31"/>
      <c r="AB24" s="9"/>
      <c r="AD24" s="9">
        <v>3</v>
      </c>
      <c r="AE24" s="468" t="s">
        <v>589</v>
      </c>
      <c r="AF24" s="9"/>
      <c r="AH24" s="389">
        <v>3</v>
      </c>
      <c r="AI24" s="391" t="s">
        <v>537</v>
      </c>
      <c r="AJ24" s="474" t="str">
        <f>AE23</f>
        <v>【S】スチール</v>
      </c>
      <c r="AK24" s="255" t="s">
        <v>400</v>
      </c>
      <c r="BB24" s="9">
        <v>22</v>
      </c>
      <c r="BC24" s="202">
        <v>27</v>
      </c>
      <c r="BD24" s="203">
        <v>32</v>
      </c>
    </row>
    <row r="25" spans="2:64">
      <c r="B25" s="9">
        <v>9</v>
      </c>
      <c r="C25" s="280"/>
      <c r="D25" s="9"/>
      <c r="F25" s="6" t="s">
        <v>23</v>
      </c>
      <c r="G25" s="6" t="s">
        <v>24</v>
      </c>
      <c r="H25" s="6" t="s">
        <v>6</v>
      </c>
      <c r="J25" s="11">
        <v>23</v>
      </c>
      <c r="K25" s="13" t="s">
        <v>85</v>
      </c>
      <c r="L25" s="14" t="s">
        <v>84</v>
      </c>
      <c r="M25" s="3"/>
      <c r="N25" s="3"/>
      <c r="R25" s="3"/>
      <c r="S25" s="3"/>
      <c r="T25" s="3"/>
      <c r="U25" s="3"/>
      <c r="Z25" s="9">
        <v>4</v>
      </c>
      <c r="AA25" s="31"/>
      <c r="AB25" s="9"/>
      <c r="AD25" s="9">
        <v>4</v>
      </c>
      <c r="AE25" s="254" t="s">
        <v>590</v>
      </c>
      <c r="AF25" s="9"/>
      <c r="AH25" s="390">
        <v>4</v>
      </c>
      <c r="AI25" s="385" t="s">
        <v>538</v>
      </c>
      <c r="AJ25" s="243" t="str">
        <f>AE23</f>
        <v>【S】スチール</v>
      </c>
      <c r="AK25" s="255" t="s">
        <v>400</v>
      </c>
      <c r="BB25" s="9">
        <v>23</v>
      </c>
      <c r="BC25" s="204">
        <v>28</v>
      </c>
      <c r="BD25" s="204">
        <v>33</v>
      </c>
    </row>
    <row r="26" spans="2:64">
      <c r="B26" s="9" t="s">
        <v>424</v>
      </c>
      <c r="C26" s="294"/>
      <c r="D26" s="9"/>
      <c r="F26" s="8">
        <v>1</v>
      </c>
      <c r="G26" s="8"/>
      <c r="H26" s="9"/>
      <c r="J26" s="11">
        <v>24</v>
      </c>
      <c r="K26" s="13" t="s">
        <v>87</v>
      </c>
      <c r="L26" s="12" t="s">
        <v>86</v>
      </c>
      <c r="M26" s="3"/>
      <c r="N26" s="3"/>
      <c r="R26" s="3"/>
      <c r="S26" s="3"/>
      <c r="T26" s="3"/>
      <c r="U26" s="3"/>
      <c r="Z26" s="9">
        <v>5</v>
      </c>
      <c r="AA26" s="31"/>
      <c r="AB26" s="9"/>
      <c r="AD26" s="9">
        <v>5</v>
      </c>
      <c r="AE26" s="253" t="s">
        <v>591</v>
      </c>
      <c r="AF26" s="9"/>
      <c r="AH26" s="389">
        <v>5</v>
      </c>
      <c r="AI26" s="385" t="s">
        <v>539</v>
      </c>
      <c r="AJ26" s="474" t="str">
        <f>AE23</f>
        <v>【S】スチール</v>
      </c>
      <c r="AK26" s="255" t="s">
        <v>400</v>
      </c>
      <c r="BB26" s="9">
        <v>24</v>
      </c>
      <c r="BC26" s="202">
        <v>29</v>
      </c>
      <c r="BD26" s="203">
        <v>34</v>
      </c>
    </row>
    <row r="27" spans="2:64">
      <c r="F27" s="8">
        <v>2</v>
      </c>
      <c r="G27" s="45">
        <v>44287</v>
      </c>
      <c r="H27" s="16" t="s">
        <v>378</v>
      </c>
      <c r="J27" s="10">
        <v>25</v>
      </c>
      <c r="K27" s="13" t="s">
        <v>89</v>
      </c>
      <c r="L27" s="14" t="s">
        <v>88</v>
      </c>
      <c r="M27" s="3"/>
      <c r="N27" s="3"/>
      <c r="R27" s="3"/>
      <c r="S27" s="3"/>
      <c r="T27" s="3"/>
      <c r="U27" s="3"/>
      <c r="AD27" s="9">
        <v>6</v>
      </c>
      <c r="AE27" s="240" t="s">
        <v>592</v>
      </c>
      <c r="AF27" s="9"/>
      <c r="AH27" s="390">
        <v>6</v>
      </c>
      <c r="AI27" s="385" t="s">
        <v>540</v>
      </c>
      <c r="AJ27" s="474" t="str">
        <f>AE23</f>
        <v>【S】スチール</v>
      </c>
      <c r="AK27" s="255" t="s">
        <v>400</v>
      </c>
      <c r="BB27" s="9">
        <v>25</v>
      </c>
      <c r="BC27" s="202">
        <v>30</v>
      </c>
      <c r="BD27" s="203">
        <v>35</v>
      </c>
    </row>
    <row r="28" spans="2:64" ht="14.25">
      <c r="B28" s="30" t="s">
        <v>284</v>
      </c>
      <c r="C28" s="29"/>
      <c r="D28" s="29"/>
      <c r="F28" s="21"/>
      <c r="G28" s="21"/>
      <c r="H28" s="21"/>
      <c r="J28" s="11">
        <v>26</v>
      </c>
      <c r="K28" s="13" t="s">
        <v>91</v>
      </c>
      <c r="L28" s="12" t="s">
        <v>90</v>
      </c>
      <c r="M28" s="3"/>
      <c r="N28" s="3"/>
      <c r="R28" s="3"/>
      <c r="S28" s="3"/>
      <c r="T28" s="3"/>
      <c r="U28" s="3"/>
      <c r="AD28" s="9">
        <v>7</v>
      </c>
      <c r="AE28" s="241" t="s">
        <v>593</v>
      </c>
      <c r="AF28" s="9"/>
      <c r="AH28" s="389">
        <v>7</v>
      </c>
      <c r="AI28" s="385" t="s">
        <v>541</v>
      </c>
      <c r="AJ28" s="243" t="str">
        <f>AE23</f>
        <v>【S】スチール</v>
      </c>
      <c r="AK28" s="255" t="s">
        <v>400</v>
      </c>
      <c r="BB28" s="9">
        <v>26</v>
      </c>
      <c r="BC28" s="204">
        <v>31</v>
      </c>
      <c r="BD28" s="204">
        <v>36</v>
      </c>
    </row>
    <row r="29" spans="2:64">
      <c r="B29" s="6" t="s">
        <v>23</v>
      </c>
      <c r="C29" s="6" t="s">
        <v>24</v>
      </c>
      <c r="D29" s="6" t="s">
        <v>6</v>
      </c>
      <c r="F29" s="15"/>
      <c r="G29" s="15"/>
      <c r="H29" s="15"/>
      <c r="J29" s="11">
        <v>27</v>
      </c>
      <c r="K29" s="13" t="s">
        <v>93</v>
      </c>
      <c r="L29" s="14" t="s">
        <v>92</v>
      </c>
      <c r="M29" s="3"/>
      <c r="N29" s="3"/>
      <c r="R29" s="3"/>
      <c r="S29" s="3"/>
      <c r="T29" s="3"/>
      <c r="U29" s="3"/>
      <c r="AD29" s="9">
        <v>8</v>
      </c>
      <c r="AE29" s="242" t="s">
        <v>594</v>
      </c>
      <c r="AF29" s="9"/>
      <c r="AH29" s="390">
        <v>8</v>
      </c>
      <c r="AI29" s="385" t="s">
        <v>542</v>
      </c>
      <c r="AJ29" s="243" t="str">
        <f>AE23</f>
        <v>【S】スチール</v>
      </c>
      <c r="AK29" s="255" t="s">
        <v>400</v>
      </c>
      <c r="BB29" s="9">
        <v>27</v>
      </c>
      <c r="BC29" s="202">
        <v>32</v>
      </c>
      <c r="BD29" s="203">
        <v>37</v>
      </c>
    </row>
    <row r="30" spans="2:64">
      <c r="B30" s="8">
        <v>1</v>
      </c>
      <c r="C30" s="8"/>
      <c r="D30" s="9"/>
      <c r="F30" s="15"/>
      <c r="G30" s="15"/>
      <c r="H30" s="15"/>
      <c r="J30" s="11">
        <v>28</v>
      </c>
      <c r="K30" s="13" t="s">
        <v>95</v>
      </c>
      <c r="L30" s="12" t="s">
        <v>94</v>
      </c>
      <c r="M30" s="3"/>
      <c r="N30" s="3"/>
      <c r="R30" s="3"/>
      <c r="S30" s="3"/>
      <c r="T30" s="3"/>
      <c r="U30" s="3"/>
      <c r="AD30" s="9">
        <v>9</v>
      </c>
      <c r="AE30" s="469" t="s">
        <v>595</v>
      </c>
      <c r="AF30" s="9"/>
      <c r="AH30" s="389">
        <v>9</v>
      </c>
      <c r="AI30" s="385" t="s">
        <v>543</v>
      </c>
      <c r="AJ30" s="475" t="str">
        <f>AE26</f>
        <v>【Y】やまびこ_Kioritz_Shindaiwa</v>
      </c>
      <c r="AK30" s="255" t="s">
        <v>400</v>
      </c>
      <c r="BB30" s="9">
        <v>28</v>
      </c>
      <c r="BC30" s="202">
        <v>33</v>
      </c>
      <c r="BD30" s="203">
        <v>38</v>
      </c>
    </row>
    <row r="31" spans="2:64">
      <c r="B31" s="9">
        <v>2</v>
      </c>
      <c r="C31" s="434" t="s">
        <v>476</v>
      </c>
      <c r="D31" s="9"/>
      <c r="F31" s="15"/>
      <c r="G31" s="15"/>
      <c r="H31" s="15"/>
      <c r="J31" s="10">
        <v>29</v>
      </c>
      <c r="K31" s="13" t="s">
        <v>97</v>
      </c>
      <c r="L31" s="14" t="s">
        <v>96</v>
      </c>
      <c r="M31" s="3"/>
      <c r="N31" s="3"/>
      <c r="R31" s="3"/>
      <c r="S31" s="3"/>
      <c r="T31" s="3"/>
      <c r="U31" s="3"/>
      <c r="AD31" s="9">
        <v>10</v>
      </c>
      <c r="AE31" s="470" t="s">
        <v>598</v>
      </c>
      <c r="AF31" s="9" t="s">
        <v>501</v>
      </c>
      <c r="AH31" s="390">
        <v>10</v>
      </c>
      <c r="AI31" s="385" t="s">
        <v>544</v>
      </c>
      <c r="AJ31" s="245" t="str">
        <f>AE26</f>
        <v>【Y】やまびこ_Kioritz_Shindaiwa</v>
      </c>
      <c r="AK31" s="255" t="s">
        <v>400</v>
      </c>
      <c r="BB31" s="9">
        <v>29</v>
      </c>
      <c r="BC31" s="204">
        <v>34</v>
      </c>
      <c r="BD31" s="204">
        <v>39</v>
      </c>
    </row>
    <row r="32" spans="2:64">
      <c r="B32" s="9">
        <v>3</v>
      </c>
      <c r="C32" s="434" t="s">
        <v>474</v>
      </c>
      <c r="D32" s="9"/>
      <c r="F32" s="15"/>
      <c r="G32" s="15"/>
      <c r="H32" s="15"/>
      <c r="J32" s="11">
        <v>30</v>
      </c>
      <c r="K32" s="13" t="s">
        <v>99</v>
      </c>
      <c r="L32" s="12" t="s">
        <v>98</v>
      </c>
      <c r="M32" s="3"/>
      <c r="N32" s="3"/>
      <c r="R32" s="3"/>
      <c r="S32" s="3"/>
      <c r="T32" s="3"/>
      <c r="U32" s="3"/>
      <c r="AD32" s="9">
        <v>11</v>
      </c>
      <c r="AE32" s="388" t="s">
        <v>596</v>
      </c>
      <c r="AF32" s="9"/>
      <c r="AH32" s="389">
        <v>11</v>
      </c>
      <c r="AI32" s="385" t="s">
        <v>545</v>
      </c>
      <c r="AJ32" s="475" t="str">
        <f>AE26</f>
        <v>【Y】やまびこ_Kioritz_Shindaiwa</v>
      </c>
      <c r="AK32" s="255" t="s">
        <v>400</v>
      </c>
      <c r="BB32" s="9">
        <v>30</v>
      </c>
      <c r="BC32" s="202">
        <v>35</v>
      </c>
      <c r="BD32" s="203">
        <v>40</v>
      </c>
    </row>
    <row r="33" spans="1:56">
      <c r="B33" s="9">
        <v>4</v>
      </c>
      <c r="C33" s="518" t="s">
        <v>483</v>
      </c>
      <c r="D33" s="9"/>
      <c r="F33" s="15"/>
      <c r="G33" s="15"/>
      <c r="H33" s="15"/>
      <c r="J33" s="11">
        <v>31</v>
      </c>
      <c r="K33" s="13" t="s">
        <v>101</v>
      </c>
      <c r="L33" s="14" t="s">
        <v>100</v>
      </c>
      <c r="M33" s="3"/>
      <c r="N33" s="3"/>
      <c r="R33" s="3"/>
      <c r="S33" s="3"/>
      <c r="T33" s="3"/>
      <c r="U33" s="3"/>
      <c r="AD33" s="9">
        <v>12</v>
      </c>
      <c r="AE33" s="387" t="s">
        <v>599</v>
      </c>
      <c r="AF33" s="9"/>
      <c r="AH33" s="390">
        <v>12</v>
      </c>
      <c r="AI33" s="256" t="s">
        <v>546</v>
      </c>
      <c r="AJ33" s="475" t="str">
        <f>AE26</f>
        <v>【Y】やまびこ_Kioritz_Shindaiwa</v>
      </c>
      <c r="AK33" s="255" t="s">
        <v>400</v>
      </c>
      <c r="BB33" s="9">
        <v>31</v>
      </c>
      <c r="BC33" s="202">
        <v>36</v>
      </c>
      <c r="BD33" s="203">
        <v>41</v>
      </c>
    </row>
    <row r="34" spans="1:56">
      <c r="B34" s="9">
        <v>5</v>
      </c>
      <c r="C34" s="50"/>
      <c r="D34" s="9"/>
      <c r="F34" s="15"/>
      <c r="G34" s="15"/>
      <c r="H34" s="15"/>
      <c r="J34" s="11">
        <v>32</v>
      </c>
      <c r="K34" s="13" t="s">
        <v>103</v>
      </c>
      <c r="L34" s="12" t="s">
        <v>102</v>
      </c>
      <c r="M34" s="3"/>
      <c r="N34" s="3"/>
      <c r="R34" s="3"/>
      <c r="S34" s="3"/>
      <c r="T34" s="3"/>
      <c r="U34" s="3"/>
      <c r="AD34" s="9">
        <v>13</v>
      </c>
      <c r="AE34" s="471" t="s">
        <v>597</v>
      </c>
      <c r="AF34" s="9"/>
      <c r="AH34" s="389">
        <v>13</v>
      </c>
      <c r="AI34" s="256" t="s">
        <v>547</v>
      </c>
      <c r="AJ34" s="476" t="str">
        <f>AE25</f>
        <v>【T】シッププロテクション</v>
      </c>
      <c r="AK34" s="255" t="s">
        <v>400</v>
      </c>
      <c r="BB34" s="9">
        <v>32</v>
      </c>
      <c r="BC34" s="204">
        <v>37</v>
      </c>
      <c r="BD34" s="204">
        <v>42</v>
      </c>
    </row>
    <row r="35" spans="1:56">
      <c r="B35" s="9">
        <v>6</v>
      </c>
      <c r="C35" s="50"/>
      <c r="D35" s="9"/>
      <c r="F35" s="15"/>
      <c r="G35" s="15"/>
      <c r="H35" s="15"/>
      <c r="J35" s="10">
        <v>33</v>
      </c>
      <c r="K35" s="13" t="s">
        <v>105</v>
      </c>
      <c r="L35" s="14" t="s">
        <v>104</v>
      </c>
      <c r="M35" s="3"/>
      <c r="N35" s="3"/>
      <c r="R35" s="3"/>
      <c r="S35" s="3"/>
      <c r="T35" s="3"/>
      <c r="U35" s="3"/>
      <c r="AD35" s="392"/>
      <c r="AE35" s="393"/>
      <c r="AF35" s="392"/>
      <c r="AH35" s="390">
        <v>14</v>
      </c>
      <c r="AI35" s="256" t="s">
        <v>548</v>
      </c>
      <c r="AJ35" s="246" t="str">
        <f>AE25</f>
        <v>【T】シッププロテクション</v>
      </c>
      <c r="AK35" s="255" t="s">
        <v>400</v>
      </c>
      <c r="BB35" s="9">
        <v>33</v>
      </c>
      <c r="BC35" s="202">
        <v>38</v>
      </c>
      <c r="BD35" s="203">
        <v>43</v>
      </c>
    </row>
    <row r="36" spans="1:56">
      <c r="B36" s="9">
        <v>7</v>
      </c>
      <c r="C36" s="31"/>
      <c r="D36" s="9"/>
      <c r="F36" s="15"/>
      <c r="G36" s="15"/>
      <c r="H36" s="15"/>
      <c r="J36" s="11">
        <v>34</v>
      </c>
      <c r="K36" s="13" t="s">
        <v>107</v>
      </c>
      <c r="L36" s="12" t="s">
        <v>106</v>
      </c>
      <c r="M36" s="3"/>
      <c r="N36" s="3"/>
      <c r="R36" s="3"/>
      <c r="S36" s="3"/>
      <c r="T36" s="3"/>
      <c r="U36" s="3"/>
      <c r="AD36" s="15"/>
      <c r="AE36" s="394"/>
      <c r="AF36" s="15"/>
      <c r="AH36" s="389">
        <v>15</v>
      </c>
      <c r="AI36" s="256" t="s">
        <v>549</v>
      </c>
      <c r="AJ36" s="477" t="str">
        <f>AE33</f>
        <v>【HZ】ハスクバーナ_ゼノア</v>
      </c>
      <c r="AK36" s="255" t="s">
        <v>400</v>
      </c>
      <c r="BB36" s="9">
        <v>34</v>
      </c>
      <c r="BC36" s="202">
        <v>39</v>
      </c>
      <c r="BD36" s="203">
        <v>44</v>
      </c>
    </row>
    <row r="37" spans="1:56">
      <c r="B37" s="9">
        <v>8</v>
      </c>
      <c r="C37" s="35"/>
      <c r="D37" s="9"/>
      <c r="F37" s="15"/>
      <c r="G37" s="15"/>
      <c r="H37" s="15"/>
      <c r="J37" s="11">
        <v>35</v>
      </c>
      <c r="K37" s="13" t="s">
        <v>109</v>
      </c>
      <c r="L37" s="14" t="s">
        <v>108</v>
      </c>
      <c r="M37" s="3"/>
      <c r="N37" s="3"/>
      <c r="R37" s="3"/>
      <c r="S37" s="3"/>
      <c r="T37" s="3"/>
      <c r="U37" s="3"/>
      <c r="AD37" s="15"/>
      <c r="AE37" s="394"/>
      <c r="AF37" s="15"/>
      <c r="AH37" s="390">
        <v>16</v>
      </c>
      <c r="AI37" s="256" t="s">
        <v>550</v>
      </c>
      <c r="AJ37" s="477" t="str">
        <f>AE33</f>
        <v>【HZ】ハスクバーナ_ゼノア</v>
      </c>
      <c r="AK37" s="255" t="s">
        <v>400</v>
      </c>
      <c r="BB37" s="9">
        <v>35</v>
      </c>
      <c r="BC37" s="204">
        <v>40</v>
      </c>
      <c r="BD37" s="204">
        <v>45</v>
      </c>
    </row>
    <row r="38" spans="1:56">
      <c r="B38" s="9">
        <v>9</v>
      </c>
      <c r="C38" s="40"/>
      <c r="D38" s="9"/>
      <c r="F38" s="15"/>
      <c r="G38" s="15"/>
      <c r="H38" s="15"/>
      <c r="J38" s="11">
        <v>36</v>
      </c>
      <c r="K38" s="13" t="s">
        <v>111</v>
      </c>
      <c r="L38" s="12" t="s">
        <v>110</v>
      </c>
      <c r="M38" s="3"/>
      <c r="N38" s="3"/>
      <c r="R38" s="3"/>
      <c r="S38" s="3"/>
      <c r="T38" s="3"/>
      <c r="U38" s="3"/>
      <c r="AD38" s="15"/>
      <c r="AE38" s="394"/>
      <c r="AF38" s="15"/>
      <c r="AH38" s="389">
        <v>17</v>
      </c>
      <c r="AI38" s="256" t="s">
        <v>551</v>
      </c>
      <c r="AJ38" s="477" t="str">
        <f>AE33</f>
        <v>【HZ】ハスクバーナ_ゼノア</v>
      </c>
      <c r="AK38" s="255" t="s">
        <v>400</v>
      </c>
      <c r="BB38" s="9">
        <v>36</v>
      </c>
      <c r="BC38" s="202">
        <v>41</v>
      </c>
      <c r="BD38" s="203">
        <v>46</v>
      </c>
    </row>
    <row r="39" spans="1:56">
      <c r="B39" s="9">
        <v>10</v>
      </c>
      <c r="C39" s="40"/>
      <c r="D39" s="9"/>
      <c r="F39" s="15"/>
      <c r="G39" s="15"/>
      <c r="H39" s="15"/>
      <c r="J39" s="10">
        <v>37</v>
      </c>
      <c r="K39" s="13" t="s">
        <v>113</v>
      </c>
      <c r="L39" s="14" t="s">
        <v>112</v>
      </c>
      <c r="M39" s="3"/>
      <c r="N39" s="3"/>
      <c r="R39" s="3"/>
      <c r="S39" s="3"/>
      <c r="T39" s="3"/>
      <c r="U39" s="3"/>
      <c r="AD39" s="15"/>
      <c r="AE39" s="394"/>
      <c r="AF39" s="15"/>
      <c r="AH39" s="390">
        <v>18</v>
      </c>
      <c r="AI39" s="385" t="s">
        <v>552</v>
      </c>
      <c r="AJ39" s="477" t="str">
        <f>AE33</f>
        <v>【HZ】ハスクバーナ_ゼノア</v>
      </c>
      <c r="AK39" s="255" t="s">
        <v>400</v>
      </c>
      <c r="BB39" s="9">
        <v>37</v>
      </c>
      <c r="BC39" s="202">
        <v>42</v>
      </c>
      <c r="BD39" s="203">
        <v>47</v>
      </c>
    </row>
    <row r="40" spans="1:56">
      <c r="B40" s="9">
        <v>11</v>
      </c>
      <c r="C40" s="147"/>
      <c r="D40" s="9"/>
      <c r="F40" s="15"/>
      <c r="G40" s="15"/>
      <c r="H40" s="15"/>
      <c r="J40" s="11">
        <v>38</v>
      </c>
      <c r="K40" s="13" t="s">
        <v>115</v>
      </c>
      <c r="L40" s="12" t="s">
        <v>114</v>
      </c>
      <c r="M40" s="3"/>
      <c r="N40" s="3"/>
      <c r="R40" s="3"/>
      <c r="S40" s="3"/>
      <c r="T40" s="3"/>
      <c r="U40" s="3"/>
      <c r="AE40"/>
      <c r="AH40" s="389">
        <v>19</v>
      </c>
      <c r="AI40" s="385" t="s">
        <v>553</v>
      </c>
      <c r="AJ40" s="477" t="str">
        <f>AE33</f>
        <v>【HZ】ハスクバーナ_ゼノア</v>
      </c>
      <c r="AK40" s="255" t="s">
        <v>400</v>
      </c>
      <c r="BB40" s="9">
        <v>38</v>
      </c>
      <c r="BC40" s="204">
        <v>43</v>
      </c>
      <c r="BD40" s="204">
        <v>48</v>
      </c>
    </row>
    <row r="41" spans="1:56">
      <c r="B41" s="9">
        <v>12</v>
      </c>
      <c r="C41" s="280"/>
      <c r="D41" s="9"/>
      <c r="F41" s="15"/>
      <c r="G41" s="15"/>
      <c r="H41" s="15"/>
      <c r="J41" s="11">
        <v>39</v>
      </c>
      <c r="K41" s="13" t="s">
        <v>117</v>
      </c>
      <c r="L41" s="14" t="s">
        <v>116</v>
      </c>
      <c r="M41" s="3"/>
      <c r="N41" s="3"/>
      <c r="R41" s="3"/>
      <c r="S41" s="3"/>
      <c r="T41" s="3"/>
      <c r="U41" s="3"/>
      <c r="AE41"/>
      <c r="AH41" s="390">
        <v>20</v>
      </c>
      <c r="AI41" s="385" t="s">
        <v>554</v>
      </c>
      <c r="AJ41" s="477" t="str">
        <f>AE33</f>
        <v>【HZ】ハスクバーナ_ゼノア</v>
      </c>
      <c r="AK41" s="255" t="s">
        <v>400</v>
      </c>
      <c r="BB41" s="9">
        <v>39</v>
      </c>
      <c r="BC41" s="202">
        <v>44</v>
      </c>
      <c r="BD41" s="203">
        <v>49</v>
      </c>
    </row>
    <row r="42" spans="1:56">
      <c r="B42" s="9" t="s">
        <v>425</v>
      </c>
      <c r="C42" s="294"/>
      <c r="D42" s="9"/>
      <c r="F42" s="15"/>
      <c r="G42" s="15"/>
      <c r="H42" s="15"/>
      <c r="J42" s="11">
        <v>40</v>
      </c>
      <c r="K42" s="13" t="s">
        <v>119</v>
      </c>
      <c r="L42" s="12" t="s">
        <v>118</v>
      </c>
      <c r="M42" s="3"/>
      <c r="N42" s="3"/>
      <c r="R42" s="3"/>
      <c r="S42" s="3"/>
      <c r="T42" s="3"/>
      <c r="U42" s="3"/>
      <c r="AE42"/>
      <c r="AH42" s="389">
        <v>21</v>
      </c>
      <c r="AI42" s="385" t="s">
        <v>555</v>
      </c>
      <c r="AJ42" s="477" t="str">
        <f>AE33</f>
        <v>【HZ】ハスクバーナ_ゼノア</v>
      </c>
      <c r="AK42" s="255" t="s">
        <v>400</v>
      </c>
      <c r="BB42" s="9">
        <v>40</v>
      </c>
      <c r="BC42" s="202">
        <v>45</v>
      </c>
      <c r="BD42" s="203">
        <v>50</v>
      </c>
    </row>
    <row r="43" spans="1:56">
      <c r="F43" s="15"/>
      <c r="G43" s="15"/>
      <c r="H43" s="15"/>
      <c r="J43" s="10">
        <v>41</v>
      </c>
      <c r="K43" s="13" t="s">
        <v>121</v>
      </c>
      <c r="L43" s="14" t="s">
        <v>120</v>
      </c>
      <c r="M43" s="3"/>
      <c r="N43" s="3"/>
      <c r="R43" s="3"/>
      <c r="S43" s="3"/>
      <c r="T43" s="3"/>
      <c r="U43" s="3"/>
      <c r="AE43"/>
      <c r="AH43" s="390">
        <v>22</v>
      </c>
      <c r="AI43" s="385" t="s">
        <v>556</v>
      </c>
      <c r="AJ43" s="478" t="str">
        <f>AE34</f>
        <v>【WA】和光商事</v>
      </c>
      <c r="AK43" s="255" t="s">
        <v>400</v>
      </c>
      <c r="BB43" s="9">
        <v>41</v>
      </c>
      <c r="BC43" s="204">
        <v>46</v>
      </c>
      <c r="BD43" s="204">
        <v>51</v>
      </c>
    </row>
    <row r="44" spans="1:56">
      <c r="A44" s="41"/>
      <c r="B44" s="15"/>
      <c r="C44" s="15"/>
      <c r="D44" s="15"/>
      <c r="F44" s="15"/>
      <c r="G44" s="15"/>
      <c r="H44" s="15"/>
      <c r="J44" s="11">
        <v>42</v>
      </c>
      <c r="K44" s="13" t="s">
        <v>123</v>
      </c>
      <c r="L44" s="12" t="s">
        <v>122</v>
      </c>
      <c r="M44" s="3"/>
      <c r="N44" s="3"/>
      <c r="R44" s="3"/>
      <c r="S44" s="3"/>
      <c r="T44" s="3"/>
      <c r="U44" s="3"/>
      <c r="AE44"/>
      <c r="AH44" s="389">
        <v>23</v>
      </c>
      <c r="AI44" s="385" t="s">
        <v>557</v>
      </c>
      <c r="AJ44" s="247" t="str">
        <f>AE34</f>
        <v>【WA】和光商事</v>
      </c>
      <c r="AK44" s="255" t="s">
        <v>400</v>
      </c>
      <c r="BB44" s="9">
        <v>42</v>
      </c>
      <c r="BC44" s="202">
        <v>47</v>
      </c>
      <c r="BD44" s="203">
        <v>52</v>
      </c>
    </row>
    <row r="45" spans="1:56">
      <c r="B45" s="15"/>
      <c r="C45" s="15"/>
      <c r="D45" s="15"/>
      <c r="F45" s="15"/>
      <c r="G45" s="15"/>
      <c r="H45" s="15"/>
      <c r="J45" s="11">
        <v>43</v>
      </c>
      <c r="K45" s="13" t="s">
        <v>125</v>
      </c>
      <c r="L45" s="14" t="s">
        <v>124</v>
      </c>
      <c r="M45" s="3"/>
      <c r="N45" s="3"/>
      <c r="R45" s="3"/>
      <c r="S45" s="3"/>
      <c r="T45" s="3"/>
      <c r="U45" s="3"/>
      <c r="AE45"/>
      <c r="AH45" s="390">
        <v>24</v>
      </c>
      <c r="AI45" s="385" t="s">
        <v>558</v>
      </c>
      <c r="AJ45" s="247" t="str">
        <f>AE34</f>
        <v>【WA】和光商事</v>
      </c>
      <c r="AK45" s="255" t="s">
        <v>400</v>
      </c>
      <c r="BB45" s="9">
        <v>43</v>
      </c>
      <c r="BC45" s="202">
        <v>48</v>
      </c>
      <c r="BD45" s="203">
        <v>53</v>
      </c>
    </row>
    <row r="46" spans="1:56">
      <c r="B46" s="15"/>
      <c r="C46" s="15"/>
      <c r="D46" s="15"/>
      <c r="F46" s="15"/>
      <c r="G46" s="15"/>
      <c r="H46" s="15"/>
      <c r="J46" s="11">
        <v>44</v>
      </c>
      <c r="K46" s="13" t="s">
        <v>127</v>
      </c>
      <c r="L46" s="12" t="s">
        <v>126</v>
      </c>
      <c r="M46" s="3"/>
      <c r="N46" s="3"/>
      <c r="R46" s="3"/>
      <c r="S46" s="3"/>
      <c r="T46" s="3"/>
      <c r="U46" s="3"/>
      <c r="AE46"/>
      <c r="AH46" s="389">
        <v>25</v>
      </c>
      <c r="AI46" s="385" t="s">
        <v>559</v>
      </c>
      <c r="AJ46" s="479" t="str">
        <f>AE28</f>
        <v>【TY】トーヨ</v>
      </c>
      <c r="AK46" s="255" t="s">
        <v>400</v>
      </c>
      <c r="BB46" s="9">
        <v>44</v>
      </c>
      <c r="BC46" s="204">
        <v>49</v>
      </c>
      <c r="BD46" s="204">
        <v>54</v>
      </c>
    </row>
    <row r="47" spans="1:56">
      <c r="B47" s="15"/>
      <c r="C47" s="15"/>
      <c r="D47" s="15"/>
      <c r="F47" s="15"/>
      <c r="G47" s="15"/>
      <c r="H47" s="15"/>
      <c r="J47" s="10">
        <v>45</v>
      </c>
      <c r="K47" s="13" t="s">
        <v>129</v>
      </c>
      <c r="L47" s="14" t="s">
        <v>128</v>
      </c>
      <c r="M47" s="3"/>
      <c r="N47" s="3"/>
      <c r="R47" s="3"/>
      <c r="S47" s="3"/>
      <c r="T47" s="3"/>
      <c r="U47" s="3"/>
      <c r="AE47"/>
      <c r="AH47" s="390">
        <v>26</v>
      </c>
      <c r="AI47" s="385" t="s">
        <v>560</v>
      </c>
      <c r="AJ47" s="479" t="str">
        <f>AE28</f>
        <v>【TY】トーヨ</v>
      </c>
      <c r="AK47" s="255" t="s">
        <v>400</v>
      </c>
      <c r="BB47" s="9">
        <v>45</v>
      </c>
      <c r="BC47" s="202">
        <v>50</v>
      </c>
      <c r="BD47" s="203">
        <v>55</v>
      </c>
    </row>
    <row r="48" spans="1:56">
      <c r="B48" s="15"/>
      <c r="C48" s="15"/>
      <c r="D48" s="15"/>
      <c r="F48" s="15"/>
      <c r="G48" s="15"/>
      <c r="H48" s="15"/>
      <c r="J48" s="11">
        <v>46</v>
      </c>
      <c r="K48" s="13" t="s">
        <v>131</v>
      </c>
      <c r="L48" s="12" t="s">
        <v>130</v>
      </c>
      <c r="M48" s="3"/>
      <c r="N48" s="3"/>
      <c r="R48" s="3"/>
      <c r="S48" s="3"/>
      <c r="T48" s="3"/>
      <c r="U48" s="3"/>
      <c r="AE48"/>
      <c r="AH48" s="389">
        <v>27</v>
      </c>
      <c r="AI48" s="256" t="s">
        <v>561</v>
      </c>
      <c r="AJ48" s="479" t="str">
        <f>AE28</f>
        <v>【TY】トーヨ</v>
      </c>
      <c r="AK48" s="255" t="s">
        <v>400</v>
      </c>
      <c r="BB48" s="9">
        <v>46</v>
      </c>
      <c r="BC48" s="202">
        <v>51</v>
      </c>
      <c r="BD48" s="203">
        <v>56</v>
      </c>
    </row>
    <row r="49" spans="2:56">
      <c r="B49" s="15"/>
      <c r="C49" s="15"/>
      <c r="D49" s="15"/>
      <c r="F49" s="15"/>
      <c r="G49" s="15"/>
      <c r="H49" s="15"/>
      <c r="J49" s="11">
        <v>47</v>
      </c>
      <c r="K49" s="13" t="s">
        <v>133</v>
      </c>
      <c r="L49" s="14" t="s">
        <v>132</v>
      </c>
      <c r="M49" s="3"/>
      <c r="N49" s="3"/>
      <c r="R49" s="3"/>
      <c r="S49" s="3"/>
      <c r="T49" s="3"/>
      <c r="U49" s="3"/>
      <c r="AE49"/>
      <c r="AH49" s="390">
        <v>28</v>
      </c>
      <c r="AI49" s="385" t="s">
        <v>562</v>
      </c>
      <c r="AJ49" s="241" t="str">
        <f>AE28</f>
        <v>【TY】トーヨ</v>
      </c>
      <c r="AK49" s="255" t="s">
        <v>400</v>
      </c>
      <c r="BB49" s="9">
        <v>47</v>
      </c>
      <c r="BC49" s="204">
        <v>52</v>
      </c>
      <c r="BD49" s="204">
        <v>57</v>
      </c>
    </row>
    <row r="50" spans="2:56">
      <c r="B50" s="15"/>
      <c r="C50" s="15"/>
      <c r="D50" s="15"/>
      <c r="F50" s="15"/>
      <c r="G50" s="15"/>
      <c r="H50" s="15"/>
      <c r="J50" s="11">
        <v>48</v>
      </c>
      <c r="K50" s="13" t="s">
        <v>135</v>
      </c>
      <c r="L50" s="12" t="s">
        <v>134</v>
      </c>
      <c r="M50" s="3"/>
      <c r="N50" s="3"/>
      <c r="R50" s="3"/>
      <c r="S50" s="3"/>
      <c r="T50" s="3"/>
      <c r="U50" s="3"/>
      <c r="AE50"/>
      <c r="AH50" s="389">
        <v>29</v>
      </c>
      <c r="AI50" s="385" t="s">
        <v>563</v>
      </c>
      <c r="AJ50" s="386" t="str">
        <f>AE24</f>
        <v>【MO】モンベル</v>
      </c>
      <c r="AK50" s="255" t="s">
        <v>400</v>
      </c>
      <c r="BB50" s="9">
        <v>48</v>
      </c>
      <c r="BC50" s="202">
        <v>53</v>
      </c>
      <c r="BD50" s="203">
        <v>58</v>
      </c>
    </row>
    <row r="51" spans="2:56">
      <c r="B51" s="15"/>
      <c r="C51" s="15"/>
      <c r="D51" s="15"/>
      <c r="F51" s="15"/>
      <c r="G51" s="15"/>
      <c r="H51" s="15"/>
      <c r="J51" s="26"/>
      <c r="K51" s="26"/>
      <c r="L51" s="26"/>
      <c r="M51" s="3"/>
      <c r="N51" s="3"/>
      <c r="R51" s="3"/>
      <c r="S51" s="3"/>
      <c r="T51" s="3"/>
      <c r="U51" s="3"/>
      <c r="AE51"/>
      <c r="AH51" s="390">
        <v>30</v>
      </c>
      <c r="AI51" s="385" t="s">
        <v>564</v>
      </c>
      <c r="AJ51" s="480" t="str">
        <f>AE24</f>
        <v>【MO】モンベル</v>
      </c>
      <c r="AK51" s="255" t="s">
        <v>400</v>
      </c>
      <c r="BB51" s="9">
        <v>49</v>
      </c>
      <c r="BC51" s="202">
        <v>54</v>
      </c>
      <c r="BD51" s="203">
        <v>59</v>
      </c>
    </row>
    <row r="52" spans="2:56">
      <c r="B52" s="15"/>
      <c r="C52" s="15"/>
      <c r="D52" s="15"/>
      <c r="J52" s="26"/>
      <c r="K52" s="26"/>
      <c r="L52" s="26"/>
      <c r="M52" s="3"/>
      <c r="N52" s="3"/>
      <c r="R52" s="3"/>
      <c r="S52" s="3"/>
      <c r="T52" s="3"/>
      <c r="U52" s="3"/>
      <c r="AE52"/>
      <c r="AH52" s="389">
        <v>31</v>
      </c>
      <c r="AI52" s="385" t="s">
        <v>565</v>
      </c>
      <c r="AJ52" s="481" t="str">
        <f>AE30</f>
        <v>【PF】ファナージャパン</v>
      </c>
      <c r="AK52" s="255" t="s">
        <v>400</v>
      </c>
      <c r="BB52" s="9">
        <v>50</v>
      </c>
      <c r="BC52" s="204">
        <v>55</v>
      </c>
      <c r="BD52" s="204">
        <v>60</v>
      </c>
    </row>
    <row r="53" spans="2:56" ht="14.25">
      <c r="B53" s="15"/>
      <c r="C53" s="15"/>
      <c r="D53" s="15"/>
      <c r="F53" s="44" t="s">
        <v>477</v>
      </c>
      <c r="J53" s="26"/>
      <c r="N53" s="3"/>
      <c r="R53" s="3"/>
      <c r="S53" s="3"/>
      <c r="T53" s="3"/>
      <c r="U53" s="3"/>
      <c r="AE53"/>
      <c r="AH53" s="390">
        <v>32</v>
      </c>
      <c r="AI53" s="385" t="s">
        <v>566</v>
      </c>
      <c r="AJ53" s="249" t="str">
        <f>AE30</f>
        <v>【PF】ファナージャパン</v>
      </c>
      <c r="AK53" s="255" t="s">
        <v>400</v>
      </c>
    </row>
    <row r="54" spans="2:56">
      <c r="B54" s="15"/>
      <c r="C54" s="15"/>
      <c r="D54" s="15"/>
      <c r="F54" s="6" t="s">
        <v>310</v>
      </c>
      <c r="G54" s="6" t="s">
        <v>311</v>
      </c>
      <c r="H54" s="6" t="s">
        <v>6</v>
      </c>
      <c r="J54" s="26"/>
      <c r="N54" s="3"/>
      <c r="R54" s="3"/>
      <c r="S54" s="3"/>
      <c r="T54" s="3"/>
      <c r="U54" s="3"/>
      <c r="AE54"/>
      <c r="AH54" s="389">
        <v>33</v>
      </c>
      <c r="AI54" s="385" t="s">
        <v>567</v>
      </c>
      <c r="AJ54" s="248" t="str">
        <f>AE22</f>
        <v>【K】光和</v>
      </c>
      <c r="AK54" s="255" t="s">
        <v>400</v>
      </c>
    </row>
    <row r="55" spans="2:56">
      <c r="B55" s="15"/>
      <c r="C55" s="15"/>
      <c r="D55" s="15"/>
      <c r="F55" s="8">
        <v>1</v>
      </c>
      <c r="G55" s="45">
        <v>44287</v>
      </c>
      <c r="H55" s="9" t="s">
        <v>313</v>
      </c>
      <c r="J55" s="26"/>
      <c r="N55" s="3"/>
      <c r="R55" s="3"/>
      <c r="S55" s="3"/>
      <c r="T55" s="3"/>
      <c r="U55" s="3"/>
      <c r="AE55"/>
      <c r="AH55" s="390">
        <v>34</v>
      </c>
      <c r="AI55" s="385" t="s">
        <v>568</v>
      </c>
      <c r="AJ55" s="248" t="str">
        <f>AE22</f>
        <v>【K】光和</v>
      </c>
      <c r="AK55" s="255" t="s">
        <v>400</v>
      </c>
    </row>
    <row r="56" spans="2:56">
      <c r="B56" s="15"/>
      <c r="C56" s="15"/>
      <c r="D56" s="15"/>
      <c r="F56" s="9">
        <v>2</v>
      </c>
      <c r="G56" s="46">
        <v>44347</v>
      </c>
      <c r="H56" s="9" t="s">
        <v>478</v>
      </c>
      <c r="J56" s="26"/>
      <c r="N56" s="3"/>
      <c r="R56" s="3"/>
      <c r="S56" s="3"/>
      <c r="T56" s="3"/>
      <c r="U56" s="3"/>
      <c r="AE56"/>
      <c r="AH56" s="389">
        <v>35</v>
      </c>
      <c r="AI56" s="385" t="s">
        <v>569</v>
      </c>
      <c r="AJ56" s="251" t="str">
        <f>AE31</f>
        <v>【BO】オレゴン_ブランドジャパン</v>
      </c>
      <c r="AK56" s="255" t="s">
        <v>400</v>
      </c>
    </row>
    <row r="57" spans="2:56">
      <c r="B57" s="15"/>
      <c r="C57" s="15"/>
      <c r="D57" s="15"/>
      <c r="F57" s="8">
        <v>3</v>
      </c>
      <c r="G57" s="259"/>
      <c r="H57" s="9" t="s">
        <v>349</v>
      </c>
      <c r="J57" s="26"/>
      <c r="N57" s="3"/>
      <c r="R57" s="3"/>
      <c r="S57" s="3"/>
      <c r="T57" s="3"/>
      <c r="U57" s="3"/>
      <c r="AE57"/>
      <c r="AH57" s="390">
        <v>36</v>
      </c>
      <c r="AI57" s="385" t="s">
        <v>570</v>
      </c>
      <c r="AJ57" s="250" t="str">
        <f>AE29</f>
        <v>【M】マックス</v>
      </c>
      <c r="AK57" s="255" t="s">
        <v>400</v>
      </c>
    </row>
    <row r="58" spans="2:56">
      <c r="B58" s="15"/>
      <c r="C58" s="15"/>
      <c r="D58" s="15"/>
      <c r="F58" s="9"/>
      <c r="G58" s="42"/>
      <c r="H58" s="9"/>
      <c r="J58" s="26"/>
      <c r="N58" s="3"/>
      <c r="R58" s="3"/>
      <c r="S58" s="3"/>
      <c r="T58" s="3"/>
      <c r="U58" s="3"/>
      <c r="AE58"/>
      <c r="AH58" s="389">
        <v>37</v>
      </c>
      <c r="AI58" s="385" t="s">
        <v>571</v>
      </c>
      <c r="AJ58" s="250" t="str">
        <f>AE29</f>
        <v>【M】マックス</v>
      </c>
      <c r="AK58" s="255" t="s">
        <v>400</v>
      </c>
    </row>
    <row r="59" spans="2:56">
      <c r="B59" s="15"/>
      <c r="C59" s="15"/>
      <c r="D59" s="15"/>
      <c r="J59" s="26"/>
      <c r="N59" s="3"/>
      <c r="R59" s="3"/>
      <c r="S59" s="3"/>
      <c r="T59" s="3"/>
      <c r="U59" s="3"/>
      <c r="AE59"/>
      <c r="AH59" s="390">
        <v>38</v>
      </c>
      <c r="AI59" s="385" t="s">
        <v>572</v>
      </c>
      <c r="AJ59" s="243" t="str">
        <f>AE23</f>
        <v>【S】スチール</v>
      </c>
      <c r="AK59" s="255" t="s">
        <v>401</v>
      </c>
    </row>
    <row r="60" spans="2:56" ht="14.25">
      <c r="F60" s="44" t="s">
        <v>316</v>
      </c>
      <c r="J60" s="26"/>
      <c r="N60" s="3"/>
      <c r="R60" s="3"/>
      <c r="S60" s="3"/>
      <c r="T60" s="3"/>
      <c r="U60" s="3"/>
      <c r="AE60"/>
      <c r="AH60" s="389">
        <v>39</v>
      </c>
      <c r="AI60" s="385" t="s">
        <v>573</v>
      </c>
      <c r="AJ60" s="243" t="str">
        <f>AE23</f>
        <v>【S】スチール</v>
      </c>
      <c r="AK60" s="255" t="s">
        <v>401</v>
      </c>
    </row>
    <row r="61" spans="2:56" ht="14.25">
      <c r="B61" s="30" t="s">
        <v>298</v>
      </c>
      <c r="C61" s="29"/>
      <c r="D61" s="29"/>
      <c r="F61" s="6" t="s">
        <v>310</v>
      </c>
      <c r="G61" s="6" t="s">
        <v>311</v>
      </c>
      <c r="H61" s="6" t="s">
        <v>6</v>
      </c>
      <c r="J61" s="26"/>
      <c r="N61" s="3"/>
      <c r="R61" s="3"/>
      <c r="S61" s="3"/>
      <c r="T61" s="3"/>
      <c r="U61" s="3"/>
      <c r="AE61"/>
      <c r="AH61" s="390">
        <v>40</v>
      </c>
      <c r="AI61" s="385" t="s">
        <v>574</v>
      </c>
      <c r="AJ61" s="243" t="str">
        <f>AE23</f>
        <v>【S】スチール</v>
      </c>
      <c r="AK61" s="255" t="s">
        <v>401</v>
      </c>
    </row>
    <row r="62" spans="2:56">
      <c r="B62" s="6" t="s">
        <v>23</v>
      </c>
      <c r="C62" s="6" t="s">
        <v>24</v>
      </c>
      <c r="D62" s="6" t="s">
        <v>6</v>
      </c>
      <c r="F62" s="8">
        <v>1</v>
      </c>
      <c r="G62" s="48">
        <v>44287</v>
      </c>
      <c r="H62" s="9" t="s">
        <v>313</v>
      </c>
      <c r="J62" s="26"/>
      <c r="N62" s="3"/>
      <c r="R62" s="3"/>
      <c r="S62" s="3"/>
      <c r="T62" s="3"/>
      <c r="U62" s="3"/>
      <c r="AE62"/>
      <c r="AH62" s="389">
        <v>41</v>
      </c>
      <c r="AI62" s="385" t="s">
        <v>575</v>
      </c>
      <c r="AJ62" s="244" t="str">
        <f>AE33</f>
        <v>【HZ】ハスクバーナ_ゼノア</v>
      </c>
      <c r="AK62" s="255" t="s">
        <v>401</v>
      </c>
    </row>
    <row r="63" spans="2:56">
      <c r="B63" s="8">
        <v>1</v>
      </c>
      <c r="C63" s="8"/>
      <c r="D63" s="9"/>
      <c r="F63" s="9">
        <v>2</v>
      </c>
      <c r="G63" s="46">
        <v>44347</v>
      </c>
      <c r="H63" s="9" t="s">
        <v>315</v>
      </c>
      <c r="J63" s="26"/>
      <c r="N63" s="3"/>
      <c r="R63" s="3"/>
      <c r="S63" s="3"/>
      <c r="T63" s="3"/>
      <c r="U63" s="3"/>
      <c r="AE63"/>
      <c r="AH63" s="390">
        <v>42</v>
      </c>
      <c r="AI63" s="385" t="s">
        <v>576</v>
      </c>
      <c r="AJ63" s="244" t="str">
        <f>AE33</f>
        <v>【HZ】ハスクバーナ_ゼノア</v>
      </c>
      <c r="AK63" s="255" t="s">
        <v>401</v>
      </c>
    </row>
    <row r="64" spans="2:56">
      <c r="B64" s="9">
        <v>2</v>
      </c>
      <c r="C64" s="36" t="s">
        <v>296</v>
      </c>
      <c r="D64" s="9"/>
      <c r="F64" s="9"/>
      <c r="G64" s="42"/>
      <c r="H64" s="9"/>
      <c r="J64" s="26"/>
      <c r="N64" s="3"/>
      <c r="R64" s="3"/>
      <c r="S64" s="3"/>
      <c r="T64" s="3"/>
      <c r="U64" s="3"/>
      <c r="AE64"/>
      <c r="AH64" s="389">
        <v>43</v>
      </c>
      <c r="AI64" s="385" t="s">
        <v>577</v>
      </c>
      <c r="AJ64" s="477" t="str">
        <f>AE33</f>
        <v>【HZ】ハスクバーナ_ゼノア</v>
      </c>
      <c r="AK64" s="255" t="s">
        <v>401</v>
      </c>
    </row>
    <row r="65" spans="2:37">
      <c r="B65" s="9">
        <v>3</v>
      </c>
      <c r="C65" s="36" t="s">
        <v>294</v>
      </c>
      <c r="D65" s="9"/>
      <c r="J65" s="26"/>
      <c r="N65" s="3"/>
      <c r="R65" s="3"/>
      <c r="S65" s="3"/>
      <c r="T65" s="3"/>
      <c r="U65" s="3"/>
      <c r="AE65"/>
      <c r="AH65" s="390">
        <v>44</v>
      </c>
      <c r="AI65" s="385" t="s">
        <v>578</v>
      </c>
      <c r="AJ65" s="478" t="str">
        <f>AE34</f>
        <v>【WA】和光商事</v>
      </c>
      <c r="AK65" s="255" t="s">
        <v>401</v>
      </c>
    </row>
    <row r="66" spans="2:37" ht="14.25">
      <c r="B66" s="9">
        <v>4</v>
      </c>
      <c r="C66" s="42" t="s">
        <v>299</v>
      </c>
      <c r="D66" s="9"/>
      <c r="F66" s="43" t="s">
        <v>2</v>
      </c>
      <c r="G66" s="32"/>
      <c r="H66" s="15"/>
      <c r="J66" s="26"/>
      <c r="N66" s="3"/>
      <c r="R66" s="3"/>
      <c r="S66" s="3"/>
      <c r="T66" s="3"/>
      <c r="U66" s="3"/>
      <c r="AE66"/>
      <c r="AH66" s="389">
        <v>45</v>
      </c>
      <c r="AI66" s="385" t="s">
        <v>579</v>
      </c>
      <c r="AJ66" s="246" t="str">
        <f>AE25</f>
        <v>【T】シッププロテクション</v>
      </c>
      <c r="AK66" s="255" t="s">
        <v>401</v>
      </c>
    </row>
    <row r="67" spans="2:37">
      <c r="B67" s="9">
        <v>5</v>
      </c>
      <c r="C67" s="42" t="s">
        <v>300</v>
      </c>
      <c r="D67" s="9"/>
      <c r="F67" s="6" t="s">
        <v>365</v>
      </c>
      <c r="G67" s="6" t="s">
        <v>366</v>
      </c>
      <c r="H67" s="6" t="s">
        <v>6</v>
      </c>
      <c r="J67" s="26"/>
      <c r="N67" s="3"/>
      <c r="R67" s="3"/>
      <c r="S67" s="3"/>
      <c r="T67" s="3"/>
      <c r="U67" s="3"/>
      <c r="AE67"/>
      <c r="AH67" s="390">
        <v>46</v>
      </c>
      <c r="AI67" s="385" t="s">
        <v>580</v>
      </c>
      <c r="AJ67" s="468" t="str">
        <f>AE24</f>
        <v>【MO】モンベル</v>
      </c>
      <c r="AK67" s="255" t="s">
        <v>401</v>
      </c>
    </row>
    <row r="68" spans="2:37">
      <c r="B68" s="9">
        <v>6</v>
      </c>
      <c r="C68" s="147" t="s">
        <v>334</v>
      </c>
      <c r="D68" s="9"/>
      <c r="F68" s="8">
        <v>1</v>
      </c>
      <c r="G68" s="48">
        <v>7762</v>
      </c>
      <c r="H68" s="286" t="s">
        <v>509</v>
      </c>
      <c r="J68" s="26"/>
      <c r="N68" s="3"/>
      <c r="R68" s="3"/>
      <c r="S68" s="3"/>
      <c r="T68" s="3"/>
      <c r="U68" s="3"/>
      <c r="AE68"/>
      <c r="AH68" s="389">
        <v>47</v>
      </c>
      <c r="AI68" s="256" t="s">
        <v>581</v>
      </c>
      <c r="AJ68" s="469" t="str">
        <f>AE30</f>
        <v>【PF】ファナージャパン</v>
      </c>
      <c r="AK68" s="255" t="s">
        <v>401</v>
      </c>
    </row>
    <row r="69" spans="2:37">
      <c r="B69" s="9">
        <v>7</v>
      </c>
      <c r="C69" s="280" t="s">
        <v>372</v>
      </c>
      <c r="D69" s="9"/>
      <c r="F69" s="9">
        <v>2</v>
      </c>
      <c r="G69" s="296"/>
      <c r="H69" s="9"/>
      <c r="AE69"/>
      <c r="AH69" s="390">
        <v>48</v>
      </c>
      <c r="AI69" s="256" t="s">
        <v>582</v>
      </c>
      <c r="AJ69" s="469" t="str">
        <f>AE30</f>
        <v>【PF】ファナージャパン</v>
      </c>
      <c r="AK69" s="255" t="s">
        <v>401</v>
      </c>
    </row>
    <row r="70" spans="2:37">
      <c r="B70" s="9" t="s">
        <v>426</v>
      </c>
      <c r="C70" s="295"/>
      <c r="D70" s="9"/>
      <c r="F70" s="9"/>
      <c r="G70" s="147"/>
      <c r="H70" s="9"/>
      <c r="AE70"/>
      <c r="AH70" s="389">
        <v>49</v>
      </c>
      <c r="AI70" s="385" t="s">
        <v>583</v>
      </c>
      <c r="AJ70" s="482" t="str">
        <f>AE31</f>
        <v>【BO】オレゴン_ブランドジャパン</v>
      </c>
      <c r="AK70" s="255" t="s">
        <v>401</v>
      </c>
    </row>
    <row r="71" spans="2:37">
      <c r="AH71" s="390">
        <v>50</v>
      </c>
      <c r="AI71" s="385" t="s">
        <v>584</v>
      </c>
      <c r="AJ71" s="482" t="str">
        <f>AE31</f>
        <v>【BO】オレゴン_ブランドジャパン</v>
      </c>
      <c r="AK71" s="255" t="s">
        <v>401</v>
      </c>
    </row>
    <row r="72" spans="2:37" ht="14.25">
      <c r="B72" s="43" t="s">
        <v>427</v>
      </c>
      <c r="C72" s="32"/>
      <c r="D72" s="15"/>
      <c r="F72" s="43" t="s">
        <v>379</v>
      </c>
      <c r="G72" s="32"/>
      <c r="H72" s="15"/>
      <c r="AH72" s="389">
        <v>51</v>
      </c>
      <c r="AI72" s="385" t="s">
        <v>585</v>
      </c>
      <c r="AJ72" s="482" t="str">
        <f>AE31</f>
        <v>【BO】オレゴン_ブランドジャパン</v>
      </c>
      <c r="AK72" s="255" t="s">
        <v>401</v>
      </c>
    </row>
    <row r="73" spans="2:37">
      <c r="B73" s="6" t="s">
        <v>308</v>
      </c>
      <c r="C73" s="6" t="s">
        <v>309</v>
      </c>
      <c r="D73" s="6" t="s">
        <v>6</v>
      </c>
      <c r="F73" s="6" t="s">
        <v>365</v>
      </c>
      <c r="G73" s="6" t="s">
        <v>366</v>
      </c>
      <c r="H73" s="6" t="s">
        <v>6</v>
      </c>
      <c r="AH73" s="390">
        <v>52</v>
      </c>
      <c r="AI73" s="385" t="s">
        <v>586</v>
      </c>
      <c r="AJ73" s="388" t="str">
        <f>AE32</f>
        <v>【DS】大同石油</v>
      </c>
      <c r="AK73" s="255" t="s">
        <v>401</v>
      </c>
    </row>
    <row r="74" spans="2:37">
      <c r="B74" s="8">
        <v>1</v>
      </c>
      <c r="C74" s="48">
        <v>44253</v>
      </c>
      <c r="D74" s="9" t="s">
        <v>312</v>
      </c>
      <c r="F74" s="8">
        <v>1</v>
      </c>
      <c r="G74" s="48"/>
      <c r="H74" s="9"/>
    </row>
    <row r="75" spans="2:37">
      <c r="B75" s="9">
        <v>2</v>
      </c>
      <c r="C75" s="46">
        <v>44377</v>
      </c>
      <c r="D75" s="9" t="s">
        <v>314</v>
      </c>
      <c r="F75" s="9">
        <v>2</v>
      </c>
      <c r="G75" s="46">
        <v>44347</v>
      </c>
      <c r="H75" s="432" t="s">
        <v>619</v>
      </c>
    </row>
    <row r="76" spans="2:37">
      <c r="B76" s="9"/>
      <c r="C76" s="42"/>
      <c r="D76" s="9"/>
      <c r="F76" s="9"/>
      <c r="G76" s="147"/>
      <c r="H76" s="9"/>
    </row>
    <row r="77" spans="2:37">
      <c r="B77" s="15"/>
      <c r="C77" s="32"/>
      <c r="D77" s="15"/>
    </row>
    <row r="78" spans="2:37" ht="14.25">
      <c r="B78" s="555" t="s">
        <v>306</v>
      </c>
      <c r="C78" s="555"/>
      <c r="D78" s="555"/>
      <c r="F78" s="43" t="s">
        <v>414</v>
      </c>
      <c r="G78" s="32"/>
      <c r="H78" s="15"/>
    </row>
    <row r="79" spans="2:37">
      <c r="B79" s="6" t="s">
        <v>310</v>
      </c>
      <c r="C79" s="6" t="s">
        <v>311</v>
      </c>
      <c r="D79" s="6" t="s">
        <v>6</v>
      </c>
      <c r="F79" s="6" t="s">
        <v>23</v>
      </c>
      <c r="G79" s="6" t="s">
        <v>24</v>
      </c>
      <c r="H79" s="6" t="s">
        <v>6</v>
      </c>
    </row>
    <row r="80" spans="2:37">
      <c r="B80" s="8">
        <v>1</v>
      </c>
      <c r="C80" s="47">
        <v>2</v>
      </c>
      <c r="D80" s="9"/>
      <c r="F80" s="8">
        <v>1</v>
      </c>
      <c r="G80" s="48">
        <v>44253</v>
      </c>
      <c r="H80" s="9" t="s">
        <v>312</v>
      </c>
    </row>
    <row r="81" spans="2:8">
      <c r="F81" s="9">
        <v>2</v>
      </c>
      <c r="G81" s="296">
        <v>44561</v>
      </c>
      <c r="H81" s="9" t="s">
        <v>314</v>
      </c>
    </row>
    <row r="82" spans="2:8" ht="14.25">
      <c r="B82" s="555" t="s">
        <v>307</v>
      </c>
      <c r="C82" s="555"/>
      <c r="D82" s="555"/>
      <c r="F82" s="9"/>
      <c r="G82" s="270"/>
      <c r="H82" s="9"/>
    </row>
    <row r="83" spans="2:8">
      <c r="B83" s="6" t="s">
        <v>310</v>
      </c>
      <c r="C83" s="6" t="s">
        <v>311</v>
      </c>
      <c r="D83" s="6" t="s">
        <v>6</v>
      </c>
    </row>
    <row r="84" spans="2:8">
      <c r="B84" s="8">
        <v>1</v>
      </c>
      <c r="C84" s="47">
        <v>40</v>
      </c>
      <c r="D84" s="9"/>
    </row>
  </sheetData>
  <sheetProtection algorithmName="SHA-512" hashValue="bIZBUdGPyZc6uLu1mQV5zM0fvanNjYgVusIlQ6GwVTrC81xx1NaZUGjZKuz8zGGE5x0kOebYpg3fCAhdZKLEyg==" saltValue="KxbVPm1ioNPQYXTyL2Xwnw==" spinCount="100000" sheet="1" objects="1" scenarios="1"/>
  <mergeCells count="25">
    <mergeCell ref="BN1:BP1"/>
    <mergeCell ref="BJ1:BL1"/>
    <mergeCell ref="B15:D15"/>
    <mergeCell ref="B78:D78"/>
    <mergeCell ref="B82:D82"/>
    <mergeCell ref="F24:H24"/>
    <mergeCell ref="F17:H17"/>
    <mergeCell ref="AT1:AV1"/>
    <mergeCell ref="R1:T1"/>
    <mergeCell ref="AD1:AF1"/>
    <mergeCell ref="B1:D1"/>
    <mergeCell ref="J1:L1"/>
    <mergeCell ref="N1:P1"/>
    <mergeCell ref="V1:X1"/>
    <mergeCell ref="Z1:AB1"/>
    <mergeCell ref="F1:H1"/>
    <mergeCell ref="BF1:BH1"/>
    <mergeCell ref="F10:H10"/>
    <mergeCell ref="AD20:AF20"/>
    <mergeCell ref="AH20:AJ20"/>
    <mergeCell ref="Z20:AB20"/>
    <mergeCell ref="AX1:AZ1"/>
    <mergeCell ref="AP1:AR1"/>
    <mergeCell ref="AL1:AN1"/>
    <mergeCell ref="AH1:AJ1"/>
  </mergeCells>
  <phoneticPr fontId="4"/>
  <pageMargins left="0.7" right="0.7" top="0.75" bottom="0.75" header="0.3" footer="0.3"/>
  <pageSetup paperSize="9" orientation="portrait" r:id="rId1"/>
  <ignoredErrors>
    <ignoredError sqref="B13 B26 B42 B70 BR14:BR16 BN7"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9">
    <tabColor theme="7"/>
  </sheetPr>
  <dimension ref="A1:V32"/>
  <sheetViews>
    <sheetView view="pageBreakPreview" zoomScaleNormal="100" zoomScaleSheetLayoutView="100" workbookViewId="0"/>
  </sheetViews>
  <sheetFormatPr defaultRowHeight="13.5" customHeight="1"/>
  <cols>
    <col min="1" max="1" width="2.625" style="117" customWidth="1"/>
    <col min="2" max="2" width="3.625" style="117" customWidth="1"/>
    <col min="3" max="3" width="18.75" style="117" customWidth="1"/>
    <col min="4" max="4" width="8.75" style="117" customWidth="1"/>
    <col min="5" max="5" width="1.875" style="117" customWidth="1"/>
    <col min="6" max="6" width="12.5" style="117" customWidth="1"/>
    <col min="7" max="7" width="8.75" style="117" customWidth="1"/>
    <col min="8" max="8" width="1.875" style="117" customWidth="1"/>
    <col min="9" max="9" width="14.375" style="117" customWidth="1"/>
    <col min="10" max="10" width="8.75" style="117" customWidth="1"/>
    <col min="11" max="11" width="1.875" style="117" customWidth="1"/>
    <col min="12" max="12" width="14.375" style="117" customWidth="1"/>
    <col min="13" max="13" width="8.75" style="117" customWidth="1"/>
    <col min="14" max="14" width="3.625" style="117" customWidth="1"/>
    <col min="15" max="15" width="14.375" style="117" customWidth="1"/>
    <col min="16" max="16" width="11.5" style="117" customWidth="1"/>
    <col min="17" max="17" width="3.25" style="117" customWidth="1"/>
    <col min="18" max="16384" width="9" style="117"/>
  </cols>
  <sheetData>
    <row r="1" spans="2:22" ht="20.100000000000001" customHeight="1">
      <c r="B1" s="757" t="s">
        <v>624</v>
      </c>
      <c r="C1" s="758"/>
      <c r="D1" s="758"/>
      <c r="E1" s="300" t="s">
        <v>623</v>
      </c>
      <c r="F1" s="143"/>
      <c r="P1" s="497" t="str">
        <f>IF('2-1(表紙)'!$J$3="","提出区分",'2-1(表紙)'!$J$3)</f>
        <v>提出区分</v>
      </c>
      <c r="V1" s="103"/>
    </row>
    <row r="2" spans="2:22" ht="20.100000000000001" customHeight="1"/>
    <row r="3" spans="2:22" ht="20.100000000000001" customHeight="1">
      <c r="B3" s="654" t="s">
        <v>356</v>
      </c>
      <c r="C3" s="654"/>
      <c r="D3" s="654"/>
      <c r="E3" s="654"/>
      <c r="F3" s="654"/>
      <c r="G3" s="654"/>
      <c r="I3" s="689" t="s">
        <v>255</v>
      </c>
      <c r="J3" s="692"/>
      <c r="K3" s="679" t="str">
        <f>IF('2-1(表紙)'!$I$15="","",'2-1(表紙)'!$I$15)</f>
        <v/>
      </c>
      <c r="L3" s="680"/>
      <c r="M3" s="680"/>
      <c r="N3" s="680"/>
      <c r="O3" s="680"/>
      <c r="P3" s="681"/>
      <c r="Q3" s="52"/>
      <c r="R3" s="118"/>
      <c r="S3" s="118"/>
      <c r="T3" s="118"/>
    </row>
    <row r="4" spans="2:22" ht="20.100000000000001" customHeight="1">
      <c r="B4" s="654"/>
      <c r="C4" s="654"/>
      <c r="D4" s="654"/>
      <c r="E4" s="654"/>
      <c r="F4" s="654"/>
      <c r="G4" s="654"/>
      <c r="I4" s="689" t="s">
        <v>11</v>
      </c>
      <c r="J4" s="692"/>
      <c r="K4" s="679" t="str">
        <f>IF('2-1(表紙)'!$J$15="","",'2-1(表紙)'!$J$15)</f>
        <v/>
      </c>
      <c r="L4" s="680"/>
      <c r="M4" s="680"/>
      <c r="N4" s="680"/>
      <c r="O4" s="680"/>
      <c r="P4" s="681"/>
      <c r="Q4" s="52"/>
    </row>
    <row r="5" spans="2:22" ht="20.100000000000001" customHeight="1">
      <c r="B5" s="207"/>
      <c r="C5" s="207"/>
      <c r="D5" s="207"/>
      <c r="F5" s="207"/>
      <c r="G5" s="207"/>
      <c r="I5" s="689" t="str">
        <f>'2-1(表紙)'!F10</f>
        <v>林業経営体名</v>
      </c>
      <c r="J5" s="692"/>
      <c r="K5" s="679" t="str">
        <f>IF('2-1(表紙)'!$H$10="","",'2-1(表紙)'!$H$10)</f>
        <v/>
      </c>
      <c r="L5" s="680"/>
      <c r="M5" s="680"/>
      <c r="N5" s="680"/>
      <c r="O5" s="680"/>
      <c r="P5" s="498" t="str">
        <f>IF('2-1(表紙)'!$K$15="","",'2-1(表紙)'!$K$15)</f>
        <v/>
      </c>
      <c r="Q5" s="176"/>
    </row>
    <row r="6" spans="2:22" ht="20.100000000000001" customHeight="1">
      <c r="O6" s="777"/>
      <c r="P6" s="777"/>
      <c r="T6" s="52"/>
      <c r="U6" s="52"/>
    </row>
    <row r="7" spans="2:22" ht="20.100000000000001" customHeight="1">
      <c r="B7" s="759" t="s">
        <v>450</v>
      </c>
      <c r="C7" s="760"/>
      <c r="D7" s="318" t="str">
        <f>'2-2(基本)'!B10</f>
        <v>ＴＲ</v>
      </c>
      <c r="E7" s="761">
        <f>SUM('2-2(基本)'!AF10:AF19)</f>
        <v>0</v>
      </c>
      <c r="F7" s="762"/>
      <c r="G7" s="454"/>
      <c r="H7" s="770"/>
      <c r="I7" s="771"/>
      <c r="J7" s="455"/>
      <c r="K7" s="770"/>
      <c r="L7" s="771"/>
      <c r="M7" s="455"/>
      <c r="N7" s="770"/>
      <c r="O7" s="771"/>
      <c r="P7" s="516"/>
      <c r="U7" s="118"/>
    </row>
    <row r="8" spans="2:22" ht="30" customHeight="1">
      <c r="B8" s="765" t="s">
        <v>326</v>
      </c>
      <c r="C8" s="768" t="s">
        <v>323</v>
      </c>
      <c r="D8" s="763" t="s">
        <v>357</v>
      </c>
      <c r="E8" s="764"/>
      <c r="F8" s="764"/>
      <c r="G8" s="779"/>
      <c r="H8" s="778"/>
      <c r="I8" s="776"/>
      <c r="J8" s="774"/>
      <c r="K8" s="778"/>
      <c r="L8" s="776"/>
      <c r="M8" s="774"/>
      <c r="N8" s="778"/>
      <c r="O8" s="776"/>
      <c r="P8" s="774"/>
      <c r="Q8" s="119"/>
      <c r="R8" s="120"/>
      <c r="S8" s="120"/>
      <c r="T8" s="120"/>
    </row>
    <row r="9" spans="2:22" ht="30" customHeight="1">
      <c r="B9" s="766"/>
      <c r="C9" s="769"/>
      <c r="D9" s="321" t="s">
        <v>324</v>
      </c>
      <c r="E9" s="763" t="s">
        <v>325</v>
      </c>
      <c r="F9" s="764"/>
      <c r="G9" s="456"/>
      <c r="H9" s="775"/>
      <c r="I9" s="776"/>
      <c r="J9" s="457"/>
      <c r="K9" s="775"/>
      <c r="L9" s="776"/>
      <c r="M9" s="457"/>
      <c r="N9" s="775"/>
      <c r="O9" s="776"/>
      <c r="P9" s="775"/>
      <c r="Q9" s="121"/>
      <c r="R9" s="53"/>
      <c r="S9" s="53"/>
      <c r="T9" s="52"/>
    </row>
    <row r="10" spans="2:22" ht="24.95" customHeight="1">
      <c r="B10" s="766"/>
      <c r="C10" s="318" t="s">
        <v>327</v>
      </c>
      <c r="D10" s="320" t="str">
        <f>'2-4(技術習得費)'!Q9</f>
        <v/>
      </c>
      <c r="E10" s="772" t="str">
        <f>'2-4(技術習得費)'!H9</f>
        <v/>
      </c>
      <c r="F10" s="773"/>
      <c r="G10" s="458"/>
      <c r="H10" s="754"/>
      <c r="I10" s="756"/>
      <c r="J10" s="459"/>
      <c r="K10" s="754"/>
      <c r="L10" s="756"/>
      <c r="M10" s="459"/>
      <c r="N10" s="754"/>
      <c r="O10" s="756"/>
      <c r="P10" s="459"/>
      <c r="Q10" s="122"/>
      <c r="R10" s="123"/>
      <c r="S10" s="499"/>
      <c r="T10" s="52"/>
    </row>
    <row r="11" spans="2:22" ht="24.95" customHeight="1">
      <c r="B11" s="766"/>
      <c r="C11" s="185" t="s">
        <v>328</v>
      </c>
      <c r="D11" s="772" t="str">
        <f>IF(E10="","",ROUNDDOWN(E10*0.06,0))</f>
        <v/>
      </c>
      <c r="E11" s="773"/>
      <c r="F11" s="773"/>
      <c r="G11" s="780"/>
      <c r="H11" s="755"/>
      <c r="I11" s="756"/>
      <c r="J11" s="754"/>
      <c r="K11" s="755"/>
      <c r="L11" s="756"/>
      <c r="M11" s="754"/>
      <c r="N11" s="755"/>
      <c r="O11" s="756"/>
      <c r="P11" s="459"/>
      <c r="Q11" s="124"/>
      <c r="R11" s="125"/>
      <c r="S11" s="125"/>
      <c r="T11" s="126"/>
    </row>
    <row r="12" spans="2:22" ht="24.95" customHeight="1">
      <c r="B12" s="766"/>
      <c r="C12" s="514"/>
      <c r="D12" s="459"/>
      <c r="E12" s="754"/>
      <c r="F12" s="755"/>
      <c r="G12" s="458"/>
      <c r="H12" s="754"/>
      <c r="I12" s="756"/>
      <c r="J12" s="459"/>
      <c r="K12" s="754"/>
      <c r="L12" s="756"/>
      <c r="M12" s="459"/>
      <c r="N12" s="754"/>
      <c r="O12" s="756"/>
      <c r="P12" s="459"/>
      <c r="Q12" s="124"/>
      <c r="R12" s="125"/>
      <c r="S12" s="125"/>
      <c r="T12" s="126"/>
    </row>
    <row r="13" spans="2:22" ht="24.95" customHeight="1">
      <c r="B13" s="766"/>
      <c r="C13" s="318" t="s">
        <v>329</v>
      </c>
      <c r="D13" s="320" t="str">
        <f>'2-5(住宅費)'!Q10</f>
        <v/>
      </c>
      <c r="E13" s="772" t="str">
        <f>'2-5(住宅費)'!H10</f>
        <v/>
      </c>
      <c r="F13" s="773"/>
      <c r="G13" s="458"/>
      <c r="H13" s="754"/>
      <c r="I13" s="756"/>
      <c r="J13" s="459"/>
      <c r="K13" s="754"/>
      <c r="L13" s="756"/>
      <c r="M13" s="459"/>
      <c r="N13" s="754"/>
      <c r="O13" s="756"/>
      <c r="P13" s="459"/>
      <c r="Q13" s="124"/>
      <c r="R13" s="125"/>
      <c r="S13" s="125"/>
      <c r="T13" s="126"/>
    </row>
    <row r="14" spans="2:22" ht="24.95" customHeight="1">
      <c r="B14" s="766"/>
      <c r="C14" s="514"/>
      <c r="D14" s="459"/>
      <c r="E14" s="754"/>
      <c r="F14" s="755"/>
      <c r="G14" s="458"/>
      <c r="H14" s="754"/>
      <c r="I14" s="756"/>
      <c r="J14" s="459"/>
      <c r="K14" s="754"/>
      <c r="L14" s="756"/>
      <c r="M14" s="459"/>
      <c r="N14" s="754"/>
      <c r="O14" s="756"/>
      <c r="P14" s="459"/>
      <c r="Q14" s="124"/>
      <c r="R14" s="125"/>
      <c r="S14" s="125"/>
      <c r="T14" s="126"/>
    </row>
    <row r="15" spans="2:22" ht="24.95" customHeight="1">
      <c r="B15" s="766"/>
      <c r="C15" s="318" t="s">
        <v>331</v>
      </c>
      <c r="D15" s="772" t="str">
        <f>'2-6(資材費)'!G11</f>
        <v/>
      </c>
      <c r="E15" s="773"/>
      <c r="F15" s="773"/>
      <c r="G15" s="780"/>
      <c r="H15" s="755"/>
      <c r="I15" s="756"/>
      <c r="J15" s="754"/>
      <c r="K15" s="755"/>
      <c r="L15" s="756"/>
      <c r="M15" s="754"/>
      <c r="N15" s="755"/>
      <c r="O15" s="756"/>
      <c r="P15" s="459"/>
      <c r="Q15" s="124"/>
      <c r="R15" s="125"/>
      <c r="S15" s="125"/>
      <c r="T15" s="126"/>
    </row>
    <row r="16" spans="2:22" ht="24.95" customHeight="1">
      <c r="B16" s="766"/>
      <c r="C16" s="514"/>
      <c r="D16" s="754"/>
      <c r="E16" s="755"/>
      <c r="F16" s="755"/>
      <c r="G16" s="780"/>
      <c r="H16" s="755"/>
      <c r="I16" s="756"/>
      <c r="J16" s="754"/>
      <c r="K16" s="755"/>
      <c r="L16" s="756"/>
      <c r="M16" s="754"/>
      <c r="N16" s="755"/>
      <c r="O16" s="756"/>
      <c r="P16" s="459"/>
      <c r="Q16" s="124"/>
      <c r="R16" s="125"/>
      <c r="S16" s="125"/>
      <c r="T16" s="126"/>
    </row>
    <row r="17" spans="1:20" ht="24.95" customHeight="1" thickBot="1">
      <c r="B17" s="766"/>
      <c r="C17" s="515"/>
      <c r="D17" s="787"/>
      <c r="E17" s="788"/>
      <c r="F17" s="788"/>
      <c r="G17" s="789"/>
      <c r="H17" s="788"/>
      <c r="I17" s="790"/>
      <c r="J17" s="787"/>
      <c r="K17" s="788"/>
      <c r="L17" s="790"/>
      <c r="M17" s="787"/>
      <c r="N17" s="788"/>
      <c r="O17" s="790"/>
      <c r="P17" s="460"/>
      <c r="Q17" s="124"/>
      <c r="R17" s="125"/>
      <c r="S17" s="125"/>
      <c r="T17" s="126"/>
    </row>
    <row r="18" spans="1:20" ht="24.95" customHeight="1" thickTop="1">
      <c r="B18" s="767"/>
      <c r="C18" s="178" t="s">
        <v>322</v>
      </c>
      <c r="D18" s="785">
        <f>IF(SUM(E10,D11,E13,D15)=0,0,SUM(E10,D11,E13,D15))</f>
        <v>0</v>
      </c>
      <c r="E18" s="785"/>
      <c r="F18" s="786"/>
      <c r="G18" s="781"/>
      <c r="H18" s="753"/>
      <c r="I18" s="753"/>
      <c r="J18" s="753"/>
      <c r="K18" s="753"/>
      <c r="L18" s="753"/>
      <c r="M18" s="753"/>
      <c r="N18" s="753"/>
      <c r="O18" s="753"/>
      <c r="P18" s="544"/>
      <c r="Q18" s="127"/>
      <c r="R18" s="128"/>
      <c r="S18" s="128"/>
      <c r="T18" s="126"/>
    </row>
    <row r="19" spans="1:20" ht="9.9499999999999993" customHeight="1">
      <c r="B19" s="179"/>
      <c r="C19" s="180"/>
      <c r="D19" s="181"/>
      <c r="E19" s="181"/>
      <c r="F19" s="181"/>
      <c r="G19" s="181"/>
      <c r="H19" s="181"/>
      <c r="I19" s="181"/>
      <c r="J19" s="181"/>
      <c r="K19" s="181"/>
      <c r="L19" s="181"/>
      <c r="M19" s="181"/>
      <c r="N19" s="181"/>
      <c r="O19" s="181"/>
      <c r="P19" s="182"/>
      <c r="Q19" s="125"/>
      <c r="R19" s="125"/>
      <c r="S19" s="125"/>
      <c r="T19" s="126"/>
    </row>
    <row r="20" spans="1:20" ht="24.95" customHeight="1">
      <c r="B20" s="765" t="s">
        <v>358</v>
      </c>
      <c r="C20" s="183"/>
      <c r="D20" s="791" t="s">
        <v>324</v>
      </c>
      <c r="E20" s="792"/>
      <c r="F20" s="763" t="s">
        <v>359</v>
      </c>
      <c r="G20" s="793"/>
      <c r="H20" s="763" t="s">
        <v>360</v>
      </c>
      <c r="I20" s="764"/>
      <c r="J20" s="793"/>
      <c r="K20" s="184"/>
      <c r="L20" s="782" t="s">
        <v>361</v>
      </c>
      <c r="M20" s="783"/>
      <c r="N20" s="783"/>
      <c r="O20" s="783"/>
      <c r="P20" s="784"/>
      <c r="Q20" s="125"/>
      <c r="R20" s="125"/>
      <c r="S20" s="126"/>
    </row>
    <row r="21" spans="1:20" ht="24.95" customHeight="1">
      <c r="B21" s="766"/>
      <c r="C21" s="318" t="s">
        <v>343</v>
      </c>
      <c r="D21" s="794" t="str">
        <f>'2-8(研修内容)'!D29</f>
        <v/>
      </c>
      <c r="E21" s="795"/>
      <c r="F21" s="772">
        <v>5000</v>
      </c>
      <c r="G21" s="804"/>
      <c r="H21" s="810" t="str">
        <f>IF(SUM(D21)*F21=0,"",D21*F21)</f>
        <v/>
      </c>
      <c r="I21" s="811"/>
      <c r="J21" s="812"/>
      <c r="K21" s="184"/>
      <c r="L21" s="827"/>
      <c r="M21" s="823"/>
      <c r="N21" s="823"/>
      <c r="O21" s="823"/>
      <c r="P21" s="824"/>
      <c r="Q21" s="125"/>
      <c r="R21" s="125"/>
      <c r="S21" s="126"/>
    </row>
    <row r="22" spans="1:20" ht="24.95" customHeight="1">
      <c r="B22" s="766"/>
      <c r="C22" s="318" t="s">
        <v>344</v>
      </c>
      <c r="D22" s="772" t="str">
        <f>'2-8(研修内容)'!D30</f>
        <v/>
      </c>
      <c r="E22" s="804"/>
      <c r="F22" s="794">
        <v>5000</v>
      </c>
      <c r="G22" s="795"/>
      <c r="H22" s="796" t="str">
        <f>IF(SUM(D22)*F22=0,"",D22*F22)</f>
        <v/>
      </c>
      <c r="I22" s="797"/>
      <c r="J22" s="798"/>
      <c r="K22" s="184"/>
      <c r="L22" s="828"/>
      <c r="M22" s="825"/>
      <c r="N22" s="825"/>
      <c r="O22" s="825"/>
      <c r="P22" s="826"/>
      <c r="Q22" s="125"/>
      <c r="R22" s="125"/>
      <c r="S22" s="126"/>
    </row>
    <row r="23" spans="1:20" ht="24.95" customHeight="1" thickBot="1">
      <c r="B23" s="766"/>
      <c r="C23" s="318" t="s">
        <v>345</v>
      </c>
      <c r="D23" s="772" t="str">
        <f>'2-8(研修内容)'!D31</f>
        <v/>
      </c>
      <c r="E23" s="804"/>
      <c r="F23" s="772">
        <v>5000</v>
      </c>
      <c r="G23" s="804"/>
      <c r="H23" s="796" t="str">
        <f>IF(SUM(D23)*F23=0,"",D23*F23)</f>
        <v/>
      </c>
      <c r="I23" s="797"/>
      <c r="J23" s="798"/>
      <c r="K23" s="184"/>
      <c r="L23" s="817" t="s">
        <v>532</v>
      </c>
      <c r="M23" s="813">
        <f>IF(D18=0,0,D18+H25)</f>
        <v>0</v>
      </c>
      <c r="N23" s="813"/>
      <c r="O23" s="813"/>
      <c r="P23" s="814"/>
      <c r="Q23" s="125"/>
      <c r="R23" s="125"/>
      <c r="S23" s="126"/>
    </row>
    <row r="24" spans="1:20" ht="24.95" customHeight="1" thickBot="1">
      <c r="B24" s="766"/>
      <c r="C24" s="319" t="s">
        <v>330</v>
      </c>
      <c r="D24" s="805"/>
      <c r="E24" s="806"/>
      <c r="F24" s="799">
        <v>20000</v>
      </c>
      <c r="G24" s="800"/>
      <c r="H24" s="801" t="str">
        <f>IF(SUM(D24)*F24=0,"",D24*F24)</f>
        <v/>
      </c>
      <c r="I24" s="802"/>
      <c r="J24" s="803"/>
      <c r="K24" s="184"/>
      <c r="L24" s="818"/>
      <c r="M24" s="815"/>
      <c r="N24" s="815"/>
      <c r="O24" s="815"/>
      <c r="P24" s="816"/>
      <c r="Q24" s="125"/>
      <c r="R24" s="125"/>
      <c r="S24" s="126"/>
    </row>
    <row r="25" spans="1:20" ht="24.95" customHeight="1" thickTop="1">
      <c r="B25" s="767"/>
      <c r="C25" s="807" t="s">
        <v>322</v>
      </c>
      <c r="D25" s="808"/>
      <c r="E25" s="808"/>
      <c r="F25" s="808"/>
      <c r="G25" s="809"/>
      <c r="H25" s="820">
        <f>IF(SUM(H21:J24)=0,0,SUM(H21:J24))</f>
        <v>0</v>
      </c>
      <c r="I25" s="821"/>
      <c r="J25" s="822"/>
      <c r="K25" s="184"/>
      <c r="L25" s="819"/>
      <c r="M25" s="819"/>
      <c r="N25" s="819"/>
      <c r="O25" s="819"/>
      <c r="P25" s="819"/>
      <c r="Q25" s="819"/>
      <c r="R25" s="125"/>
      <c r="S25" s="126"/>
    </row>
    <row r="26" spans="1:20" s="118" customFormat="1" ht="13.5" customHeight="1">
      <c r="B26" s="129"/>
      <c r="C26" s="496"/>
      <c r="D26" s="104"/>
      <c r="F26" s="130"/>
      <c r="G26" s="131"/>
      <c r="P26" s="125"/>
      <c r="Q26" s="125"/>
      <c r="R26" s="125"/>
      <c r="S26" s="126"/>
    </row>
    <row r="27" spans="1:20" ht="13.5" customHeight="1">
      <c r="A27" s="118"/>
      <c r="B27" s="118"/>
      <c r="C27" s="118"/>
      <c r="D27" s="118"/>
      <c r="E27" s="118"/>
      <c r="F27" s="118"/>
      <c r="G27" s="118"/>
      <c r="H27" s="118"/>
      <c r="I27" s="118"/>
      <c r="J27" s="118"/>
      <c r="K27" s="118"/>
      <c r="L27" s="118"/>
      <c r="M27" s="118"/>
      <c r="N27" s="118"/>
      <c r="O27" s="118"/>
      <c r="P27" s="118"/>
      <c r="Q27" s="118"/>
      <c r="R27" s="118"/>
    </row>
    <row r="28" spans="1:20" ht="13.5" customHeight="1">
      <c r="A28" s="118"/>
      <c r="B28" s="499"/>
      <c r="C28" s="118"/>
      <c r="D28" s="118"/>
      <c r="E28" s="118"/>
      <c r="F28" s="118"/>
      <c r="G28" s="118"/>
      <c r="H28" s="118"/>
      <c r="I28" s="118"/>
      <c r="J28" s="118"/>
      <c r="K28" s="118"/>
      <c r="L28" s="118"/>
      <c r="M28" s="118"/>
      <c r="N28" s="118"/>
      <c r="O28" s="118"/>
      <c r="P28" s="118"/>
      <c r="Q28" s="118"/>
      <c r="R28" s="118"/>
    </row>
    <row r="29" spans="1:20" ht="13.5" customHeight="1">
      <c r="A29" s="118"/>
      <c r="B29" s="118"/>
      <c r="C29" s="118"/>
      <c r="D29" s="118"/>
      <c r="E29" s="118"/>
      <c r="F29" s="118"/>
      <c r="G29" s="118"/>
      <c r="H29" s="118"/>
      <c r="I29" s="118"/>
      <c r="J29" s="118"/>
      <c r="K29" s="118"/>
      <c r="L29" s="118"/>
      <c r="M29" s="118"/>
      <c r="N29" s="118"/>
      <c r="O29" s="118"/>
      <c r="P29" s="118"/>
      <c r="Q29" s="118"/>
      <c r="R29" s="118"/>
    </row>
    <row r="30" spans="1:20" ht="13.5" customHeight="1">
      <c r="A30" s="118"/>
      <c r="B30" s="118"/>
      <c r="C30" s="118"/>
      <c r="D30" s="118"/>
      <c r="E30" s="118"/>
      <c r="F30" s="118"/>
      <c r="G30" s="118"/>
      <c r="H30" s="118"/>
      <c r="I30" s="118"/>
      <c r="J30" s="118"/>
      <c r="K30" s="118"/>
      <c r="L30" s="118"/>
      <c r="M30" s="118"/>
      <c r="N30" s="118"/>
      <c r="O30" s="118"/>
      <c r="P30" s="118"/>
      <c r="Q30" s="118"/>
      <c r="R30" s="118"/>
    </row>
    <row r="31" spans="1:20" ht="13.5" customHeight="1">
      <c r="A31" s="118"/>
      <c r="B31" s="118"/>
      <c r="C31" s="118"/>
      <c r="D31" s="118"/>
      <c r="E31" s="118"/>
      <c r="F31" s="118"/>
      <c r="G31" s="118"/>
      <c r="H31" s="118"/>
      <c r="I31" s="118"/>
      <c r="J31" s="118"/>
      <c r="K31" s="118"/>
      <c r="L31" s="118"/>
      <c r="M31" s="118"/>
      <c r="N31" s="118"/>
      <c r="O31" s="118"/>
      <c r="P31" s="118"/>
      <c r="Q31" s="118"/>
      <c r="R31" s="118"/>
    </row>
    <row r="32" spans="1:20" ht="13.5" customHeight="1">
      <c r="A32" s="118"/>
      <c r="B32" s="118"/>
      <c r="C32" s="118"/>
      <c r="D32" s="118"/>
      <c r="E32" s="118"/>
      <c r="F32" s="118"/>
      <c r="G32" s="118"/>
      <c r="H32" s="118"/>
      <c r="I32" s="118"/>
      <c r="J32" s="118"/>
      <c r="K32" s="118"/>
      <c r="L32" s="118"/>
      <c r="M32" s="118"/>
      <c r="N32" s="118"/>
      <c r="O32" s="118"/>
      <c r="P32" s="118"/>
      <c r="Q32" s="118"/>
      <c r="R32" s="118"/>
    </row>
  </sheetData>
  <sheetProtection algorithmName="SHA-512" hashValue="b2gzPOpMXvASZg/y8TUgN05sjDL5UpLZxolWtXN2sgbtJv8b+/KprRFZbDyaFBV8KxyRpEtl9G9IFkUiTYftow==" saltValue="k3b16nViQ9UsUiuCMJ2jzA==" spinCount="100000" sheet="1" objects="1" scenarios="1"/>
  <mergeCells count="85">
    <mergeCell ref="M23:P24"/>
    <mergeCell ref="L23:L24"/>
    <mergeCell ref="L25:Q25"/>
    <mergeCell ref="H25:J25"/>
    <mergeCell ref="F22:G22"/>
    <mergeCell ref="M21:P22"/>
    <mergeCell ref="L21:L22"/>
    <mergeCell ref="B20:B25"/>
    <mergeCell ref="D20:E20"/>
    <mergeCell ref="F20:G20"/>
    <mergeCell ref="H20:J20"/>
    <mergeCell ref="D21:E21"/>
    <mergeCell ref="H23:J23"/>
    <mergeCell ref="F24:G24"/>
    <mergeCell ref="H24:J24"/>
    <mergeCell ref="H22:J22"/>
    <mergeCell ref="D23:E23"/>
    <mergeCell ref="D22:E22"/>
    <mergeCell ref="F23:G23"/>
    <mergeCell ref="D24:E24"/>
    <mergeCell ref="C25:G25"/>
    <mergeCell ref="F21:G21"/>
    <mergeCell ref="H21:J21"/>
    <mergeCell ref="D15:F15"/>
    <mergeCell ref="G15:I15"/>
    <mergeCell ref="M18:O18"/>
    <mergeCell ref="G18:I18"/>
    <mergeCell ref="L20:P20"/>
    <mergeCell ref="D18:F18"/>
    <mergeCell ref="D16:F16"/>
    <mergeCell ref="M16:O16"/>
    <mergeCell ref="D17:F17"/>
    <mergeCell ref="G17:I17"/>
    <mergeCell ref="G16:I16"/>
    <mergeCell ref="J16:L16"/>
    <mergeCell ref="M15:O15"/>
    <mergeCell ref="M17:O17"/>
    <mergeCell ref="J17:L17"/>
    <mergeCell ref="J15:L15"/>
    <mergeCell ref="N13:O13"/>
    <mergeCell ref="N14:O14"/>
    <mergeCell ref="E12:F12"/>
    <mergeCell ref="H12:I12"/>
    <mergeCell ref="K12:L12"/>
    <mergeCell ref="N12:O12"/>
    <mergeCell ref="D8:F8"/>
    <mergeCell ref="G8:I8"/>
    <mergeCell ref="J8:L8"/>
    <mergeCell ref="K9:L9"/>
    <mergeCell ref="E13:F13"/>
    <mergeCell ref="H13:I13"/>
    <mergeCell ref="K13:L13"/>
    <mergeCell ref="G11:I11"/>
    <mergeCell ref="J11:L11"/>
    <mergeCell ref="N10:O10"/>
    <mergeCell ref="H10:I10"/>
    <mergeCell ref="K10:L10"/>
    <mergeCell ref="H9:I9"/>
    <mergeCell ref="D11:F11"/>
    <mergeCell ref="M11:O11"/>
    <mergeCell ref="P8:P9"/>
    <mergeCell ref="K3:P3"/>
    <mergeCell ref="K7:L7"/>
    <mergeCell ref="K4:P4"/>
    <mergeCell ref="K5:O5"/>
    <mergeCell ref="N9:O9"/>
    <mergeCell ref="O6:P6"/>
    <mergeCell ref="N7:O7"/>
    <mergeCell ref="M8:O8"/>
    <mergeCell ref="J18:L18"/>
    <mergeCell ref="E14:F14"/>
    <mergeCell ref="H14:I14"/>
    <mergeCell ref="K14:L14"/>
    <mergeCell ref="B1:D1"/>
    <mergeCell ref="B3:G4"/>
    <mergeCell ref="B7:C7"/>
    <mergeCell ref="E7:F7"/>
    <mergeCell ref="E9:F9"/>
    <mergeCell ref="B8:B18"/>
    <mergeCell ref="C8:C9"/>
    <mergeCell ref="I3:J3"/>
    <mergeCell ref="I4:J4"/>
    <mergeCell ref="I5:J5"/>
    <mergeCell ref="H7:I7"/>
    <mergeCell ref="E10:F10"/>
  </mergeCells>
  <phoneticPr fontId="13"/>
  <conditionalFormatting sqref="D24:E24">
    <cfRule type="expression" dxfId="8" priority="2" stopIfTrue="1">
      <formula>D24=""</formula>
    </cfRule>
  </conditionalFormatting>
  <conditionalFormatting sqref="K3:P5 D10:F11 D13:F13 D15:F15 D21:E23 H21:J24">
    <cfRule type="expression" dxfId="7" priority="1" stopIfTrue="1">
      <formula>D3=""</formula>
    </cfRule>
  </conditionalFormatting>
  <dataValidations xWindow="231" yWindow="484" count="1">
    <dataValidation type="whole" allowBlank="1" showInputMessage="1" showErrorMessage="1" error="2以下の数値を入力してください。" prompt="研修業務管理費の上限は2ヶ月です。" sqref="D24:E24" xr:uid="{00000000-0002-0000-1300-000000000000}">
      <formula1>0</formula1>
      <formula2>2</formula2>
    </dataValidation>
  </dataValidations>
  <printOptions horizontalCentered="1"/>
  <pageMargins left="0.19685039370078741" right="0.19685039370078741" top="0.59055118110236227" bottom="0.19685039370078741" header="0.39370078740157483" footer="0.19685039370078741"/>
  <pageSetup paperSize="9" scale="95"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8">
    <tabColor theme="4" tint="-0.249977111117893"/>
  </sheetPr>
  <dimension ref="B1:T39"/>
  <sheetViews>
    <sheetView view="pageBreakPreview" zoomScaleNormal="100" zoomScaleSheetLayoutView="100" workbookViewId="0">
      <selection activeCell="J4" sqref="J4:L4"/>
    </sheetView>
  </sheetViews>
  <sheetFormatPr defaultRowHeight="13.5" customHeight="1"/>
  <cols>
    <col min="1" max="1" width="3.625" style="153" customWidth="1"/>
    <col min="2" max="2" width="9.125" style="153" customWidth="1"/>
    <col min="3" max="3" width="10.625" style="153" customWidth="1"/>
    <col min="4" max="4" width="7.375" style="153" bestFit="1" customWidth="1"/>
    <col min="5" max="5" width="9.375" style="153" customWidth="1"/>
    <col min="6" max="6" width="8.625" style="153" customWidth="1"/>
    <col min="7" max="7" width="4.375" style="153" customWidth="1"/>
    <col min="8" max="8" width="8.625" style="153" customWidth="1"/>
    <col min="9" max="9" width="4.375" style="153" customWidth="1"/>
    <col min="10" max="10" width="8.625" style="153" customWidth="1"/>
    <col min="11" max="11" width="12.875" style="153" customWidth="1"/>
    <col min="12" max="12" width="9.125" style="153" customWidth="1"/>
    <col min="13" max="13" width="3.625" style="153" customWidth="1"/>
    <col min="14" max="16384" width="9" style="153"/>
  </cols>
  <sheetData>
    <row r="1" spans="2:20" ht="21" customHeight="1">
      <c r="B1" s="853" t="s">
        <v>620</v>
      </c>
      <c r="C1" s="854"/>
      <c r="D1" s="211" t="s">
        <v>616</v>
      </c>
      <c r="F1" s="852" t="str">
        <f>IF($J$2=リスト!$G$6,"","このシートは、"&amp;D1&amp;"の実績のみで使用します。")</f>
        <v>このシートは、R2補正の実績のみで使用します。</v>
      </c>
      <c r="G1" s="852"/>
      <c r="H1" s="852"/>
      <c r="I1" s="852"/>
      <c r="J1" s="852"/>
      <c r="K1" s="852"/>
      <c r="L1" s="852"/>
      <c r="M1" s="150"/>
    </row>
    <row r="2" spans="2:20" ht="21" customHeight="1">
      <c r="I2" s="154"/>
      <c r="J2" s="856" t="str">
        <f>IF('2-1(表紙)'!$J$3="","",'2-1(表紙)'!$J$3)</f>
        <v/>
      </c>
      <c r="K2" s="856"/>
      <c r="L2" s="856"/>
    </row>
    <row r="3" spans="2:20" ht="21" customHeight="1">
      <c r="I3" s="154"/>
      <c r="J3" s="857" t="str">
        <f>IF(J2&lt;&gt;"実績報告書","",IF('2-1(表紙)'!$J$4="","",'2-1(表紙)'!$J$4))</f>
        <v/>
      </c>
      <c r="K3" s="857"/>
      <c r="L3" s="857"/>
    </row>
    <row r="4" spans="2:20" ht="21" customHeight="1">
      <c r="I4" s="154"/>
      <c r="J4" s="858" t="str">
        <f>IF(J2&lt;&gt;"実績報告書","",IF('2-1(表紙)'!$J$5="","",'2-1(表紙)'!$J$5))</f>
        <v/>
      </c>
      <c r="K4" s="858"/>
      <c r="L4" s="858"/>
    </row>
    <row r="5" spans="2:20" ht="21" customHeight="1">
      <c r="B5" s="153" t="s">
        <v>16</v>
      </c>
      <c r="O5" s="69"/>
      <c r="P5" s="69"/>
      <c r="Q5" s="69"/>
      <c r="R5" s="69"/>
      <c r="S5" s="69"/>
      <c r="T5" s="69"/>
    </row>
    <row r="6" spans="2:20" ht="21" customHeight="1">
      <c r="B6" s="153" t="s">
        <v>17</v>
      </c>
      <c r="O6" s="69"/>
      <c r="P6" s="69"/>
      <c r="Q6" s="69"/>
      <c r="R6" s="69"/>
      <c r="S6" s="69"/>
      <c r="T6" s="69"/>
    </row>
    <row r="7" spans="2:20" ht="21" customHeight="1">
      <c r="K7" s="155" t="str">
        <f>IF(J2&lt;&gt;"実績報告書","",IF('2-1(表紙)'!$I$15="","",'2-1(表紙)'!$I$15))</f>
        <v/>
      </c>
      <c r="L7" s="155" t="str">
        <f>IF(J2&lt;&gt;"実績報告書","",IF('2-1(表紙)'!$K$15="","",'2-1(表紙)'!$K$15))</f>
        <v/>
      </c>
      <c r="O7" s="69"/>
      <c r="P7" s="69"/>
      <c r="Q7" s="69"/>
      <c r="R7" s="69"/>
      <c r="S7" s="69"/>
      <c r="T7" s="69"/>
    </row>
    <row r="8" spans="2:20" ht="21" customHeight="1">
      <c r="H8" s="859" t="str">
        <f>IF(J2&lt;&gt;"実績報告書","",IF('2-1(表紙)'!$H$10="","",'2-1(表紙)'!$H$10))</f>
        <v/>
      </c>
      <c r="I8" s="859"/>
      <c r="J8" s="859"/>
      <c r="K8" s="859"/>
      <c r="L8" s="859"/>
      <c r="O8" s="69"/>
      <c r="P8" s="69"/>
      <c r="Q8" s="69"/>
      <c r="R8" s="69"/>
      <c r="S8" s="69"/>
      <c r="T8" s="69"/>
    </row>
    <row r="9" spans="2:20" ht="21" customHeight="1">
      <c r="H9" s="859" t="str">
        <f>IF(J2&lt;&gt;"実績報告書","",IF('2-1(表紙)'!$H$11="","",'2-1(表紙)'!$H$11))</f>
        <v/>
      </c>
      <c r="I9" s="859"/>
      <c r="J9" s="859"/>
      <c r="K9" s="859" t="str">
        <f>IF(J2&lt;&gt;"実績報告書","",IF('2-1(表紙)'!$J$11="","",'2-1(表紙)'!$J$11))</f>
        <v/>
      </c>
      <c r="L9" s="859"/>
      <c r="M9" s="153" t="s">
        <v>254</v>
      </c>
    </row>
    <row r="10" spans="2:20" ht="21" customHeight="1"/>
    <row r="11" spans="2:20" ht="21" customHeight="1">
      <c r="B11" s="848" t="str">
        <f>"令和２年度補正"&amp;'2-1(表紙)'!B17</f>
        <v>令和２年度補正「緑の雇用」新規就業者育成推進事業</v>
      </c>
      <c r="C11" s="848"/>
      <c r="D11" s="848"/>
      <c r="E11" s="848"/>
      <c r="F11" s="848"/>
      <c r="G11" s="848"/>
      <c r="H11" s="848"/>
      <c r="I11" s="848"/>
      <c r="J11" s="848"/>
      <c r="K11" s="848"/>
      <c r="L11" s="848"/>
    </row>
    <row r="12" spans="2:20" ht="21" customHeight="1">
      <c r="B12" s="848" t="s">
        <v>615</v>
      </c>
      <c r="C12" s="848"/>
      <c r="D12" s="848"/>
      <c r="E12" s="848"/>
      <c r="F12" s="848"/>
      <c r="G12" s="848"/>
      <c r="H12" s="848"/>
      <c r="I12" s="848"/>
      <c r="J12" s="848"/>
      <c r="K12" s="848"/>
      <c r="L12" s="848"/>
    </row>
    <row r="13" spans="2:20" ht="21" customHeight="1">
      <c r="B13" s="355"/>
      <c r="C13" s="355"/>
      <c r="D13" s="355"/>
      <c r="E13" s="355"/>
      <c r="F13" s="355"/>
      <c r="G13" s="355"/>
      <c r="H13" s="355"/>
      <c r="I13" s="355"/>
      <c r="J13" s="355"/>
      <c r="K13" s="355"/>
    </row>
    <row r="14" spans="2:20" ht="21" customHeight="1">
      <c r="B14" s="355" t="s">
        <v>235</v>
      </c>
      <c r="C14" s="355"/>
      <c r="D14" s="355"/>
      <c r="E14" s="355"/>
      <c r="F14" s="355"/>
      <c r="G14" s="355"/>
      <c r="H14" s="355"/>
      <c r="I14" s="355"/>
      <c r="J14" s="355"/>
      <c r="K14" s="355"/>
    </row>
    <row r="15" spans="2:20" ht="21" customHeight="1">
      <c r="B15" s="355"/>
      <c r="C15" s="355"/>
      <c r="D15" s="355"/>
      <c r="E15" s="355"/>
      <c r="F15" s="355"/>
      <c r="G15" s="355"/>
      <c r="H15" s="355"/>
      <c r="I15" s="355"/>
      <c r="J15" s="355"/>
      <c r="K15" s="355"/>
    </row>
    <row r="16" spans="2:20" ht="21" customHeight="1">
      <c r="B16" s="851" t="s">
        <v>22</v>
      </c>
      <c r="C16" s="851"/>
      <c r="D16" s="851"/>
      <c r="E16" s="851"/>
      <c r="F16" s="851"/>
      <c r="G16" s="851"/>
      <c r="H16" s="851"/>
      <c r="I16" s="851"/>
      <c r="J16" s="851"/>
      <c r="K16" s="851"/>
      <c r="L16" s="851"/>
    </row>
    <row r="17" spans="2:11" ht="21" customHeight="1"/>
    <row r="18" spans="2:11" ht="21" customHeight="1">
      <c r="B18" s="153" t="s">
        <v>236</v>
      </c>
    </row>
    <row r="19" spans="2:11" ht="21" customHeight="1">
      <c r="C19" s="830" t="s">
        <v>237</v>
      </c>
      <c r="D19" s="831"/>
      <c r="E19" s="316" t="s">
        <v>445</v>
      </c>
      <c r="F19" s="545">
        <v>3</v>
      </c>
      <c r="G19" s="151" t="s">
        <v>239</v>
      </c>
      <c r="H19" s="27"/>
      <c r="I19" s="151" t="s">
        <v>240</v>
      </c>
      <c r="J19" s="27"/>
      <c r="K19" s="152" t="s">
        <v>241</v>
      </c>
    </row>
    <row r="20" spans="2:11" ht="21" customHeight="1">
      <c r="C20" s="830" t="s">
        <v>238</v>
      </c>
      <c r="D20" s="831"/>
      <c r="E20" s="551"/>
      <c r="F20" s="860" t="s">
        <v>466</v>
      </c>
      <c r="G20" s="860"/>
      <c r="H20" s="315"/>
      <c r="I20" s="405" t="s">
        <v>446</v>
      </c>
      <c r="J20" s="406"/>
      <c r="K20" s="314"/>
    </row>
    <row r="21" spans="2:11" ht="21" customHeight="1"/>
    <row r="22" spans="2:11" ht="21" customHeight="1">
      <c r="B22" s="153" t="s">
        <v>447</v>
      </c>
      <c r="K22" s="154" t="s">
        <v>278</v>
      </c>
    </row>
    <row r="23" spans="2:11" ht="21" customHeight="1">
      <c r="C23" s="830"/>
      <c r="D23" s="831"/>
      <c r="E23" s="597"/>
      <c r="F23" s="597"/>
      <c r="G23" s="855" t="s">
        <v>250</v>
      </c>
      <c r="H23" s="855"/>
      <c r="I23" s="855"/>
      <c r="J23" s="855" t="s">
        <v>249</v>
      </c>
      <c r="K23" s="855"/>
    </row>
    <row r="24" spans="2:11" ht="21" customHeight="1">
      <c r="C24" s="830" t="s">
        <v>617</v>
      </c>
      <c r="D24" s="831"/>
      <c r="E24" s="850"/>
      <c r="F24" s="850"/>
      <c r="G24" s="832" t="str">
        <f>IF(AND($J$2="実績報告書",J24&lt;&gt;""),J24,"")</f>
        <v/>
      </c>
      <c r="H24" s="832"/>
      <c r="I24" s="832"/>
      <c r="J24" s="849" t="str">
        <f>IF('2-9(積算表)'!$D$18&lt;&gt;0,'2-9(積算表)'!$D$18,"")</f>
        <v/>
      </c>
      <c r="K24" s="849"/>
    </row>
    <row r="25" spans="2:11" ht="21" customHeight="1">
      <c r="C25" s="844" t="s">
        <v>333</v>
      </c>
      <c r="D25" s="845"/>
      <c r="E25" s="846"/>
      <c r="F25" s="847"/>
      <c r="G25" s="832" t="str">
        <f>IF(AND($J$2="実績報告書",J25&lt;&gt;""),J25,"")</f>
        <v/>
      </c>
      <c r="H25" s="832"/>
      <c r="I25" s="832"/>
      <c r="J25" s="832" t="str">
        <f>IF('2-9(積算表)'!D18&lt;&gt;0,IF('2-9(積算表)'!H25&lt;&gt;0,'2-9(積算表)'!H25,""),"")</f>
        <v/>
      </c>
      <c r="K25" s="832"/>
    </row>
    <row r="26" spans="2:11" ht="21" customHeight="1">
      <c r="C26" s="830" t="s">
        <v>321</v>
      </c>
      <c r="D26" s="831"/>
      <c r="E26" s="843"/>
      <c r="F26" s="843"/>
      <c r="G26" s="839">
        <f>IF(J2="実績報告書",SUM(G24:I25),0)</f>
        <v>0</v>
      </c>
      <c r="H26" s="839"/>
      <c r="I26" s="839"/>
      <c r="J26" s="839">
        <f>IF(SUM(J24:K25)&lt;&gt;0,SUM(J24:K25),0)</f>
        <v>0</v>
      </c>
      <c r="K26" s="839"/>
    </row>
    <row r="27" spans="2:11" ht="21" customHeight="1">
      <c r="B27" s="153" t="s">
        <v>242</v>
      </c>
    </row>
    <row r="28" spans="2:11" ht="21" customHeight="1">
      <c r="C28" s="830" t="s">
        <v>243</v>
      </c>
      <c r="D28" s="831"/>
      <c r="E28" s="836"/>
      <c r="F28" s="837"/>
      <c r="G28" s="837"/>
      <c r="H28" s="837"/>
      <c r="I28" s="837"/>
      <c r="J28" s="837"/>
      <c r="K28" s="838"/>
    </row>
    <row r="29" spans="2:11" ht="21" customHeight="1">
      <c r="C29" s="830" t="s">
        <v>244</v>
      </c>
      <c r="D29" s="831"/>
      <c r="E29" s="836"/>
      <c r="F29" s="837"/>
      <c r="G29" s="837"/>
      <c r="H29" s="837"/>
      <c r="I29" s="837"/>
      <c r="J29" s="837"/>
      <c r="K29" s="838"/>
    </row>
    <row r="30" spans="2:11" ht="21" customHeight="1">
      <c r="C30" s="830" t="s">
        <v>245</v>
      </c>
      <c r="D30" s="831"/>
      <c r="E30" s="836"/>
      <c r="F30" s="837"/>
      <c r="G30" s="837"/>
      <c r="H30" s="837"/>
      <c r="I30" s="837"/>
      <c r="J30" s="837"/>
      <c r="K30" s="838"/>
    </row>
    <row r="31" spans="2:11" ht="21" customHeight="1">
      <c r="C31" s="830" t="s">
        <v>246</v>
      </c>
      <c r="D31" s="831"/>
      <c r="E31" s="840"/>
      <c r="F31" s="841"/>
      <c r="G31" s="841"/>
      <c r="H31" s="841"/>
      <c r="I31" s="841"/>
      <c r="J31" s="841"/>
      <c r="K31" s="842"/>
    </row>
    <row r="32" spans="2:11" ht="54.95" customHeight="1">
      <c r="C32" s="830" t="s">
        <v>247</v>
      </c>
      <c r="D32" s="831"/>
      <c r="E32" s="833"/>
      <c r="F32" s="834"/>
      <c r="G32" s="834"/>
      <c r="H32" s="834"/>
      <c r="I32" s="834"/>
      <c r="J32" s="834"/>
      <c r="K32" s="835"/>
    </row>
    <row r="33" spans="2:12" ht="54.95" customHeight="1">
      <c r="C33" s="830" t="s">
        <v>248</v>
      </c>
      <c r="D33" s="831"/>
      <c r="E33" s="833"/>
      <c r="F33" s="834"/>
      <c r="G33" s="834"/>
      <c r="H33" s="834"/>
      <c r="I33" s="834"/>
      <c r="J33" s="834"/>
      <c r="K33" s="835"/>
    </row>
    <row r="34" spans="2:12" s="37" customFormat="1" ht="28.35" customHeight="1">
      <c r="C34" s="829" t="s">
        <v>527</v>
      </c>
      <c r="D34" s="829"/>
      <c r="E34" s="829"/>
      <c r="F34" s="829"/>
      <c r="G34" s="829"/>
      <c r="H34" s="829"/>
      <c r="I34" s="829"/>
      <c r="J34" s="829"/>
      <c r="K34" s="829"/>
    </row>
    <row r="35" spans="2:12" ht="21" customHeight="1"/>
    <row r="36" spans="2:12" ht="21" customHeight="1">
      <c r="B36" s="153" t="s">
        <v>260</v>
      </c>
    </row>
    <row r="37" spans="2:12" ht="21" customHeight="1">
      <c r="B37" s="153" t="s">
        <v>261</v>
      </c>
    </row>
    <row r="38" spans="2:12" ht="21" customHeight="1">
      <c r="K38" s="154"/>
      <c r="L38" s="153" t="s">
        <v>262</v>
      </c>
    </row>
    <row r="39" spans="2:12" ht="21" customHeight="1">
      <c r="B39" s="153" t="s">
        <v>637</v>
      </c>
    </row>
  </sheetData>
  <sheetProtection algorithmName="SHA-512" hashValue="1ww13DFxQPCsbTw0PCrF8pcBhSBYX7wAMiQ2IdBRYv6WvT7BV2w7WYt9Ym4Dx0YICorIuGyFkc0JOrL+gY89Ng==" saltValue="AYs1yb2oNwY26AytUz5EgQ==" spinCount="100000" sheet="1" objects="1" scenarios="1"/>
  <mergeCells count="43">
    <mergeCell ref="F1:L1"/>
    <mergeCell ref="B1:C1"/>
    <mergeCell ref="C23:D23"/>
    <mergeCell ref="E23:F23"/>
    <mergeCell ref="G23:I23"/>
    <mergeCell ref="J23:K23"/>
    <mergeCell ref="C20:D20"/>
    <mergeCell ref="B11:L11"/>
    <mergeCell ref="J2:L2"/>
    <mergeCell ref="J3:L3"/>
    <mergeCell ref="J4:L4"/>
    <mergeCell ref="H8:L8"/>
    <mergeCell ref="H9:J9"/>
    <mergeCell ref="K9:L9"/>
    <mergeCell ref="F20:G20"/>
    <mergeCell ref="C19:D19"/>
    <mergeCell ref="C30:D30"/>
    <mergeCell ref="E30:K30"/>
    <mergeCell ref="C29:D29"/>
    <mergeCell ref="G26:I26"/>
    <mergeCell ref="C26:D26"/>
    <mergeCell ref="B12:L12"/>
    <mergeCell ref="J24:K24"/>
    <mergeCell ref="C24:D24"/>
    <mergeCell ref="E24:F24"/>
    <mergeCell ref="G24:I24"/>
    <mergeCell ref="B16:L16"/>
    <mergeCell ref="C34:K34"/>
    <mergeCell ref="C32:D32"/>
    <mergeCell ref="J25:K25"/>
    <mergeCell ref="C33:D33"/>
    <mergeCell ref="E33:K33"/>
    <mergeCell ref="E29:K29"/>
    <mergeCell ref="C28:D28"/>
    <mergeCell ref="E32:K32"/>
    <mergeCell ref="C31:D31"/>
    <mergeCell ref="J26:K26"/>
    <mergeCell ref="E31:K31"/>
    <mergeCell ref="E26:F26"/>
    <mergeCell ref="C25:D25"/>
    <mergeCell ref="G25:I25"/>
    <mergeCell ref="E25:F25"/>
    <mergeCell ref="E28:K28"/>
  </mergeCells>
  <phoneticPr fontId="10"/>
  <conditionalFormatting sqref="J2:L4 K7:L7 H8:H9 K9 G24:K26">
    <cfRule type="expression" dxfId="6" priority="2" stopIfTrue="1">
      <formula>G2=""</formula>
    </cfRule>
  </conditionalFormatting>
  <conditionalFormatting sqref="F19 J19 E20 H19:H20 E28:K33">
    <cfRule type="expression" dxfId="5" priority="1" stopIfTrue="1">
      <formula>E19=""</formula>
    </cfRule>
  </conditionalFormatting>
  <dataValidations count="6">
    <dataValidation type="whole" allowBlank="1" showInputMessage="1" showErrorMessage="1" error="1～12の月数を入力してください。" sqref="H19" xr:uid="{00000000-0002-0000-1800-000000000000}">
      <formula1>1</formula1>
      <formula2>12</formula2>
    </dataValidation>
    <dataValidation type="whole" allowBlank="1" showInputMessage="1" showErrorMessage="1" error="1～31の日数を入力してください。" sqref="J19" xr:uid="{00000000-0002-0000-1800-000001000000}">
      <formula1>1</formula1>
      <formula2>31</formula2>
    </dataValidation>
    <dataValidation imeMode="disabled" allowBlank="1" showInputMessage="1" showErrorMessage="1" sqref="H20" xr:uid="{00000000-0002-0000-1800-000002000000}"/>
    <dataValidation allowBlank="1" showInputMessage="1" sqref="E28:K29 E31:K33" xr:uid="{00000000-0002-0000-1800-000003000000}"/>
    <dataValidation type="list" allowBlank="1" showInputMessage="1" showErrorMessage="1" sqref="E20" xr:uid="{FC0E9A2E-C06C-4CC0-8759-77B3848DA319}">
      <formula1>"2,3"</formula1>
    </dataValidation>
    <dataValidation type="list" allowBlank="1" showInputMessage="1" sqref="E30:K30" xr:uid="{E607DF5E-DBA2-4279-A7B8-60CB5300CED6}">
      <formula1>"普通,当座"</formula1>
    </dataValidation>
  </dataValidations>
  <pageMargins left="0.78740157480314965" right="0.39370078740157483" top="0.39370078740157483" bottom="0.39370078740157483" header="0.19685039370078741" footer="0.19685039370078741"/>
  <pageSetup paperSize="9" scale="85"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16">
    <tabColor rgb="FFFFFF00"/>
  </sheetPr>
  <dimension ref="A1:I21"/>
  <sheetViews>
    <sheetView view="pageBreakPreview" zoomScaleNormal="100" zoomScaleSheetLayoutView="100" workbookViewId="0">
      <selection activeCell="H4" sqref="H4:I4"/>
    </sheetView>
  </sheetViews>
  <sheetFormatPr defaultRowHeight="13.5" customHeight="1"/>
  <cols>
    <col min="1" max="6" width="9" style="408"/>
    <col min="7" max="7" width="9" style="408" customWidth="1"/>
    <col min="8" max="8" width="9" style="408"/>
    <col min="9" max="9" width="9" style="408" customWidth="1"/>
    <col min="10" max="10" width="9" style="408"/>
    <col min="11" max="13" width="9" style="408" customWidth="1"/>
    <col min="14" max="16384" width="9" style="408"/>
  </cols>
  <sheetData>
    <row r="1" spans="1:9" ht="20.100000000000001" customHeight="1">
      <c r="A1" s="408" t="s">
        <v>621</v>
      </c>
      <c r="B1" s="408" t="s">
        <v>622</v>
      </c>
      <c r="F1" s="409" t="s">
        <v>387</v>
      </c>
      <c r="G1" s="409" t="s">
        <v>388</v>
      </c>
      <c r="H1" s="409" t="s">
        <v>317</v>
      </c>
      <c r="I1" s="409" t="s">
        <v>389</v>
      </c>
    </row>
    <row r="2" spans="1:9" ht="50.1" customHeight="1">
      <c r="A2" s="239"/>
      <c r="F2" s="410" t="str">
        <f>IF('2-1(表紙)'!H15&lt;&gt;"",'2-1(表紙)'!H15,"")</f>
        <v>2補正</v>
      </c>
      <c r="G2" s="410" t="str">
        <f>IF('2-1(表紙)'!I15&lt;&gt;"",'2-1(表紙)'!I15,"")</f>
        <v/>
      </c>
      <c r="H2" s="411" t="str">
        <f>IF('2-1(表紙)'!J15&lt;&gt;"",'2-1(表紙)'!J15,"")</f>
        <v/>
      </c>
      <c r="I2" s="410" t="str">
        <f>IF('2-1(表紙)'!K15&lt;&gt;"",'2-1(表紙)'!K15,"")</f>
        <v/>
      </c>
    </row>
    <row r="3" spans="1:9" ht="20.100000000000001" customHeight="1"/>
    <row r="4" spans="1:9" ht="20.100000000000001" customHeight="1">
      <c r="G4" s="412" t="s">
        <v>411</v>
      </c>
      <c r="H4" s="564"/>
      <c r="I4" s="564"/>
    </row>
    <row r="5" spans="1:9" ht="30" customHeight="1">
      <c r="A5" s="865" t="s">
        <v>398</v>
      </c>
      <c r="B5" s="866"/>
      <c r="C5" s="866"/>
      <c r="D5" s="866"/>
      <c r="E5" s="866"/>
    </row>
    <row r="6" spans="1:9" ht="20.100000000000001" customHeight="1"/>
    <row r="7" spans="1:9" ht="20.100000000000001" customHeight="1">
      <c r="E7" s="407"/>
      <c r="F7" s="407"/>
      <c r="G7" s="407"/>
      <c r="H7" s="412" t="str">
        <f>IF('2-1(表紙)'!H10&lt;&gt;"",'2-1(表紙)'!H10,"")</f>
        <v/>
      </c>
      <c r="I7" s="407"/>
    </row>
    <row r="8" spans="1:9" ht="20.100000000000001" customHeight="1">
      <c r="E8" s="407"/>
      <c r="F8" s="407"/>
      <c r="G8" s="407"/>
      <c r="H8" s="412" t="str">
        <f>IF(AND('2-1(表紙)'!H11&lt;&gt;"",'2-1(表紙)'!J11&lt;&gt;""),'2-1(表紙)'!H11&amp;"　"&amp;'2-1(表紙)'!J11,"")</f>
        <v/>
      </c>
      <c r="I8" s="413" t="s">
        <v>390</v>
      </c>
    </row>
    <row r="9" spans="1:9" ht="20.100000000000001" customHeight="1"/>
    <row r="10" spans="1:9" ht="20.100000000000001" customHeight="1">
      <c r="A10" s="407"/>
      <c r="B10" s="862" t="s">
        <v>614</v>
      </c>
      <c r="C10" s="862"/>
      <c r="D10" s="862"/>
      <c r="E10" s="862"/>
      <c r="F10" s="862"/>
      <c r="G10" s="862"/>
      <c r="H10" s="862"/>
      <c r="I10" s="407"/>
    </row>
    <row r="11" spans="1:9" ht="20.100000000000001" customHeight="1">
      <c r="A11" s="407"/>
      <c r="B11" s="862" t="s">
        <v>486</v>
      </c>
      <c r="C11" s="862"/>
      <c r="D11" s="862"/>
      <c r="E11" s="862"/>
      <c r="F11" s="862"/>
      <c r="G11" s="862"/>
      <c r="H11" s="862"/>
      <c r="I11" s="407"/>
    </row>
    <row r="12" spans="1:9" ht="20.100000000000001" customHeight="1"/>
    <row r="13" spans="1:9" ht="60" customHeight="1">
      <c r="A13" s="863" t="s">
        <v>487</v>
      </c>
      <c r="B13" s="863"/>
      <c r="C13" s="863"/>
      <c r="D13" s="863"/>
      <c r="E13" s="863"/>
      <c r="F13" s="863"/>
      <c r="G13" s="863"/>
      <c r="H13" s="863"/>
      <c r="I13" s="863"/>
    </row>
    <row r="14" spans="1:9" ht="20.100000000000001" customHeight="1">
      <c r="A14" s="864" t="s">
        <v>391</v>
      </c>
      <c r="B14" s="864"/>
      <c r="C14" s="864"/>
      <c r="D14" s="864"/>
      <c r="E14" s="864"/>
      <c r="F14" s="864"/>
      <c r="G14" s="864"/>
      <c r="H14" s="864"/>
      <c r="I14" s="864"/>
    </row>
    <row r="15" spans="1:9" ht="20.100000000000001" customHeight="1">
      <c r="A15" s="407" t="s">
        <v>407</v>
      </c>
      <c r="B15" s="407"/>
      <c r="C15" s="407"/>
      <c r="D15" s="407"/>
      <c r="E15" s="407"/>
      <c r="F15" s="407"/>
      <c r="G15" s="407"/>
      <c r="H15" s="407"/>
      <c r="I15" s="407"/>
    </row>
    <row r="16" spans="1:9" ht="20.100000000000001" customHeight="1">
      <c r="A16" s="412" t="s">
        <v>392</v>
      </c>
      <c r="B16" s="407" t="s">
        <v>406</v>
      </c>
      <c r="C16" s="407"/>
      <c r="D16" s="407"/>
      <c r="E16" s="407"/>
      <c r="F16" s="407"/>
      <c r="G16" s="407"/>
      <c r="H16" s="407"/>
      <c r="I16" s="407"/>
    </row>
    <row r="17" spans="1:9" ht="20.100000000000001" customHeight="1">
      <c r="A17" s="412"/>
      <c r="B17" s="413" t="s">
        <v>448</v>
      </c>
      <c r="C17" s="407"/>
      <c r="D17" s="407"/>
      <c r="E17" s="414">
        <f>SUM('2-2(基本)'!AC10:AC19)</f>
        <v>0</v>
      </c>
      <c r="F17" s="407" t="s">
        <v>449</v>
      </c>
      <c r="G17" s="407"/>
      <c r="H17" s="407"/>
      <c r="I17" s="407"/>
    </row>
    <row r="18" spans="1:9" ht="20.100000000000001" customHeight="1">
      <c r="A18" s="238"/>
      <c r="B18" s="238"/>
      <c r="C18" s="407"/>
      <c r="D18" s="238"/>
      <c r="E18" s="238"/>
      <c r="F18" s="238"/>
      <c r="G18" s="238"/>
      <c r="H18" s="407"/>
      <c r="I18" s="407"/>
    </row>
    <row r="19" spans="1:9" ht="20.100000000000001" customHeight="1">
      <c r="A19" s="412" t="s">
        <v>405</v>
      </c>
      <c r="B19" s="407" t="s">
        <v>394</v>
      </c>
      <c r="C19" s="407"/>
      <c r="D19" s="407"/>
      <c r="E19" s="407"/>
      <c r="F19" s="407"/>
      <c r="G19" s="407"/>
      <c r="H19" s="407"/>
      <c r="I19" s="407"/>
    </row>
    <row r="20" spans="1:9" ht="300" customHeight="1">
      <c r="A20" s="407"/>
      <c r="B20" s="861"/>
      <c r="C20" s="861"/>
      <c r="D20" s="861"/>
      <c r="E20" s="861"/>
      <c r="F20" s="861"/>
      <c r="G20" s="861"/>
      <c r="H20" s="861"/>
      <c r="I20" s="407"/>
    </row>
    <row r="21" spans="1:9" ht="20.100000000000001" customHeight="1">
      <c r="A21" s="407"/>
      <c r="B21" s="407"/>
      <c r="C21" s="407"/>
      <c r="D21" s="407"/>
      <c r="E21" s="407"/>
      <c r="F21" s="407"/>
      <c r="G21" s="407"/>
      <c r="H21" s="407"/>
      <c r="I21" s="407" t="s">
        <v>393</v>
      </c>
    </row>
  </sheetData>
  <sheetProtection algorithmName="SHA-512" hashValue="BuOEOcCeGYcs16ayKo7+AnnXJu4DcMC67xvh9inp+b9rKj4ackAl9xRRRHY9vgbXAvBPh+GxnriksuDYVBl0iA==" saltValue="Q98svQkS8/8x8CyWqP2qbg==" spinCount="100000" sheet="1" objects="1" scenarios="1"/>
  <mergeCells count="7">
    <mergeCell ref="B20:H20"/>
    <mergeCell ref="B11:H11"/>
    <mergeCell ref="A13:I13"/>
    <mergeCell ref="A14:I14"/>
    <mergeCell ref="H4:I4"/>
    <mergeCell ref="B10:H10"/>
    <mergeCell ref="A5:E5"/>
  </mergeCells>
  <phoneticPr fontId="14"/>
  <conditionalFormatting sqref="G4">
    <cfRule type="expression" dxfId="4" priority="16" stopIfTrue="1">
      <formula>$H$4&lt;&gt;""</formula>
    </cfRule>
  </conditionalFormatting>
  <conditionalFormatting sqref="G2:I2">
    <cfRule type="expression" dxfId="3" priority="10" stopIfTrue="1">
      <formula>G2=""</formula>
    </cfRule>
  </conditionalFormatting>
  <conditionalFormatting sqref="B20">
    <cfRule type="expression" dxfId="2" priority="7" stopIfTrue="1">
      <formula>B20=""</formula>
    </cfRule>
  </conditionalFormatting>
  <conditionalFormatting sqref="H4:I4">
    <cfRule type="expression" dxfId="0" priority="1" stopIfTrue="1">
      <formula>H4=""</formula>
    </cfRule>
  </conditionalFormatting>
  <dataValidations count="1">
    <dataValidation type="date" allowBlank="1" showInputMessage="1" showErrorMessage="1" error="提出日付は令和３年２月２２日～令和３年１２月３１日までです" sqref="H4:I4" xr:uid="{A68D331C-E6B9-4358-9B93-46C06045D17A}">
      <formula1>INDIRECT("リスト!C74")</formula1>
      <formula2>INDIRECT("リスト!C75")</formula2>
    </dataValidation>
  </dataValidations>
  <printOptions horizontalCentered="1"/>
  <pageMargins left="0.70866141732283472" right="0.70866141732283472" top="0.74803149606299213" bottom="0.74803149606299213" header="0.31496062992125984" footer="0.31496062992125984"/>
  <pageSetup paperSize="9" scale="95"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5"/>
  </sheetPr>
  <dimension ref="A1:T37"/>
  <sheetViews>
    <sheetView tabSelected="1" view="pageBreakPreview" zoomScaleNormal="100" zoomScaleSheetLayoutView="100" workbookViewId="0">
      <selection sqref="A1:C1"/>
    </sheetView>
  </sheetViews>
  <sheetFormatPr defaultRowHeight="13.5" customHeight="1"/>
  <cols>
    <col min="1" max="1" width="3.625" style="37" customWidth="1"/>
    <col min="2" max="2" width="9" style="37"/>
    <col min="3" max="3" width="5.25" style="37" bestFit="1" customWidth="1"/>
    <col min="4" max="6" width="5.625" style="37" customWidth="1"/>
    <col min="7" max="7" width="9" style="37" bestFit="1" customWidth="1"/>
    <col min="8" max="8" width="9.125" style="37" customWidth="1"/>
    <col min="9" max="9" width="10.625" style="37" customWidth="1"/>
    <col min="10" max="10" width="12.625" style="37" customWidth="1"/>
    <col min="11" max="11" width="10.625" style="37" customWidth="1"/>
    <col min="12" max="12" width="3.625" style="37" customWidth="1"/>
    <col min="13" max="13" width="9" style="37"/>
    <col min="14" max="15" width="9" style="37" customWidth="1"/>
    <col min="16" max="16384" width="9" style="37"/>
  </cols>
  <sheetData>
    <row r="1" spans="1:20" ht="20.100000000000001" customHeight="1">
      <c r="A1" s="559" t="s">
        <v>638</v>
      </c>
      <c r="B1" s="560"/>
      <c r="C1" s="561"/>
      <c r="D1" s="63" t="s">
        <v>531</v>
      </c>
      <c r="E1" s="64"/>
    </row>
    <row r="2" spans="1:20" ht="20.100000000000001" customHeight="1">
      <c r="A2" s="65"/>
      <c r="B2" s="65"/>
      <c r="C2" s="65"/>
      <c r="D2" s="66"/>
      <c r="E2" s="67"/>
      <c r="I2" s="68" t="s">
        <v>297</v>
      </c>
      <c r="J2" s="64"/>
      <c r="K2" s="64"/>
    </row>
    <row r="3" spans="1:20" ht="20.100000000000001" customHeight="1">
      <c r="I3" s="190" t="s">
        <v>13</v>
      </c>
      <c r="J3" s="562"/>
      <c r="K3" s="562"/>
    </row>
    <row r="4" spans="1:20" ht="20.100000000000001" customHeight="1">
      <c r="I4" s="190" t="s">
        <v>14</v>
      </c>
      <c r="J4" s="563"/>
      <c r="K4" s="563"/>
    </row>
    <row r="5" spans="1:20" ht="20.100000000000001" customHeight="1">
      <c r="I5" s="190" t="s">
        <v>15</v>
      </c>
      <c r="J5" s="564"/>
      <c r="K5" s="564"/>
    </row>
    <row r="6" spans="1:20" ht="20.100000000000001" customHeight="1">
      <c r="I6" s="190" t="s">
        <v>18</v>
      </c>
      <c r="J6" s="566" t="str">
        <f>IF(OR(H15="",I15="",J15="",K15=""),"",(H15 &amp; "-" &amp; VLOOKUP(I15,リスト!K4:L50,2,FALSE) &amp; "-" &amp; VLOOKUP(J15,リスト!O4:P12,2,FALSE) &amp; "-" &amp; K15 &amp; "-20"))</f>
        <v/>
      </c>
      <c r="K6" s="566"/>
      <c r="P6" s="69"/>
      <c r="Q6" s="69"/>
      <c r="R6" s="69"/>
      <c r="S6" s="69"/>
      <c r="T6" s="69"/>
    </row>
    <row r="7" spans="1:20" ht="20.100000000000001" customHeight="1">
      <c r="B7" s="37" t="s">
        <v>16</v>
      </c>
      <c r="P7" s="69"/>
      <c r="Q7" s="69"/>
      <c r="R7" s="69"/>
      <c r="S7" s="69"/>
      <c r="T7" s="69"/>
    </row>
    <row r="8" spans="1:20" ht="20.100000000000001" customHeight="1">
      <c r="B8" s="37" t="s">
        <v>17</v>
      </c>
      <c r="P8" s="69"/>
      <c r="Q8" s="69"/>
      <c r="R8" s="69"/>
      <c r="S8" s="69"/>
      <c r="T8" s="69"/>
    </row>
    <row r="9" spans="1:20" ht="20.100000000000001" customHeight="1">
      <c r="P9" s="69"/>
      <c r="Q9" s="69"/>
      <c r="R9" s="69"/>
      <c r="S9" s="69"/>
      <c r="T9" s="69"/>
    </row>
    <row r="10" spans="1:20" ht="20.100000000000001" customHeight="1">
      <c r="F10" s="567" t="s">
        <v>467</v>
      </c>
      <c r="G10" s="568"/>
      <c r="H10" s="565"/>
      <c r="I10" s="565"/>
      <c r="J10" s="565"/>
      <c r="K10" s="565"/>
      <c r="P10" s="69"/>
      <c r="Q10" s="69"/>
      <c r="R10" s="69"/>
      <c r="S10" s="69"/>
      <c r="T10" s="69"/>
    </row>
    <row r="11" spans="1:20" ht="20.100000000000001" customHeight="1">
      <c r="F11" s="465" t="s">
        <v>19</v>
      </c>
      <c r="G11" s="466" t="s">
        <v>20</v>
      </c>
      <c r="H11" s="575"/>
      <c r="I11" s="575"/>
      <c r="J11" s="565"/>
      <c r="K11" s="565"/>
      <c r="L11" s="37" t="s">
        <v>253</v>
      </c>
    </row>
    <row r="12" spans="1:20" ht="20.100000000000001" customHeight="1"/>
    <row r="13" spans="1:20" ht="20.100000000000001" customHeight="1">
      <c r="H13" s="574" t="s">
        <v>519</v>
      </c>
      <c r="I13" s="574"/>
      <c r="J13" s="574"/>
      <c r="K13" s="574"/>
    </row>
    <row r="14" spans="1:20" ht="20.100000000000001" customHeight="1">
      <c r="H14" s="62" t="s">
        <v>9</v>
      </c>
      <c r="I14" s="62" t="s">
        <v>10</v>
      </c>
      <c r="J14" s="70" t="s">
        <v>11</v>
      </c>
      <c r="K14" s="62" t="s">
        <v>12</v>
      </c>
    </row>
    <row r="15" spans="1:20" ht="20.100000000000001" customHeight="1">
      <c r="H15" s="71" t="s">
        <v>609</v>
      </c>
      <c r="I15" s="61"/>
      <c r="J15" s="61"/>
      <c r="K15" s="61"/>
    </row>
    <row r="16" spans="1:20" ht="20.100000000000001" customHeight="1"/>
    <row r="17" spans="2:11" ht="20.100000000000001" customHeight="1">
      <c r="B17" s="576" t="s">
        <v>419</v>
      </c>
      <c r="C17" s="576"/>
      <c r="D17" s="576"/>
      <c r="E17" s="576"/>
      <c r="F17" s="576"/>
      <c r="G17" s="576"/>
      <c r="H17" s="576"/>
      <c r="I17" s="576"/>
      <c r="J17" s="576"/>
      <c r="K17" s="576"/>
    </row>
    <row r="18" spans="2:11" ht="20.100000000000001" customHeight="1">
      <c r="B18" s="576" t="str">
        <f>IF(J3&lt;&gt;"","ＴＲ研修" &amp; VLOOKUP(J3,リスト!G4:H8,2,FALSE),"")</f>
        <v/>
      </c>
      <c r="C18" s="576"/>
      <c r="D18" s="576"/>
      <c r="E18" s="576"/>
      <c r="F18" s="576"/>
      <c r="G18" s="576"/>
      <c r="H18" s="576"/>
      <c r="I18" s="576"/>
      <c r="J18" s="576"/>
      <c r="K18" s="576"/>
    </row>
    <row r="19" spans="2:11" ht="20.100000000000001" customHeight="1">
      <c r="B19" s="64"/>
      <c r="C19" s="64"/>
      <c r="D19" s="64"/>
      <c r="E19" s="64"/>
      <c r="F19" s="64"/>
      <c r="G19" s="64"/>
      <c r="H19" s="64"/>
      <c r="I19" s="64"/>
      <c r="J19" s="64"/>
      <c r="K19" s="64"/>
    </row>
    <row r="20" spans="2:11" ht="20.100000000000001" customHeight="1">
      <c r="B20" s="64" t="s">
        <v>21</v>
      </c>
      <c r="C20" s="64"/>
      <c r="D20" s="64"/>
      <c r="E20" s="64"/>
      <c r="F20" s="64"/>
      <c r="G20" s="64"/>
      <c r="H20" s="64"/>
      <c r="I20" s="64"/>
      <c r="J20" s="64"/>
      <c r="K20" s="64"/>
    </row>
    <row r="21" spans="2:11" ht="18" customHeight="1">
      <c r="B21" s="64"/>
      <c r="C21" s="64"/>
      <c r="D21" s="64"/>
      <c r="E21" s="64"/>
      <c r="F21" s="64"/>
      <c r="G21" s="64"/>
      <c r="H21" s="64"/>
      <c r="I21" s="64"/>
      <c r="J21" s="64"/>
      <c r="K21" s="64"/>
    </row>
    <row r="22" spans="2:11" ht="18" customHeight="1">
      <c r="B22" s="577" t="s">
        <v>22</v>
      </c>
      <c r="C22" s="577"/>
      <c r="D22" s="577"/>
      <c r="E22" s="577"/>
      <c r="F22" s="577"/>
      <c r="G22" s="577"/>
      <c r="H22" s="577"/>
      <c r="I22" s="577"/>
      <c r="J22" s="577"/>
      <c r="K22" s="577"/>
    </row>
    <row r="23" spans="2:11" ht="18" customHeight="1"/>
    <row r="24" spans="2:11" ht="18" customHeight="1">
      <c r="B24" s="59" t="s">
        <v>402</v>
      </c>
      <c r="C24" s="430" t="s">
        <v>8</v>
      </c>
      <c r="D24" s="431" t="s">
        <v>639</v>
      </c>
      <c r="E24" s="569" t="str">
        <f>B18</f>
        <v/>
      </c>
      <c r="F24" s="569"/>
      <c r="G24" s="569"/>
      <c r="H24" s="569"/>
      <c r="I24" s="569"/>
      <c r="J24" s="569"/>
      <c r="K24" s="570"/>
    </row>
    <row r="25" spans="2:11" ht="18" customHeight="1">
      <c r="B25" s="59" t="s">
        <v>29</v>
      </c>
      <c r="C25" s="430" t="s">
        <v>8</v>
      </c>
      <c r="D25" s="431" t="s">
        <v>640</v>
      </c>
      <c r="E25" s="569" t="s">
        <v>336</v>
      </c>
      <c r="F25" s="569"/>
      <c r="G25" s="569"/>
      <c r="H25" s="569"/>
      <c r="I25" s="569"/>
      <c r="J25" s="569"/>
      <c r="K25" s="570"/>
    </row>
    <row r="26" spans="2:11" ht="18" customHeight="1">
      <c r="B26" s="59" t="s">
        <v>29</v>
      </c>
      <c r="C26" s="430" t="s">
        <v>8</v>
      </c>
      <c r="D26" s="431" t="s">
        <v>641</v>
      </c>
      <c r="E26" s="569" t="s">
        <v>318</v>
      </c>
      <c r="F26" s="569"/>
      <c r="G26" s="569"/>
      <c r="H26" s="569"/>
      <c r="I26" s="569"/>
      <c r="J26" s="569"/>
      <c r="K26" s="570"/>
    </row>
    <row r="27" spans="2:11" ht="18" customHeight="1">
      <c r="B27" s="59" t="str">
        <f>IF('2-4(技術習得費)'!H9&lt;&gt;"","○","")</f>
        <v/>
      </c>
      <c r="C27" s="430" t="s">
        <v>8</v>
      </c>
      <c r="D27" s="431" t="s">
        <v>642</v>
      </c>
      <c r="E27" s="569" t="s">
        <v>337</v>
      </c>
      <c r="F27" s="569"/>
      <c r="G27" s="569"/>
      <c r="H27" s="569"/>
      <c r="I27" s="569"/>
      <c r="J27" s="569"/>
      <c r="K27" s="570"/>
    </row>
    <row r="28" spans="2:11" ht="18" customHeight="1">
      <c r="B28" s="80" t="str">
        <f>IF('2-5(住宅費)'!H10&lt;&gt;"","○","")</f>
        <v/>
      </c>
      <c r="C28" s="541" t="s">
        <v>8</v>
      </c>
      <c r="D28" s="542" t="s">
        <v>643</v>
      </c>
      <c r="E28" s="572" t="s">
        <v>649</v>
      </c>
      <c r="F28" s="572"/>
      <c r="G28" s="572"/>
      <c r="H28" s="572"/>
      <c r="I28" s="572"/>
      <c r="J28" s="572"/>
      <c r="K28" s="573"/>
    </row>
    <row r="29" spans="2:11" ht="18" customHeight="1">
      <c r="B29" s="59" t="str">
        <f>IF('2-6(資材費)'!G11&lt;&gt;"","○","")</f>
        <v/>
      </c>
      <c r="C29" s="430" t="s">
        <v>8</v>
      </c>
      <c r="D29" s="431" t="s">
        <v>644</v>
      </c>
      <c r="E29" s="569" t="s">
        <v>338</v>
      </c>
      <c r="F29" s="569"/>
      <c r="G29" s="569"/>
      <c r="H29" s="569"/>
      <c r="I29" s="569"/>
      <c r="J29" s="569"/>
      <c r="K29" s="570"/>
    </row>
    <row r="30" spans="2:11" ht="18" customHeight="1">
      <c r="B30" s="59" t="s">
        <v>409</v>
      </c>
      <c r="C30" s="430" t="s">
        <v>8</v>
      </c>
      <c r="D30" s="431" t="s">
        <v>645</v>
      </c>
      <c r="E30" s="569" t="s">
        <v>339</v>
      </c>
      <c r="F30" s="569"/>
      <c r="G30" s="569"/>
      <c r="H30" s="569"/>
      <c r="I30" s="569"/>
      <c r="J30" s="569"/>
      <c r="K30" s="570"/>
    </row>
    <row r="31" spans="2:11" ht="18" customHeight="1">
      <c r="B31" s="59" t="s">
        <v>399</v>
      </c>
      <c r="C31" s="430" t="s">
        <v>8</v>
      </c>
      <c r="D31" s="431" t="s">
        <v>646</v>
      </c>
      <c r="E31" s="569" t="s">
        <v>340</v>
      </c>
      <c r="F31" s="569"/>
      <c r="G31" s="569"/>
      <c r="H31" s="569"/>
      <c r="I31" s="569"/>
      <c r="J31" s="569"/>
      <c r="K31" s="570"/>
    </row>
    <row r="32" spans="2:11" ht="18" customHeight="1">
      <c r="B32" s="59" t="s">
        <v>29</v>
      </c>
      <c r="C32" s="430" t="s">
        <v>8</v>
      </c>
      <c r="D32" s="431" t="s">
        <v>647</v>
      </c>
      <c r="E32" s="569" t="s">
        <v>341</v>
      </c>
      <c r="F32" s="569"/>
      <c r="G32" s="569"/>
      <c r="H32" s="569"/>
      <c r="I32" s="569"/>
      <c r="J32" s="569"/>
      <c r="K32" s="570"/>
    </row>
    <row r="33" spans="2:11" ht="18" customHeight="1">
      <c r="B33" s="59" t="str">
        <f>IF(AND($J$3="実績報告書",'2-10_TR研修 助成金請求書'!G26&gt;0),"○","")</f>
        <v/>
      </c>
      <c r="C33" s="430" t="s">
        <v>8</v>
      </c>
      <c r="D33" s="431" t="s">
        <v>648</v>
      </c>
      <c r="E33" s="569" t="s">
        <v>612</v>
      </c>
      <c r="F33" s="569"/>
      <c r="G33" s="569"/>
      <c r="H33" s="569"/>
      <c r="I33" s="569"/>
      <c r="J33" s="569"/>
      <c r="K33" s="570"/>
    </row>
    <row r="34" spans="2:11" ht="18" customHeight="1">
      <c r="D34" s="72"/>
    </row>
    <row r="35" spans="2:11" ht="18" customHeight="1">
      <c r="D35" s="72"/>
      <c r="K35" s="60" t="s">
        <v>268</v>
      </c>
    </row>
    <row r="36" spans="2:11" ht="18" customHeight="1">
      <c r="B36" s="571" t="s">
        <v>529</v>
      </c>
      <c r="C36" s="571"/>
      <c r="D36" s="571"/>
      <c r="E36" s="571"/>
      <c r="F36" s="571"/>
      <c r="G36" s="571"/>
      <c r="H36" s="571"/>
      <c r="I36" s="571"/>
      <c r="J36" s="571"/>
      <c r="K36" s="571"/>
    </row>
    <row r="37" spans="2:11" ht="18" customHeight="1">
      <c r="B37" s="571" t="str">
        <f>"②発信日付は"&amp;TEXT(リスト!C74,"yyyy年m月d日")&amp;"から"&amp;TEXT(リスト!C75,"yyyy年m月d日")&amp;"までの期間です。"</f>
        <v>②発信日付は2021年2月26日から2021年6月30日までの期間です。</v>
      </c>
      <c r="C37" s="571"/>
      <c r="D37" s="571"/>
      <c r="E37" s="571"/>
      <c r="F37" s="571"/>
      <c r="G37" s="571"/>
      <c r="H37" s="571"/>
      <c r="I37" s="571"/>
      <c r="J37" s="571"/>
      <c r="K37" s="571"/>
    </row>
  </sheetData>
  <sheetProtection algorithmName="SHA-512" hashValue="uQQShw8n9pzu/2Y3cXeU8gWfGU7U+L/YtFzYMKAtw1MdGsVYqsDyvPD7tRPmV2+n8w2oN1Tc6lSD/y7blc9t/g==" saltValue="KDsgSh8lSMpdFBQITBR+Ig==" spinCount="100000" sheet="1" objects="1" scenarios="1"/>
  <mergeCells count="25">
    <mergeCell ref="H13:K13"/>
    <mergeCell ref="E25:K25"/>
    <mergeCell ref="E24:K24"/>
    <mergeCell ref="H11:I11"/>
    <mergeCell ref="E26:K26"/>
    <mergeCell ref="J11:K11"/>
    <mergeCell ref="B17:K17"/>
    <mergeCell ref="B22:K22"/>
    <mergeCell ref="B18:K18"/>
    <mergeCell ref="E29:K29"/>
    <mergeCell ref="E27:K27"/>
    <mergeCell ref="B37:K37"/>
    <mergeCell ref="E28:K28"/>
    <mergeCell ref="E33:K33"/>
    <mergeCell ref="E32:K32"/>
    <mergeCell ref="E31:K31"/>
    <mergeCell ref="E30:K30"/>
    <mergeCell ref="B36:K36"/>
    <mergeCell ref="A1:C1"/>
    <mergeCell ref="J3:K3"/>
    <mergeCell ref="J4:K4"/>
    <mergeCell ref="J5:K5"/>
    <mergeCell ref="H10:K10"/>
    <mergeCell ref="J6:K6"/>
    <mergeCell ref="F10:G10"/>
  </mergeCells>
  <phoneticPr fontId="2"/>
  <conditionalFormatting sqref="J3:K5 I15:K15">
    <cfRule type="expression" dxfId="49" priority="8" stopIfTrue="1">
      <formula>I3=""</formula>
    </cfRule>
  </conditionalFormatting>
  <conditionalFormatting sqref="J6:K6">
    <cfRule type="expression" dxfId="48" priority="7" stopIfTrue="1">
      <formula>J6=""</formula>
    </cfRule>
  </conditionalFormatting>
  <conditionalFormatting sqref="H10:K10">
    <cfRule type="expression" dxfId="47" priority="6" stopIfTrue="1">
      <formula>$H$10=""</formula>
    </cfRule>
  </conditionalFormatting>
  <conditionalFormatting sqref="H11:I11">
    <cfRule type="expression" dxfId="46" priority="5" stopIfTrue="1">
      <formula>$H$11=""</formula>
    </cfRule>
  </conditionalFormatting>
  <conditionalFormatting sqref="J11:K11">
    <cfRule type="expression" dxfId="45" priority="4" stopIfTrue="1">
      <formula>$J$11=""</formula>
    </cfRule>
  </conditionalFormatting>
  <conditionalFormatting sqref="F10:G10">
    <cfRule type="expression" dxfId="44" priority="3" stopIfTrue="1">
      <formula>$H$10&lt;&gt;""</formula>
    </cfRule>
  </conditionalFormatting>
  <conditionalFormatting sqref="F11">
    <cfRule type="expression" dxfId="43" priority="2" stopIfTrue="1">
      <formula>$H$11&lt;&gt;""</formula>
    </cfRule>
  </conditionalFormatting>
  <conditionalFormatting sqref="G11">
    <cfRule type="expression" dxfId="42" priority="1" stopIfTrue="1">
      <formula>$J$11&lt;&gt;""</formula>
    </cfRule>
  </conditionalFormatting>
  <dataValidations count="8">
    <dataValidation type="custom" operator="equal" allowBlank="1" showInputMessage="1" showErrorMessage="1" error="経営体名は全角25文字以内で入力してください。_x000a_※空白（スペース）も全角で入力してください。" sqref="H10:K10" xr:uid="{00000000-0002-0000-0100-000000000000}">
      <formula1>AND(LENB(H10)&lt;=50,H10=DBCS(H10))</formula1>
    </dataValidation>
    <dataValidation type="custom" allowBlank="1" showInputMessage="1" showErrorMessage="1" error="役職は全角20文字以内で入力してください。_x000a_※空白（スペース）も全角で入力してください。" sqref="H11:I11" xr:uid="{00000000-0002-0000-0100-000001000000}">
      <formula1>AND(LENB(H11)&lt;=40,H11=DBCS(H11))</formula1>
    </dataValidation>
    <dataValidation type="custom" allowBlank="1" showInputMessage="1" showErrorMessage="1" error="代表者名は全角20文字以内で入力してください。_x000a_※空白（スペース）も全角で入力してください。" sqref="J11:K11" xr:uid="{00000000-0002-0000-0100-000002000000}">
      <formula1>AND(LENB(J11)&lt;=40,J11=DBCS(J11))</formula1>
    </dataValidation>
    <dataValidation type="list" allowBlank="1" showInputMessage="1" showErrorMessage="1" error="リストから選択してください。" sqref="J15" xr:uid="{00000000-0002-0000-0100-000003000000}">
      <formula1>INDIRECT("リスト!$O$4:$O$11")</formula1>
    </dataValidation>
    <dataValidation type="list" allowBlank="1" showInputMessage="1" showErrorMessage="1" error="リストから選択してください。" sqref="I15" xr:uid="{00000000-0002-0000-0100-000004000000}">
      <formula1>INDIRECT("リスト!$K$4:$K$50")</formula1>
    </dataValidation>
    <dataValidation type="list" allowBlank="1" showInputMessage="1" showErrorMessage="1" sqref="J3:K3" xr:uid="{00000000-0002-0000-0100-000005000000}">
      <formula1>INDIRECT("リスト!$G$4:$G$7")</formula1>
    </dataValidation>
    <dataValidation type="custom" imeMode="disabled" allowBlank="1" showInputMessage="1" showErrorMessage="1" error="受付番号は3桁の半角数字（ 001 ～ 100 ）で入力してください。" sqref="K15" xr:uid="{00000000-0002-0000-0100-000006000000}">
      <formula1>AND(ISNUMBER(INT(K15)),INT(K15)&gt;=1,INT(K15)&lt;=100,LENB(K15)=3)</formula1>
    </dataValidation>
    <dataValidation type="date" allowBlank="1" showInputMessage="1" showErrorMessage="1" error="発信日付は令和３年２月２６日～令和３年６月３０日までです" sqref="J5:K5" xr:uid="{74A5391A-FB03-4F17-9D73-02B9D3BCFD7F}">
      <formula1>INDIRECT("リスト!C74")</formula1>
      <formula2>INDIRECT("リスト!C75")</formula2>
    </dataValidation>
  </dataValidations>
  <pageMargins left="0.78740157480314965" right="0.39370078740157483" top="0.39370078740157483" bottom="0.39370078740157483" header="0.19685039370078741" footer="0.19685039370078741"/>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5"/>
  </sheetPr>
  <dimension ref="A1:AG23"/>
  <sheetViews>
    <sheetView view="pageBreakPreview" zoomScale="85" zoomScaleNormal="100" zoomScaleSheetLayoutView="85" workbookViewId="0"/>
  </sheetViews>
  <sheetFormatPr defaultRowHeight="13.5" customHeight="1"/>
  <cols>
    <col min="1" max="1" width="2.625" style="302" customWidth="1"/>
    <col min="2" max="4" width="4.625" style="302" customWidth="1"/>
    <col min="5" max="5" width="4.625" style="302" hidden="1" customWidth="1"/>
    <col min="6" max="6" width="15.625" style="302" customWidth="1"/>
    <col min="7" max="7" width="12.625" style="302" customWidth="1"/>
    <col min="8" max="8" width="10.625" style="302" customWidth="1"/>
    <col min="9" max="10" width="4.625" style="302" customWidth="1"/>
    <col min="11" max="11" width="10.625" style="302" customWidth="1"/>
    <col min="12" max="12" width="12.625" style="302" customWidth="1"/>
    <col min="13" max="15" width="4.625" style="302" customWidth="1"/>
    <col min="16" max="16" width="4.625" style="302" hidden="1" customWidth="1"/>
    <col min="17" max="19" width="5.625" style="302" customWidth="1"/>
    <col min="20" max="20" width="3.625" style="302" hidden="1" customWidth="1"/>
    <col min="21" max="25" width="3.625" style="302" customWidth="1"/>
    <col min="26" max="26" width="29.625" style="302" customWidth="1"/>
    <col min="27" max="27" width="5.625" style="302" customWidth="1"/>
    <col min="28" max="28" width="9" style="264" customWidth="1"/>
    <col min="29" max="29" width="10.625" style="82" hidden="1" customWidth="1"/>
    <col min="30" max="33" width="10.625" style="302" hidden="1" customWidth="1"/>
    <col min="34" max="16384" width="9" style="302"/>
  </cols>
  <sheetData>
    <row r="1" spans="1:33" ht="20.100000000000001" customHeight="1">
      <c r="A1" s="37"/>
      <c r="B1" s="559" t="s">
        <v>633</v>
      </c>
      <c r="C1" s="560"/>
      <c r="D1" s="560"/>
      <c r="E1" s="560"/>
      <c r="F1" s="561"/>
      <c r="G1" s="37" t="s">
        <v>531</v>
      </c>
      <c r="H1" s="37"/>
      <c r="I1" s="37"/>
      <c r="J1" s="37"/>
      <c r="K1" s="37"/>
      <c r="L1" s="37"/>
      <c r="M1" s="37"/>
      <c r="N1" s="283"/>
      <c r="O1" s="283"/>
      <c r="P1" s="52"/>
      <c r="Q1" s="285"/>
      <c r="R1" s="288"/>
      <c r="S1" s="289"/>
      <c r="T1" s="289"/>
      <c r="U1" s="289"/>
      <c r="V1" s="39"/>
      <c r="W1" s="39"/>
      <c r="X1" s="39"/>
      <c r="Y1" s="39"/>
      <c r="Z1" s="73" t="str">
        <f>IF('2-1(表紙)'!$J$3="","提出区分",'2-1(表紙)'!$J$3)</f>
        <v>提出区分</v>
      </c>
      <c r="AA1" s="73"/>
    </row>
    <row r="2" spans="1:33" ht="20.100000000000001" customHeight="1">
      <c r="A2" s="37"/>
      <c r="B2" s="64"/>
      <c r="C2" s="64"/>
      <c r="D2" s="64"/>
      <c r="E2" s="64"/>
      <c r="F2" s="64"/>
      <c r="G2" s="64"/>
      <c r="H2" s="64"/>
      <c r="I2" s="64"/>
      <c r="J2" s="64"/>
      <c r="K2" s="64"/>
      <c r="L2" s="64"/>
      <c r="M2" s="64"/>
      <c r="N2" s="285"/>
      <c r="O2" s="285"/>
      <c r="P2" s="52"/>
      <c r="Q2" s="287"/>
      <c r="R2" s="287"/>
      <c r="S2" s="290"/>
      <c r="T2" s="290"/>
      <c r="U2" s="290"/>
      <c r="V2" s="39"/>
      <c r="W2" s="39"/>
      <c r="X2" s="39"/>
      <c r="Y2" s="39"/>
      <c r="Z2" s="39"/>
      <c r="AA2" s="39"/>
      <c r="AB2" s="263"/>
      <c r="AD2" s="187"/>
      <c r="AE2" s="187"/>
      <c r="AF2" s="187"/>
    </row>
    <row r="3" spans="1:33" ht="20.100000000000001" customHeight="1">
      <c r="A3" s="37"/>
      <c r="B3" s="612" t="s">
        <v>600</v>
      </c>
      <c r="C3" s="612"/>
      <c r="D3" s="612"/>
      <c r="E3" s="612"/>
      <c r="F3" s="612"/>
      <c r="G3" s="612"/>
      <c r="H3" s="612"/>
      <c r="I3" s="168"/>
      <c r="J3" s="168"/>
      <c r="K3" s="168"/>
      <c r="L3" s="168"/>
      <c r="M3" s="206"/>
      <c r="N3" s="285"/>
      <c r="O3" s="591" t="s">
        <v>10</v>
      </c>
      <c r="P3" s="592"/>
      <c r="Q3" s="592"/>
      <c r="R3" s="593"/>
      <c r="S3" s="591" t="str">
        <f>IF('2-1(表紙)'!$I$15="","",'2-1(表紙)'!$I$15)</f>
        <v/>
      </c>
      <c r="T3" s="592"/>
      <c r="U3" s="592"/>
      <c r="V3" s="592"/>
      <c r="W3" s="592"/>
      <c r="X3" s="592"/>
      <c r="Y3" s="592"/>
      <c r="Z3" s="592"/>
      <c r="AA3" s="593"/>
      <c r="AB3" s="263"/>
    </row>
    <row r="4" spans="1:33" ht="20.100000000000001" customHeight="1">
      <c r="A4" s="37"/>
      <c r="B4" s="612"/>
      <c r="C4" s="612"/>
      <c r="D4" s="612"/>
      <c r="E4" s="612"/>
      <c r="F4" s="612"/>
      <c r="G4" s="612"/>
      <c r="H4" s="612"/>
      <c r="I4" s="168"/>
      <c r="J4" s="168"/>
      <c r="K4" s="168"/>
      <c r="L4" s="168"/>
      <c r="M4" s="206"/>
      <c r="N4" s="285"/>
      <c r="O4" s="591" t="s">
        <v>317</v>
      </c>
      <c r="P4" s="592"/>
      <c r="Q4" s="592"/>
      <c r="R4" s="593"/>
      <c r="S4" s="591" t="str">
        <f>IF('2-1(表紙)'!$J$15="","",'2-1(表紙)'!$J$15)</f>
        <v/>
      </c>
      <c r="T4" s="592"/>
      <c r="U4" s="592"/>
      <c r="V4" s="592"/>
      <c r="W4" s="592"/>
      <c r="X4" s="592"/>
      <c r="Y4" s="592"/>
      <c r="Z4" s="592"/>
      <c r="AA4" s="593"/>
      <c r="AB4" s="263"/>
      <c r="AD4" s="187"/>
      <c r="AE4" s="303"/>
    </row>
    <row r="5" spans="1:33" ht="20.100000000000001" customHeight="1">
      <c r="A5" s="37"/>
      <c r="B5" s="206"/>
      <c r="C5" s="206"/>
      <c r="D5" s="206"/>
      <c r="E5" s="206"/>
      <c r="F5" s="206"/>
      <c r="G5" s="206"/>
      <c r="H5" s="168"/>
      <c r="I5" s="168"/>
      <c r="J5" s="168"/>
      <c r="K5" s="168"/>
      <c r="L5" s="168"/>
      <c r="M5" s="206"/>
      <c r="N5" s="285"/>
      <c r="O5" s="591" t="str">
        <f>'2-1(表紙)'!F10</f>
        <v>林業経営体名</v>
      </c>
      <c r="P5" s="592"/>
      <c r="Q5" s="592"/>
      <c r="R5" s="593"/>
      <c r="S5" s="591" t="str">
        <f>IF('2-1(表紙)'!$H$10="","",'2-1(表紙)'!$H$10)</f>
        <v/>
      </c>
      <c r="T5" s="592"/>
      <c r="U5" s="592"/>
      <c r="V5" s="592"/>
      <c r="W5" s="592"/>
      <c r="X5" s="592"/>
      <c r="Y5" s="592"/>
      <c r="Z5" s="592"/>
      <c r="AA5" s="297" t="str">
        <f>IF('2-1(表紙)'!$K$15="","",'2-1(表紙)'!$K$15)</f>
        <v/>
      </c>
      <c r="AB5" s="263"/>
      <c r="AD5" s="187"/>
      <c r="AE5" s="187"/>
      <c r="AF5" s="187"/>
    </row>
    <row r="6" spans="1:33" ht="20.100000000000001" customHeight="1">
      <c r="A6" s="37"/>
      <c r="B6" s="37"/>
      <c r="C6" s="37"/>
      <c r="D6" s="37"/>
      <c r="E6" s="37"/>
      <c r="F6" s="37"/>
      <c r="G6" s="37"/>
      <c r="H6" s="37"/>
      <c r="I6" s="37"/>
      <c r="J6" s="37"/>
      <c r="K6" s="37"/>
      <c r="L6" s="37"/>
      <c r="M6" s="37"/>
      <c r="N6" s="37"/>
      <c r="O6" s="37"/>
      <c r="P6" s="37"/>
      <c r="Q6" s="37"/>
      <c r="R6" s="37"/>
      <c r="S6" s="39"/>
      <c r="T6" s="39"/>
      <c r="U6" s="39"/>
      <c r="V6" s="75"/>
      <c r="W6" s="75"/>
      <c r="X6" s="75"/>
      <c r="Y6" s="75"/>
      <c r="Z6" s="76"/>
      <c r="AA6" s="76"/>
      <c r="AB6" s="265"/>
    </row>
    <row r="7" spans="1:33" ht="20.100000000000001" customHeight="1">
      <c r="A7" s="37"/>
      <c r="B7" s="582" t="s">
        <v>319</v>
      </c>
      <c r="C7" s="582" t="s">
        <v>265</v>
      </c>
      <c r="D7" s="582" t="s">
        <v>0</v>
      </c>
      <c r="E7" s="598" t="s">
        <v>342</v>
      </c>
      <c r="F7" s="574" t="s">
        <v>136</v>
      </c>
      <c r="G7" s="574"/>
      <c r="H7" s="574"/>
      <c r="I7" s="574"/>
      <c r="J7" s="574"/>
      <c r="K7" s="559" t="s">
        <v>7</v>
      </c>
      <c r="L7" s="561"/>
      <c r="M7" s="578" t="s">
        <v>497</v>
      </c>
      <c r="N7" s="606"/>
      <c r="O7" s="594"/>
      <c r="P7" s="594"/>
      <c r="Q7" s="597"/>
      <c r="R7" s="597"/>
      <c r="S7" s="597"/>
      <c r="T7" s="588"/>
      <c r="U7" s="604"/>
      <c r="V7" s="605"/>
      <c r="W7" s="605"/>
      <c r="X7" s="605"/>
      <c r="Y7" s="605"/>
      <c r="Z7" s="574" t="s">
        <v>6</v>
      </c>
      <c r="AA7" s="574"/>
    </row>
    <row r="8" spans="1:33" ht="20.100000000000001" customHeight="1">
      <c r="A8" s="37"/>
      <c r="B8" s="609"/>
      <c r="C8" s="609"/>
      <c r="D8" s="609"/>
      <c r="E8" s="611"/>
      <c r="F8" s="574" t="s">
        <v>1</v>
      </c>
      <c r="G8" s="574" t="s">
        <v>348</v>
      </c>
      <c r="H8" s="574" t="s">
        <v>2</v>
      </c>
      <c r="I8" s="582" t="s">
        <v>3</v>
      </c>
      <c r="J8" s="582" t="s">
        <v>4</v>
      </c>
      <c r="K8" s="610" t="s">
        <v>137</v>
      </c>
      <c r="L8" s="574" t="s">
        <v>5</v>
      </c>
      <c r="M8" s="579"/>
      <c r="N8" s="607"/>
      <c r="O8" s="595"/>
      <c r="P8" s="595"/>
      <c r="Q8" s="598"/>
      <c r="R8" s="598"/>
      <c r="S8" s="598"/>
      <c r="T8" s="589"/>
      <c r="U8" s="586"/>
      <c r="V8" s="586"/>
      <c r="W8" s="586"/>
      <c r="X8" s="586"/>
      <c r="Y8" s="598"/>
      <c r="Z8" s="574"/>
      <c r="AA8" s="574"/>
    </row>
    <row r="9" spans="1:33" ht="80.099999999999994" customHeight="1" thickBot="1">
      <c r="A9" s="37"/>
      <c r="B9" s="583"/>
      <c r="C9" s="583"/>
      <c r="D9" s="583"/>
      <c r="E9" s="599"/>
      <c r="F9" s="581"/>
      <c r="G9" s="581"/>
      <c r="H9" s="581"/>
      <c r="I9" s="583"/>
      <c r="J9" s="583"/>
      <c r="K9" s="581"/>
      <c r="L9" s="581"/>
      <c r="M9" s="580"/>
      <c r="N9" s="608"/>
      <c r="O9" s="596"/>
      <c r="P9" s="596"/>
      <c r="Q9" s="599"/>
      <c r="R9" s="599"/>
      <c r="S9" s="599"/>
      <c r="T9" s="590"/>
      <c r="U9" s="587"/>
      <c r="V9" s="587"/>
      <c r="W9" s="587"/>
      <c r="X9" s="587"/>
      <c r="Y9" s="599"/>
      <c r="Z9" s="581"/>
      <c r="AA9" s="581"/>
      <c r="AC9" s="310" t="s">
        <v>430</v>
      </c>
      <c r="AD9" s="310">
        <f>O7</f>
        <v>0</v>
      </c>
      <c r="AE9" s="310" t="str">
        <f>'2-3(詳細)'!AC7</f>
        <v>"研修生の減"になった</v>
      </c>
      <c r="AF9" s="311" t="s">
        <v>432</v>
      </c>
    </row>
    <row r="10" spans="1:33" ht="20.100000000000001" customHeight="1" thickTop="1">
      <c r="A10" s="37"/>
      <c r="B10" s="600" t="s">
        <v>498</v>
      </c>
      <c r="C10" s="521">
        <v>1</v>
      </c>
      <c r="D10" s="522" t="str">
        <f>IF(F10="","","01")</f>
        <v/>
      </c>
      <c r="E10" s="452"/>
      <c r="F10" s="512"/>
      <c r="G10" s="512"/>
      <c r="H10" s="360"/>
      <c r="I10" s="523" t="str">
        <f>IF(OR(H10="",リスト!$G$27=""),"",DATEDIF(H10,リスト!$G$27,"Y"))</f>
        <v/>
      </c>
      <c r="J10" s="524"/>
      <c r="K10" s="360"/>
      <c r="L10" s="524"/>
      <c r="M10" s="525"/>
      <c r="N10" s="546"/>
      <c r="O10" s="546"/>
      <c r="P10" s="546"/>
      <c r="Q10" s="530"/>
      <c r="R10" s="547"/>
      <c r="S10" s="547"/>
      <c r="T10" s="547"/>
      <c r="U10" s="530"/>
      <c r="V10" s="530"/>
      <c r="W10" s="530"/>
      <c r="X10" s="530"/>
      <c r="Y10" s="530"/>
      <c r="Z10" s="603"/>
      <c r="AA10" s="603"/>
      <c r="AB10" s="263"/>
      <c r="AC10" s="307">
        <f t="shared" ref="AC10:AC14" si="0">IF(F10&lt;&gt;"",1,0)</f>
        <v>0</v>
      </c>
      <c r="AD10" s="309"/>
      <c r="AE10" s="307">
        <f>'2-3(詳細)'!AC10</f>
        <v>0</v>
      </c>
      <c r="AF10" s="308">
        <f>AC10-AE10</f>
        <v>0</v>
      </c>
    </row>
    <row r="11" spans="1:33" ht="20.100000000000001" customHeight="1">
      <c r="A11" s="37"/>
      <c r="B11" s="601"/>
      <c r="C11" s="79">
        <v>2</v>
      </c>
      <c r="D11" s="505" t="str">
        <f>IF(F11="","","02")</f>
        <v/>
      </c>
      <c r="E11" s="156"/>
      <c r="F11" s="511"/>
      <c r="G11" s="511"/>
      <c r="H11" s="361"/>
      <c r="I11" s="80" t="str">
        <f>IF(OR(H11="",リスト!$G$27=""),"",DATEDIF(H11,リスト!$G$27,"Y"))</f>
        <v/>
      </c>
      <c r="J11" s="90"/>
      <c r="K11" s="361"/>
      <c r="L11" s="90"/>
      <c r="M11" s="93"/>
      <c r="N11" s="548"/>
      <c r="O11" s="548"/>
      <c r="P11" s="548"/>
      <c r="Q11" s="233"/>
      <c r="R11" s="549"/>
      <c r="S11" s="549"/>
      <c r="T11" s="549"/>
      <c r="U11" s="233"/>
      <c r="V11" s="233"/>
      <c r="W11" s="233"/>
      <c r="X11" s="233"/>
      <c r="Y11" s="233"/>
      <c r="Z11" s="584"/>
      <c r="AA11" s="584"/>
      <c r="AB11" s="263"/>
      <c r="AC11" s="301">
        <f t="shared" si="0"/>
        <v>0</v>
      </c>
      <c r="AE11" s="301">
        <f>'2-3(詳細)'!AC11</f>
        <v>0</v>
      </c>
      <c r="AF11" s="304">
        <f t="shared" ref="AF11:AF13" si="1">AC11-AE11</f>
        <v>0</v>
      </c>
    </row>
    <row r="12" spans="1:33" ht="20.100000000000001" customHeight="1">
      <c r="A12" s="37"/>
      <c r="B12" s="601"/>
      <c r="C12" s="79">
        <v>3</v>
      </c>
      <c r="D12" s="505" t="str">
        <f>IF(F12="","","03")</f>
        <v/>
      </c>
      <c r="E12" s="156"/>
      <c r="F12" s="511"/>
      <c r="G12" s="511"/>
      <c r="H12" s="361"/>
      <c r="I12" s="80" t="str">
        <f>IF(OR(H12="",リスト!$G$27=""),"",DATEDIF(H12,リスト!$G$27,"Y"))</f>
        <v/>
      </c>
      <c r="J12" s="90"/>
      <c r="K12" s="361"/>
      <c r="L12" s="90"/>
      <c r="M12" s="93"/>
      <c r="N12" s="548"/>
      <c r="O12" s="548"/>
      <c r="P12" s="548"/>
      <c r="Q12" s="233"/>
      <c r="R12" s="549"/>
      <c r="S12" s="549"/>
      <c r="T12" s="549"/>
      <c r="U12" s="233"/>
      <c r="V12" s="233"/>
      <c r="W12" s="233"/>
      <c r="X12" s="233"/>
      <c r="Y12" s="233"/>
      <c r="Z12" s="584"/>
      <c r="AA12" s="584"/>
      <c r="AB12" s="263"/>
      <c r="AC12" s="301">
        <f t="shared" si="0"/>
        <v>0</v>
      </c>
      <c r="AD12" s="187"/>
      <c r="AE12" s="301">
        <f>'2-3(詳細)'!AC12</f>
        <v>0</v>
      </c>
      <c r="AF12" s="304">
        <f t="shared" si="1"/>
        <v>0</v>
      </c>
    </row>
    <row r="13" spans="1:33" ht="20.100000000000001" customHeight="1">
      <c r="A13" s="37"/>
      <c r="B13" s="601"/>
      <c r="C13" s="79">
        <v>4</v>
      </c>
      <c r="D13" s="505" t="str">
        <f>IF(F13="","","04")</f>
        <v/>
      </c>
      <c r="E13" s="156"/>
      <c r="F13" s="511"/>
      <c r="G13" s="511"/>
      <c r="H13" s="361"/>
      <c r="I13" s="80" t="str">
        <f>IF(OR(H13="",リスト!$G$27=""),"",DATEDIF(H13,リスト!$G$27,"Y"))</f>
        <v/>
      </c>
      <c r="J13" s="90"/>
      <c r="K13" s="361"/>
      <c r="L13" s="90"/>
      <c r="M13" s="93"/>
      <c r="N13" s="548"/>
      <c r="O13" s="548"/>
      <c r="P13" s="548"/>
      <c r="Q13" s="233"/>
      <c r="R13" s="549"/>
      <c r="S13" s="549"/>
      <c r="T13" s="549"/>
      <c r="U13" s="233"/>
      <c r="V13" s="233"/>
      <c r="W13" s="233"/>
      <c r="X13" s="233"/>
      <c r="Y13" s="233"/>
      <c r="Z13" s="584"/>
      <c r="AA13" s="584"/>
      <c r="AB13" s="263"/>
      <c r="AC13" s="301">
        <f t="shared" si="0"/>
        <v>0</v>
      </c>
      <c r="AD13" s="187"/>
      <c r="AE13" s="301">
        <f>'2-3(詳細)'!AC13</f>
        <v>0</v>
      </c>
      <c r="AF13" s="304">
        <f t="shared" si="1"/>
        <v>0</v>
      </c>
    </row>
    <row r="14" spans="1:33" ht="20.100000000000001" customHeight="1" thickBot="1">
      <c r="A14" s="37"/>
      <c r="B14" s="601"/>
      <c r="C14" s="79">
        <v>5</v>
      </c>
      <c r="D14" s="505" t="str">
        <f>IF(F14="","","05")</f>
        <v/>
      </c>
      <c r="E14" s="156"/>
      <c r="F14" s="511"/>
      <c r="G14" s="511"/>
      <c r="H14" s="361"/>
      <c r="I14" s="80" t="str">
        <f>IF(OR(H14="",リスト!$G$27=""),"",DATEDIF(H14,リスト!$G$27,"Y"))</f>
        <v/>
      </c>
      <c r="J14" s="90"/>
      <c r="K14" s="361"/>
      <c r="L14" s="90"/>
      <c r="M14" s="93"/>
      <c r="N14" s="548"/>
      <c r="O14" s="548"/>
      <c r="P14" s="548"/>
      <c r="Q14" s="233"/>
      <c r="R14" s="549"/>
      <c r="S14" s="549"/>
      <c r="T14" s="549"/>
      <c r="U14" s="233"/>
      <c r="V14" s="233"/>
      <c r="W14" s="233"/>
      <c r="X14" s="233"/>
      <c r="Y14" s="233"/>
      <c r="Z14" s="584"/>
      <c r="AA14" s="584"/>
      <c r="AB14" s="263"/>
      <c r="AC14" s="305">
        <f t="shared" si="0"/>
        <v>0</v>
      </c>
      <c r="AE14" s="305">
        <f>'2-3(詳細)'!AC14</f>
        <v>0</v>
      </c>
      <c r="AF14" s="306">
        <f>AC14-AE14</f>
        <v>0</v>
      </c>
      <c r="AG14" s="302" t="s">
        <v>434</v>
      </c>
    </row>
    <row r="15" spans="1:33" ht="20.100000000000001" customHeight="1" thickTop="1">
      <c r="A15" s="37"/>
      <c r="B15" s="601"/>
      <c r="C15" s="79">
        <v>6</v>
      </c>
      <c r="D15" s="550" t="str">
        <f>IF(F15="","","06")</f>
        <v/>
      </c>
      <c r="E15" s="56"/>
      <c r="F15" s="91"/>
      <c r="G15" s="511"/>
      <c r="H15" s="362"/>
      <c r="I15" s="191" t="str">
        <f>IF(OR(H15="",リスト!$G$27=""),"",DATEDIF(H15,リスト!$G$27,"Y"))</f>
        <v/>
      </c>
      <c r="J15" s="89"/>
      <c r="K15" s="362"/>
      <c r="L15" s="89"/>
      <c r="M15" s="92"/>
      <c r="N15" s="266"/>
      <c r="O15" s="266"/>
      <c r="P15" s="266"/>
      <c r="Q15" s="56"/>
      <c r="R15" s="57"/>
      <c r="S15" s="57"/>
      <c r="T15" s="57"/>
      <c r="U15" s="56"/>
      <c r="V15" s="56"/>
      <c r="W15" s="56"/>
      <c r="X15" s="56"/>
      <c r="Y15" s="56"/>
      <c r="Z15" s="585"/>
      <c r="AA15" s="585"/>
      <c r="AB15" s="263"/>
      <c r="AC15" s="307">
        <f t="shared" ref="AC15:AC19" si="2">IF(F15&lt;&gt;"",1,0)</f>
        <v>0</v>
      </c>
      <c r="AD15" s="309"/>
      <c r="AE15" s="307">
        <f>'2-3(詳細)'!AC15</f>
        <v>0</v>
      </c>
      <c r="AF15" s="308">
        <f>AC15-AE15</f>
        <v>0</v>
      </c>
    </row>
    <row r="16" spans="1:33" ht="20.100000000000001" customHeight="1">
      <c r="A16" s="37"/>
      <c r="B16" s="601"/>
      <c r="C16" s="79">
        <v>7</v>
      </c>
      <c r="D16" s="550" t="str">
        <f>IF(F16="","","07")</f>
        <v/>
      </c>
      <c r="E16" s="156"/>
      <c r="F16" s="511"/>
      <c r="G16" s="511"/>
      <c r="H16" s="361"/>
      <c r="I16" s="80" t="str">
        <f>IF(OR(H16="",リスト!$G$27=""),"",DATEDIF(H16,リスト!$G$27,"Y"))</f>
        <v/>
      </c>
      <c r="J16" s="90"/>
      <c r="K16" s="361"/>
      <c r="L16" s="90"/>
      <c r="M16" s="93"/>
      <c r="N16" s="267"/>
      <c r="O16" s="267"/>
      <c r="P16" s="267"/>
      <c r="Q16" s="156"/>
      <c r="R16" s="58"/>
      <c r="S16" s="58"/>
      <c r="T16" s="58"/>
      <c r="U16" s="156"/>
      <c r="V16" s="156"/>
      <c r="W16" s="156"/>
      <c r="X16" s="156"/>
      <c r="Y16" s="156"/>
      <c r="Z16" s="584"/>
      <c r="AA16" s="584"/>
      <c r="AB16" s="263"/>
      <c r="AC16" s="301">
        <f t="shared" si="2"/>
        <v>0</v>
      </c>
      <c r="AE16" s="301">
        <f>'2-3(詳細)'!AC16</f>
        <v>0</v>
      </c>
      <c r="AF16" s="304">
        <f t="shared" ref="AF16:AF18" si="3">AC16-AE16</f>
        <v>0</v>
      </c>
    </row>
    <row r="17" spans="1:33" ht="20.100000000000001" customHeight="1">
      <c r="A17" s="37"/>
      <c r="B17" s="601"/>
      <c r="C17" s="79">
        <v>8</v>
      </c>
      <c r="D17" s="550" t="str">
        <f>IF(F17="","","08")</f>
        <v/>
      </c>
      <c r="E17" s="156"/>
      <c r="F17" s="511"/>
      <c r="G17" s="511"/>
      <c r="H17" s="361"/>
      <c r="I17" s="80" t="str">
        <f>IF(OR(H17="",リスト!$G$27=""),"",DATEDIF(H17,リスト!$G$27,"Y"))</f>
        <v/>
      </c>
      <c r="J17" s="90"/>
      <c r="K17" s="361"/>
      <c r="L17" s="90"/>
      <c r="M17" s="93"/>
      <c r="N17" s="267"/>
      <c r="O17" s="267"/>
      <c r="P17" s="267"/>
      <c r="Q17" s="156"/>
      <c r="R17" s="58"/>
      <c r="S17" s="58"/>
      <c r="T17" s="58"/>
      <c r="U17" s="156"/>
      <c r="V17" s="156"/>
      <c r="W17" s="156"/>
      <c r="X17" s="156"/>
      <c r="Y17" s="156"/>
      <c r="Z17" s="584"/>
      <c r="AA17" s="584"/>
      <c r="AB17" s="263"/>
      <c r="AC17" s="301">
        <f t="shared" si="2"/>
        <v>0</v>
      </c>
      <c r="AD17" s="187"/>
      <c r="AE17" s="301">
        <f>'2-3(詳細)'!AC17</f>
        <v>0</v>
      </c>
      <c r="AF17" s="304">
        <f t="shared" si="3"/>
        <v>0</v>
      </c>
    </row>
    <row r="18" spans="1:33" ht="20.100000000000001" customHeight="1">
      <c r="A18" s="37"/>
      <c r="B18" s="601"/>
      <c r="C18" s="79">
        <v>9</v>
      </c>
      <c r="D18" s="550" t="str">
        <f>IF(F18="","","09")</f>
        <v/>
      </c>
      <c r="E18" s="156"/>
      <c r="F18" s="511"/>
      <c r="G18" s="511"/>
      <c r="H18" s="361"/>
      <c r="I18" s="80" t="str">
        <f>IF(OR(H18="",リスト!$G$27=""),"",DATEDIF(H18,リスト!$G$27,"Y"))</f>
        <v/>
      </c>
      <c r="J18" s="90"/>
      <c r="K18" s="361"/>
      <c r="L18" s="90"/>
      <c r="M18" s="93"/>
      <c r="N18" s="267"/>
      <c r="O18" s="267"/>
      <c r="P18" s="267"/>
      <c r="Q18" s="156"/>
      <c r="R18" s="58"/>
      <c r="S18" s="58"/>
      <c r="T18" s="58"/>
      <c r="U18" s="156"/>
      <c r="V18" s="156"/>
      <c r="W18" s="156"/>
      <c r="X18" s="156"/>
      <c r="Y18" s="156"/>
      <c r="Z18" s="584"/>
      <c r="AA18" s="584"/>
      <c r="AB18" s="263"/>
      <c r="AC18" s="301">
        <f t="shared" si="2"/>
        <v>0</v>
      </c>
      <c r="AD18" s="187"/>
      <c r="AE18" s="301">
        <f>'2-3(詳細)'!AC18</f>
        <v>0</v>
      </c>
      <c r="AF18" s="304">
        <f t="shared" si="3"/>
        <v>0</v>
      </c>
    </row>
    <row r="19" spans="1:33" ht="20.100000000000001" customHeight="1">
      <c r="A19" s="37"/>
      <c r="B19" s="602"/>
      <c r="C19" s="79">
        <v>10</v>
      </c>
      <c r="D19" s="550" t="str">
        <f>IF(F19="","","10")</f>
        <v/>
      </c>
      <c r="E19" s="156"/>
      <c r="F19" s="511"/>
      <c r="G19" s="511"/>
      <c r="H19" s="361"/>
      <c r="I19" s="80" t="str">
        <f>IF(OR(H19="",リスト!$G$27=""),"",DATEDIF(H19,リスト!$G$27,"Y"))</f>
        <v/>
      </c>
      <c r="J19" s="90"/>
      <c r="K19" s="361"/>
      <c r="L19" s="90"/>
      <c r="M19" s="93"/>
      <c r="N19" s="267"/>
      <c r="O19" s="267"/>
      <c r="P19" s="267"/>
      <c r="Q19" s="156"/>
      <c r="R19" s="58"/>
      <c r="S19" s="58"/>
      <c r="T19" s="58"/>
      <c r="U19" s="156"/>
      <c r="V19" s="156"/>
      <c r="W19" s="156"/>
      <c r="X19" s="156"/>
      <c r="Y19" s="156"/>
      <c r="Z19" s="584"/>
      <c r="AA19" s="584"/>
      <c r="AB19" s="263"/>
      <c r="AC19" s="305">
        <f t="shared" si="2"/>
        <v>0</v>
      </c>
      <c r="AE19" s="305">
        <f>'2-3(詳細)'!AC19</f>
        <v>0</v>
      </c>
      <c r="AF19" s="306">
        <f>AC19-AE19</f>
        <v>0</v>
      </c>
      <c r="AG19" s="302" t="s">
        <v>434</v>
      </c>
    </row>
    <row r="20" spans="1:33" ht="20.100000000000001" customHeight="1">
      <c r="A20" s="81"/>
      <c r="B20" s="187" t="str">
        <f>"【年齢】 "&amp; TEXT(リスト!G27,"yyyy年m月d日") &amp; "時点で計算されます。（年齢が60歳以上の場合、修了後5年以上就業出来る旨を備考欄に記載下さい）"</f>
        <v>【年齢】 2021年4月1日時点で計算されます。（年齢が60歳以上の場合、修了後5年以上就業出来る旨を備考欄に記載下さい）</v>
      </c>
      <c r="C20" s="81"/>
      <c r="D20" s="81"/>
      <c r="E20" s="81"/>
      <c r="F20" s="81"/>
      <c r="G20" s="81"/>
      <c r="H20" s="84"/>
      <c r="I20" s="175"/>
      <c r="J20" s="85"/>
      <c r="K20" s="84"/>
      <c r="L20" s="85"/>
      <c r="M20" s="86"/>
      <c r="N20" s="86"/>
      <c r="O20" s="86"/>
      <c r="P20" s="86"/>
      <c r="Q20" s="85"/>
      <c r="R20" s="87"/>
      <c r="S20" s="87"/>
      <c r="T20" s="87"/>
      <c r="U20" s="85"/>
      <c r="V20" s="85"/>
      <c r="W20" s="85"/>
      <c r="X20" s="85"/>
      <c r="Y20" s="85"/>
      <c r="Z20" s="88"/>
      <c r="AA20" s="88"/>
      <c r="AB20" s="263"/>
      <c r="AC20" s="83"/>
      <c r="AD20" s="187"/>
      <c r="AE20" s="187"/>
    </row>
    <row r="21" spans="1:33" ht="20.100000000000001" customHeight="1">
      <c r="A21" s="81"/>
      <c r="B21" s="263" t="s">
        <v>528</v>
      </c>
      <c r="C21" s="81"/>
      <c r="D21" s="81"/>
      <c r="E21" s="81"/>
      <c r="F21" s="81"/>
      <c r="G21" s="81"/>
      <c r="H21" s="84"/>
      <c r="I21" s="175"/>
      <c r="J21" s="85"/>
      <c r="K21" s="84"/>
      <c r="L21" s="85"/>
      <c r="M21" s="86"/>
      <c r="N21" s="86"/>
      <c r="O21" s="86"/>
      <c r="P21" s="86"/>
      <c r="Q21" s="85"/>
      <c r="R21" s="87"/>
      <c r="S21" s="87"/>
      <c r="T21" s="87"/>
      <c r="U21" s="85"/>
      <c r="V21" s="85"/>
      <c r="W21" s="85"/>
      <c r="X21" s="85"/>
      <c r="Y21" s="85"/>
      <c r="Z21" s="88"/>
      <c r="AA21" s="88"/>
      <c r="AB21" s="263"/>
      <c r="AC21" s="83"/>
      <c r="AD21" s="187"/>
      <c r="AE21" s="187"/>
    </row>
    <row r="22" spans="1:33" ht="20.100000000000001" customHeight="1">
      <c r="A22" s="81"/>
      <c r="B22" s="517"/>
      <c r="C22" s="81"/>
      <c r="D22" s="81"/>
      <c r="E22" s="81"/>
      <c r="F22" s="81"/>
      <c r="G22" s="81"/>
      <c r="H22" s="84"/>
      <c r="I22" s="175"/>
      <c r="J22" s="503"/>
      <c r="K22" s="84"/>
      <c r="L22" s="503"/>
      <c r="M22" s="86"/>
      <c r="N22" s="86"/>
      <c r="O22" s="86"/>
      <c r="P22" s="86"/>
      <c r="Q22" s="503"/>
      <c r="R22" s="87"/>
      <c r="S22" s="87"/>
      <c r="T22" s="87"/>
      <c r="U22" s="503"/>
      <c r="V22" s="503"/>
      <c r="W22" s="503"/>
      <c r="X22" s="503"/>
      <c r="Y22" s="503"/>
      <c r="Z22" s="88"/>
      <c r="AA22" s="88"/>
      <c r="AB22" s="263"/>
      <c r="AC22" s="83"/>
      <c r="AD22" s="187"/>
      <c r="AE22" s="187"/>
    </row>
    <row r="23" spans="1:33" ht="20.100000000000001" customHeight="1">
      <c r="A23" s="81"/>
      <c r="C23" s="81"/>
      <c r="D23" s="81"/>
      <c r="E23" s="81"/>
      <c r="F23" s="81"/>
      <c r="G23" s="81"/>
      <c r="H23" s="84"/>
      <c r="I23" s="175"/>
      <c r="J23" s="85"/>
      <c r="K23" s="84"/>
      <c r="L23" s="85"/>
      <c r="M23" s="86"/>
      <c r="N23" s="86"/>
      <c r="O23" s="86"/>
      <c r="P23" s="86"/>
      <c r="Q23" s="85"/>
      <c r="R23" s="87"/>
      <c r="S23" s="87"/>
      <c r="T23" s="87"/>
      <c r="U23" s="85"/>
      <c r="V23" s="85"/>
      <c r="W23" s="85"/>
      <c r="X23" s="85"/>
      <c r="Y23" s="85"/>
      <c r="Z23" s="88"/>
      <c r="AA23" s="88"/>
      <c r="AB23" s="263"/>
      <c r="AC23" s="83"/>
      <c r="AD23" s="187"/>
      <c r="AE23" s="187"/>
    </row>
  </sheetData>
  <sheetProtection algorithmName="SHA-512" hashValue="+7M74ZbF00wB+AGnCoIq7YkhLpSO0fKzbQTHMmtapAbqecrDp+QhdwXgXgHEbM+svei/6cTU19vs503QJ2aUuA==" saltValue="XS/mxtD1WX3wzoVduTEr3A==" spinCount="100000" sheet="1" objects="1" scenarios="1"/>
  <mergeCells count="48">
    <mergeCell ref="B1:F1"/>
    <mergeCell ref="K7:L7"/>
    <mergeCell ref="F8:F9"/>
    <mergeCell ref="L8:L9"/>
    <mergeCell ref="B7:B9"/>
    <mergeCell ref="D7:D9"/>
    <mergeCell ref="C7:C9"/>
    <mergeCell ref="J8:J9"/>
    <mergeCell ref="K8:K9"/>
    <mergeCell ref="F7:J7"/>
    <mergeCell ref="G8:G9"/>
    <mergeCell ref="E7:E9"/>
    <mergeCell ref="B3:H4"/>
    <mergeCell ref="Z17:AA17"/>
    <mergeCell ref="Z18:AA18"/>
    <mergeCell ref="Z19:AA19"/>
    <mergeCell ref="B10:B19"/>
    <mergeCell ref="S3:AA3"/>
    <mergeCell ref="S4:AA4"/>
    <mergeCell ref="S5:Z5"/>
    <mergeCell ref="Z10:AA10"/>
    <mergeCell ref="Y8:Y9"/>
    <mergeCell ref="Z13:AA13"/>
    <mergeCell ref="U7:Y7"/>
    <mergeCell ref="W8:W9"/>
    <mergeCell ref="N7:N9"/>
    <mergeCell ref="U8:U9"/>
    <mergeCell ref="Q8:Q9"/>
    <mergeCell ref="R8:R9"/>
    <mergeCell ref="O3:R3"/>
    <mergeCell ref="O4:R4"/>
    <mergeCell ref="O5:R5"/>
    <mergeCell ref="O7:O9"/>
    <mergeCell ref="P7:P9"/>
    <mergeCell ref="Q7:S7"/>
    <mergeCell ref="S8:S9"/>
    <mergeCell ref="M7:M9"/>
    <mergeCell ref="H8:H9"/>
    <mergeCell ref="I8:I9"/>
    <mergeCell ref="Z16:AA16"/>
    <mergeCell ref="Z7:AA9"/>
    <mergeCell ref="Z15:AA15"/>
    <mergeCell ref="Z11:AA11"/>
    <mergeCell ref="Z14:AA14"/>
    <mergeCell ref="Z12:AA12"/>
    <mergeCell ref="V8:V9"/>
    <mergeCell ref="T7:T9"/>
    <mergeCell ref="X8:X9"/>
  </mergeCells>
  <phoneticPr fontId="2"/>
  <conditionalFormatting sqref="F10:H14 J10:M14 Z10:AA14">
    <cfRule type="expression" dxfId="41" priority="6" stopIfTrue="1">
      <formula>F10=""</formula>
    </cfRule>
  </conditionalFormatting>
  <conditionalFormatting sqref="S3 S4:AA5 I10:I14 D10:D19">
    <cfRule type="expression" dxfId="40" priority="5" stopIfTrue="1">
      <formula>D3=""</formula>
    </cfRule>
  </conditionalFormatting>
  <conditionalFormatting sqref="F15:H19 J15:M19 Z15:AA19">
    <cfRule type="expression" dxfId="39" priority="2" stopIfTrue="1">
      <formula>F15=""</formula>
    </cfRule>
  </conditionalFormatting>
  <conditionalFormatting sqref="I15:I19">
    <cfRule type="expression" dxfId="38" priority="1" stopIfTrue="1">
      <formula>I15=""</formula>
    </cfRule>
  </conditionalFormatting>
  <dataValidations xWindow="220" yWindow="542" count="7">
    <dataValidation type="custom" allowBlank="1" showInputMessage="1" showErrorMessage="1" error="氏名は全角20文字以内で入力してください。_x000a_※空白（スペース）も全角で入力してください。_x000a_　 氏名の前後に空白（スペース）が入力されていないか確認してください。" prompt="全角20文字以内で入力。_x000a_空白（スペース）も全角。_x000a_氏名の前後に空白入れない。" sqref="F10:F19" xr:uid="{00000000-0002-0000-0200-000001000000}">
      <formula1>AND(TRIM(F10)=F10,LENB(F10)&lt;=40,F10=DBCS(F10))</formula1>
    </dataValidation>
    <dataValidation imeMode="halfKatakana" allowBlank="1" showInputMessage="1" showErrorMessage="1" sqref="G10:G19" xr:uid="{00000000-0002-0000-0200-000002000000}"/>
    <dataValidation type="list" allowBlank="1" showInputMessage="1" showErrorMessage="1" error="リストから選択してください。" sqref="L10:L19" xr:uid="{00000000-0002-0000-0200-000003000000}">
      <formula1>INDIRECT("リスト!$AA$3:$AA$10")</formula1>
    </dataValidation>
    <dataValidation type="whole" imeMode="disabled" allowBlank="1" showInputMessage="1" showErrorMessage="1" error="TRは林業就業経験が１年未満の方が対象となります。_x000a_経験月数を 0～11 の間で入力してください。" prompt="TRは月数を入力してください。_x000a_0～11まで入力できます。" sqref="M10:M19" xr:uid="{00000000-0002-0000-0200-000004000000}">
      <formula1>0</formula1>
      <formula2>11</formula2>
    </dataValidation>
    <dataValidation type="list" allowBlank="1" showInputMessage="1" showErrorMessage="1" error="リストから選択してください。" sqref="J10:J19" xr:uid="{00000000-0002-0000-0200-000005000000}">
      <formula1>"男,女"</formula1>
    </dataValidation>
    <dataValidation type="date" imeMode="disabled" operator="greaterThanOrEqual" allowBlank="1" showInputMessage="1" showErrorMessage="1" error="日付(YYYY/月/日)で入力して下さい。" sqref="H10:H19" xr:uid="{00000000-0002-0000-0200-00000C000000}">
      <formula1>INDIRECT("リスト!G68")</formula1>
    </dataValidation>
    <dataValidation type="date" operator="lessThanOrEqual" allowBlank="1" showInputMessage="1" showErrorMessage="1" error="2021/5/31までの日付を入力してください。" sqref="K10:K19" xr:uid="{00000000-0002-0000-0200-000013000000}">
      <formula1>INDIRECT("リスト!G75")</formula1>
    </dataValidation>
  </dataValidations>
  <printOptions horizontalCentered="1"/>
  <pageMargins left="0.19685039370078741" right="0.19685039370078741" top="0.78740157480314965" bottom="0.19685039370078741" header="0.39370078740157483" footer="0.19685039370078741"/>
  <pageSetup paperSize="9" scale="75"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5"/>
  </sheetPr>
  <dimension ref="A1:AR22"/>
  <sheetViews>
    <sheetView view="pageBreakPreview" zoomScale="85" zoomScaleNormal="75" zoomScaleSheetLayoutView="85" workbookViewId="0">
      <selection activeCell="AA12" sqref="AA12"/>
    </sheetView>
  </sheetViews>
  <sheetFormatPr defaultRowHeight="13.5" customHeight="1"/>
  <cols>
    <col min="1" max="1" width="2.625" style="37" customWidth="1"/>
    <col min="2" max="4" width="4.625" style="37" customWidth="1"/>
    <col min="5" max="5" width="15.625" style="37" customWidth="1"/>
    <col min="6" max="6" width="3.375" style="195" hidden="1" customWidth="1"/>
    <col min="7" max="7" width="3.375" style="37" hidden="1" customWidth="1"/>
    <col min="8" max="8" width="10.625" style="37" customWidth="1"/>
    <col min="9" max="19" width="5.625" style="37" customWidth="1"/>
    <col min="20" max="20" width="6.125" style="37" customWidth="1"/>
    <col min="21" max="21" width="8.125" style="37" customWidth="1"/>
    <col min="22" max="24" width="5.625" style="37" customWidth="1"/>
    <col min="25" max="25" width="5.5" style="37" customWidth="1"/>
    <col min="26" max="27" width="5.625" style="37" customWidth="1"/>
    <col min="28" max="28" width="10.625" style="37" customWidth="1"/>
    <col min="29" max="29" width="5.625" style="37" hidden="1" customWidth="1"/>
    <col min="30" max="30" width="10.75" style="37" customWidth="1"/>
    <col min="31" max="31" width="5.625" style="37" customWidth="1"/>
    <col min="32" max="32" width="60.625" style="277" customWidth="1"/>
    <col min="33" max="44" width="9" style="332" hidden="1" customWidth="1"/>
    <col min="45" max="16384" width="9" style="272"/>
  </cols>
  <sheetData>
    <row r="1" spans="2:44" ht="20.100000000000001" customHeight="1">
      <c r="B1" s="619" t="s">
        <v>634</v>
      </c>
      <c r="C1" s="620"/>
      <c r="D1" s="620"/>
      <c r="E1" s="620"/>
      <c r="F1" s="620"/>
      <c r="G1" s="620"/>
      <c r="H1" s="621"/>
      <c r="I1" s="102" t="s">
        <v>531</v>
      </c>
      <c r="M1" s="102"/>
      <c r="N1" s="102"/>
      <c r="O1" s="102"/>
      <c r="P1" s="102"/>
      <c r="Q1" s="102"/>
      <c r="R1" s="102"/>
      <c r="S1" s="102"/>
      <c r="T1" s="102"/>
      <c r="U1" s="102"/>
      <c r="V1" s="102"/>
      <c r="W1" s="102"/>
      <c r="X1" s="186"/>
      <c r="Y1" s="186"/>
      <c r="Z1" s="186"/>
      <c r="AA1" s="186"/>
      <c r="AB1" s="102"/>
      <c r="AC1" s="102"/>
      <c r="AD1" s="322" t="str">
        <f>IF('2-1(表紙)'!$J$3="","提出区分",'2-1(表紙)'!$J$3)</f>
        <v>提出区分</v>
      </c>
      <c r="AE1" s="186"/>
      <c r="AF1" s="271"/>
    </row>
    <row r="2" spans="2:44" ht="9.9499999999999993" customHeight="1">
      <c r="B2" s="102"/>
      <c r="C2" s="102"/>
      <c r="D2" s="102"/>
      <c r="E2" s="102"/>
      <c r="F2" s="109"/>
      <c r="G2" s="102"/>
      <c r="H2" s="102"/>
      <c r="I2" s="102"/>
      <c r="J2" s="102"/>
      <c r="K2" s="102"/>
      <c r="L2" s="102"/>
      <c r="M2" s="102"/>
      <c r="N2" s="102"/>
      <c r="O2" s="102"/>
      <c r="P2" s="102"/>
      <c r="Q2" s="102"/>
      <c r="R2" s="102"/>
      <c r="S2" s="102"/>
      <c r="T2" s="102"/>
      <c r="U2" s="102"/>
      <c r="V2" s="102"/>
      <c r="W2" s="102"/>
      <c r="X2" s="102"/>
      <c r="Y2" s="186"/>
      <c r="Z2" s="186"/>
      <c r="AA2" s="186"/>
      <c r="AB2" s="186"/>
      <c r="AC2" s="186"/>
      <c r="AD2" s="186"/>
      <c r="AE2" s="186"/>
      <c r="AF2" s="273"/>
    </row>
    <row r="3" spans="2:44" ht="20.100000000000001" customHeight="1">
      <c r="B3" s="654" t="s">
        <v>318</v>
      </c>
      <c r="C3" s="654"/>
      <c r="D3" s="654"/>
      <c r="E3" s="654"/>
      <c r="F3" s="654"/>
      <c r="G3" s="654"/>
      <c r="H3" s="654"/>
      <c r="I3" s="654"/>
      <c r="J3" s="654"/>
      <c r="K3" s="138"/>
      <c r="L3" s="138"/>
      <c r="M3" s="138"/>
      <c r="N3" s="138"/>
      <c r="O3" s="138"/>
      <c r="P3" s="138"/>
      <c r="Q3" s="138"/>
      <c r="R3" s="138"/>
      <c r="S3" s="138"/>
      <c r="T3" s="619" t="s">
        <v>255</v>
      </c>
      <c r="U3" s="620"/>
      <c r="V3" s="621"/>
      <c r="W3" s="622" t="str">
        <f>IF('2-1(表紙)'!$I$15="","",'2-1(表紙)'!$I$15)</f>
        <v/>
      </c>
      <c r="X3" s="623"/>
      <c r="Y3" s="623"/>
      <c r="Z3" s="623"/>
      <c r="AA3" s="623"/>
      <c r="AB3" s="623"/>
      <c r="AC3" s="623"/>
      <c r="AD3" s="623"/>
      <c r="AE3" s="627"/>
      <c r="AF3" s="274"/>
    </row>
    <row r="4" spans="2:44" ht="20.100000000000001" customHeight="1">
      <c r="B4" s="654"/>
      <c r="C4" s="654"/>
      <c r="D4" s="654"/>
      <c r="E4" s="654"/>
      <c r="F4" s="654"/>
      <c r="G4" s="654"/>
      <c r="H4" s="654"/>
      <c r="I4" s="654"/>
      <c r="J4" s="654"/>
      <c r="K4" s="138"/>
      <c r="L4" s="138"/>
      <c r="M4" s="138"/>
      <c r="N4" s="138"/>
      <c r="O4" s="138"/>
      <c r="P4" s="138"/>
      <c r="Q4" s="138"/>
      <c r="R4" s="138"/>
      <c r="S4" s="138"/>
      <c r="T4" s="624" t="s">
        <v>11</v>
      </c>
      <c r="U4" s="625"/>
      <c r="V4" s="626"/>
      <c r="W4" s="622" t="str">
        <f>IF('2-1(表紙)'!$J$15="","",'2-1(表紙)'!$J$15)</f>
        <v/>
      </c>
      <c r="X4" s="623"/>
      <c r="Y4" s="623"/>
      <c r="Z4" s="623"/>
      <c r="AA4" s="623"/>
      <c r="AB4" s="623"/>
      <c r="AC4" s="623"/>
      <c r="AD4" s="623"/>
      <c r="AE4" s="627"/>
      <c r="AF4" s="274"/>
    </row>
    <row r="5" spans="2:44" ht="20.100000000000001" customHeight="1">
      <c r="B5" s="138"/>
      <c r="C5" s="138"/>
      <c r="D5" s="138"/>
      <c r="E5" s="138"/>
      <c r="F5" s="138"/>
      <c r="G5" s="138"/>
      <c r="H5" s="138"/>
      <c r="I5" s="138"/>
      <c r="J5" s="138"/>
      <c r="K5" s="138"/>
      <c r="L5" s="138"/>
      <c r="M5" s="138"/>
      <c r="N5" s="138"/>
      <c r="O5" s="138"/>
      <c r="P5" s="138"/>
      <c r="Q5" s="138"/>
      <c r="R5" s="138"/>
      <c r="S5" s="138"/>
      <c r="T5" s="619" t="str">
        <f>'2-1(表紙)'!F10</f>
        <v>林業経営体名</v>
      </c>
      <c r="U5" s="620"/>
      <c r="V5" s="621"/>
      <c r="W5" s="622" t="str">
        <f>IF('2-1(表紙)'!$H$10="","",'2-1(表紙)'!$H$10)</f>
        <v/>
      </c>
      <c r="X5" s="623"/>
      <c r="Y5" s="623"/>
      <c r="Z5" s="623"/>
      <c r="AA5" s="623"/>
      <c r="AB5" s="623"/>
      <c r="AC5" s="623"/>
      <c r="AD5" s="623"/>
      <c r="AE5" s="292" t="str">
        <f>IF('2-1(表紙)'!$K$15="","",'2-1(表紙)'!$K$15)</f>
        <v/>
      </c>
      <c r="AF5" s="275"/>
    </row>
    <row r="6" spans="2:44" ht="9.9499999999999993" customHeight="1">
      <c r="B6" s="136"/>
      <c r="C6" s="136"/>
      <c r="D6" s="136"/>
      <c r="E6" s="136"/>
      <c r="F6" s="144"/>
      <c r="G6" s="136"/>
      <c r="H6" s="136"/>
      <c r="I6" s="136"/>
      <c r="J6" s="136"/>
      <c r="K6" s="136"/>
      <c r="L6" s="136"/>
      <c r="M6" s="136"/>
      <c r="N6" s="136"/>
      <c r="O6" s="136"/>
      <c r="P6" s="136"/>
      <c r="Q6" s="136"/>
      <c r="R6" s="136"/>
      <c r="S6" s="136"/>
      <c r="T6" s="136"/>
      <c r="U6" s="136"/>
      <c r="V6" s="136"/>
      <c r="W6" s="136"/>
      <c r="X6" s="136"/>
      <c r="Y6" s="102"/>
      <c r="Z6" s="102"/>
      <c r="AA6" s="102"/>
      <c r="AB6" s="102"/>
      <c r="AC6" s="102"/>
      <c r="AD6" s="38"/>
      <c r="AE6" s="194"/>
      <c r="AF6" s="276"/>
    </row>
    <row r="7" spans="2:44" ht="20.100000000000001" customHeight="1">
      <c r="B7" s="650" t="s">
        <v>319</v>
      </c>
      <c r="C7" s="648" t="s">
        <v>265</v>
      </c>
      <c r="D7" s="648" t="s">
        <v>0</v>
      </c>
      <c r="E7" s="652" t="s">
        <v>1</v>
      </c>
      <c r="F7" s="598" t="s">
        <v>342</v>
      </c>
      <c r="G7" s="628" t="s">
        <v>349</v>
      </c>
      <c r="H7" s="643" t="s">
        <v>428</v>
      </c>
      <c r="I7" s="643"/>
      <c r="J7" s="643"/>
      <c r="K7" s="643"/>
      <c r="L7" s="643"/>
      <c r="M7" s="643"/>
      <c r="N7" s="619" t="s">
        <v>138</v>
      </c>
      <c r="O7" s="620"/>
      <c r="P7" s="620"/>
      <c r="Q7" s="620"/>
      <c r="R7" s="620"/>
      <c r="S7" s="620"/>
      <c r="T7" s="620"/>
      <c r="U7" s="620"/>
      <c r="V7" s="620"/>
      <c r="W7" s="620"/>
      <c r="X7" s="620"/>
      <c r="Y7" s="620"/>
      <c r="Z7" s="620"/>
      <c r="AA7" s="621"/>
      <c r="AB7" s="640"/>
      <c r="AC7" s="628" t="s">
        <v>431</v>
      </c>
      <c r="AD7" s="637" t="s">
        <v>521</v>
      </c>
      <c r="AE7" s="638"/>
    </row>
    <row r="8" spans="2:44" ht="20.100000000000001" customHeight="1">
      <c r="B8" s="651"/>
      <c r="C8" s="648"/>
      <c r="D8" s="648"/>
      <c r="E8" s="624"/>
      <c r="F8" s="611"/>
      <c r="G8" s="629"/>
      <c r="H8" s="655" t="s">
        <v>380</v>
      </c>
      <c r="I8" s="644" t="s">
        <v>520</v>
      </c>
      <c r="J8" s="622" t="s">
        <v>651</v>
      </c>
      <c r="K8" s="623"/>
      <c r="L8" s="627"/>
      <c r="M8" s="646"/>
      <c r="N8" s="634" t="s">
        <v>139</v>
      </c>
      <c r="O8" s="636"/>
      <c r="P8" s="636"/>
      <c r="Q8" s="636"/>
      <c r="R8" s="636"/>
      <c r="S8" s="635"/>
      <c r="T8" s="634" t="s">
        <v>275</v>
      </c>
      <c r="U8" s="636"/>
      <c r="V8" s="636"/>
      <c r="W8" s="636"/>
      <c r="X8" s="636"/>
      <c r="Y8" s="635"/>
      <c r="Z8" s="634" t="s">
        <v>304</v>
      </c>
      <c r="AA8" s="635"/>
      <c r="AB8" s="641"/>
      <c r="AC8" s="629"/>
      <c r="AD8" s="638"/>
      <c r="AE8" s="638"/>
    </row>
    <row r="9" spans="2:44" ht="152.1" customHeight="1" thickBot="1">
      <c r="B9" s="645"/>
      <c r="C9" s="649"/>
      <c r="D9" s="649"/>
      <c r="E9" s="653"/>
      <c r="F9" s="599"/>
      <c r="G9" s="630"/>
      <c r="H9" s="656"/>
      <c r="I9" s="645"/>
      <c r="J9" s="540"/>
      <c r="K9" s="540"/>
      <c r="L9" s="268" t="s">
        <v>322</v>
      </c>
      <c r="M9" s="647"/>
      <c r="N9" s="218" t="s">
        <v>140</v>
      </c>
      <c r="O9" s="219" t="s">
        <v>142</v>
      </c>
      <c r="P9" s="219" t="s">
        <v>281</v>
      </c>
      <c r="Q9" s="220" t="s">
        <v>141</v>
      </c>
      <c r="R9" s="219" t="s">
        <v>143</v>
      </c>
      <c r="S9" s="221" t="s">
        <v>305</v>
      </c>
      <c r="T9" s="222" t="s">
        <v>145</v>
      </c>
      <c r="U9" s="219" t="s">
        <v>146</v>
      </c>
      <c r="V9" s="219" t="s">
        <v>148</v>
      </c>
      <c r="W9" s="223" t="s">
        <v>147</v>
      </c>
      <c r="X9" s="219" t="s">
        <v>144</v>
      </c>
      <c r="Y9" s="224" t="s">
        <v>282</v>
      </c>
      <c r="Z9" s="225" t="s">
        <v>302</v>
      </c>
      <c r="AA9" s="226" t="s">
        <v>303</v>
      </c>
      <c r="AB9" s="642"/>
      <c r="AC9" s="630"/>
      <c r="AD9" s="639"/>
      <c r="AE9" s="639"/>
      <c r="AF9" s="493"/>
    </row>
    <row r="10" spans="2:44" ht="19.5" customHeight="1" thickTop="1">
      <c r="B10" s="631" t="str">
        <f>'2-2(基本)'!B10</f>
        <v>ＴＲ</v>
      </c>
      <c r="C10" s="526">
        <v>1</v>
      </c>
      <c r="D10" s="527" t="str">
        <f>IF('2-2(基本)'!D10="","",'2-2(基本)'!D10)</f>
        <v/>
      </c>
      <c r="E10" s="236" t="str">
        <f>IF('2-2(基本)'!F10="","",'2-2(基本)'!F10)</f>
        <v/>
      </c>
      <c r="F10" s="528"/>
      <c r="G10" s="323"/>
      <c r="H10" s="360"/>
      <c r="I10" s="235" t="str">
        <f>IF('2-4(技術習得費)'!Q10&lt;&gt;"",'2-4(技術習得費)'!Q10,"")</f>
        <v/>
      </c>
      <c r="J10" s="520"/>
      <c r="K10" s="520"/>
      <c r="L10" s="529"/>
      <c r="M10" s="530"/>
      <c r="N10" s="531"/>
      <c r="O10" s="532"/>
      <c r="P10" s="532"/>
      <c r="Q10" s="532"/>
      <c r="R10" s="532"/>
      <c r="S10" s="533"/>
      <c r="T10" s="531"/>
      <c r="U10" s="532"/>
      <c r="V10" s="532"/>
      <c r="W10" s="532"/>
      <c r="X10" s="532"/>
      <c r="Y10" s="533"/>
      <c r="Z10" s="531"/>
      <c r="AA10" s="533"/>
      <c r="AB10" s="534"/>
      <c r="AC10" s="323">
        <f t="shared" ref="AC10:AC14" si="0">IF(AND(E10&lt;&gt;"",H10=""),1,0)</f>
        <v>0</v>
      </c>
      <c r="AD10" s="603"/>
      <c r="AE10" s="603"/>
      <c r="AF10" s="494"/>
    </row>
    <row r="11" spans="2:44" ht="19.5" customHeight="1">
      <c r="B11" s="632"/>
      <c r="C11" s="188">
        <v>2</v>
      </c>
      <c r="D11" s="97" t="str">
        <f>IF('2-2(基本)'!D11="","",'2-2(基本)'!D11)</f>
        <v/>
      </c>
      <c r="E11" s="98" t="str">
        <f>IF('2-2(基本)'!F11="","",'2-2(基本)'!F11)</f>
        <v/>
      </c>
      <c r="F11" s="230"/>
      <c r="G11" s="231"/>
      <c r="H11" s="361"/>
      <c r="I11" s="234" t="str">
        <f>IF('2-4(技術習得費)'!Q11&lt;&gt;"",'2-4(技術習得費)'!Q11,"")</f>
        <v/>
      </c>
      <c r="J11" s="282"/>
      <c r="K11" s="282"/>
      <c r="L11" s="95"/>
      <c r="M11" s="233"/>
      <c r="N11" s="215"/>
      <c r="O11" s="216"/>
      <c r="P11" s="216"/>
      <c r="Q11" s="216"/>
      <c r="R11" s="216"/>
      <c r="S11" s="217"/>
      <c r="T11" s="215"/>
      <c r="U11" s="216"/>
      <c r="V11" s="216"/>
      <c r="W11" s="216"/>
      <c r="X11" s="216"/>
      <c r="Y11" s="217"/>
      <c r="Z11" s="215"/>
      <c r="AA11" s="217"/>
      <c r="AB11" s="279"/>
      <c r="AC11" s="229">
        <f t="shared" si="0"/>
        <v>0</v>
      </c>
      <c r="AD11" s="584"/>
      <c r="AE11" s="584"/>
      <c r="AF11" s="494"/>
      <c r="AG11" s="328"/>
      <c r="AI11" s="333"/>
      <c r="AL11" s="357"/>
      <c r="AM11" s="357"/>
      <c r="AN11" s="357"/>
    </row>
    <row r="12" spans="2:44" ht="19.5" customHeight="1">
      <c r="B12" s="632"/>
      <c r="C12" s="188">
        <v>3</v>
      </c>
      <c r="D12" s="97" t="str">
        <f>IF('2-2(基本)'!D12="","",'2-2(基本)'!D12)</f>
        <v/>
      </c>
      <c r="E12" s="98" t="str">
        <f>IF('2-2(基本)'!F12="","",'2-2(基本)'!F12)</f>
        <v/>
      </c>
      <c r="F12" s="230"/>
      <c r="G12" s="231"/>
      <c r="H12" s="361"/>
      <c r="I12" s="234" t="str">
        <f>IF('2-4(技術習得費)'!Q12&lt;&gt;"",'2-4(技術習得費)'!Q12,"")</f>
        <v/>
      </c>
      <c r="J12" s="282"/>
      <c r="K12" s="282"/>
      <c r="L12" s="95"/>
      <c r="M12" s="233"/>
      <c r="N12" s="215"/>
      <c r="O12" s="216"/>
      <c r="P12" s="216"/>
      <c r="Q12" s="216"/>
      <c r="R12" s="216"/>
      <c r="S12" s="217"/>
      <c r="T12" s="215"/>
      <c r="U12" s="216"/>
      <c r="V12" s="216"/>
      <c r="W12" s="216"/>
      <c r="X12" s="216"/>
      <c r="Y12" s="217"/>
      <c r="Z12" s="215"/>
      <c r="AA12" s="217"/>
      <c r="AB12" s="279"/>
      <c r="AC12" s="229">
        <f t="shared" si="0"/>
        <v>0</v>
      </c>
      <c r="AD12" s="584"/>
      <c r="AE12" s="584"/>
      <c r="AF12" s="494"/>
      <c r="AG12" s="328"/>
      <c r="AI12" s="334"/>
      <c r="AL12" s="613" t="s">
        <v>451</v>
      </c>
      <c r="AM12" s="614"/>
      <c r="AN12" s="615"/>
      <c r="AO12" s="613" t="s">
        <v>455</v>
      </c>
      <c r="AP12" s="614"/>
      <c r="AQ12" s="614"/>
      <c r="AR12" s="615"/>
    </row>
    <row r="13" spans="2:44" ht="19.5" customHeight="1" thickBot="1">
      <c r="B13" s="632"/>
      <c r="C13" s="188">
        <v>4</v>
      </c>
      <c r="D13" s="97" t="str">
        <f>IF('2-2(基本)'!D13="","",'2-2(基本)'!D13)</f>
        <v/>
      </c>
      <c r="E13" s="98" t="str">
        <f>IF('2-2(基本)'!F13="","",'2-2(基本)'!F13)</f>
        <v/>
      </c>
      <c r="F13" s="230"/>
      <c r="G13" s="231"/>
      <c r="H13" s="361"/>
      <c r="I13" s="234" t="str">
        <f>IF('2-4(技術習得費)'!Q13&lt;&gt;"",'2-4(技術習得費)'!Q13,"")</f>
        <v/>
      </c>
      <c r="J13" s="282"/>
      <c r="K13" s="282"/>
      <c r="L13" s="95"/>
      <c r="M13" s="233"/>
      <c r="N13" s="215"/>
      <c r="O13" s="216"/>
      <c r="P13" s="216"/>
      <c r="Q13" s="216"/>
      <c r="R13" s="216"/>
      <c r="S13" s="217"/>
      <c r="T13" s="215"/>
      <c r="U13" s="216"/>
      <c r="V13" s="216"/>
      <c r="W13" s="216"/>
      <c r="X13" s="216"/>
      <c r="Y13" s="217"/>
      <c r="Z13" s="215"/>
      <c r="AA13" s="217"/>
      <c r="AB13" s="279"/>
      <c r="AC13" s="229">
        <f t="shared" si="0"/>
        <v>0</v>
      </c>
      <c r="AD13" s="584"/>
      <c r="AE13" s="584"/>
      <c r="AF13" s="494"/>
      <c r="AG13" s="328"/>
      <c r="AH13" s="336"/>
      <c r="AI13" s="336"/>
      <c r="AJ13" s="336"/>
      <c r="AK13" s="336"/>
      <c r="AL13" s="335" t="s">
        <v>452</v>
      </c>
      <c r="AM13" s="335" t="s">
        <v>453</v>
      </c>
      <c r="AN13" s="337" t="s">
        <v>454</v>
      </c>
      <c r="AO13" s="338">
        <f>B15</f>
        <v>0</v>
      </c>
      <c r="AP13" s="339" t="e">
        <f>#REF!</f>
        <v>#REF!</v>
      </c>
      <c r="AQ13" s="339" t="e">
        <f>#REF!</f>
        <v>#REF!</v>
      </c>
      <c r="AR13" s="340" t="s">
        <v>456</v>
      </c>
    </row>
    <row r="14" spans="2:44" ht="19.5" customHeight="1" thickTop="1" thickBot="1">
      <c r="B14" s="632"/>
      <c r="C14" s="188">
        <v>5</v>
      </c>
      <c r="D14" s="97" t="str">
        <f>IF('2-2(基本)'!D14="","",'2-2(基本)'!D14)</f>
        <v/>
      </c>
      <c r="E14" s="98" t="str">
        <f>IF('2-2(基本)'!F14="","",'2-2(基本)'!F14)</f>
        <v/>
      </c>
      <c r="F14" s="230"/>
      <c r="G14" s="231"/>
      <c r="H14" s="361"/>
      <c r="I14" s="234" t="str">
        <f>IF('2-4(技術習得費)'!Q14&lt;&gt;"",'2-4(技術習得費)'!Q14,"")</f>
        <v/>
      </c>
      <c r="J14" s="282"/>
      <c r="K14" s="282"/>
      <c r="L14" s="96"/>
      <c r="M14" s="233"/>
      <c r="N14" s="215"/>
      <c r="O14" s="216"/>
      <c r="P14" s="216"/>
      <c r="Q14" s="216"/>
      <c r="R14" s="216"/>
      <c r="S14" s="217"/>
      <c r="T14" s="215"/>
      <c r="U14" s="216"/>
      <c r="V14" s="216"/>
      <c r="W14" s="216"/>
      <c r="X14" s="216"/>
      <c r="Y14" s="217"/>
      <c r="Z14" s="215"/>
      <c r="AA14" s="217"/>
      <c r="AB14" s="279"/>
      <c r="AC14" s="231">
        <f t="shared" si="0"/>
        <v>0</v>
      </c>
      <c r="AD14" s="584"/>
      <c r="AE14" s="584"/>
      <c r="AF14" s="494"/>
      <c r="AG14" s="328"/>
      <c r="AH14" s="337" t="s">
        <v>457</v>
      </c>
      <c r="AI14" s="337" t="s">
        <v>458</v>
      </c>
      <c r="AJ14" s="337" t="s">
        <v>313</v>
      </c>
      <c r="AK14" s="341" t="s">
        <v>459</v>
      </c>
      <c r="AL14" s="356"/>
      <c r="AM14" s="342"/>
      <c r="AN14" s="343"/>
      <c r="AO14" s="344" t="e">
        <f>IF(SUM(AO15:AO22)&gt;0,SUM(AO15:AO22),"")</f>
        <v>#REF!</v>
      </c>
      <c r="AP14" s="345" t="e">
        <f>IF(SUM(AP15:AP22)&gt;0,SUM(AP15:AP22),"")</f>
        <v>#REF!</v>
      </c>
      <c r="AQ14" s="346" t="e">
        <f>IF(SUM(AQ15:AQ22)&gt;0,SUM(AQ15:AQ22),"")</f>
        <v>#REF!</v>
      </c>
      <c r="AR14" s="347" t="e">
        <f>IF(SUM(AR15:AR22)&gt;0,SUM(AR15:AR22),"")</f>
        <v>#REF!</v>
      </c>
    </row>
    <row r="15" spans="2:44" ht="19.5" customHeight="1" thickTop="1">
      <c r="B15" s="632"/>
      <c r="C15" s="188">
        <v>6</v>
      </c>
      <c r="D15" s="97" t="str">
        <f>IF('2-2(基本)'!D15="","",'2-2(基本)'!D15)</f>
        <v/>
      </c>
      <c r="E15" s="98" t="str">
        <f>IF('2-2(基本)'!F15="","",'2-2(基本)'!F15)</f>
        <v/>
      </c>
      <c r="F15" s="228"/>
      <c r="G15" s="229"/>
      <c r="H15" s="362"/>
      <c r="I15" s="234" t="str">
        <f>IF('2-4(技術習得費)'!Q15&lt;&gt;"",'2-4(技術習得費)'!Q15,"")</f>
        <v/>
      </c>
      <c r="J15" s="281"/>
      <c r="K15" s="281"/>
      <c r="L15" s="95"/>
      <c r="M15" s="232"/>
      <c r="N15" s="212"/>
      <c r="O15" s="213"/>
      <c r="P15" s="213"/>
      <c r="Q15" s="213"/>
      <c r="R15" s="213"/>
      <c r="S15" s="214"/>
      <c r="T15" s="212"/>
      <c r="U15" s="213"/>
      <c r="V15" s="213"/>
      <c r="W15" s="213"/>
      <c r="X15" s="213"/>
      <c r="Y15" s="214"/>
      <c r="Z15" s="212"/>
      <c r="AA15" s="214"/>
      <c r="AB15" s="278"/>
      <c r="AC15" s="229">
        <f t="shared" ref="AC15:AC19" si="1">IF(AND(E15&lt;&gt;"",H15=""),1,0)</f>
        <v>0</v>
      </c>
      <c r="AD15" s="585"/>
      <c r="AE15" s="585"/>
      <c r="AF15" s="494"/>
      <c r="AG15" s="616" t="s">
        <v>460</v>
      </c>
      <c r="AH15" s="348" t="str">
        <f>E15</f>
        <v/>
      </c>
      <c r="AI15" s="349">
        <f>B$15</f>
        <v>0</v>
      </c>
      <c r="AJ15" s="350" t="str">
        <f>IF(H15&lt;&gt;"",H15,"")</f>
        <v/>
      </c>
      <c r="AK15" s="351" t="str">
        <f>IF(AH15&lt;&gt;"",ROW(),"")</f>
        <v/>
      </c>
      <c r="AL15" s="329" t="str">
        <f>IF(COUNT($AK:$AK)&lt;ROW(A1),"",INDEX(AH:AH,SMALL($AK:$AK,ROW(A1))))</f>
        <v/>
      </c>
      <c r="AM15" s="330" t="str">
        <f>IF(COUNT($AK:$AK)&lt;ROW(A1),"",INDEX(AI:AI,SMALL($AK:$AK,ROW(A1))))</f>
        <v/>
      </c>
      <c r="AN15" s="331" t="str">
        <f>IF(COUNT($AK:$AK)&lt;ROW(A1),"",INDEX(AJ:AJ,SMALL($AK:$AK,ROW(A1))))</f>
        <v/>
      </c>
      <c r="AO15" s="352" t="str">
        <f>IF(AND(AO$13=AI15,AH15&lt;&gt;"",AJ15=""),1,"")</f>
        <v/>
      </c>
      <c r="AP15" s="353" t="e">
        <f>IF(AND(AP$13=AI15,AH15&lt;&gt;"",AJ15=""),1,"")</f>
        <v>#REF!</v>
      </c>
      <c r="AQ15" s="353" t="e">
        <f>IF(AND(AQ$13=AI15,AH15&lt;&gt;"",AJ15=""),1,"")</f>
        <v>#REF!</v>
      </c>
      <c r="AR15" s="353" t="str">
        <f>IF(AND(E10&lt;&gt;"",H10=""),1,"")</f>
        <v/>
      </c>
    </row>
    <row r="16" spans="2:44" ht="19.5" customHeight="1">
      <c r="B16" s="632"/>
      <c r="C16" s="188">
        <v>7</v>
      </c>
      <c r="D16" s="97" t="str">
        <f>IF('2-2(基本)'!D16="","",'2-2(基本)'!D16)</f>
        <v/>
      </c>
      <c r="E16" s="98" t="str">
        <f>IF('2-2(基本)'!F16="","",'2-2(基本)'!F16)</f>
        <v/>
      </c>
      <c r="F16" s="230"/>
      <c r="G16" s="231"/>
      <c r="H16" s="361"/>
      <c r="I16" s="234" t="str">
        <f>IF('2-4(技術習得費)'!Q16&lt;&gt;"",'2-4(技術習得費)'!Q16,"")</f>
        <v/>
      </c>
      <c r="J16" s="282"/>
      <c r="K16" s="282"/>
      <c r="L16" s="95"/>
      <c r="M16" s="233"/>
      <c r="N16" s="215"/>
      <c r="O16" s="216"/>
      <c r="P16" s="216"/>
      <c r="Q16" s="216"/>
      <c r="R16" s="216"/>
      <c r="S16" s="217"/>
      <c r="T16" s="215"/>
      <c r="U16" s="216"/>
      <c r="V16" s="216"/>
      <c r="W16" s="216"/>
      <c r="X16" s="216"/>
      <c r="Y16" s="217"/>
      <c r="Z16" s="215"/>
      <c r="AA16" s="217"/>
      <c r="AB16" s="279"/>
      <c r="AC16" s="229">
        <f t="shared" si="1"/>
        <v>0</v>
      </c>
      <c r="AD16" s="584"/>
      <c r="AE16" s="584"/>
      <c r="AF16" s="494"/>
      <c r="AG16" s="617"/>
      <c r="AH16" s="348" t="str">
        <f t="shared" ref="AH16:AH19" si="2">E16</f>
        <v/>
      </c>
      <c r="AI16" s="349">
        <f>B$15</f>
        <v>0</v>
      </c>
      <c r="AJ16" s="350" t="str">
        <f t="shared" ref="AJ16:AJ19" si="3">IF(H16&lt;&gt;"",H16,"")</f>
        <v/>
      </c>
      <c r="AK16" s="351" t="str">
        <f>IF(AH16&lt;&gt;"",ROW(),"")</f>
        <v/>
      </c>
      <c r="AL16" s="329" t="str">
        <f>IF(COUNT($AK:$AK)&lt;ROW(A2),"",INDEX(AH:AH,SMALL($AK:$AK,ROW(A2))))</f>
        <v/>
      </c>
      <c r="AM16" s="330" t="str">
        <f>IF(COUNT($AK:$AK)&lt;ROW(A2),"",INDEX(AI:AI,SMALL($AK:$AK,ROW(A2))))</f>
        <v/>
      </c>
      <c r="AN16" s="331" t="str">
        <f>IF(COUNT($AK:$AK)&lt;ROW(A2),"",INDEX(AJ:AJ,SMALL($AK:$AK,ROW(A2))))</f>
        <v/>
      </c>
      <c r="AO16" s="352" t="str">
        <f t="shared" ref="AO16:AO22" si="4">IF(AND(AO$13=AI16,AH16&lt;&gt;"",AJ16=""),1,"")</f>
        <v/>
      </c>
      <c r="AP16" s="353" t="e">
        <f t="shared" ref="AP16:AP22" si="5">IF(AND(AP$13=AI16,AH16&lt;&gt;"",AJ16=""),1,"")</f>
        <v>#REF!</v>
      </c>
      <c r="AQ16" s="353" t="e">
        <f t="shared" ref="AQ16:AQ22" si="6">IF(AND(AQ$13=AI16,AH16&lt;&gt;"",AJ16=""),1,"")</f>
        <v>#REF!</v>
      </c>
      <c r="AR16" s="353" t="str">
        <f>IF(AND(E11&lt;&gt;"",H11=""),1,"")</f>
        <v/>
      </c>
    </row>
    <row r="17" spans="2:44" ht="19.5" customHeight="1">
      <c r="B17" s="632"/>
      <c r="C17" s="188">
        <v>8</v>
      </c>
      <c r="D17" s="97" t="str">
        <f>IF('2-2(基本)'!D17="","",'2-2(基本)'!D17)</f>
        <v/>
      </c>
      <c r="E17" s="98" t="str">
        <f>IF('2-2(基本)'!F17="","",'2-2(基本)'!F17)</f>
        <v/>
      </c>
      <c r="F17" s="230"/>
      <c r="G17" s="231"/>
      <c r="H17" s="361"/>
      <c r="I17" s="234" t="str">
        <f>IF('2-4(技術習得費)'!Q17&lt;&gt;"",'2-4(技術習得費)'!Q17,"")</f>
        <v/>
      </c>
      <c r="J17" s="282"/>
      <c r="K17" s="282"/>
      <c r="L17" s="95"/>
      <c r="M17" s="233"/>
      <c r="N17" s="215"/>
      <c r="O17" s="216"/>
      <c r="P17" s="216"/>
      <c r="Q17" s="216"/>
      <c r="R17" s="216"/>
      <c r="S17" s="217"/>
      <c r="T17" s="215"/>
      <c r="U17" s="216"/>
      <c r="V17" s="216"/>
      <c r="W17" s="216"/>
      <c r="X17" s="216"/>
      <c r="Y17" s="217"/>
      <c r="Z17" s="215"/>
      <c r="AA17" s="217"/>
      <c r="AB17" s="279"/>
      <c r="AC17" s="229">
        <f t="shared" si="1"/>
        <v>0</v>
      </c>
      <c r="AD17" s="584"/>
      <c r="AE17" s="584"/>
      <c r="AF17" s="494"/>
      <c r="AG17" s="617"/>
      <c r="AH17" s="348" t="str">
        <f t="shared" si="2"/>
        <v/>
      </c>
      <c r="AI17" s="349">
        <f>B$15</f>
        <v>0</v>
      </c>
      <c r="AJ17" s="350" t="str">
        <f t="shared" si="3"/>
        <v/>
      </c>
      <c r="AK17" s="351" t="str">
        <f>IF(AH17&lt;&gt;"",ROW(),"")</f>
        <v/>
      </c>
      <c r="AL17" s="329" t="str">
        <f>IF(COUNT($AK:$AK)&lt;ROW(A3),"",INDEX(AH:AH,SMALL($AK:$AK,ROW(A3))))</f>
        <v/>
      </c>
      <c r="AM17" s="330" t="str">
        <f>IF(COUNT($AK:$AK)&lt;ROW(A3),"",INDEX(AI:AI,SMALL($AK:$AK,ROW(A3))))</f>
        <v/>
      </c>
      <c r="AN17" s="331" t="str">
        <f>IF(COUNT($AK:$AK)&lt;ROW(A3),"",INDEX(AJ:AJ,SMALL($AK:$AK,ROW(A3))))</f>
        <v/>
      </c>
      <c r="AO17" s="352" t="str">
        <f t="shared" si="4"/>
        <v/>
      </c>
      <c r="AP17" s="353" t="e">
        <f t="shared" si="5"/>
        <v>#REF!</v>
      </c>
      <c r="AQ17" s="353" t="e">
        <f t="shared" si="6"/>
        <v>#REF!</v>
      </c>
      <c r="AR17" s="353" t="str">
        <f>IF(AND(E12&lt;&gt;"",H12=""),1,"")</f>
        <v/>
      </c>
    </row>
    <row r="18" spans="2:44" ht="19.5" customHeight="1">
      <c r="B18" s="632"/>
      <c r="C18" s="188">
        <v>9</v>
      </c>
      <c r="D18" s="97" t="str">
        <f>IF('2-2(基本)'!D18="","",'2-2(基本)'!D18)</f>
        <v/>
      </c>
      <c r="E18" s="98" t="str">
        <f>IF('2-2(基本)'!F18="","",'2-2(基本)'!F18)</f>
        <v/>
      </c>
      <c r="F18" s="230"/>
      <c r="G18" s="231"/>
      <c r="H18" s="361"/>
      <c r="I18" s="234" t="str">
        <f>IF('2-4(技術習得費)'!Q18&lt;&gt;"",'2-4(技術習得費)'!Q18,"")</f>
        <v/>
      </c>
      <c r="J18" s="282"/>
      <c r="K18" s="282"/>
      <c r="L18" s="95"/>
      <c r="M18" s="233"/>
      <c r="N18" s="215"/>
      <c r="O18" s="216"/>
      <c r="P18" s="216"/>
      <c r="Q18" s="216"/>
      <c r="R18" s="216"/>
      <c r="S18" s="217"/>
      <c r="T18" s="215"/>
      <c r="U18" s="216"/>
      <c r="V18" s="216"/>
      <c r="W18" s="216"/>
      <c r="X18" s="216"/>
      <c r="Y18" s="217"/>
      <c r="Z18" s="215"/>
      <c r="AA18" s="217"/>
      <c r="AB18" s="279"/>
      <c r="AC18" s="229">
        <f t="shared" si="1"/>
        <v>0</v>
      </c>
      <c r="AD18" s="584"/>
      <c r="AE18" s="584"/>
      <c r="AF18" s="494"/>
      <c r="AG18" s="617"/>
      <c r="AH18" s="348" t="str">
        <f t="shared" si="2"/>
        <v/>
      </c>
      <c r="AI18" s="349">
        <f>B$15</f>
        <v>0</v>
      </c>
      <c r="AJ18" s="350" t="str">
        <f t="shared" si="3"/>
        <v/>
      </c>
      <c r="AK18" s="351" t="str">
        <f t="shared" ref="AK18:AK22" si="7">IF(AH18&lt;&gt;"",ROW(),"")</f>
        <v/>
      </c>
      <c r="AL18" s="329" t="str">
        <f>IF(COUNT($AK:$AK)&lt;ROW(A4),"",INDEX(AH:AH,SMALL($AK:$AK,ROW(A4))))</f>
        <v/>
      </c>
      <c r="AM18" s="330" t="str">
        <f>IF(COUNT($AK:$AK)&lt;ROW(A4),"",INDEX(AI:AI,SMALL($AK:$AK,ROW(A4))))</f>
        <v/>
      </c>
      <c r="AN18" s="331" t="str">
        <f>IF(COUNT($AK:$AK)&lt;ROW(A4),"",INDEX(AJ:AJ,SMALL($AK:$AK,ROW(A4))))</f>
        <v/>
      </c>
      <c r="AO18" s="352" t="str">
        <f t="shared" si="4"/>
        <v/>
      </c>
      <c r="AP18" s="353" t="e">
        <f t="shared" si="5"/>
        <v>#REF!</v>
      </c>
      <c r="AQ18" s="353" t="e">
        <f t="shared" si="6"/>
        <v>#REF!</v>
      </c>
      <c r="AR18" s="353" t="str">
        <f>IF(AND(E13&lt;&gt;"",H13=""),1,"")</f>
        <v/>
      </c>
    </row>
    <row r="19" spans="2:44" ht="19.5" customHeight="1">
      <c r="B19" s="633"/>
      <c r="C19" s="188">
        <v>10</v>
      </c>
      <c r="D19" s="97" t="str">
        <f>IF('2-2(基本)'!D19="","",'2-2(基本)'!D19)</f>
        <v/>
      </c>
      <c r="E19" s="98" t="str">
        <f>IF('2-2(基本)'!F19="","",'2-2(基本)'!F19)</f>
        <v/>
      </c>
      <c r="F19" s="230"/>
      <c r="G19" s="231"/>
      <c r="H19" s="361"/>
      <c r="I19" s="234" t="str">
        <f>IF('2-4(技術習得費)'!Q19&lt;&gt;"",'2-4(技術習得費)'!Q19,"")</f>
        <v/>
      </c>
      <c r="J19" s="282"/>
      <c r="K19" s="282"/>
      <c r="L19" s="96"/>
      <c r="M19" s="233"/>
      <c r="N19" s="215"/>
      <c r="O19" s="216"/>
      <c r="P19" s="216"/>
      <c r="Q19" s="216"/>
      <c r="R19" s="216"/>
      <c r="S19" s="217"/>
      <c r="T19" s="215"/>
      <c r="U19" s="216"/>
      <c r="V19" s="216"/>
      <c r="W19" s="216"/>
      <c r="X19" s="216"/>
      <c r="Y19" s="217"/>
      <c r="Z19" s="215"/>
      <c r="AA19" s="217"/>
      <c r="AB19" s="279"/>
      <c r="AC19" s="231">
        <f t="shared" si="1"/>
        <v>0</v>
      </c>
      <c r="AD19" s="584"/>
      <c r="AE19" s="584"/>
      <c r="AF19" s="494"/>
      <c r="AG19" s="617"/>
      <c r="AH19" s="348" t="str">
        <f t="shared" si="2"/>
        <v/>
      </c>
      <c r="AI19" s="349">
        <f>B$15</f>
        <v>0</v>
      </c>
      <c r="AJ19" s="350" t="str">
        <f t="shared" si="3"/>
        <v/>
      </c>
      <c r="AK19" s="351" t="str">
        <f t="shared" si="7"/>
        <v/>
      </c>
      <c r="AL19" s="329" t="str">
        <f>IF(COUNT($AK:$AK)&lt;ROW(A5),"",INDEX(AH:AH,SMALL($AK:$AK,ROW(A5))))</f>
        <v/>
      </c>
      <c r="AM19" s="330" t="str">
        <f>IF(COUNT($AK:$AK)&lt;ROW(A5),"",INDEX(AI:AI,SMALL($AK:$AK,ROW(A5))))</f>
        <v/>
      </c>
      <c r="AN19" s="331" t="str">
        <f>IF(COUNT($AK:$AK)&lt;ROW(A5),"",INDEX(AJ:AJ,SMALL($AK:$AK,ROW(A5))))</f>
        <v/>
      </c>
      <c r="AO19" s="352" t="str">
        <f t="shared" si="4"/>
        <v/>
      </c>
      <c r="AP19" s="353" t="e">
        <f t="shared" si="5"/>
        <v>#REF!</v>
      </c>
      <c r="AQ19" s="353" t="e">
        <f t="shared" si="6"/>
        <v>#REF!</v>
      </c>
      <c r="AR19" s="353" t="str">
        <f>IF(AND(E14&lt;&gt;"",H14=""),1,"")</f>
        <v/>
      </c>
    </row>
    <row r="20" spans="2:44" ht="20.100000000000001" customHeight="1">
      <c r="B20" s="85" t="s">
        <v>404</v>
      </c>
      <c r="C20" s="189" t="str">
        <f>"研修は"&amp;TEXT(リスト!$G$55,"yyyy年m月d日")&amp;"から"&amp;TEXT(リスト!$G$56,"yyyy年m月d日")&amp;"までの期間です。"</f>
        <v>研修は2021年4月1日から2021年5月31日までの期間です。</v>
      </c>
      <c r="AF20" s="495"/>
      <c r="AG20" s="616" t="s">
        <v>461</v>
      </c>
      <c r="AH20" s="348" t="e">
        <f>#REF!</f>
        <v>#REF!</v>
      </c>
      <c r="AI20" s="349" t="e">
        <f>#REF!</f>
        <v>#REF!</v>
      </c>
      <c r="AJ20" s="350" t="e">
        <f>IF(#REF!&lt;&gt;"",#REF!,"")</f>
        <v>#REF!</v>
      </c>
      <c r="AK20" s="351" t="e">
        <f t="shared" si="7"/>
        <v>#REF!</v>
      </c>
      <c r="AL20" s="329" t="str">
        <f>IF(COUNT($AK:$AK)&lt;ROW(A16),"",INDEX(AH:AH,SMALL($AK:$AK,ROW(A16))))</f>
        <v/>
      </c>
      <c r="AM20" s="330" t="str">
        <f>IF(COUNT($AK:$AK)&lt;ROW(A16),"",INDEX(AI:AI,SMALL($AK:$AK,ROW(A16))))</f>
        <v/>
      </c>
      <c r="AN20" s="331" t="str">
        <f>IF(COUNT($AK:$AK)&lt;ROW(A16),"",INDEX(AJ:AJ,SMALL($AK:$AK,ROW(A16))))</f>
        <v/>
      </c>
      <c r="AO20" s="352" t="e">
        <f t="shared" si="4"/>
        <v>#REF!</v>
      </c>
      <c r="AP20" s="353" t="e">
        <f t="shared" si="5"/>
        <v>#REF!</v>
      </c>
      <c r="AQ20" s="353" t="e">
        <f t="shared" si="6"/>
        <v>#REF!</v>
      </c>
      <c r="AR20" s="354" t="e">
        <f>IF(AND(#REF!&lt;&gt;"",#REF!=""),1,"")</f>
        <v>#REF!</v>
      </c>
    </row>
    <row r="21" spans="2:44" ht="20.100000000000001" customHeight="1">
      <c r="B21" s="261"/>
      <c r="C21" s="618"/>
      <c r="D21" s="618"/>
      <c r="E21" s="618"/>
      <c r="F21" s="618"/>
      <c r="G21" s="618"/>
      <c r="H21" s="618"/>
      <c r="I21" s="618"/>
      <c r="J21" s="618"/>
      <c r="K21" s="618"/>
      <c r="L21" s="618"/>
      <c r="M21" s="618"/>
      <c r="N21" s="618"/>
      <c r="O21" s="618"/>
      <c r="P21" s="618"/>
      <c r="Q21" s="618"/>
      <c r="R21" s="618"/>
      <c r="S21" s="618"/>
      <c r="T21" s="618"/>
      <c r="U21" s="618"/>
      <c r="V21" s="618"/>
      <c r="W21" s="618"/>
      <c r="X21" s="618"/>
      <c r="Y21" s="618"/>
      <c r="Z21" s="618"/>
      <c r="AA21" s="618"/>
      <c r="AB21" s="618"/>
      <c r="AC21" s="618"/>
      <c r="AD21" s="618"/>
      <c r="AE21" s="618"/>
      <c r="AF21" s="495"/>
      <c r="AG21" s="617"/>
      <c r="AH21" s="348" t="e">
        <f>#REF!</f>
        <v>#REF!</v>
      </c>
      <c r="AI21" s="349" t="e">
        <f>#REF!</f>
        <v>#REF!</v>
      </c>
      <c r="AJ21" s="350" t="e">
        <f>IF(#REF!&lt;&gt;"",#REF!,"")</f>
        <v>#REF!</v>
      </c>
      <c r="AK21" s="351" t="e">
        <f t="shared" si="7"/>
        <v>#REF!</v>
      </c>
      <c r="AL21" s="329" t="str">
        <f>IF(COUNT($AK:$AK)&lt;ROW(A17),"",INDEX(AH:AH,SMALL($AK:$AK,ROW(A17))))</f>
        <v/>
      </c>
      <c r="AM21" s="330" t="str">
        <f>IF(COUNT($AK:$AK)&lt;ROW(A17),"",INDEX(AI:AI,SMALL($AK:$AK,ROW(A17))))</f>
        <v/>
      </c>
      <c r="AN21" s="331" t="str">
        <f>IF(COUNT($AK:$AK)&lt;ROW(A17),"",INDEX(AJ:AJ,SMALL($AK:$AK,ROW(A17))))</f>
        <v/>
      </c>
      <c r="AO21" s="352" t="e">
        <f t="shared" si="4"/>
        <v>#REF!</v>
      </c>
      <c r="AP21" s="353" t="e">
        <f t="shared" si="5"/>
        <v>#REF!</v>
      </c>
      <c r="AQ21" s="353" t="e">
        <f t="shared" si="6"/>
        <v>#REF!</v>
      </c>
      <c r="AR21" s="354" t="e">
        <f>IF(AND(#REF!&lt;&gt;"",#REF!=""),1,"")</f>
        <v>#REF!</v>
      </c>
    </row>
    <row r="22" spans="2:44" ht="20.100000000000001" customHeight="1">
      <c r="B22" s="261"/>
      <c r="C22" s="618"/>
      <c r="D22" s="618"/>
      <c r="E22" s="618"/>
      <c r="F22" s="618"/>
      <c r="G22" s="618"/>
      <c r="H22" s="618"/>
      <c r="I22" s="618"/>
      <c r="J22" s="618"/>
      <c r="K22" s="618"/>
      <c r="L22" s="618"/>
      <c r="M22" s="618"/>
      <c r="N22" s="618"/>
      <c r="O22" s="618"/>
      <c r="P22" s="618"/>
      <c r="Q22" s="618"/>
      <c r="R22" s="618"/>
      <c r="S22" s="618"/>
      <c r="T22" s="618"/>
      <c r="U22" s="618"/>
      <c r="V22" s="618"/>
      <c r="W22" s="618"/>
      <c r="X22" s="618"/>
      <c r="Y22" s="618"/>
      <c r="Z22" s="618"/>
      <c r="AA22" s="618"/>
      <c r="AB22" s="618"/>
      <c r="AC22" s="618"/>
      <c r="AD22" s="618"/>
      <c r="AE22" s="618"/>
      <c r="AF22" s="495"/>
      <c r="AG22" s="617"/>
      <c r="AH22" s="348" t="e">
        <f>#REF!</f>
        <v>#REF!</v>
      </c>
      <c r="AI22" s="349" t="e">
        <f>#REF!</f>
        <v>#REF!</v>
      </c>
      <c r="AJ22" s="350" t="e">
        <f>IF(#REF!&lt;&gt;"",#REF!,"")</f>
        <v>#REF!</v>
      </c>
      <c r="AK22" s="351" t="e">
        <f t="shared" si="7"/>
        <v>#REF!</v>
      </c>
      <c r="AL22" s="329" t="str">
        <f>IF(COUNT($AK:$AK)&lt;ROW(A18),"",INDEX(AH:AH,SMALL($AK:$AK,ROW(A18))))</f>
        <v/>
      </c>
      <c r="AM22" s="330" t="str">
        <f>IF(COUNT($AK:$AK)&lt;ROW(A18),"",INDEX(AI:AI,SMALL($AK:$AK,ROW(A18))))</f>
        <v/>
      </c>
      <c r="AN22" s="331" t="str">
        <f>IF(COUNT($AK:$AK)&lt;ROW(A18),"",INDEX(AJ:AJ,SMALL($AK:$AK,ROW(A18))))</f>
        <v/>
      </c>
      <c r="AO22" s="352" t="e">
        <f t="shared" si="4"/>
        <v>#REF!</v>
      </c>
      <c r="AP22" s="353" t="e">
        <f t="shared" si="5"/>
        <v>#REF!</v>
      </c>
      <c r="AQ22" s="353" t="e">
        <f t="shared" si="6"/>
        <v>#REF!</v>
      </c>
      <c r="AR22" s="354" t="e">
        <f>IF(AND(#REF!&lt;&gt;"",#REF!=""),1,"")</f>
        <v>#REF!</v>
      </c>
    </row>
  </sheetData>
  <sheetProtection algorithmName="SHA-512" hashValue="HvxpiUg0ERkX1vgmIAQ790d5zGgbVDwrM8/mqAsQaB6As2LBancVV0LqYcTgkJ0pjFTKXuWZLsX1tNskjtyH/Q==" saltValue="LcIj9rIaMF2dc27jsQttNA==" spinCount="100000" sheet="1" objects="1" scenarios="1"/>
  <mergeCells count="43">
    <mergeCell ref="B1:H1"/>
    <mergeCell ref="C7:C9"/>
    <mergeCell ref="D7:D9"/>
    <mergeCell ref="F7:F9"/>
    <mergeCell ref="G7:G9"/>
    <mergeCell ref="B7:B9"/>
    <mergeCell ref="E7:E9"/>
    <mergeCell ref="B3:J4"/>
    <mergeCell ref="H8:H9"/>
    <mergeCell ref="B10:B19"/>
    <mergeCell ref="Z8:AA8"/>
    <mergeCell ref="T8:Y8"/>
    <mergeCell ref="AD7:AE9"/>
    <mergeCell ref="AB7:AB9"/>
    <mergeCell ref="N8:S8"/>
    <mergeCell ref="J8:L8"/>
    <mergeCell ref="H7:M7"/>
    <mergeCell ref="I8:I9"/>
    <mergeCell ref="AD13:AE13"/>
    <mergeCell ref="AD14:AE14"/>
    <mergeCell ref="AD15:AE15"/>
    <mergeCell ref="M8:M9"/>
    <mergeCell ref="T5:V5"/>
    <mergeCell ref="W5:AD5"/>
    <mergeCell ref="AD11:AE11"/>
    <mergeCell ref="AD12:AE12"/>
    <mergeCell ref="T3:V3"/>
    <mergeCell ref="T4:V4"/>
    <mergeCell ref="N7:AA7"/>
    <mergeCell ref="W3:AE3"/>
    <mergeCell ref="W4:AE4"/>
    <mergeCell ref="AC7:AC9"/>
    <mergeCell ref="AD10:AE10"/>
    <mergeCell ref="AO12:AR12"/>
    <mergeCell ref="AG15:AG19"/>
    <mergeCell ref="AG20:AG22"/>
    <mergeCell ref="AD19:AE19"/>
    <mergeCell ref="AD16:AE16"/>
    <mergeCell ref="AD17:AE17"/>
    <mergeCell ref="AD18:AE18"/>
    <mergeCell ref="C21:AE21"/>
    <mergeCell ref="C22:AE22"/>
    <mergeCell ref="AL12:AN12"/>
  </mergeCells>
  <phoneticPr fontId="2"/>
  <conditionalFormatting sqref="H10:H14 L10:L14 N10:AA14 AD10:AE14">
    <cfRule type="expression" dxfId="37" priority="4" stopIfTrue="1">
      <formula>H10=""</formula>
    </cfRule>
  </conditionalFormatting>
  <conditionalFormatting sqref="D10:E14 W3:AE5 I10:I19">
    <cfRule type="expression" dxfId="36" priority="3" stopIfTrue="1">
      <formula>D3=""</formula>
    </cfRule>
  </conditionalFormatting>
  <conditionalFormatting sqref="H15:H19 L15:L19 N15:AA19 AD15:AE19">
    <cfRule type="expression" dxfId="35" priority="2" stopIfTrue="1">
      <formula>H15=""</formula>
    </cfRule>
  </conditionalFormatting>
  <conditionalFormatting sqref="D15:E19">
    <cfRule type="expression" dxfId="34" priority="1" stopIfTrue="1">
      <formula>D15=""</formula>
    </cfRule>
  </conditionalFormatting>
  <dataValidations count="6">
    <dataValidation type="list" allowBlank="1" showInputMessage="1" showErrorMessage="1" sqref="N10:AA19" xr:uid="{00000000-0002-0000-0500-000000000000}">
      <formula1>"○"</formula1>
    </dataValidation>
    <dataValidation type="date" allowBlank="1" showInputMessage="1" showErrorMessage="1" error="2021/4/1～2021/5/31までの日付を入力してください。" sqref="H10:H19" xr:uid="{00000000-0002-0000-0500-000002000000}">
      <formula1>INDIRECT("リスト!$G$55")</formula1>
      <formula2>INDIRECT("リスト!$G$56")</formula2>
    </dataValidation>
    <dataValidation type="whole" allowBlank="1" showInputMessage="1" showErrorMessage="1" error="0～130の間で入力してください。" sqref="J10:K19" xr:uid="{00000000-0002-0000-0500-000003000000}">
      <formula1>0</formula1>
      <formula2>INDIRECT("リスト!$C$84")</formula2>
    </dataValidation>
    <dataValidation allowBlank="1" error="0～3の間で入力してください。" sqref="I10:I19" xr:uid="{00000000-0002-0000-0500-000004000000}"/>
    <dataValidation allowBlank="1" error="0～365の間で入力してください。" sqref="L10:L19" xr:uid="{00000000-0002-0000-0500-000005000000}"/>
    <dataValidation type="date" allowBlank="1" showErrorMessage="1" prompt="2018/6/1～2019/1/31まで入力できます。" sqref="AB10:AB19" xr:uid="{00000000-0002-0000-0500-000006000000}">
      <formula1>INDIRECT("リスト!$G$54")</formula1>
      <formula2>INDIRECT("リスト!$G$55")</formula2>
    </dataValidation>
  </dataValidations>
  <printOptions horizontalCentered="1"/>
  <pageMargins left="0.19685039370078741" right="0.19685039370078741" top="0.78740157480314965" bottom="0.19685039370078741" header="0.39370078740157483" footer="0.19685039370078741"/>
  <pageSetup paperSize="9" scale="73"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4"/>
  </sheetPr>
  <dimension ref="B1:AB21"/>
  <sheetViews>
    <sheetView view="pageBreakPreview" zoomScale="85" zoomScaleNormal="75" zoomScaleSheetLayoutView="85" workbookViewId="0">
      <selection activeCell="L17" sqref="L17"/>
    </sheetView>
  </sheetViews>
  <sheetFormatPr defaultRowHeight="13.5" customHeight="1"/>
  <cols>
    <col min="1" max="4" width="3.625" style="102" customWidth="1"/>
    <col min="5" max="6" width="3.625" style="102" hidden="1" customWidth="1"/>
    <col min="7" max="7" width="15.625" style="102" customWidth="1"/>
    <col min="8" max="16" width="10.625" style="102" customWidth="1"/>
    <col min="17" max="17" width="4.5" style="102" customWidth="1"/>
    <col min="18" max="18" width="44.75" style="102" customWidth="1"/>
    <col min="19" max="19" width="5.625" style="102" customWidth="1"/>
    <col min="20" max="20" width="60.625" style="132" customWidth="1"/>
    <col min="21" max="21" width="9" style="102" customWidth="1"/>
    <col min="22" max="28" width="9" style="102" hidden="1" customWidth="1"/>
    <col min="29" max="16384" width="9" style="102"/>
  </cols>
  <sheetData>
    <row r="1" spans="2:28" ht="20.100000000000001" customHeight="1">
      <c r="B1" s="643" t="s">
        <v>635</v>
      </c>
      <c r="C1" s="643"/>
      <c r="D1" s="643"/>
      <c r="E1" s="643"/>
      <c r="F1" s="643"/>
      <c r="G1" s="643"/>
      <c r="I1" s="397"/>
      <c r="J1" s="396"/>
      <c r="K1" s="396"/>
      <c r="L1" s="291"/>
      <c r="Q1" s="103"/>
      <c r="R1" s="172" t="str">
        <f>IF('2-1(表紙)'!$J$3="","提出区分",'2-1(表紙)'!$J$3)</f>
        <v>提出区分</v>
      </c>
      <c r="T1" s="102"/>
    </row>
    <row r="2" spans="2:28" ht="20.100000000000001" customHeight="1">
      <c r="I2" s="501"/>
      <c r="J2" s="501"/>
      <c r="K2" s="396"/>
      <c r="L2" s="291"/>
      <c r="T2" s="102"/>
    </row>
    <row r="3" spans="2:28" ht="20.100000000000001" customHeight="1">
      <c r="B3" s="663" t="s">
        <v>149</v>
      </c>
      <c r="C3" s="663"/>
      <c r="D3" s="663"/>
      <c r="E3" s="663"/>
      <c r="F3" s="663"/>
      <c r="G3" s="663"/>
      <c r="H3" s="663"/>
      <c r="I3" s="501"/>
      <c r="J3" s="501"/>
      <c r="K3" s="501"/>
      <c r="L3" s="501"/>
      <c r="O3" s="643" t="s">
        <v>251</v>
      </c>
      <c r="P3" s="643"/>
      <c r="Q3" s="622" t="str">
        <f>IF('2-1(表紙)'!$I$15="","",'2-1(表紙)'!$I$15)</f>
        <v/>
      </c>
      <c r="R3" s="623"/>
      <c r="S3" s="627"/>
      <c r="T3" s="102"/>
    </row>
    <row r="4" spans="2:28" ht="20.100000000000001" customHeight="1">
      <c r="B4" s="663"/>
      <c r="C4" s="663"/>
      <c r="D4" s="663"/>
      <c r="E4" s="663"/>
      <c r="F4" s="663"/>
      <c r="G4" s="663"/>
      <c r="H4" s="663"/>
      <c r="I4" s="501"/>
      <c r="J4" s="501"/>
      <c r="K4" s="501"/>
      <c r="L4" s="501"/>
      <c r="O4" s="643" t="s">
        <v>252</v>
      </c>
      <c r="P4" s="643"/>
      <c r="Q4" s="622" t="str">
        <f>IF('2-1(表紙)'!$J$15="","",'2-1(表紙)'!$J$15)</f>
        <v/>
      </c>
      <c r="R4" s="623"/>
      <c r="S4" s="627"/>
      <c r="T4" s="102"/>
    </row>
    <row r="5" spans="2:28" ht="20.100000000000001" customHeight="1">
      <c r="B5" s="663"/>
      <c r="C5" s="663"/>
      <c r="D5" s="663"/>
      <c r="E5" s="663"/>
      <c r="F5" s="663"/>
      <c r="G5" s="663"/>
      <c r="H5" s="663"/>
      <c r="I5" s="501"/>
      <c r="J5" s="501"/>
      <c r="K5" s="501"/>
      <c r="L5" s="501"/>
      <c r="O5" s="643" t="str">
        <f>'2-1(表紙)'!F10</f>
        <v>林業経営体名</v>
      </c>
      <c r="P5" s="643"/>
      <c r="Q5" s="622" t="str">
        <f>IF('2-1(表紙)'!$H$10="","",'2-1(表紙)'!$H$10)</f>
        <v/>
      </c>
      <c r="R5" s="623"/>
      <c r="S5" s="313" t="str">
        <f>IF('2-1(表紙)'!$K$15="","",'2-1(表紙)'!$K$15)</f>
        <v/>
      </c>
      <c r="T5" s="102"/>
    </row>
    <row r="6" spans="2:28" ht="22.5" customHeight="1">
      <c r="B6" s="192"/>
      <c r="C6" s="192"/>
      <c r="D6" s="192"/>
      <c r="E6" s="192"/>
      <c r="F6" s="192"/>
      <c r="G6" s="192"/>
      <c r="H6" s="395"/>
      <c r="I6" s="192"/>
      <c r="J6" s="192"/>
      <c r="K6" s="192"/>
      <c r="L6" s="192"/>
      <c r="M6" s="192"/>
      <c r="N6" s="192"/>
      <c r="O6" s="192"/>
      <c r="P6" s="192"/>
      <c r="Q6" s="112"/>
      <c r="R6" s="38"/>
    </row>
    <row r="7" spans="2:28" ht="20.100000000000001" customHeight="1">
      <c r="B7" s="657" t="s">
        <v>319</v>
      </c>
      <c r="C7" s="661" t="s">
        <v>265</v>
      </c>
      <c r="D7" s="661" t="s">
        <v>0</v>
      </c>
      <c r="E7" s="586" t="s">
        <v>342</v>
      </c>
      <c r="F7" s="672" t="s">
        <v>349</v>
      </c>
      <c r="G7" s="667" t="s">
        <v>1</v>
      </c>
      <c r="H7" s="667" t="s">
        <v>149</v>
      </c>
      <c r="I7" s="667"/>
      <c r="J7" s="667"/>
      <c r="K7" s="667"/>
      <c r="L7" s="667"/>
      <c r="M7" s="667"/>
      <c r="N7" s="667"/>
      <c r="O7" s="667"/>
      <c r="P7" s="667"/>
      <c r="Q7" s="657" t="s">
        <v>150</v>
      </c>
      <c r="R7" s="638" t="s">
        <v>465</v>
      </c>
      <c r="S7" s="667"/>
    </row>
    <row r="8" spans="2:28" ht="65.099999999999994" customHeight="1" thickBot="1">
      <c r="B8" s="658"/>
      <c r="C8" s="662"/>
      <c r="D8" s="662"/>
      <c r="E8" s="587"/>
      <c r="F8" s="673"/>
      <c r="G8" s="668"/>
      <c r="H8" s="284" t="s">
        <v>420</v>
      </c>
      <c r="I8" s="54" t="s">
        <v>608</v>
      </c>
      <c r="J8" s="54" t="s">
        <v>613</v>
      </c>
      <c r="K8" s="537"/>
      <c r="L8" s="537"/>
      <c r="M8" s="537"/>
      <c r="N8" s="537"/>
      <c r="O8" s="537"/>
      <c r="P8" s="537"/>
      <c r="Q8" s="658"/>
      <c r="R8" s="668"/>
      <c r="S8" s="668"/>
      <c r="T8" s="490"/>
    </row>
    <row r="9" spans="2:28" ht="20.100000000000001" customHeight="1" thickTop="1">
      <c r="B9" s="664" t="str">
        <f>'2-2(基本)'!B10</f>
        <v>ＴＲ</v>
      </c>
      <c r="C9" s="669" t="s">
        <v>499</v>
      </c>
      <c r="D9" s="670"/>
      <c r="E9" s="670"/>
      <c r="F9" s="670"/>
      <c r="G9" s="671"/>
      <c r="H9" s="535" t="str">
        <f>IF((COUNTIF(H10:H19,"&gt;0"))=0,"",SUM(H10:H19))</f>
        <v/>
      </c>
      <c r="I9" s="373" t="str">
        <f>IF((COUNTIF(I10:I19,"&gt;0"))=0,"",SUM(I10:I19))</f>
        <v/>
      </c>
      <c r="J9" s="373" t="str">
        <f t="shared" ref="J9:P9" si="0">IF((COUNTIF(J10:J19,"&gt;0"))=0,"",SUM(J10:J19))</f>
        <v/>
      </c>
      <c r="K9" s="539" t="str">
        <f t="shared" si="0"/>
        <v/>
      </c>
      <c r="L9" s="539" t="str">
        <f t="shared" si="0"/>
        <v/>
      </c>
      <c r="M9" s="539" t="str">
        <f t="shared" si="0"/>
        <v/>
      </c>
      <c r="N9" s="539" t="str">
        <f t="shared" si="0"/>
        <v/>
      </c>
      <c r="O9" s="539" t="str">
        <f t="shared" si="0"/>
        <v/>
      </c>
      <c r="P9" s="539" t="str">
        <f t="shared" si="0"/>
        <v/>
      </c>
      <c r="Q9" s="536" t="str">
        <f>IF((COUNTIF(Q10:Q19,"&gt;0"))=0,"",SUM(Q10:Q19))</f>
        <v/>
      </c>
      <c r="R9" s="674"/>
      <c r="S9" s="674"/>
      <c r="T9" s="492"/>
      <c r="AB9" s="447" t="s">
        <v>422</v>
      </c>
    </row>
    <row r="10" spans="2:28" ht="20.100000000000001" customHeight="1">
      <c r="B10" s="665"/>
      <c r="C10" s="105">
        <v>1</v>
      </c>
      <c r="D10" s="506" t="str">
        <f>IF('2-2(基本)'!D10="","",'2-2(基本)'!D10)</f>
        <v/>
      </c>
      <c r="E10" s="509" t="str">
        <f>IF('2-2(基本)'!E10="","",'2-2(基本)'!E10)</f>
        <v/>
      </c>
      <c r="F10" s="509" t="str">
        <f>IF('2-2(基本)'!T10="","",'2-2(基本)'!T10)</f>
        <v/>
      </c>
      <c r="G10" s="106" t="str">
        <f>IF('2-2(基本)'!F10="","",'2-2(基本)'!F10)</f>
        <v/>
      </c>
      <c r="H10" s="100" t="str">
        <f t="shared" ref="H10:H19" si="1">IF(OR(G10="",COUNTIF(I10:P10,"&gt;0")=0),"",SUM(I10:P10))</f>
        <v/>
      </c>
      <c r="I10" s="111"/>
      <c r="J10" s="111"/>
      <c r="K10" s="448"/>
      <c r="L10" s="448"/>
      <c r="M10" s="448"/>
      <c r="N10" s="448"/>
      <c r="O10" s="448"/>
      <c r="P10" s="448"/>
      <c r="Q10" s="100" t="str">
        <f t="shared" ref="Q10:Q19" si="2">IF(OR(G10="",COUNTIF(I10:P10,"&gt;0")=0),"",COUNTIF(I10:P10,"&gt;0"))</f>
        <v/>
      </c>
      <c r="R10" s="659"/>
      <c r="S10" s="659"/>
      <c r="T10" s="491" t="str">
        <f>IF((COUNTIF(I10:P10,"&lt;&gt;90000")-COUNTBLANK(I10:P10))&gt;0,"90,000円以外の入力があります。","")</f>
        <v/>
      </c>
      <c r="AB10" s="445">
        <v>90000</v>
      </c>
    </row>
    <row r="11" spans="2:28" ht="20.100000000000001" customHeight="1">
      <c r="B11" s="665"/>
      <c r="C11" s="114">
        <v>2</v>
      </c>
      <c r="D11" s="507" t="str">
        <f>IF('2-2(基本)'!D11="","",'2-2(基本)'!D11)</f>
        <v/>
      </c>
      <c r="E11" s="509" t="str">
        <f>IF('2-2(基本)'!E11="","",'2-2(基本)'!E11)</f>
        <v/>
      </c>
      <c r="F11" s="510" t="str">
        <f>IF('2-2(基本)'!T11="","",'2-2(基本)'!T11)</f>
        <v/>
      </c>
      <c r="G11" s="113" t="str">
        <f>IF('2-2(基本)'!F11="","",'2-2(基本)'!F11)</f>
        <v/>
      </c>
      <c r="H11" s="115" t="str">
        <f t="shared" si="1"/>
        <v/>
      </c>
      <c r="I11" s="111"/>
      <c r="J11" s="111"/>
      <c r="K11" s="448"/>
      <c r="L11" s="448"/>
      <c r="M11" s="448"/>
      <c r="N11" s="448"/>
      <c r="O11" s="448"/>
      <c r="P11" s="448"/>
      <c r="Q11" s="115" t="str">
        <f t="shared" si="2"/>
        <v/>
      </c>
      <c r="R11" s="659"/>
      <c r="S11" s="659"/>
      <c r="T11" s="491" t="str">
        <f t="shared" ref="T11:T19" si="3">IF((COUNTIF(I11:P11,"&lt;&gt;90000")-COUNTBLANK(I11:P11))&gt;0,"90,000円以外の入力があります。","")</f>
        <v/>
      </c>
      <c r="AB11" s="445">
        <f>AB10</f>
        <v>90000</v>
      </c>
    </row>
    <row r="12" spans="2:28" ht="20.100000000000001" customHeight="1">
      <c r="B12" s="665"/>
      <c r="C12" s="114">
        <v>3</v>
      </c>
      <c r="D12" s="507" t="str">
        <f>IF('2-2(基本)'!D12="","",'2-2(基本)'!D12)</f>
        <v/>
      </c>
      <c r="E12" s="509" t="str">
        <f>IF('2-2(基本)'!E12="","",'2-2(基本)'!E12)</f>
        <v/>
      </c>
      <c r="F12" s="510" t="str">
        <f>IF('2-2(基本)'!T12="","",'2-2(基本)'!T12)</f>
        <v/>
      </c>
      <c r="G12" s="113" t="str">
        <f>IF('2-2(基本)'!F12="","",'2-2(基本)'!F12)</f>
        <v/>
      </c>
      <c r="H12" s="115" t="str">
        <f t="shared" si="1"/>
        <v/>
      </c>
      <c r="I12" s="111"/>
      <c r="J12" s="111"/>
      <c r="K12" s="448"/>
      <c r="L12" s="448"/>
      <c r="M12" s="448"/>
      <c r="N12" s="448"/>
      <c r="O12" s="448"/>
      <c r="P12" s="448"/>
      <c r="Q12" s="115" t="str">
        <f t="shared" si="2"/>
        <v/>
      </c>
      <c r="R12" s="659"/>
      <c r="S12" s="659"/>
      <c r="T12" s="491" t="str">
        <f t="shared" si="3"/>
        <v/>
      </c>
      <c r="AB12" s="445">
        <f>AB10</f>
        <v>90000</v>
      </c>
    </row>
    <row r="13" spans="2:28" ht="20.100000000000001" customHeight="1">
      <c r="B13" s="665"/>
      <c r="C13" s="114">
        <v>4</v>
      </c>
      <c r="D13" s="507" t="str">
        <f>IF('2-2(基本)'!D13="","",'2-2(基本)'!D13)</f>
        <v/>
      </c>
      <c r="E13" s="509" t="str">
        <f>IF('2-2(基本)'!E13="","",'2-2(基本)'!E13)</f>
        <v/>
      </c>
      <c r="F13" s="510" t="str">
        <f>IF('2-2(基本)'!T13="","",'2-2(基本)'!T13)</f>
        <v/>
      </c>
      <c r="G13" s="113" t="str">
        <f>IF('2-2(基本)'!F13="","",'2-2(基本)'!F13)</f>
        <v/>
      </c>
      <c r="H13" s="115" t="str">
        <f t="shared" si="1"/>
        <v/>
      </c>
      <c r="I13" s="111"/>
      <c r="J13" s="111"/>
      <c r="K13" s="448"/>
      <c r="L13" s="448"/>
      <c r="M13" s="448"/>
      <c r="N13" s="448"/>
      <c r="O13" s="448"/>
      <c r="P13" s="448"/>
      <c r="Q13" s="115" t="str">
        <f t="shared" si="2"/>
        <v/>
      </c>
      <c r="R13" s="659"/>
      <c r="S13" s="659"/>
      <c r="T13" s="491" t="str">
        <f t="shared" si="3"/>
        <v/>
      </c>
      <c r="V13" s="619" t="s">
        <v>421</v>
      </c>
      <c r="W13" s="620"/>
      <c r="X13" s="398">
        <f>IF(I3&lt;&gt;"",I3,V16)</f>
        <v>0</v>
      </c>
      <c r="AB13" s="445">
        <f>AB10</f>
        <v>90000</v>
      </c>
    </row>
    <row r="14" spans="2:28" ht="20.100000000000001" customHeight="1" thickBot="1">
      <c r="B14" s="665"/>
      <c r="C14" s="105">
        <v>5</v>
      </c>
      <c r="D14" s="506" t="str">
        <f>IF('2-2(基本)'!D14="","",'2-2(基本)'!D14)</f>
        <v/>
      </c>
      <c r="E14" s="509" t="str">
        <f>IF('2-2(基本)'!E14="","",'2-2(基本)'!E14)</f>
        <v/>
      </c>
      <c r="F14" s="509" t="str">
        <f>IF('2-2(基本)'!T14="","",'2-2(基本)'!T14)</f>
        <v/>
      </c>
      <c r="G14" s="106" t="str">
        <f>IF('2-2(基本)'!F14="","",'2-2(基本)'!F14)</f>
        <v/>
      </c>
      <c r="H14" s="100" t="str">
        <f t="shared" si="1"/>
        <v/>
      </c>
      <c r="I14" s="110"/>
      <c r="J14" s="110"/>
      <c r="K14" s="449"/>
      <c r="L14" s="449"/>
      <c r="M14" s="449"/>
      <c r="N14" s="449"/>
      <c r="O14" s="449"/>
      <c r="P14" s="449"/>
      <c r="Q14" s="108" t="str">
        <f t="shared" si="2"/>
        <v/>
      </c>
      <c r="R14" s="659"/>
      <c r="S14" s="659"/>
      <c r="T14" s="491" t="str">
        <f t="shared" si="3"/>
        <v/>
      </c>
      <c r="AB14" s="446">
        <f>AB10</f>
        <v>90000</v>
      </c>
    </row>
    <row r="15" spans="2:28" ht="20.100000000000001" customHeight="1" thickTop="1">
      <c r="B15" s="665"/>
      <c r="C15" s="105">
        <v>6</v>
      </c>
      <c r="D15" s="506" t="str">
        <f>IF('2-2(基本)'!D15="","",'2-2(基本)'!D15)</f>
        <v/>
      </c>
      <c r="E15" s="509" t="str">
        <f>IF('2-2(基本)'!E15="","",'2-2(基本)'!E15)</f>
        <v/>
      </c>
      <c r="F15" s="509" t="str">
        <f>IF('2-2(基本)'!T15="","",'2-2(基本)'!T15)</f>
        <v/>
      </c>
      <c r="G15" s="106" t="str">
        <f>IF('2-2(基本)'!F15="","",'2-2(基本)'!F15)</f>
        <v/>
      </c>
      <c r="H15" s="100" t="str">
        <f t="shared" si="1"/>
        <v/>
      </c>
      <c r="I15" s="111"/>
      <c r="J15" s="111"/>
      <c r="K15" s="448"/>
      <c r="L15" s="448"/>
      <c r="M15" s="448"/>
      <c r="N15" s="448"/>
      <c r="O15" s="448"/>
      <c r="P15" s="448"/>
      <c r="Q15" s="100" t="str">
        <f t="shared" si="2"/>
        <v/>
      </c>
      <c r="R15" s="659"/>
      <c r="S15" s="659"/>
      <c r="T15" s="491" t="str">
        <f t="shared" si="3"/>
        <v/>
      </c>
      <c r="AB15" s="445">
        <v>90000</v>
      </c>
    </row>
    <row r="16" spans="2:28" ht="20.100000000000001" customHeight="1">
      <c r="B16" s="665"/>
      <c r="C16" s="114">
        <v>7</v>
      </c>
      <c r="D16" s="507" t="str">
        <f>IF('2-2(基本)'!D16="","",'2-2(基本)'!D16)</f>
        <v/>
      </c>
      <c r="E16" s="509" t="str">
        <f>IF('2-2(基本)'!E16="","",'2-2(基本)'!E16)</f>
        <v/>
      </c>
      <c r="F16" s="510" t="str">
        <f>IF('2-2(基本)'!T16="","",'2-2(基本)'!T16)</f>
        <v/>
      </c>
      <c r="G16" s="113" t="str">
        <f>IF('2-2(基本)'!F16="","",'2-2(基本)'!F16)</f>
        <v/>
      </c>
      <c r="H16" s="115" t="str">
        <f t="shared" si="1"/>
        <v/>
      </c>
      <c r="I16" s="111"/>
      <c r="J16" s="111"/>
      <c r="K16" s="448"/>
      <c r="L16" s="448"/>
      <c r="M16" s="448"/>
      <c r="N16" s="448"/>
      <c r="O16" s="448"/>
      <c r="P16" s="448"/>
      <c r="Q16" s="115" t="str">
        <f t="shared" si="2"/>
        <v/>
      </c>
      <c r="R16" s="659"/>
      <c r="S16" s="659"/>
      <c r="T16" s="491" t="str">
        <f t="shared" si="3"/>
        <v/>
      </c>
      <c r="AB16" s="445">
        <f>AB15</f>
        <v>90000</v>
      </c>
    </row>
    <row r="17" spans="2:28" ht="20.100000000000001" customHeight="1">
      <c r="B17" s="665"/>
      <c r="C17" s="114">
        <v>8</v>
      </c>
      <c r="D17" s="507" t="str">
        <f>IF('2-2(基本)'!D17="","",'2-2(基本)'!D17)</f>
        <v/>
      </c>
      <c r="E17" s="509" t="str">
        <f>IF('2-2(基本)'!E17="","",'2-2(基本)'!E17)</f>
        <v/>
      </c>
      <c r="F17" s="510" t="str">
        <f>IF('2-2(基本)'!T17="","",'2-2(基本)'!T17)</f>
        <v/>
      </c>
      <c r="G17" s="113" t="str">
        <f>IF('2-2(基本)'!F17="","",'2-2(基本)'!F17)</f>
        <v/>
      </c>
      <c r="H17" s="115" t="str">
        <f t="shared" si="1"/>
        <v/>
      </c>
      <c r="I17" s="111"/>
      <c r="J17" s="111"/>
      <c r="K17" s="448"/>
      <c r="L17" s="448"/>
      <c r="M17" s="448"/>
      <c r="N17" s="448"/>
      <c r="O17" s="448"/>
      <c r="P17" s="448"/>
      <c r="Q17" s="115" t="str">
        <f t="shared" si="2"/>
        <v/>
      </c>
      <c r="R17" s="659"/>
      <c r="S17" s="659"/>
      <c r="T17" s="491" t="str">
        <f t="shared" si="3"/>
        <v/>
      </c>
      <c r="AB17" s="445">
        <f>AB15</f>
        <v>90000</v>
      </c>
    </row>
    <row r="18" spans="2:28" ht="20.100000000000001" customHeight="1">
      <c r="B18" s="665"/>
      <c r="C18" s="114">
        <v>9</v>
      </c>
      <c r="D18" s="507" t="str">
        <f>IF('2-2(基本)'!D18="","",'2-2(基本)'!D18)</f>
        <v/>
      </c>
      <c r="E18" s="509" t="str">
        <f>IF('2-2(基本)'!E18="","",'2-2(基本)'!E18)</f>
        <v/>
      </c>
      <c r="F18" s="510" t="str">
        <f>IF('2-2(基本)'!T18="","",'2-2(基本)'!T18)</f>
        <v/>
      </c>
      <c r="G18" s="113" t="str">
        <f>IF('2-2(基本)'!F18="","",'2-2(基本)'!F18)</f>
        <v/>
      </c>
      <c r="H18" s="115" t="str">
        <f t="shared" si="1"/>
        <v/>
      </c>
      <c r="I18" s="111"/>
      <c r="J18" s="111"/>
      <c r="K18" s="448"/>
      <c r="L18" s="448"/>
      <c r="M18" s="448"/>
      <c r="N18" s="448"/>
      <c r="O18" s="448"/>
      <c r="P18" s="448"/>
      <c r="Q18" s="115" t="str">
        <f t="shared" si="2"/>
        <v/>
      </c>
      <c r="R18" s="659"/>
      <c r="S18" s="659"/>
      <c r="T18" s="491" t="str">
        <f t="shared" si="3"/>
        <v/>
      </c>
      <c r="V18" s="619" t="s">
        <v>421</v>
      </c>
      <c r="W18" s="620"/>
      <c r="X18" s="398" t="str">
        <f>IF(I8&lt;&gt;"",I8,#REF!)</f>
        <v>4月</v>
      </c>
      <c r="AB18" s="445">
        <f>AB15</f>
        <v>90000</v>
      </c>
    </row>
    <row r="19" spans="2:28" ht="20.100000000000001" customHeight="1" thickBot="1">
      <c r="B19" s="666"/>
      <c r="C19" s="105">
        <v>10</v>
      </c>
      <c r="D19" s="506" t="str">
        <f>IF('2-2(基本)'!D19="","",'2-2(基本)'!D19)</f>
        <v/>
      </c>
      <c r="E19" s="509" t="str">
        <f>IF('2-2(基本)'!E19="","",'2-2(基本)'!E19)</f>
        <v/>
      </c>
      <c r="F19" s="509" t="str">
        <f>IF('2-2(基本)'!T19="","",'2-2(基本)'!T19)</f>
        <v/>
      </c>
      <c r="G19" s="106" t="str">
        <f>IF('2-2(基本)'!F19="","",'2-2(基本)'!F19)</f>
        <v/>
      </c>
      <c r="H19" s="100" t="str">
        <f t="shared" si="1"/>
        <v/>
      </c>
      <c r="I19" s="110"/>
      <c r="J19" s="110"/>
      <c r="K19" s="449"/>
      <c r="L19" s="449"/>
      <c r="M19" s="449"/>
      <c r="N19" s="449"/>
      <c r="O19" s="449"/>
      <c r="P19" s="449"/>
      <c r="Q19" s="108" t="str">
        <f t="shared" si="2"/>
        <v/>
      </c>
      <c r="R19" s="659"/>
      <c r="S19" s="659"/>
      <c r="T19" s="491" t="str">
        <f t="shared" si="3"/>
        <v/>
      </c>
      <c r="AB19" s="446">
        <f>AB15</f>
        <v>90000</v>
      </c>
    </row>
    <row r="20" spans="2:28" ht="50.1" customHeight="1" thickTop="1">
      <c r="B20" s="519" t="s">
        <v>370</v>
      </c>
      <c r="C20" s="660" t="s">
        <v>603</v>
      </c>
      <c r="D20" s="660"/>
      <c r="E20" s="660"/>
      <c r="F20" s="660"/>
      <c r="G20" s="660"/>
      <c r="H20" s="660"/>
      <c r="I20" s="660"/>
      <c r="J20" s="660"/>
      <c r="K20" s="660"/>
      <c r="L20" s="660"/>
      <c r="M20" s="660"/>
      <c r="N20" s="660"/>
      <c r="O20" s="660"/>
      <c r="P20" s="660"/>
      <c r="Q20" s="660"/>
      <c r="R20" s="660"/>
      <c r="S20" s="660"/>
      <c r="T20" s="488"/>
    </row>
    <row r="21" spans="2:28" ht="20.100000000000001" customHeight="1">
      <c r="B21" s="109"/>
      <c r="T21" s="488"/>
    </row>
  </sheetData>
  <sheetProtection algorithmName="SHA-512" hashValue="6DEEMYaAXz9NMx40Bl/P60WZmdWvkmNDeDpQGLxg6wCtd4PWV2E6wePylrvkYW7Qah4SILe1KspSaRpXhazWqA==" saltValue="1dqf+D1nU65lRs7Pwl7ttQ==" spinCount="100000" sheet="1" objects="1" scenarios="1"/>
  <mergeCells count="33">
    <mergeCell ref="B1:G1"/>
    <mergeCell ref="Q4:S4"/>
    <mergeCell ref="C9:G9"/>
    <mergeCell ref="G7:G8"/>
    <mergeCell ref="H7:P7"/>
    <mergeCell ref="C7:C8"/>
    <mergeCell ref="B7:B8"/>
    <mergeCell ref="E7:E8"/>
    <mergeCell ref="O4:P4"/>
    <mergeCell ref="F7:F8"/>
    <mergeCell ref="R9:S9"/>
    <mergeCell ref="O3:P3"/>
    <mergeCell ref="V18:W18"/>
    <mergeCell ref="D7:D8"/>
    <mergeCell ref="B3:H5"/>
    <mergeCell ref="R17:S17"/>
    <mergeCell ref="Q3:S3"/>
    <mergeCell ref="B9:B19"/>
    <mergeCell ref="V13:W13"/>
    <mergeCell ref="R10:S10"/>
    <mergeCell ref="R11:S11"/>
    <mergeCell ref="R18:S18"/>
    <mergeCell ref="R19:S19"/>
    <mergeCell ref="R12:S12"/>
    <mergeCell ref="R7:S8"/>
    <mergeCell ref="R14:S14"/>
    <mergeCell ref="R16:S16"/>
    <mergeCell ref="R13:S13"/>
    <mergeCell ref="Q5:R5"/>
    <mergeCell ref="Q7:Q8"/>
    <mergeCell ref="R15:S15"/>
    <mergeCell ref="O5:P5"/>
    <mergeCell ref="C20:S20"/>
  </mergeCells>
  <phoneticPr fontId="4"/>
  <conditionalFormatting sqref="I10:J14">
    <cfRule type="expression" dxfId="33" priority="44" stopIfTrue="1">
      <formula>I10&gt;90000</formula>
    </cfRule>
  </conditionalFormatting>
  <conditionalFormatting sqref="I1">
    <cfRule type="expression" dxfId="32" priority="41" stopIfTrue="1">
      <formula>$I$3&lt;&gt;""</formula>
    </cfRule>
  </conditionalFormatting>
  <conditionalFormatting sqref="R10:S14 I10:J14 R9">
    <cfRule type="expression" dxfId="31" priority="14" stopIfTrue="1">
      <formula>I9=""</formula>
    </cfRule>
  </conditionalFormatting>
  <conditionalFormatting sqref="H9:J9 D10:D14 G10:H14 Q3:S5 Q9:Q14">
    <cfRule type="expression" dxfId="30" priority="11" stopIfTrue="1">
      <formula>D3=""</formula>
    </cfRule>
  </conditionalFormatting>
  <conditionalFormatting sqref="I10:J14 Q10:Q14">
    <cfRule type="expression" dxfId="29" priority="9" stopIfTrue="1">
      <formula>COUNTIF($I10:$P10,"&gt;0")&gt;2</formula>
    </cfRule>
  </conditionalFormatting>
  <conditionalFormatting sqref="I15:J19">
    <cfRule type="expression" dxfId="28" priority="4" stopIfTrue="1">
      <formula>I15&gt;90000</formula>
    </cfRule>
  </conditionalFormatting>
  <conditionalFormatting sqref="R15:S19 I15:J19">
    <cfRule type="expression" dxfId="27" priority="3" stopIfTrue="1">
      <formula>I15=""</formula>
    </cfRule>
  </conditionalFormatting>
  <conditionalFormatting sqref="D15:D19 G15:H19 Q15:Q19">
    <cfRule type="expression" dxfId="26" priority="2" stopIfTrue="1">
      <formula>D15=""</formula>
    </cfRule>
  </conditionalFormatting>
  <conditionalFormatting sqref="I15:J19 Q15:Q19">
    <cfRule type="expression" dxfId="25" priority="1" stopIfTrue="1">
      <formula>COUNTIF($I15:$P15,"&gt;0")&gt;2</formula>
    </cfRule>
  </conditionalFormatting>
  <dataValidations count="1">
    <dataValidation type="list" allowBlank="1" showInputMessage="1" error="月額上限以下の額を入力してください。" sqref="I10:J19" xr:uid="{00000000-0002-0000-0700-000001000000}">
      <formula1>$AB10</formula1>
    </dataValidation>
  </dataValidations>
  <printOptions horizontalCentered="1"/>
  <pageMargins left="0.19685039370078741" right="0.19685039370078741" top="0.59055118110236227" bottom="0.19685039370078741" header="0.39370078740157483" footer="0.19685039370078741"/>
  <pageSetup paperSize="9" scale="74"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tabColor theme="4"/>
  </sheetPr>
  <dimension ref="B1:V26"/>
  <sheetViews>
    <sheetView view="pageBreakPreview" zoomScale="85" zoomScaleNormal="75" zoomScaleSheetLayoutView="85" workbookViewId="0">
      <selection activeCell="B6" sqref="B6"/>
    </sheetView>
  </sheetViews>
  <sheetFormatPr defaultRowHeight="13.5" customHeight="1"/>
  <cols>
    <col min="1" max="1" width="2.625" style="136" customWidth="1"/>
    <col min="2" max="4" width="4.625" style="136" customWidth="1"/>
    <col min="5" max="6" width="4.625" style="136" hidden="1" customWidth="1"/>
    <col min="7" max="7" width="21.25" style="136" customWidth="1"/>
    <col min="8" max="16" width="10.625" style="136" customWidth="1"/>
    <col min="17" max="17" width="7" style="136" customWidth="1"/>
    <col min="18" max="18" width="20.625" style="136" customWidth="1"/>
    <col min="19" max="19" width="5.625" style="136" customWidth="1"/>
    <col min="20" max="20" width="60.625" style="132" customWidth="1"/>
    <col min="21" max="21" width="9" style="136"/>
    <col min="22" max="22" width="9" style="136" hidden="1" customWidth="1"/>
    <col min="23" max="16384" width="9" style="136"/>
  </cols>
  <sheetData>
    <row r="1" spans="2:22" ht="20.100000000000001" customHeight="1">
      <c r="B1" s="667" t="s">
        <v>636</v>
      </c>
      <c r="C1" s="667"/>
      <c r="D1" s="667"/>
      <c r="E1" s="667"/>
      <c r="F1" s="667"/>
      <c r="G1" s="667"/>
      <c r="J1" s="324"/>
      <c r="K1" s="325"/>
      <c r="L1" s="325"/>
      <c r="M1" s="325"/>
      <c r="N1" s="325"/>
      <c r="O1" s="137"/>
      <c r="P1" s="137"/>
      <c r="Q1" s="138"/>
      <c r="R1" s="173" t="str">
        <f>IF('2-1(表紙)'!$J$3="","提出区分",'2-1(表紙)'!$J$3)</f>
        <v>提出区分</v>
      </c>
    </row>
    <row r="2" spans="2:22" ht="20.100000000000001" customHeight="1">
      <c r="J2" s="326"/>
      <c r="K2" s="327"/>
      <c r="L2" s="327"/>
      <c r="M2" s="298"/>
      <c r="N2" s="298"/>
      <c r="O2" s="137"/>
      <c r="P2" s="137"/>
      <c r="Q2" s="137"/>
      <c r="R2" s="137"/>
    </row>
    <row r="3" spans="2:22" ht="20.100000000000001" customHeight="1">
      <c r="B3" s="682" t="s">
        <v>650</v>
      </c>
      <c r="C3" s="682"/>
      <c r="D3" s="682"/>
      <c r="E3" s="682"/>
      <c r="F3" s="682"/>
      <c r="G3" s="682"/>
      <c r="H3" s="682"/>
      <c r="I3" s="682"/>
      <c r="J3" s="682"/>
      <c r="K3" s="682"/>
      <c r="L3" s="327"/>
      <c r="M3" s="667" t="s">
        <v>256</v>
      </c>
      <c r="N3" s="667"/>
      <c r="O3" s="679" t="str">
        <f>IF('2-1(表紙)'!$I$15="","",'2-1(表紙)'!$I$15)</f>
        <v/>
      </c>
      <c r="P3" s="680"/>
      <c r="Q3" s="680"/>
      <c r="R3" s="680"/>
      <c r="S3" s="681"/>
    </row>
    <row r="4" spans="2:22" ht="20.100000000000001" customHeight="1">
      <c r="B4" s="682"/>
      <c r="C4" s="682"/>
      <c r="D4" s="682"/>
      <c r="E4" s="682"/>
      <c r="F4" s="682"/>
      <c r="G4" s="682"/>
      <c r="H4" s="682"/>
      <c r="I4" s="682"/>
      <c r="J4" s="682"/>
      <c r="K4" s="682"/>
      <c r="M4" s="667" t="s">
        <v>257</v>
      </c>
      <c r="N4" s="667"/>
      <c r="O4" s="679" t="str">
        <f>IF('2-1(表紙)'!$J$15="","",'2-1(表紙)'!$J$15)</f>
        <v/>
      </c>
      <c r="P4" s="680"/>
      <c r="Q4" s="680"/>
      <c r="R4" s="680"/>
      <c r="S4" s="681"/>
    </row>
    <row r="5" spans="2:22" ht="20.100000000000001" customHeight="1">
      <c r="B5" s="682"/>
      <c r="C5" s="682"/>
      <c r="D5" s="682"/>
      <c r="E5" s="682"/>
      <c r="F5" s="682"/>
      <c r="G5" s="682"/>
      <c r="H5" s="682"/>
      <c r="I5" s="682"/>
      <c r="J5" s="682"/>
      <c r="K5" s="682"/>
      <c r="M5" s="667" t="str">
        <f>'2-1(表紙)'!F10</f>
        <v>林業経営体名</v>
      </c>
      <c r="N5" s="667"/>
      <c r="O5" s="679" t="str">
        <f>IF('2-1(表紙)'!$H$10="","",'2-1(表紙)'!$H$10)</f>
        <v/>
      </c>
      <c r="P5" s="680"/>
      <c r="Q5" s="680"/>
      <c r="R5" s="680"/>
      <c r="S5" s="313" t="str">
        <f>IF('2-1(表紙)'!$K$15="","",'2-1(表紙)'!$K$15)</f>
        <v/>
      </c>
    </row>
    <row r="6" spans="2:22" ht="20.100000000000001" customHeight="1">
      <c r="B6" s="192"/>
      <c r="C6" s="192"/>
      <c r="D6" s="192"/>
      <c r="E6" s="192"/>
      <c r="F6" s="192"/>
      <c r="G6" s="192"/>
      <c r="H6" s="192"/>
      <c r="I6" s="192"/>
      <c r="J6" s="192"/>
      <c r="K6" s="192"/>
      <c r="L6" s="192"/>
      <c r="M6" s="192"/>
      <c r="N6" s="192"/>
      <c r="O6" s="192"/>
      <c r="Q6" s="101"/>
      <c r="R6" s="165"/>
      <c r="S6" s="137"/>
    </row>
    <row r="7" spans="2:22" ht="20.100000000000001" customHeight="1">
      <c r="B7" s="657" t="s">
        <v>319</v>
      </c>
      <c r="C7" s="661" t="s">
        <v>266</v>
      </c>
      <c r="D7" s="661" t="s">
        <v>0</v>
      </c>
      <c r="E7" s="586" t="s">
        <v>342</v>
      </c>
      <c r="F7" s="598" t="s">
        <v>354</v>
      </c>
      <c r="G7" s="667" t="s">
        <v>1</v>
      </c>
      <c r="H7" s="667" t="s">
        <v>152</v>
      </c>
      <c r="I7" s="667"/>
      <c r="J7" s="667"/>
      <c r="K7" s="667"/>
      <c r="L7" s="667"/>
      <c r="M7" s="667"/>
      <c r="N7" s="667"/>
      <c r="O7" s="667"/>
      <c r="P7" s="667"/>
      <c r="Q7" s="657" t="s">
        <v>150</v>
      </c>
      <c r="R7" s="667" t="s">
        <v>151</v>
      </c>
      <c r="S7" s="667"/>
      <c r="T7" s="193"/>
    </row>
    <row r="8" spans="2:22" ht="20.100000000000001" customHeight="1">
      <c r="B8" s="683"/>
      <c r="C8" s="661"/>
      <c r="D8" s="661"/>
      <c r="E8" s="586"/>
      <c r="F8" s="611"/>
      <c r="G8" s="667"/>
      <c r="H8" s="684" t="s">
        <v>293</v>
      </c>
      <c r="I8" s="133"/>
      <c r="J8" s="133"/>
      <c r="K8" s="133"/>
      <c r="L8" s="133"/>
      <c r="M8" s="133"/>
      <c r="N8" s="133"/>
      <c r="O8" s="133"/>
      <c r="P8" s="133"/>
      <c r="Q8" s="683"/>
      <c r="R8" s="667"/>
      <c r="S8" s="667"/>
      <c r="T8" s="193"/>
    </row>
    <row r="9" spans="2:22" ht="65.099999999999994" customHeight="1" thickBot="1">
      <c r="B9" s="658"/>
      <c r="C9" s="662"/>
      <c r="D9" s="662"/>
      <c r="E9" s="587"/>
      <c r="F9" s="599"/>
      <c r="G9" s="668"/>
      <c r="H9" s="685"/>
      <c r="I9" s="54" t="s">
        <v>601</v>
      </c>
      <c r="J9" s="54" t="s">
        <v>602</v>
      </c>
      <c r="K9" s="537"/>
      <c r="L9" s="537"/>
      <c r="M9" s="537"/>
      <c r="N9" s="537"/>
      <c r="O9" s="537"/>
      <c r="P9" s="537"/>
      <c r="Q9" s="658"/>
      <c r="R9" s="678"/>
      <c r="S9" s="678"/>
      <c r="T9" s="487"/>
    </row>
    <row r="10" spans="2:22" s="102" customFormat="1" ht="20.100000000000001" customHeight="1" thickTop="1">
      <c r="B10" s="631" t="str">
        <f>'2-2(基本)'!B10</f>
        <v>ＴＲ</v>
      </c>
      <c r="C10" s="675" t="s">
        <v>500</v>
      </c>
      <c r="D10" s="676"/>
      <c r="E10" s="676"/>
      <c r="F10" s="676"/>
      <c r="G10" s="677"/>
      <c r="H10" s="107" t="str">
        <f>IF((COUNTIF(H11:H20,"&gt;0"))=0,"",SUM(H11:H20))</f>
        <v/>
      </c>
      <c r="I10" s="107" t="str">
        <f t="shared" ref="I10:P10" si="0">IF((COUNTIF(I11:I20,"&gt;0"))=0,"",SUM(I11:I20))</f>
        <v/>
      </c>
      <c r="J10" s="107" t="str">
        <f t="shared" si="0"/>
        <v/>
      </c>
      <c r="K10" s="538" t="str">
        <f t="shared" si="0"/>
        <v/>
      </c>
      <c r="L10" s="538" t="str">
        <f t="shared" si="0"/>
        <v/>
      </c>
      <c r="M10" s="538" t="str">
        <f t="shared" si="0"/>
        <v/>
      </c>
      <c r="N10" s="538" t="str">
        <f t="shared" si="0"/>
        <v/>
      </c>
      <c r="O10" s="538" t="str">
        <f t="shared" si="0"/>
        <v/>
      </c>
      <c r="P10" s="538" t="str">
        <f t="shared" si="0"/>
        <v/>
      </c>
      <c r="Q10" s="99" t="str">
        <f>IF((COUNTIF(Q11:Q20,"&gt;0"))=0,"",SUM(Q11:Q20))</f>
        <v/>
      </c>
      <c r="R10" s="674"/>
      <c r="S10" s="674"/>
      <c r="T10" s="488"/>
      <c r="V10" s="447" t="s">
        <v>422</v>
      </c>
    </row>
    <row r="11" spans="2:22" s="102" customFormat="1" ht="20.100000000000001" customHeight="1">
      <c r="B11" s="632"/>
      <c r="C11" s="105">
        <v>1</v>
      </c>
      <c r="D11" s="170" t="str">
        <f>IF('2-2(基本)'!D10="","",'2-2(基本)'!D10)</f>
        <v/>
      </c>
      <c r="E11" s="257" t="str">
        <f>IF('2-2(基本)'!E10="","",'2-2(基本)'!E10)</f>
        <v/>
      </c>
      <c r="F11" s="257" t="str">
        <f>IF('2-2(基本)'!T10="","",'2-2(基本)'!T10)</f>
        <v/>
      </c>
      <c r="G11" s="106" t="str">
        <f>IF('2-2(基本)'!F10="","",'2-2(基本)'!F10)</f>
        <v/>
      </c>
      <c r="H11" s="108" t="str">
        <f t="shared" ref="H11:H20" si="1">IF(OR(G11="",COUNTIF(I11:P11,"&gt;0")=0),"",SUM(I11:P11))</f>
        <v/>
      </c>
      <c r="I11" s="134"/>
      <c r="J11" s="134"/>
      <c r="K11" s="450"/>
      <c r="L11" s="450"/>
      <c r="M11" s="450"/>
      <c r="N11" s="450"/>
      <c r="O11" s="450"/>
      <c r="P11" s="450"/>
      <c r="Q11" s="100" t="str">
        <f t="shared" ref="Q11:Q20" si="2">IF(OR(G11="",COUNTIF(I11:P11,"&gt;0")=0),"",COUNTIF(I11:P11,"&gt;0"))</f>
        <v/>
      </c>
      <c r="R11" s="659"/>
      <c r="S11" s="659"/>
      <c r="T11" s="489"/>
      <c r="V11" s="445">
        <v>20000</v>
      </c>
    </row>
    <row r="12" spans="2:22" s="102" customFormat="1" ht="20.100000000000001" customHeight="1">
      <c r="B12" s="632"/>
      <c r="C12" s="114">
        <v>2</v>
      </c>
      <c r="D12" s="169" t="str">
        <f>IF('2-2(基本)'!D11="","",'2-2(基本)'!D11)</f>
        <v/>
      </c>
      <c r="E12" s="258" t="str">
        <f>IF('2-2(基本)'!E11="","",'2-2(基本)'!E11)</f>
        <v/>
      </c>
      <c r="F12" s="258" t="str">
        <f>IF('2-2(基本)'!T11="","",'2-2(基本)'!T11)</f>
        <v/>
      </c>
      <c r="G12" s="113" t="str">
        <f>IF('2-2(基本)'!F11="","",'2-2(基本)'!F11)</f>
        <v/>
      </c>
      <c r="H12" s="116" t="str">
        <f t="shared" si="1"/>
        <v/>
      </c>
      <c r="I12" s="135"/>
      <c r="J12" s="135"/>
      <c r="K12" s="543"/>
      <c r="L12" s="543"/>
      <c r="M12" s="543"/>
      <c r="N12" s="543"/>
      <c r="O12" s="543"/>
      <c r="P12" s="543"/>
      <c r="Q12" s="115" t="str">
        <f t="shared" si="2"/>
        <v/>
      </c>
      <c r="R12" s="659"/>
      <c r="S12" s="659"/>
      <c r="T12" s="489"/>
      <c r="V12" s="445">
        <f>V11</f>
        <v>20000</v>
      </c>
    </row>
    <row r="13" spans="2:22" s="102" customFormat="1" ht="20.100000000000001" customHeight="1">
      <c r="B13" s="632"/>
      <c r="C13" s="114">
        <v>3</v>
      </c>
      <c r="D13" s="169" t="str">
        <f>IF('2-2(基本)'!D12="","",'2-2(基本)'!D12)</f>
        <v/>
      </c>
      <c r="E13" s="258" t="str">
        <f>IF('2-2(基本)'!E12="","",'2-2(基本)'!E12)</f>
        <v/>
      </c>
      <c r="F13" s="258" t="str">
        <f>IF('2-2(基本)'!T12="","",'2-2(基本)'!T12)</f>
        <v/>
      </c>
      <c r="G13" s="113" t="str">
        <f>IF('2-2(基本)'!F12="","",'2-2(基本)'!F12)</f>
        <v/>
      </c>
      <c r="H13" s="116" t="str">
        <f t="shared" si="1"/>
        <v/>
      </c>
      <c r="I13" s="135"/>
      <c r="J13" s="135"/>
      <c r="K13" s="543"/>
      <c r="L13" s="543"/>
      <c r="M13" s="543"/>
      <c r="N13" s="543"/>
      <c r="O13" s="543"/>
      <c r="P13" s="543"/>
      <c r="Q13" s="115" t="str">
        <f t="shared" si="2"/>
        <v/>
      </c>
      <c r="R13" s="659"/>
      <c r="S13" s="659"/>
      <c r="T13" s="489"/>
      <c r="V13" s="445">
        <f>V11</f>
        <v>20000</v>
      </c>
    </row>
    <row r="14" spans="2:22" s="102" customFormat="1" ht="20.100000000000001" customHeight="1">
      <c r="B14" s="632"/>
      <c r="C14" s="114">
        <v>4</v>
      </c>
      <c r="D14" s="169" t="str">
        <f>IF('2-2(基本)'!D13="","",'2-2(基本)'!D13)</f>
        <v/>
      </c>
      <c r="E14" s="258" t="str">
        <f>IF('2-2(基本)'!E13="","",'2-2(基本)'!E13)</f>
        <v/>
      </c>
      <c r="F14" s="258" t="str">
        <f>IF('2-2(基本)'!T13="","",'2-2(基本)'!T13)</f>
        <v/>
      </c>
      <c r="G14" s="113" t="str">
        <f>IF('2-2(基本)'!F13="","",'2-2(基本)'!F13)</f>
        <v/>
      </c>
      <c r="H14" s="116" t="str">
        <f t="shared" si="1"/>
        <v/>
      </c>
      <c r="I14" s="135"/>
      <c r="J14" s="135"/>
      <c r="K14" s="543"/>
      <c r="L14" s="543"/>
      <c r="M14" s="543"/>
      <c r="N14" s="543"/>
      <c r="O14" s="543"/>
      <c r="P14" s="543"/>
      <c r="Q14" s="115" t="str">
        <f t="shared" si="2"/>
        <v/>
      </c>
      <c r="R14" s="659"/>
      <c r="S14" s="659"/>
      <c r="T14" s="489"/>
      <c r="V14" s="445">
        <f>V11</f>
        <v>20000</v>
      </c>
    </row>
    <row r="15" spans="2:22" s="102" customFormat="1" ht="20.100000000000001" customHeight="1" thickBot="1">
      <c r="B15" s="632"/>
      <c r="C15" s="114">
        <v>5</v>
      </c>
      <c r="D15" s="169" t="str">
        <f>IF('2-2(基本)'!D14="","",'2-2(基本)'!D14)</f>
        <v/>
      </c>
      <c r="E15" s="258" t="str">
        <f>IF('2-2(基本)'!E14="","",'2-2(基本)'!E14)</f>
        <v/>
      </c>
      <c r="F15" s="258" t="str">
        <f>IF('2-2(基本)'!T14="","",'2-2(基本)'!T14)</f>
        <v/>
      </c>
      <c r="G15" s="113" t="str">
        <f>IF('2-2(基本)'!F14="","",'2-2(基本)'!F14)</f>
        <v/>
      </c>
      <c r="H15" s="116" t="str">
        <f t="shared" si="1"/>
        <v/>
      </c>
      <c r="I15" s="135"/>
      <c r="J15" s="135"/>
      <c r="K15" s="543"/>
      <c r="L15" s="543"/>
      <c r="M15" s="543"/>
      <c r="N15" s="543"/>
      <c r="O15" s="543"/>
      <c r="P15" s="543"/>
      <c r="Q15" s="116" t="str">
        <f t="shared" si="2"/>
        <v/>
      </c>
      <c r="R15" s="686"/>
      <c r="S15" s="686"/>
      <c r="T15" s="489"/>
      <c r="V15" s="446">
        <f>V11</f>
        <v>20000</v>
      </c>
    </row>
    <row r="16" spans="2:22" ht="20.100000000000001" customHeight="1" thickTop="1">
      <c r="B16" s="632"/>
      <c r="C16" s="105">
        <v>6</v>
      </c>
      <c r="D16" s="170" t="str">
        <f>IF('2-2(基本)'!D15="","",'2-2(基本)'!D15)</f>
        <v/>
      </c>
      <c r="E16" s="257" t="str">
        <f>IF('2-2(基本)'!E15="","",'2-2(基本)'!E15)</f>
        <v/>
      </c>
      <c r="F16" s="453" t="str">
        <f>IF('2-2(基本)'!T15="","",'2-2(基本)'!T15)</f>
        <v/>
      </c>
      <c r="G16" s="106" t="str">
        <f>IF('2-2(基本)'!F15="","",'2-2(基本)'!F15)</f>
        <v/>
      </c>
      <c r="H16" s="108" t="str">
        <f t="shared" si="1"/>
        <v/>
      </c>
      <c r="I16" s="134"/>
      <c r="J16" s="134"/>
      <c r="K16" s="450"/>
      <c r="L16" s="450"/>
      <c r="M16" s="450"/>
      <c r="N16" s="450"/>
      <c r="O16" s="450"/>
      <c r="P16" s="450"/>
      <c r="Q16" s="108" t="str">
        <f t="shared" si="2"/>
        <v/>
      </c>
      <c r="R16" s="659"/>
      <c r="S16" s="659"/>
      <c r="T16" s="489"/>
      <c r="V16" s="464">
        <v>20000</v>
      </c>
    </row>
    <row r="17" spans="2:22" ht="20.100000000000001" customHeight="1">
      <c r="B17" s="632"/>
      <c r="C17" s="105">
        <v>7</v>
      </c>
      <c r="D17" s="170" t="str">
        <f>IF('2-2(基本)'!D16="","",'2-2(基本)'!D16)</f>
        <v/>
      </c>
      <c r="E17" s="257" t="str">
        <f>IF('2-2(基本)'!E16="","",'2-2(基本)'!E16)</f>
        <v/>
      </c>
      <c r="F17" s="453" t="str">
        <f>IF('2-2(基本)'!T16="","",'2-2(基本)'!T16)</f>
        <v/>
      </c>
      <c r="G17" s="106" t="str">
        <f>IF('2-2(基本)'!F16="","",'2-2(基本)'!F16)</f>
        <v/>
      </c>
      <c r="H17" s="108" t="str">
        <f t="shared" si="1"/>
        <v/>
      </c>
      <c r="I17" s="134"/>
      <c r="J17" s="134"/>
      <c r="K17" s="450"/>
      <c r="L17" s="450"/>
      <c r="M17" s="450"/>
      <c r="N17" s="450"/>
      <c r="O17" s="450"/>
      <c r="P17" s="450"/>
      <c r="Q17" s="108" t="str">
        <f t="shared" si="2"/>
        <v/>
      </c>
      <c r="R17" s="659"/>
      <c r="S17" s="659"/>
      <c r="T17" s="489"/>
      <c r="V17" s="445">
        <f>V16</f>
        <v>20000</v>
      </c>
    </row>
    <row r="18" spans="2:22" ht="20.100000000000001" customHeight="1">
      <c r="B18" s="632"/>
      <c r="C18" s="105">
        <v>8</v>
      </c>
      <c r="D18" s="170" t="str">
        <f>IF('2-2(基本)'!D17="","",'2-2(基本)'!D17)</f>
        <v/>
      </c>
      <c r="E18" s="257" t="str">
        <f>IF('2-2(基本)'!E17="","",'2-2(基本)'!E17)</f>
        <v/>
      </c>
      <c r="F18" s="453" t="str">
        <f>IF('2-2(基本)'!T17="","",'2-2(基本)'!T17)</f>
        <v/>
      </c>
      <c r="G18" s="106" t="str">
        <f>IF('2-2(基本)'!F17="","",'2-2(基本)'!F17)</f>
        <v/>
      </c>
      <c r="H18" s="108" t="str">
        <f t="shared" si="1"/>
        <v/>
      </c>
      <c r="I18" s="134"/>
      <c r="J18" s="134"/>
      <c r="K18" s="450"/>
      <c r="L18" s="450"/>
      <c r="M18" s="450"/>
      <c r="N18" s="450"/>
      <c r="O18" s="450"/>
      <c r="P18" s="450"/>
      <c r="Q18" s="108" t="str">
        <f t="shared" si="2"/>
        <v/>
      </c>
      <c r="R18" s="659"/>
      <c r="S18" s="659"/>
      <c r="T18" s="489"/>
      <c r="V18" s="445">
        <f>V16</f>
        <v>20000</v>
      </c>
    </row>
    <row r="19" spans="2:22" ht="20.100000000000001" customHeight="1">
      <c r="B19" s="632"/>
      <c r="C19" s="105">
        <v>9</v>
      </c>
      <c r="D19" s="170" t="str">
        <f>IF('2-2(基本)'!D18="","",'2-2(基本)'!D18)</f>
        <v/>
      </c>
      <c r="E19" s="257" t="str">
        <f>IF('2-2(基本)'!E18="","",'2-2(基本)'!E18)</f>
        <v/>
      </c>
      <c r="F19" s="453" t="str">
        <f>IF('2-2(基本)'!T18="","",'2-2(基本)'!T18)</f>
        <v/>
      </c>
      <c r="G19" s="106" t="str">
        <f>IF('2-2(基本)'!F18="","",'2-2(基本)'!F18)</f>
        <v/>
      </c>
      <c r="H19" s="108" t="str">
        <f t="shared" si="1"/>
        <v/>
      </c>
      <c r="I19" s="134"/>
      <c r="J19" s="134"/>
      <c r="K19" s="450"/>
      <c r="L19" s="450"/>
      <c r="M19" s="450"/>
      <c r="N19" s="450"/>
      <c r="O19" s="450"/>
      <c r="P19" s="450"/>
      <c r="Q19" s="108" t="str">
        <f t="shared" si="2"/>
        <v/>
      </c>
      <c r="R19" s="659"/>
      <c r="S19" s="659"/>
      <c r="T19" s="489"/>
      <c r="V19" s="445">
        <f>V16</f>
        <v>20000</v>
      </c>
    </row>
    <row r="20" spans="2:22" ht="20.100000000000001" customHeight="1" thickBot="1">
      <c r="B20" s="633"/>
      <c r="C20" s="105">
        <v>10</v>
      </c>
      <c r="D20" s="170" t="str">
        <f>IF('2-2(基本)'!D19="","",'2-2(基本)'!D19)</f>
        <v/>
      </c>
      <c r="E20" s="257" t="str">
        <f>IF('2-2(基本)'!E19="","",'2-2(基本)'!E19)</f>
        <v/>
      </c>
      <c r="F20" s="453" t="str">
        <f>IF('2-2(基本)'!T19="","",'2-2(基本)'!T19)</f>
        <v/>
      </c>
      <c r="G20" s="106" t="str">
        <f>IF('2-2(基本)'!F19="","",'2-2(基本)'!F19)</f>
        <v/>
      </c>
      <c r="H20" s="108" t="str">
        <f t="shared" si="1"/>
        <v/>
      </c>
      <c r="I20" s="134"/>
      <c r="J20" s="134"/>
      <c r="K20" s="450"/>
      <c r="L20" s="450"/>
      <c r="M20" s="450"/>
      <c r="N20" s="450"/>
      <c r="O20" s="450"/>
      <c r="P20" s="450"/>
      <c r="Q20" s="108" t="str">
        <f t="shared" si="2"/>
        <v/>
      </c>
      <c r="R20" s="659"/>
      <c r="S20" s="659"/>
      <c r="T20" s="489"/>
      <c r="V20" s="446">
        <f>V16</f>
        <v>20000</v>
      </c>
    </row>
    <row r="21" spans="2:22" ht="20.100000000000001" customHeight="1" thickTop="1">
      <c r="B21" s="109"/>
      <c r="C21" s="299" t="s">
        <v>618</v>
      </c>
      <c r="D21" s="140"/>
      <c r="E21" s="140"/>
      <c r="F21" s="140"/>
      <c r="G21" s="141"/>
      <c r="H21" s="51"/>
      <c r="I21" s="51"/>
      <c r="J21" s="51"/>
      <c r="K21" s="51"/>
      <c r="L21" s="51"/>
      <c r="M21" s="51"/>
      <c r="N21" s="51"/>
      <c r="O21" s="51"/>
      <c r="P21" s="51"/>
      <c r="Q21" s="142"/>
      <c r="R21" s="139"/>
      <c r="S21" s="139"/>
      <c r="T21" s="488"/>
    </row>
    <row r="22" spans="2:22" ht="13.5" customHeight="1">
      <c r="S22" s="137"/>
    </row>
    <row r="24" spans="2:22" ht="13.5" customHeight="1">
      <c r="C24" s="144"/>
      <c r="S24" s="139"/>
    </row>
    <row r="25" spans="2:22" ht="13.5" customHeight="1">
      <c r="S25" s="137"/>
    </row>
    <row r="26" spans="2:22" ht="13.5" customHeight="1">
      <c r="S26" s="137"/>
    </row>
  </sheetData>
  <sheetProtection algorithmName="SHA-512" hashValue="o1IXotv0fOP9ya0YtcRtIkyTdDGrMGrh0isKA9foTyzQEw0LGJhRQLzG2ERZ0YGe2v4dNhr8XK4DvGSt6cnA4Q==" saltValue="m3FQIwXv7uDD5lwDBj+y0Q==" spinCount="100000" sheet="1" objects="1" scenarios="1"/>
  <mergeCells count="31">
    <mergeCell ref="R14:S14"/>
    <mergeCell ref="R15:S15"/>
    <mergeCell ref="Q7:Q9"/>
    <mergeCell ref="R19:S19"/>
    <mergeCell ref="R17:S17"/>
    <mergeCell ref="R18:S18"/>
    <mergeCell ref="R12:S12"/>
    <mergeCell ref="O4:S4"/>
    <mergeCell ref="O5:R5"/>
    <mergeCell ref="B3:K5"/>
    <mergeCell ref="B7:B9"/>
    <mergeCell ref="H8:H9"/>
    <mergeCell ref="H7:P7"/>
    <mergeCell ref="E7:E9"/>
    <mergeCell ref="O3:S3"/>
    <mergeCell ref="R20:S20"/>
    <mergeCell ref="B10:B20"/>
    <mergeCell ref="R13:S13"/>
    <mergeCell ref="B1:G1"/>
    <mergeCell ref="D7:D9"/>
    <mergeCell ref="G7:G9"/>
    <mergeCell ref="R16:S16"/>
    <mergeCell ref="M3:N3"/>
    <mergeCell ref="R11:S11"/>
    <mergeCell ref="M4:N4"/>
    <mergeCell ref="C7:C9"/>
    <mergeCell ref="C10:G10"/>
    <mergeCell ref="M5:N5"/>
    <mergeCell ref="R7:S9"/>
    <mergeCell ref="R10:S10"/>
    <mergeCell ref="F7:F9"/>
  </mergeCells>
  <phoneticPr fontId="7"/>
  <conditionalFormatting sqref="I11:J20 R10:S20">
    <cfRule type="expression" dxfId="24" priority="8" stopIfTrue="1">
      <formula>I10=""</formula>
    </cfRule>
  </conditionalFormatting>
  <conditionalFormatting sqref="H10:J10 D11:D20 G11:H20 O3:O5 S5 Q10:Q20">
    <cfRule type="expression" dxfId="23" priority="6" stopIfTrue="1">
      <formula>D3=""</formula>
    </cfRule>
  </conditionalFormatting>
  <conditionalFormatting sqref="I11:J20">
    <cfRule type="expression" dxfId="22" priority="5" stopIfTrue="1">
      <formula>I11&gt;20000</formula>
    </cfRule>
  </conditionalFormatting>
  <conditionalFormatting sqref="I11:J15 Q11:Q15">
    <cfRule type="expression" dxfId="21" priority="1" stopIfTrue="1">
      <formula>COUNTIF($I11:$P11,"&gt;0")&gt;2</formula>
    </cfRule>
  </conditionalFormatting>
  <dataValidations count="1">
    <dataValidation type="list" allowBlank="1" showInputMessage="1" error="20,000円以下の金額を入力してください。" sqref="I16:J20 I11:J15" xr:uid="{00000000-0002-0000-0A00-000000000000}">
      <formula1>$V11</formula1>
    </dataValidation>
  </dataValidations>
  <printOptions horizontalCentered="1"/>
  <pageMargins left="0.19685039370078741" right="0.19685039370078741" top="0.78740157480314965" bottom="0.39370078740157483" header="0.39370078740157483" footer="0.19685039370078741"/>
  <pageSetup paperSize="9" scale="75"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6"/>
  </sheetPr>
  <dimension ref="B1:N30"/>
  <sheetViews>
    <sheetView view="pageBreakPreview" zoomScaleNormal="100" zoomScaleSheetLayoutView="100" workbookViewId="0">
      <selection activeCell="J10" sqref="J10:K10"/>
    </sheetView>
  </sheetViews>
  <sheetFormatPr defaultRowHeight="13.5" customHeight="1"/>
  <cols>
    <col min="1" max="1" width="3.625" style="102" customWidth="1"/>
    <col min="2" max="2" width="9" style="102" customWidth="1"/>
    <col min="3" max="3" width="15.625" style="102" customWidth="1"/>
    <col min="4" max="4" width="10.625" style="102" customWidth="1"/>
    <col min="5" max="5" width="13.625" style="102" customWidth="1"/>
    <col min="6" max="6" width="9.375" style="102" customWidth="1"/>
    <col min="7" max="7" width="12.625" style="102" customWidth="1"/>
    <col min="8" max="8" width="3.625" style="102" customWidth="1"/>
    <col min="9" max="9" width="9" style="102"/>
    <col min="10" max="10" width="15.625" style="102" customWidth="1"/>
    <col min="11" max="11" width="10.625" style="102" customWidth="1"/>
    <col min="12" max="12" width="13.625" style="102" customWidth="1"/>
    <col min="13" max="13" width="9.375" style="102" customWidth="1"/>
    <col min="14" max="14" width="12.625" style="102" customWidth="1"/>
    <col min="15" max="15" width="9" style="102" customWidth="1"/>
    <col min="16" max="16384" width="9" style="102"/>
  </cols>
  <sheetData>
    <row r="1" spans="2:14" ht="20.100000000000001" customHeight="1">
      <c r="B1" s="689" t="s">
        <v>631</v>
      </c>
      <c r="C1" s="690"/>
      <c r="D1" s="690"/>
      <c r="E1" s="300" t="s">
        <v>632</v>
      </c>
      <c r="F1" s="145"/>
      <c r="M1" s="691" t="str">
        <f>IF('2-1(表紙)'!$J$3="","提出区分",'2-1(表紙)'!$J$3)</f>
        <v>提出区分</v>
      </c>
      <c r="N1" s="691"/>
    </row>
    <row r="2" spans="2:14" ht="20.100000000000001" customHeight="1"/>
    <row r="3" spans="2:14" ht="20.100000000000001" customHeight="1">
      <c r="B3" s="654" t="s">
        <v>429</v>
      </c>
      <c r="C3" s="654"/>
      <c r="D3" s="654"/>
      <c r="E3" s="654"/>
      <c r="F3" s="654"/>
      <c r="G3" s="654"/>
      <c r="H3" s="209"/>
      <c r="I3" s="689" t="s">
        <v>251</v>
      </c>
      <c r="J3" s="692"/>
      <c r="K3" s="622" t="str">
        <f>IF('2-1(表紙)'!$I$15="","",'2-1(表紙)'!$I$15)</f>
        <v/>
      </c>
      <c r="L3" s="623"/>
      <c r="M3" s="623"/>
      <c r="N3" s="627"/>
    </row>
    <row r="4" spans="2:14" ht="20.100000000000001" customHeight="1">
      <c r="B4" s="654"/>
      <c r="C4" s="654"/>
      <c r="D4" s="654"/>
      <c r="E4" s="654"/>
      <c r="F4" s="654"/>
      <c r="G4" s="654"/>
      <c r="H4" s="209"/>
      <c r="I4" s="689" t="s">
        <v>252</v>
      </c>
      <c r="J4" s="692"/>
      <c r="K4" s="622" t="str">
        <f>IF('2-1(表紙)'!$J$15="","",'2-1(表紙)'!$J$15)</f>
        <v/>
      </c>
      <c r="L4" s="623"/>
      <c r="M4" s="623"/>
      <c r="N4" s="627"/>
    </row>
    <row r="5" spans="2:14" ht="20.100000000000001" customHeight="1">
      <c r="B5" s="208"/>
      <c r="C5" s="208"/>
      <c r="D5" s="208"/>
      <c r="E5" s="208"/>
      <c r="F5" s="208"/>
      <c r="G5" s="208"/>
      <c r="H5" s="209"/>
      <c r="I5" s="689" t="str">
        <f>'2-1(表紙)'!F10</f>
        <v>林業経営体名</v>
      </c>
      <c r="J5" s="692"/>
      <c r="K5" s="622" t="str">
        <f>IF('2-1(表紙)'!$H$10="","",'2-1(表紙)'!$H$10)</f>
        <v/>
      </c>
      <c r="L5" s="623"/>
      <c r="M5" s="623"/>
      <c r="N5" s="313" t="str">
        <f>IF('2-1(表紙)'!$K$15="","",'2-1(表紙)'!$K$15)</f>
        <v/>
      </c>
    </row>
    <row r="6" spans="2:14" ht="20.100000000000001" customHeight="1">
      <c r="L6" s="38"/>
      <c r="M6" s="38"/>
      <c r="N6" s="146"/>
    </row>
    <row r="7" spans="2:14" ht="20.100000000000001" customHeight="1">
      <c r="B7" s="667" t="s">
        <v>605</v>
      </c>
      <c r="C7" s="667"/>
      <c r="D7" s="667"/>
      <c r="E7" s="667"/>
      <c r="F7" s="504">
        <f>SUM('2-2(基本)'!AC10:AC19)</f>
        <v>0</v>
      </c>
      <c r="G7" s="260" t="s">
        <v>403</v>
      </c>
    </row>
    <row r="8" spans="2:14" ht="20.100000000000001" customHeight="1">
      <c r="F8" s="508" t="s">
        <v>464</v>
      </c>
      <c r="M8" s="293"/>
    </row>
    <row r="9" spans="2:14" ht="20.100000000000001" customHeight="1">
      <c r="B9" s="643" t="s">
        <v>604</v>
      </c>
      <c r="C9" s="643"/>
      <c r="D9" s="643"/>
      <c r="E9" s="643"/>
      <c r="F9" s="643"/>
      <c r="G9" s="643"/>
      <c r="I9" s="643" t="s">
        <v>604</v>
      </c>
      <c r="J9" s="643"/>
      <c r="K9" s="643"/>
      <c r="L9" s="643"/>
      <c r="M9" s="643"/>
      <c r="N9" s="643"/>
    </row>
    <row r="10" spans="2:14" ht="20.100000000000001" customHeight="1">
      <c r="B10" s="171" t="s">
        <v>153</v>
      </c>
      <c r="C10" s="619" t="s">
        <v>154</v>
      </c>
      <c r="D10" s="621"/>
      <c r="E10" s="80" t="s">
        <v>524</v>
      </c>
      <c r="F10" s="171" t="s">
        <v>155</v>
      </c>
      <c r="G10" s="171" t="s">
        <v>156</v>
      </c>
      <c r="I10" s="171" t="s">
        <v>153</v>
      </c>
      <c r="J10" s="619" t="s">
        <v>154</v>
      </c>
      <c r="K10" s="621"/>
      <c r="L10" s="80" t="s">
        <v>524</v>
      </c>
      <c r="M10" s="171" t="s">
        <v>155</v>
      </c>
      <c r="N10" s="171" t="s">
        <v>156</v>
      </c>
    </row>
    <row r="11" spans="2:14" ht="20.100000000000001" customHeight="1">
      <c r="B11" s="634" t="s">
        <v>435</v>
      </c>
      <c r="C11" s="636"/>
      <c r="D11" s="636"/>
      <c r="E11" s="636"/>
      <c r="F11" s="636"/>
      <c r="G11" s="369" t="str">
        <f>IF(G12&lt;&gt;"",IF(F7&lt;&gt;"",IF(G12&lt;=F7*40000,G12,F7*40000),""),"")</f>
        <v/>
      </c>
      <c r="I11" s="361"/>
      <c r="J11" s="687"/>
      <c r="K11" s="688"/>
      <c r="L11" s="366"/>
      <c r="M11" s="367"/>
      <c r="N11" s="368" t="str">
        <f t="shared" ref="N11:N12" si="0">IF(I11="","",L11*M11)</f>
        <v/>
      </c>
    </row>
    <row r="12" spans="2:14" ht="20.100000000000001" customHeight="1" thickBot="1">
      <c r="B12" s="695" t="s">
        <v>433</v>
      </c>
      <c r="C12" s="696"/>
      <c r="D12" s="696"/>
      <c r="E12" s="696"/>
      <c r="F12" s="696"/>
      <c r="G12" s="370" t="str">
        <f>IF(SUM(G13:G28)+SUM(N11:N28)=0,"",SUM(G13:G28)+SUM(N11:N28))</f>
        <v/>
      </c>
      <c r="I12" s="361"/>
      <c r="J12" s="687"/>
      <c r="K12" s="688"/>
      <c r="L12" s="366"/>
      <c r="M12" s="367"/>
      <c r="N12" s="368" t="str">
        <f t="shared" si="0"/>
        <v/>
      </c>
    </row>
    <row r="13" spans="2:14" ht="20.100000000000001" customHeight="1" thickTop="1">
      <c r="B13" s="360"/>
      <c r="C13" s="693"/>
      <c r="D13" s="694"/>
      <c r="E13" s="363"/>
      <c r="F13" s="364"/>
      <c r="G13" s="365" t="str">
        <f>IF(B13="","",E13*F13)</f>
        <v/>
      </c>
      <c r="I13" s="362"/>
      <c r="J13" s="697"/>
      <c r="K13" s="698"/>
      <c r="L13" s="371"/>
      <c r="M13" s="372"/>
      <c r="N13" s="368" t="str">
        <f>IF(I13="","",L13*M13)</f>
        <v/>
      </c>
    </row>
    <row r="14" spans="2:14" ht="20.100000000000001" customHeight="1">
      <c r="B14" s="361"/>
      <c r="C14" s="687"/>
      <c r="D14" s="688"/>
      <c r="E14" s="366"/>
      <c r="F14" s="367"/>
      <c r="G14" s="368" t="str">
        <f t="shared" ref="G14:G28" si="1">IF(B14="","",E14*F14)</f>
        <v/>
      </c>
      <c r="I14" s="361"/>
      <c r="J14" s="687"/>
      <c r="K14" s="688"/>
      <c r="L14" s="366"/>
      <c r="M14" s="367"/>
      <c r="N14" s="368" t="str">
        <f t="shared" ref="N14:N28" si="2">IF(I14="","",L14*M14)</f>
        <v/>
      </c>
    </row>
    <row r="15" spans="2:14" ht="20.100000000000001" customHeight="1">
      <c r="B15" s="361"/>
      <c r="C15" s="687"/>
      <c r="D15" s="688"/>
      <c r="E15" s="366"/>
      <c r="F15" s="367"/>
      <c r="G15" s="368" t="str">
        <f t="shared" si="1"/>
        <v/>
      </c>
      <c r="I15" s="361"/>
      <c r="J15" s="687"/>
      <c r="K15" s="688"/>
      <c r="L15" s="366"/>
      <c r="M15" s="367"/>
      <c r="N15" s="368" t="str">
        <f t="shared" si="2"/>
        <v/>
      </c>
    </row>
    <row r="16" spans="2:14" ht="20.100000000000001" customHeight="1">
      <c r="B16" s="361"/>
      <c r="C16" s="687"/>
      <c r="D16" s="688"/>
      <c r="E16" s="366"/>
      <c r="F16" s="367"/>
      <c r="G16" s="368" t="str">
        <f t="shared" si="1"/>
        <v/>
      </c>
      <c r="I16" s="361"/>
      <c r="J16" s="687"/>
      <c r="K16" s="688"/>
      <c r="L16" s="366"/>
      <c r="M16" s="367"/>
      <c r="N16" s="368" t="str">
        <f t="shared" si="2"/>
        <v/>
      </c>
    </row>
    <row r="17" spans="2:14" ht="20.100000000000001" customHeight="1">
      <c r="B17" s="361"/>
      <c r="C17" s="687"/>
      <c r="D17" s="688"/>
      <c r="E17" s="366"/>
      <c r="F17" s="367"/>
      <c r="G17" s="368" t="str">
        <f t="shared" si="1"/>
        <v/>
      </c>
      <c r="I17" s="361"/>
      <c r="J17" s="687"/>
      <c r="K17" s="688"/>
      <c r="L17" s="366"/>
      <c r="M17" s="367"/>
      <c r="N17" s="368" t="str">
        <f t="shared" si="2"/>
        <v/>
      </c>
    </row>
    <row r="18" spans="2:14" ht="20.100000000000001" customHeight="1">
      <c r="B18" s="361"/>
      <c r="C18" s="687"/>
      <c r="D18" s="688"/>
      <c r="E18" s="366"/>
      <c r="F18" s="367"/>
      <c r="G18" s="368" t="str">
        <f t="shared" si="1"/>
        <v/>
      </c>
      <c r="I18" s="361"/>
      <c r="J18" s="687"/>
      <c r="K18" s="688"/>
      <c r="L18" s="366"/>
      <c r="M18" s="367"/>
      <c r="N18" s="368" t="str">
        <f t="shared" si="2"/>
        <v/>
      </c>
    </row>
    <row r="19" spans="2:14" ht="20.100000000000001" customHeight="1">
      <c r="B19" s="361"/>
      <c r="C19" s="687"/>
      <c r="D19" s="688"/>
      <c r="E19" s="366"/>
      <c r="F19" s="367"/>
      <c r="G19" s="368" t="str">
        <f t="shared" si="1"/>
        <v/>
      </c>
      <c r="I19" s="361"/>
      <c r="J19" s="687"/>
      <c r="K19" s="688"/>
      <c r="L19" s="366"/>
      <c r="M19" s="367"/>
      <c r="N19" s="368" t="str">
        <f t="shared" si="2"/>
        <v/>
      </c>
    </row>
    <row r="20" spans="2:14" ht="20.100000000000001" customHeight="1">
      <c r="B20" s="361"/>
      <c r="C20" s="687"/>
      <c r="D20" s="688"/>
      <c r="E20" s="366"/>
      <c r="F20" s="367"/>
      <c r="G20" s="368" t="str">
        <f t="shared" si="1"/>
        <v/>
      </c>
      <c r="I20" s="361"/>
      <c r="J20" s="687"/>
      <c r="K20" s="688"/>
      <c r="L20" s="366"/>
      <c r="M20" s="367"/>
      <c r="N20" s="368" t="str">
        <f t="shared" si="2"/>
        <v/>
      </c>
    </row>
    <row r="21" spans="2:14" ht="20.100000000000001" customHeight="1">
      <c r="B21" s="361"/>
      <c r="C21" s="687"/>
      <c r="D21" s="688"/>
      <c r="E21" s="366"/>
      <c r="F21" s="367"/>
      <c r="G21" s="368" t="str">
        <f t="shared" si="1"/>
        <v/>
      </c>
      <c r="I21" s="361"/>
      <c r="J21" s="687"/>
      <c r="K21" s="688"/>
      <c r="L21" s="366"/>
      <c r="M21" s="367"/>
      <c r="N21" s="368" t="str">
        <f t="shared" si="2"/>
        <v/>
      </c>
    </row>
    <row r="22" spans="2:14" ht="20.100000000000001" customHeight="1">
      <c r="B22" s="361"/>
      <c r="C22" s="687"/>
      <c r="D22" s="688"/>
      <c r="E22" s="366"/>
      <c r="F22" s="367"/>
      <c r="G22" s="368" t="str">
        <f t="shared" si="1"/>
        <v/>
      </c>
      <c r="I22" s="361"/>
      <c r="J22" s="687"/>
      <c r="K22" s="688"/>
      <c r="L22" s="366"/>
      <c r="M22" s="367"/>
      <c r="N22" s="368" t="str">
        <f t="shared" si="2"/>
        <v/>
      </c>
    </row>
    <row r="23" spans="2:14" ht="20.100000000000001" customHeight="1">
      <c r="B23" s="361"/>
      <c r="C23" s="687"/>
      <c r="D23" s="688"/>
      <c r="E23" s="366"/>
      <c r="F23" s="367"/>
      <c r="G23" s="368" t="str">
        <f t="shared" si="1"/>
        <v/>
      </c>
      <c r="I23" s="361"/>
      <c r="J23" s="687"/>
      <c r="K23" s="688"/>
      <c r="L23" s="366"/>
      <c r="M23" s="367"/>
      <c r="N23" s="368" t="str">
        <f t="shared" si="2"/>
        <v/>
      </c>
    </row>
    <row r="24" spans="2:14" ht="20.100000000000001" customHeight="1">
      <c r="B24" s="361"/>
      <c r="C24" s="687"/>
      <c r="D24" s="688"/>
      <c r="E24" s="366"/>
      <c r="F24" s="367"/>
      <c r="G24" s="368" t="str">
        <f t="shared" si="1"/>
        <v/>
      </c>
      <c r="I24" s="361"/>
      <c r="J24" s="687"/>
      <c r="K24" s="688"/>
      <c r="L24" s="366"/>
      <c r="M24" s="367"/>
      <c r="N24" s="368" t="str">
        <f t="shared" si="2"/>
        <v/>
      </c>
    </row>
    <row r="25" spans="2:14" ht="20.100000000000001" customHeight="1">
      <c r="B25" s="361"/>
      <c r="C25" s="687"/>
      <c r="D25" s="688"/>
      <c r="E25" s="366"/>
      <c r="F25" s="367"/>
      <c r="G25" s="368" t="str">
        <f t="shared" si="1"/>
        <v/>
      </c>
      <c r="I25" s="361"/>
      <c r="J25" s="687"/>
      <c r="K25" s="688"/>
      <c r="L25" s="366"/>
      <c r="M25" s="367"/>
      <c r="N25" s="368" t="str">
        <f t="shared" si="2"/>
        <v/>
      </c>
    </row>
    <row r="26" spans="2:14" ht="20.100000000000001" customHeight="1">
      <c r="B26" s="361"/>
      <c r="C26" s="687"/>
      <c r="D26" s="688"/>
      <c r="E26" s="366"/>
      <c r="F26" s="367"/>
      <c r="G26" s="368" t="str">
        <f t="shared" si="1"/>
        <v/>
      </c>
      <c r="I26" s="361"/>
      <c r="J26" s="687"/>
      <c r="K26" s="688"/>
      <c r="L26" s="366"/>
      <c r="M26" s="367"/>
      <c r="N26" s="368" t="str">
        <f t="shared" si="2"/>
        <v/>
      </c>
    </row>
    <row r="27" spans="2:14" ht="20.100000000000001" customHeight="1">
      <c r="B27" s="361"/>
      <c r="C27" s="687"/>
      <c r="D27" s="688"/>
      <c r="E27" s="366"/>
      <c r="F27" s="367"/>
      <c r="G27" s="368" t="str">
        <f t="shared" si="1"/>
        <v/>
      </c>
      <c r="I27" s="361"/>
      <c r="J27" s="687"/>
      <c r="K27" s="688"/>
      <c r="L27" s="366"/>
      <c r="M27" s="367"/>
      <c r="N27" s="368" t="str">
        <f t="shared" si="2"/>
        <v/>
      </c>
    </row>
    <row r="28" spans="2:14" ht="20.100000000000001" customHeight="1">
      <c r="B28" s="361"/>
      <c r="C28" s="687"/>
      <c r="D28" s="688"/>
      <c r="E28" s="366"/>
      <c r="F28" s="367"/>
      <c r="G28" s="368" t="str">
        <f t="shared" si="1"/>
        <v/>
      </c>
      <c r="I28" s="361"/>
      <c r="J28" s="687"/>
      <c r="K28" s="688"/>
      <c r="L28" s="366"/>
      <c r="M28" s="367"/>
      <c r="N28" s="368" t="str">
        <f t="shared" si="2"/>
        <v/>
      </c>
    </row>
    <row r="29" spans="2:14" ht="20.100000000000001" customHeight="1">
      <c r="B29" s="136" t="str">
        <f>"①購入は"&amp;TEXT(リスト!G62,"yyyy年m月d日")&amp;"から可能です。（出来るだけ早い時期に、研修生数に適した個数を購入し、安全対策に使用してください）"</f>
        <v>①購入は2021年4月1日から可能です。（出来るだけ早い時期に、研修生数に適した個数を購入し、安全対策に使用してください）</v>
      </c>
    </row>
    <row r="30" spans="2:14" ht="13.5" customHeight="1">
      <c r="B30" s="102" t="s">
        <v>525</v>
      </c>
    </row>
  </sheetData>
  <sheetProtection algorithmName="SHA-512" hashValue="5MGskIvJe6DfCd6FqpUaVIHbmJLrd1jPmZVenHmDShcDDWVHkqu8mnxT1NrSGVBnba3CPchv5/NCV0epAirdPQ==" saltValue="HPHwVH6G3ScBqPJK4d14bw==" spinCount="100000" sheet="1" objects="1" scenarios="1"/>
  <mergeCells count="50">
    <mergeCell ref="C14:D14"/>
    <mergeCell ref="J13:K13"/>
    <mergeCell ref="C15:D15"/>
    <mergeCell ref="J10:K10"/>
    <mergeCell ref="B11:F11"/>
    <mergeCell ref="J11:K11"/>
    <mergeCell ref="J12:K12"/>
    <mergeCell ref="J14:K14"/>
    <mergeCell ref="J15:K15"/>
    <mergeCell ref="I9:N9"/>
    <mergeCell ref="K5:M5"/>
    <mergeCell ref="B9:G9"/>
    <mergeCell ref="B3:G4"/>
    <mergeCell ref="C13:D13"/>
    <mergeCell ref="I5:J5"/>
    <mergeCell ref="B7:E7"/>
    <mergeCell ref="C10:D10"/>
    <mergeCell ref="B12:F12"/>
    <mergeCell ref="B1:D1"/>
    <mergeCell ref="K4:N4"/>
    <mergeCell ref="M1:N1"/>
    <mergeCell ref="I3:J3"/>
    <mergeCell ref="I4:J4"/>
    <mergeCell ref="K3:N3"/>
    <mergeCell ref="J16:K16"/>
    <mergeCell ref="C16:D16"/>
    <mergeCell ref="C17:D17"/>
    <mergeCell ref="C22:D22"/>
    <mergeCell ref="J17:K17"/>
    <mergeCell ref="J19:K19"/>
    <mergeCell ref="C19:D19"/>
    <mergeCell ref="J20:K20"/>
    <mergeCell ref="J18:K18"/>
    <mergeCell ref="C21:D21"/>
    <mergeCell ref="C20:D20"/>
    <mergeCell ref="C18:D18"/>
    <mergeCell ref="J22:K22"/>
    <mergeCell ref="J21:K21"/>
    <mergeCell ref="C25:D25"/>
    <mergeCell ref="J25:K25"/>
    <mergeCell ref="C23:D23"/>
    <mergeCell ref="J23:K23"/>
    <mergeCell ref="J28:K28"/>
    <mergeCell ref="C28:D28"/>
    <mergeCell ref="C26:D26"/>
    <mergeCell ref="C27:D27"/>
    <mergeCell ref="J24:K24"/>
    <mergeCell ref="J27:K27"/>
    <mergeCell ref="J26:K26"/>
    <mergeCell ref="C24:D24"/>
  </mergeCells>
  <phoneticPr fontId="12"/>
  <conditionalFormatting sqref="I13:M28 B13:F28">
    <cfRule type="expression" dxfId="20" priority="10" stopIfTrue="1">
      <formula>B13=""</formula>
    </cfRule>
  </conditionalFormatting>
  <conditionalFormatting sqref="G11:G13 K3:K5 N5">
    <cfRule type="expression" dxfId="19" priority="9" stopIfTrue="1">
      <formula>G3=""</formula>
    </cfRule>
  </conditionalFormatting>
  <conditionalFormatting sqref="N13">
    <cfRule type="expression" dxfId="18" priority="8" stopIfTrue="1">
      <formula>N13=""</formula>
    </cfRule>
  </conditionalFormatting>
  <conditionalFormatting sqref="G14:G28">
    <cfRule type="expression" dxfId="17" priority="4" stopIfTrue="1">
      <formula>G14=""</formula>
    </cfRule>
  </conditionalFormatting>
  <conditionalFormatting sqref="N14:N28">
    <cfRule type="expression" dxfId="16" priority="3" stopIfTrue="1">
      <formula>N14=""</formula>
    </cfRule>
  </conditionalFormatting>
  <conditionalFormatting sqref="I11:M12">
    <cfRule type="expression" dxfId="15" priority="2" stopIfTrue="1">
      <formula>I11=""</formula>
    </cfRule>
  </conditionalFormatting>
  <conditionalFormatting sqref="N11:N12">
    <cfRule type="expression" dxfId="14" priority="1" stopIfTrue="1">
      <formula>N11=""</formula>
    </cfRule>
  </conditionalFormatting>
  <dataValidations count="3">
    <dataValidation type="date" allowBlank="1" showInputMessage="1" showErrorMessage="1" error="2021/4/1～2021/5/31までの日付を入力してください。" sqref="B13:B28 I11:I28" xr:uid="{00000000-0002-0000-0C00-000000000000}">
      <formula1>INDIRECT("リスト!G62")</formula1>
      <formula2>INDIRECT("リスト!G63")</formula2>
    </dataValidation>
    <dataValidation imeMode="disabled" allowBlank="1" showInputMessage="1" showErrorMessage="1" sqref="F13:F28 M11:M28" xr:uid="{00000000-0002-0000-0C00-000001000000}"/>
    <dataValidation type="whole" imeMode="disabled" allowBlank="1" showInputMessage="1" showErrorMessage="1" sqref="E13:E28 L11:L28" xr:uid="{00000000-0002-0000-0C00-000002000000}">
      <formula1>-999999</formula1>
      <formula2>999999</formula2>
    </dataValidation>
  </dataValidations>
  <printOptions horizontalCentered="1"/>
  <pageMargins left="0.19685039370078741" right="0.19685039370078741" top="0.78740157480314965" bottom="0.39370078740157483" header="0.39370078740157483" footer="0.19685039370078741"/>
  <pageSetup paperSize="9" scale="88"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7"/>
  </sheetPr>
  <dimension ref="A1:U53"/>
  <sheetViews>
    <sheetView view="pageBreakPreview" topLeftCell="A8" zoomScaleNormal="100" zoomScaleSheetLayoutView="100" workbookViewId="0">
      <selection activeCell="O13" sqref="O13:P13"/>
    </sheetView>
  </sheetViews>
  <sheetFormatPr defaultRowHeight="13.5" customHeight="1"/>
  <cols>
    <col min="1" max="1" width="3.625" style="37" customWidth="1"/>
    <col min="2" max="3" width="4.625" style="37" customWidth="1"/>
    <col min="4" max="4" width="15.625" style="37" customWidth="1"/>
    <col min="5" max="6" width="8.625" style="37" customWidth="1"/>
    <col min="7" max="9" width="12.625" style="37" customWidth="1"/>
    <col min="10" max="12" width="4.625" style="37" customWidth="1"/>
    <col min="13" max="14" width="8.625" style="37" customWidth="1"/>
    <col min="15" max="15" width="25.625" style="37" customWidth="1"/>
    <col min="16" max="16" width="5.625" style="37" customWidth="1"/>
    <col min="17" max="17" width="9" style="272"/>
    <col min="18" max="21" width="9" style="272" hidden="1" customWidth="1"/>
    <col min="22" max="16384" width="9" style="272"/>
  </cols>
  <sheetData>
    <row r="1" spans="2:21" ht="15" customHeight="1">
      <c r="B1" s="706" t="s">
        <v>629</v>
      </c>
      <c r="C1" s="707"/>
      <c r="D1" s="708"/>
      <c r="E1" s="37" t="s">
        <v>630</v>
      </c>
      <c r="O1" s="167" t="str">
        <f>IF('2-1(表紙)'!$J$3="","提出区分",'2-1(表紙)'!$J$3)</f>
        <v>提出区分</v>
      </c>
    </row>
    <row r="2" spans="2:21" ht="15" customHeight="1"/>
    <row r="3" spans="2:21" ht="15" customHeight="1">
      <c r="B3" s="612" t="s">
        <v>362</v>
      </c>
      <c r="C3" s="612"/>
      <c r="D3" s="612"/>
      <c r="E3" s="612"/>
      <c r="F3" s="612"/>
      <c r="G3" s="612"/>
      <c r="H3" s="157"/>
      <c r="I3" s="312" t="s">
        <v>256</v>
      </c>
      <c r="J3" s="591" t="str">
        <f>IF('2-1(表紙)'!$I$15="","",'2-1(表紙)'!$I$15)</f>
        <v/>
      </c>
      <c r="K3" s="592"/>
      <c r="L3" s="592"/>
      <c r="M3" s="592"/>
      <c r="N3" s="592"/>
      <c r="O3" s="592"/>
      <c r="P3" s="593"/>
    </row>
    <row r="4" spans="2:21" ht="15" customHeight="1">
      <c r="B4" s="612"/>
      <c r="C4" s="612"/>
      <c r="D4" s="612"/>
      <c r="E4" s="612"/>
      <c r="F4" s="612"/>
      <c r="G4" s="612"/>
      <c r="H4" s="157"/>
      <c r="I4" s="312" t="s">
        <v>257</v>
      </c>
      <c r="J4" s="591" t="str">
        <f>IF('2-1(表紙)'!$J$15="","",'2-1(表紙)'!$J$15)</f>
        <v/>
      </c>
      <c r="K4" s="592"/>
      <c r="L4" s="592"/>
      <c r="M4" s="592"/>
      <c r="N4" s="592"/>
      <c r="O4" s="592"/>
      <c r="P4" s="593"/>
    </row>
    <row r="5" spans="2:21" ht="15" customHeight="1">
      <c r="B5" s="206"/>
      <c r="C5" s="206"/>
      <c r="D5" s="206"/>
      <c r="E5" s="206"/>
      <c r="F5" s="206"/>
      <c r="G5" s="206"/>
      <c r="H5" s="157"/>
      <c r="I5" s="312" t="str">
        <f>'2-1(表紙)'!F10</f>
        <v>林業経営体名</v>
      </c>
      <c r="J5" s="591" t="str">
        <f>IF('2-1(表紙)'!$H$10="","",'2-1(表紙)'!$H$10)</f>
        <v/>
      </c>
      <c r="K5" s="592"/>
      <c r="L5" s="592"/>
      <c r="M5" s="592"/>
      <c r="N5" s="592"/>
      <c r="O5" s="592"/>
      <c r="P5" s="313" t="str">
        <f>IF('2-1(表紙)'!$K$15="","",'2-1(表紙)'!$K$15)</f>
        <v/>
      </c>
    </row>
    <row r="6" spans="2:21" ht="15" customHeight="1">
      <c r="N6" s="701"/>
      <c r="O6" s="701"/>
    </row>
    <row r="7" spans="2:21" ht="30" customHeight="1">
      <c r="B7" s="717" t="s">
        <v>267</v>
      </c>
      <c r="C7" s="717" t="s">
        <v>157</v>
      </c>
      <c r="D7" s="719" t="s">
        <v>158</v>
      </c>
      <c r="E7" s="702" t="s">
        <v>161</v>
      </c>
      <c r="F7" s="702"/>
      <c r="G7" s="703" t="s">
        <v>526</v>
      </c>
      <c r="H7" s="703"/>
      <c r="I7" s="703"/>
      <c r="J7" s="711" t="s">
        <v>395</v>
      </c>
      <c r="K7" s="714" t="s">
        <v>396</v>
      </c>
      <c r="L7" s="731" t="s">
        <v>508</v>
      </c>
      <c r="M7" s="728" t="s">
        <v>518</v>
      </c>
      <c r="N7" s="735" t="s">
        <v>606</v>
      </c>
      <c r="O7" s="702" t="s">
        <v>385</v>
      </c>
      <c r="P7" s="702"/>
    </row>
    <row r="8" spans="2:21" ht="15" customHeight="1">
      <c r="B8" s="717"/>
      <c r="C8" s="717"/>
      <c r="D8" s="719"/>
      <c r="E8" s="704" t="s">
        <v>159</v>
      </c>
      <c r="F8" s="704" t="s">
        <v>160</v>
      </c>
      <c r="G8" s="380" t="s">
        <v>436</v>
      </c>
      <c r="H8" s="380" t="s">
        <v>437</v>
      </c>
      <c r="I8" s="380" t="s">
        <v>438</v>
      </c>
      <c r="J8" s="712"/>
      <c r="K8" s="715"/>
      <c r="L8" s="732"/>
      <c r="M8" s="729"/>
      <c r="N8" s="736"/>
      <c r="O8" s="702"/>
      <c r="P8" s="702"/>
    </row>
    <row r="9" spans="2:21" ht="120" customHeight="1" thickBot="1">
      <c r="B9" s="718"/>
      <c r="C9" s="718"/>
      <c r="D9" s="720"/>
      <c r="E9" s="705"/>
      <c r="F9" s="705"/>
      <c r="G9" s="419" t="s">
        <v>290</v>
      </c>
      <c r="H9" s="419" t="s">
        <v>443</v>
      </c>
      <c r="I9" s="419" t="s">
        <v>439</v>
      </c>
      <c r="J9" s="713"/>
      <c r="K9" s="716"/>
      <c r="L9" s="733"/>
      <c r="M9" s="730"/>
      <c r="N9" s="737"/>
      <c r="O9" s="722"/>
      <c r="P9" s="722"/>
      <c r="R9" s="404" t="s">
        <v>408</v>
      </c>
      <c r="S9" s="404" t="s">
        <v>413</v>
      </c>
      <c r="U9" s="404" t="s">
        <v>412</v>
      </c>
    </row>
    <row r="10" spans="2:21" ht="15" customHeight="1" thickTop="1">
      <c r="B10" s="77">
        <v>1</v>
      </c>
      <c r="C10" s="78" t="str">
        <f>IF(D10="","",TEXT(B10,"00"))</f>
        <v/>
      </c>
      <c r="D10" s="399"/>
      <c r="E10" s="485"/>
      <c r="F10" s="485"/>
      <c r="G10" s="415"/>
      <c r="H10" s="415"/>
      <c r="I10" s="415"/>
      <c r="J10" s="416"/>
      <c r="K10" s="417"/>
      <c r="L10" s="214"/>
      <c r="M10" s="89"/>
      <c r="N10" s="418"/>
      <c r="O10" s="697"/>
      <c r="P10" s="698"/>
      <c r="R10" s="79">
        <f>IF(OR('2-1(表紙)'!J$3=リスト!G$4,'2-1(表紙)'!J$3=リスト!G$5),IF(D10&lt;&gt;"",1,0),0)</f>
        <v>0</v>
      </c>
      <c r="S10" s="79">
        <f>IF(OR('2-1(表紙)'!J$3=リスト!G$6,'2-1(表紙)'!J$3=リスト!G$7),IF(AND(D10&lt;&gt;"",N10=リスト!BG$4),1,0),0)</f>
        <v>0</v>
      </c>
      <c r="U10" s="79">
        <f>COUNTA(G10:I24,J10:K24,G37:I51,J37:K51)</f>
        <v>0</v>
      </c>
    </row>
    <row r="11" spans="2:21" ht="15" customHeight="1">
      <c r="B11" s="79">
        <v>2</v>
      </c>
      <c r="C11" s="59" t="str">
        <f t="shared" ref="C11:C17" si="0">IF(D11="","",TEXT(B11,"00"))</f>
        <v/>
      </c>
      <c r="D11" s="358"/>
      <c r="E11" s="486"/>
      <c r="F11" s="486"/>
      <c r="G11" s="415"/>
      <c r="H11" s="415"/>
      <c r="I11" s="415"/>
      <c r="J11" s="374"/>
      <c r="K11" s="375"/>
      <c r="L11" s="217"/>
      <c r="M11" s="90"/>
      <c r="N11" s="269"/>
      <c r="O11" s="584"/>
      <c r="P11" s="584"/>
      <c r="R11" s="79">
        <f>IF(OR('2-1(表紙)'!J$3=リスト!G$4,'2-1(表紙)'!J$3=リスト!G$5),IF(D11&lt;&gt;"",1,0),0)</f>
        <v>0</v>
      </c>
      <c r="S11" s="79">
        <f>IF(OR('2-1(表紙)'!J$3=リスト!G$6,'2-1(表紙)'!J$3=リスト!G$7),IF(AND(D11&lt;&gt;"",N11=リスト!BG$4),1,0),0)</f>
        <v>0</v>
      </c>
    </row>
    <row r="12" spans="2:21" ht="15" customHeight="1">
      <c r="B12" s="79">
        <v>3</v>
      </c>
      <c r="C12" s="59" t="str">
        <f t="shared" si="0"/>
        <v/>
      </c>
      <c r="D12" s="358"/>
      <c r="E12" s="486"/>
      <c r="F12" s="486"/>
      <c r="G12" s="415"/>
      <c r="H12" s="415"/>
      <c r="I12" s="415"/>
      <c r="J12" s="374"/>
      <c r="K12" s="375"/>
      <c r="L12" s="217"/>
      <c r="M12" s="90"/>
      <c r="N12" s="269"/>
      <c r="O12" s="584"/>
      <c r="P12" s="584"/>
      <c r="R12" s="79">
        <f>IF(OR('2-1(表紙)'!J$3=リスト!G$4,'2-1(表紙)'!J$3=リスト!G$5),IF(D12&lt;&gt;"",1,0),0)</f>
        <v>0</v>
      </c>
      <c r="S12" s="79">
        <f>IF(OR('2-1(表紙)'!J$3=リスト!G$6,'2-1(表紙)'!J$3=リスト!G$7),IF(AND(D12&lt;&gt;"",N12=リスト!BG$4),1,0),0)</f>
        <v>0</v>
      </c>
    </row>
    <row r="13" spans="2:21" ht="15" customHeight="1">
      <c r="B13" s="79">
        <v>4</v>
      </c>
      <c r="C13" s="59" t="str">
        <f t="shared" si="0"/>
        <v/>
      </c>
      <c r="D13" s="358"/>
      <c r="E13" s="486"/>
      <c r="F13" s="486"/>
      <c r="G13" s="415"/>
      <c r="H13" s="415"/>
      <c r="I13" s="415"/>
      <c r="J13" s="374"/>
      <c r="K13" s="375"/>
      <c r="L13" s="217"/>
      <c r="M13" s="90"/>
      <c r="N13" s="269"/>
      <c r="O13" s="584"/>
      <c r="P13" s="584"/>
      <c r="R13" s="79">
        <f>IF(OR('2-1(表紙)'!J$3=リスト!G$4,'2-1(表紙)'!J$3=リスト!G$5),IF(D13&lt;&gt;"",1,0),0)</f>
        <v>0</v>
      </c>
      <c r="S13" s="79">
        <f>IF(OR('2-1(表紙)'!J$3=リスト!G$6,'2-1(表紙)'!J$3=リスト!G$7),IF(AND(D13&lt;&gt;"",N13=リスト!BG$4),1,0),0)</f>
        <v>0</v>
      </c>
    </row>
    <row r="14" spans="2:21" ht="15" customHeight="1">
      <c r="B14" s="79">
        <v>5</v>
      </c>
      <c r="C14" s="59" t="str">
        <f t="shared" si="0"/>
        <v/>
      </c>
      <c r="D14" s="358"/>
      <c r="E14" s="486"/>
      <c r="F14" s="486"/>
      <c r="G14" s="415"/>
      <c r="H14" s="415"/>
      <c r="I14" s="415"/>
      <c r="J14" s="374"/>
      <c r="K14" s="375"/>
      <c r="L14" s="217"/>
      <c r="M14" s="90"/>
      <c r="N14" s="269"/>
      <c r="O14" s="584"/>
      <c r="P14" s="584"/>
      <c r="R14" s="79">
        <f>IF(OR('2-1(表紙)'!J$3=リスト!G$4,'2-1(表紙)'!J$3=リスト!G$5),IF(D14&lt;&gt;"",1,0),0)</f>
        <v>0</v>
      </c>
      <c r="S14" s="79">
        <f>IF(OR('2-1(表紙)'!J$3=リスト!G$6,'2-1(表紙)'!J$3=リスト!G$7),IF(AND(D14&lt;&gt;"",N14=リスト!BG$4),1,0),0)</f>
        <v>0</v>
      </c>
    </row>
    <row r="15" spans="2:21" ht="15" customHeight="1">
      <c r="B15" s="79">
        <v>6</v>
      </c>
      <c r="C15" s="59" t="str">
        <f t="shared" si="0"/>
        <v/>
      </c>
      <c r="D15" s="358"/>
      <c r="E15" s="486"/>
      <c r="F15" s="486"/>
      <c r="G15" s="415"/>
      <c r="H15" s="415"/>
      <c r="I15" s="415"/>
      <c r="J15" s="374"/>
      <c r="K15" s="375"/>
      <c r="L15" s="217"/>
      <c r="M15" s="90"/>
      <c r="N15" s="269"/>
      <c r="O15" s="584"/>
      <c r="P15" s="584"/>
      <c r="R15" s="79">
        <f>IF(OR('2-1(表紙)'!J$3=リスト!G$4,'2-1(表紙)'!J$3=リスト!G$5),IF(D15&lt;&gt;"",1,0),0)</f>
        <v>0</v>
      </c>
      <c r="S15" s="79">
        <f>IF(OR('2-1(表紙)'!J$3=リスト!G$6,'2-1(表紙)'!J$3=リスト!G$7),IF(AND(D15&lt;&gt;"",N15=リスト!BG$4),1,0),0)</f>
        <v>0</v>
      </c>
    </row>
    <row r="16" spans="2:21" ht="15" customHeight="1">
      <c r="B16" s="79">
        <v>7</v>
      </c>
      <c r="C16" s="59" t="str">
        <f t="shared" si="0"/>
        <v/>
      </c>
      <c r="D16" s="358"/>
      <c r="E16" s="486"/>
      <c r="F16" s="486"/>
      <c r="G16" s="415"/>
      <c r="H16" s="415"/>
      <c r="I16" s="415"/>
      <c r="J16" s="374"/>
      <c r="K16" s="375"/>
      <c r="L16" s="217"/>
      <c r="M16" s="90"/>
      <c r="N16" s="269"/>
      <c r="O16" s="584"/>
      <c r="P16" s="584"/>
      <c r="R16" s="79">
        <f>IF(OR('2-1(表紙)'!J$3=リスト!G$4,'2-1(表紙)'!J$3=リスト!G$5),IF(D16&lt;&gt;"",1,0),0)</f>
        <v>0</v>
      </c>
      <c r="S16" s="79">
        <f>IF(OR('2-1(表紙)'!J$3=リスト!G$6,'2-1(表紙)'!J$3=リスト!G$7),IF(AND(D16&lt;&gt;"",N16=リスト!BG$4),1,0),0)</f>
        <v>0</v>
      </c>
    </row>
    <row r="17" spans="2:19" ht="15" customHeight="1">
      <c r="B17" s="79">
        <v>8</v>
      </c>
      <c r="C17" s="59" t="str">
        <f t="shared" si="0"/>
        <v/>
      </c>
      <c r="D17" s="358"/>
      <c r="E17" s="486"/>
      <c r="F17" s="486"/>
      <c r="G17" s="415"/>
      <c r="H17" s="415"/>
      <c r="I17" s="415"/>
      <c r="J17" s="374"/>
      <c r="K17" s="375"/>
      <c r="L17" s="217"/>
      <c r="M17" s="90"/>
      <c r="N17" s="269"/>
      <c r="O17" s="584"/>
      <c r="P17" s="584"/>
      <c r="R17" s="79">
        <f>IF(OR('2-1(表紙)'!J$3=リスト!G$4,'2-1(表紙)'!J$3=リスト!G$5),IF(D17&lt;&gt;"",1,0),0)</f>
        <v>0</v>
      </c>
      <c r="S17" s="79">
        <f>IF(OR('2-1(表紙)'!J$3=リスト!G$6,'2-1(表紙)'!J$3=リスト!G$7),IF(AND(D17&lt;&gt;"",N17=リスト!BG$4),1,0),0)</f>
        <v>0</v>
      </c>
    </row>
    <row r="18" spans="2:19" ht="15" customHeight="1">
      <c r="B18" s="79">
        <v>9</v>
      </c>
      <c r="C18" s="59" t="str">
        <f>IF(D18="","",TEXT(B18,"00"))</f>
        <v/>
      </c>
      <c r="D18" s="358"/>
      <c r="E18" s="486"/>
      <c r="F18" s="486"/>
      <c r="G18" s="415"/>
      <c r="H18" s="415"/>
      <c r="I18" s="415"/>
      <c r="J18" s="374"/>
      <c r="K18" s="375"/>
      <c r="L18" s="217"/>
      <c r="M18" s="90"/>
      <c r="N18" s="269"/>
      <c r="O18" s="584"/>
      <c r="P18" s="584"/>
      <c r="R18" s="79">
        <f>IF(OR('2-1(表紙)'!J$3=リスト!G$4,'2-1(表紙)'!J$3=リスト!G$5),IF(D18&lt;&gt;"",1,0),0)</f>
        <v>0</v>
      </c>
      <c r="S18" s="79">
        <f>IF(OR('2-1(表紙)'!J$3=リスト!G$6,'2-1(表紙)'!J$3=リスト!G$7),IF(AND(D18&lt;&gt;"",N18=リスト!BG$4),1,0),0)</f>
        <v>0</v>
      </c>
    </row>
    <row r="19" spans="2:19" ht="15" customHeight="1">
      <c r="B19" s="79">
        <v>10</v>
      </c>
      <c r="C19" s="59" t="str">
        <f t="shared" ref="C19:C24" si="1">IF(D19="","",TEXT(B19,"00"))</f>
        <v/>
      </c>
      <c r="D19" s="358"/>
      <c r="E19" s="486"/>
      <c r="F19" s="486"/>
      <c r="G19" s="415"/>
      <c r="H19" s="415"/>
      <c r="I19" s="415"/>
      <c r="J19" s="374"/>
      <c r="K19" s="375"/>
      <c r="L19" s="217"/>
      <c r="M19" s="90"/>
      <c r="N19" s="269"/>
      <c r="O19" s="584"/>
      <c r="P19" s="584"/>
      <c r="R19" s="79">
        <f>IF(OR('2-1(表紙)'!J$3=リスト!G$4,'2-1(表紙)'!J$3=リスト!G$5),IF(D19&lt;&gt;"",1,0),0)</f>
        <v>0</v>
      </c>
      <c r="S19" s="79">
        <f>IF(OR('2-1(表紙)'!J$3=リスト!G$6,'2-1(表紙)'!J$3=リスト!G$7),IF(AND(D19&lt;&gt;"",N19=リスト!BG$4),1,0),0)</f>
        <v>0</v>
      </c>
    </row>
    <row r="20" spans="2:19" ht="15" customHeight="1">
      <c r="B20" s="79">
        <v>11</v>
      </c>
      <c r="C20" s="59" t="str">
        <f t="shared" si="1"/>
        <v/>
      </c>
      <c r="D20" s="358"/>
      <c r="E20" s="486"/>
      <c r="F20" s="486"/>
      <c r="G20" s="415"/>
      <c r="H20" s="415"/>
      <c r="I20" s="415"/>
      <c r="J20" s="374"/>
      <c r="K20" s="375"/>
      <c r="L20" s="217"/>
      <c r="M20" s="90"/>
      <c r="N20" s="269"/>
      <c r="O20" s="584"/>
      <c r="P20" s="584"/>
      <c r="R20" s="79">
        <f>IF(OR('2-1(表紙)'!J$3=リスト!G$4,'2-1(表紙)'!J$3=リスト!G$5),IF(D20&lt;&gt;"",1,0),0)</f>
        <v>0</v>
      </c>
      <c r="S20" s="79">
        <f>IF(OR('2-1(表紙)'!J$3=リスト!G$6,'2-1(表紙)'!J$3=リスト!G$7),IF(AND(D20&lt;&gt;"",N20=リスト!BG$4),1,0),0)</f>
        <v>0</v>
      </c>
    </row>
    <row r="21" spans="2:19" ht="15" customHeight="1">
      <c r="B21" s="79">
        <v>12</v>
      </c>
      <c r="C21" s="59" t="str">
        <f t="shared" si="1"/>
        <v/>
      </c>
      <c r="D21" s="358"/>
      <c r="E21" s="486"/>
      <c r="F21" s="486"/>
      <c r="G21" s="415"/>
      <c r="H21" s="415"/>
      <c r="I21" s="415"/>
      <c r="J21" s="374"/>
      <c r="K21" s="375"/>
      <c r="L21" s="217"/>
      <c r="M21" s="90"/>
      <c r="N21" s="269"/>
      <c r="O21" s="584"/>
      <c r="P21" s="584"/>
      <c r="R21" s="79">
        <f>IF(OR('2-1(表紙)'!J$3=リスト!G$4,'2-1(表紙)'!J$3=リスト!G$5),IF(D21&lt;&gt;"",1,0),0)</f>
        <v>0</v>
      </c>
      <c r="S21" s="79">
        <f>IF(OR('2-1(表紙)'!J$3=リスト!G$6,'2-1(表紙)'!J$3=リスト!G$7),IF(AND(D21&lt;&gt;"",N21=リスト!BG$4),1,0),0)</f>
        <v>0</v>
      </c>
    </row>
    <row r="22" spans="2:19" ht="15" customHeight="1">
      <c r="B22" s="79">
        <v>13</v>
      </c>
      <c r="C22" s="59" t="str">
        <f t="shared" si="1"/>
        <v/>
      </c>
      <c r="D22" s="358"/>
      <c r="E22" s="486"/>
      <c r="F22" s="486"/>
      <c r="G22" s="415"/>
      <c r="H22" s="415"/>
      <c r="I22" s="415"/>
      <c r="J22" s="374"/>
      <c r="K22" s="375"/>
      <c r="L22" s="217"/>
      <c r="M22" s="90"/>
      <c r="N22" s="269"/>
      <c r="O22" s="584"/>
      <c r="P22" s="584"/>
      <c r="R22" s="79">
        <f>IF(OR('2-1(表紙)'!J$3=リスト!G$4,'2-1(表紙)'!J$3=リスト!G$5),IF(D22&lt;&gt;"",1,0),0)</f>
        <v>0</v>
      </c>
      <c r="S22" s="79">
        <f>IF(OR('2-1(表紙)'!J$3=リスト!G$6,'2-1(表紙)'!J$3=リスト!G$7),IF(AND(D22&lt;&gt;"",N22=リスト!BG$4),1,0),0)</f>
        <v>0</v>
      </c>
    </row>
    <row r="23" spans="2:19" ht="15" customHeight="1">
      <c r="B23" s="79">
        <v>14</v>
      </c>
      <c r="C23" s="59" t="str">
        <f t="shared" si="1"/>
        <v/>
      </c>
      <c r="D23" s="358"/>
      <c r="E23" s="486"/>
      <c r="F23" s="486"/>
      <c r="G23" s="415"/>
      <c r="H23" s="415"/>
      <c r="I23" s="415"/>
      <c r="J23" s="374"/>
      <c r="K23" s="375"/>
      <c r="L23" s="217"/>
      <c r="M23" s="90"/>
      <c r="N23" s="269"/>
      <c r="O23" s="584"/>
      <c r="P23" s="584"/>
      <c r="R23" s="79">
        <f>IF(OR('2-1(表紙)'!J$3=リスト!G$4,'2-1(表紙)'!J$3=リスト!G$5),IF(D23&lt;&gt;"",1,0),0)</f>
        <v>0</v>
      </c>
      <c r="S23" s="79">
        <f>IF(OR('2-1(表紙)'!J$3=リスト!G$6,'2-1(表紙)'!J$3=リスト!G$7),IF(AND(D23&lt;&gt;"",N23=リスト!BG$4),1,0),0)</f>
        <v>0</v>
      </c>
    </row>
    <row r="24" spans="2:19" ht="15" customHeight="1">
      <c r="B24" s="79">
        <v>15</v>
      </c>
      <c r="C24" s="59" t="str">
        <f t="shared" si="1"/>
        <v/>
      </c>
      <c r="D24" s="358"/>
      <c r="E24" s="486"/>
      <c r="F24" s="486"/>
      <c r="G24" s="415"/>
      <c r="H24" s="415"/>
      <c r="I24" s="415"/>
      <c r="J24" s="374"/>
      <c r="K24" s="375"/>
      <c r="L24" s="217"/>
      <c r="M24" s="90"/>
      <c r="N24" s="269"/>
      <c r="O24" s="584"/>
      <c r="P24" s="584"/>
      <c r="R24" s="79">
        <f>IF(OR('2-1(表紙)'!J$3=リスト!G$4,'2-1(表紙)'!J$3=リスト!G$5),IF(D24&lt;&gt;"",1,0),0)</f>
        <v>0</v>
      </c>
      <c r="S24" s="79">
        <f>IF(OR('2-1(表紙)'!J$3=リスト!G$6,'2-1(表紙)'!J$3=リスト!G$7),IF(AND(D24&lt;&gt;"",N24=リスト!BG$4),1,0),0)</f>
        <v>0</v>
      </c>
    </row>
    <row r="25" spans="2:19" ht="15" customHeight="1">
      <c r="C25" s="699" t="s">
        <v>611</v>
      </c>
      <c r="D25" s="699"/>
      <c r="E25" s="699"/>
      <c r="F25" s="699"/>
      <c r="G25" s="699"/>
      <c r="H25" s="699"/>
      <c r="I25" s="699"/>
      <c r="J25" s="699"/>
      <c r="K25" s="699"/>
      <c r="L25" s="699"/>
      <c r="M25" s="699"/>
      <c r="N25" s="699"/>
      <c r="O25" s="699"/>
      <c r="P25" s="699"/>
    </row>
    <row r="26" spans="2:19" ht="15" customHeight="1">
      <c r="C26" s="734" t="s">
        <v>610</v>
      </c>
      <c r="D26" s="734"/>
      <c r="E26" s="734"/>
      <c r="F26" s="734"/>
      <c r="G26" s="734"/>
      <c r="H26" s="734"/>
      <c r="I26" s="734"/>
      <c r="J26" s="734"/>
      <c r="K26" s="734"/>
      <c r="L26" s="734"/>
      <c r="M26" s="734"/>
      <c r="N26" s="734"/>
      <c r="O26" s="734"/>
      <c r="P26" s="734"/>
    </row>
    <row r="27" spans="2:19" ht="15" customHeight="1">
      <c r="C27" s="734"/>
      <c r="D27" s="734"/>
      <c r="E27" s="734"/>
      <c r="F27" s="734"/>
      <c r="G27" s="734"/>
      <c r="H27" s="734"/>
      <c r="I27" s="734"/>
      <c r="J27" s="734"/>
      <c r="K27" s="734"/>
      <c r="L27" s="734"/>
      <c r="M27" s="734"/>
      <c r="N27" s="734"/>
      <c r="O27" s="734"/>
      <c r="P27" s="734"/>
    </row>
    <row r="28" spans="2:19" ht="15" customHeight="1">
      <c r="B28" s="706" t="s">
        <v>629</v>
      </c>
      <c r="C28" s="707"/>
      <c r="D28" s="708"/>
      <c r="E28" s="37" t="s">
        <v>630</v>
      </c>
      <c r="O28" s="167" t="str">
        <f>IF('2-1(表紙)'!$J$3="","提出区分",'2-1(表紙)'!$J$3)</f>
        <v>提出区分</v>
      </c>
    </row>
    <row r="29" spans="2:19" ht="15" customHeight="1"/>
    <row r="30" spans="2:19" ht="15" customHeight="1">
      <c r="B30" s="612" t="s">
        <v>363</v>
      </c>
      <c r="C30" s="612"/>
      <c r="D30" s="612"/>
      <c r="E30" s="612"/>
      <c r="F30" s="612"/>
      <c r="G30" s="612"/>
      <c r="H30" s="157"/>
      <c r="I30" s="461" t="s">
        <v>256</v>
      </c>
      <c r="J30" s="591" t="str">
        <f>IF('2-1(表紙)'!$I$15="","",'2-1(表紙)'!$I$15)</f>
        <v/>
      </c>
      <c r="K30" s="592"/>
      <c r="L30" s="592"/>
      <c r="M30" s="592"/>
      <c r="N30" s="592"/>
      <c r="O30" s="592"/>
      <c r="P30" s="593"/>
    </row>
    <row r="31" spans="2:19" ht="15" customHeight="1">
      <c r="B31" s="612"/>
      <c r="C31" s="612"/>
      <c r="D31" s="612"/>
      <c r="E31" s="612"/>
      <c r="F31" s="612"/>
      <c r="G31" s="612"/>
      <c r="H31" s="157"/>
      <c r="I31" s="461" t="s">
        <v>257</v>
      </c>
      <c r="J31" s="591" t="str">
        <f>IF('2-1(表紙)'!$J$15="","",'2-1(表紙)'!$J$15)</f>
        <v/>
      </c>
      <c r="K31" s="592"/>
      <c r="L31" s="592"/>
      <c r="M31" s="592"/>
      <c r="N31" s="592"/>
      <c r="O31" s="592"/>
      <c r="P31" s="593"/>
    </row>
    <row r="32" spans="2:19" ht="15" customHeight="1">
      <c r="B32" s="206"/>
      <c r="C32" s="206"/>
      <c r="D32" s="206"/>
      <c r="E32" s="206"/>
      <c r="F32" s="206"/>
      <c r="G32" s="206"/>
      <c r="H32" s="157"/>
      <c r="I32" s="461" t="str">
        <f>'2-1(表紙)'!F10</f>
        <v>林業経営体名</v>
      </c>
      <c r="J32" s="591" t="str">
        <f>IF('2-1(表紙)'!$H$10="","",'2-1(表紙)'!$H$10)</f>
        <v/>
      </c>
      <c r="K32" s="592"/>
      <c r="L32" s="592"/>
      <c r="M32" s="592"/>
      <c r="N32" s="592"/>
      <c r="O32" s="592"/>
      <c r="P32" s="313" t="str">
        <f>IF('2-1(表紙)'!$K$15="","",'2-1(表紙)'!$K$15)</f>
        <v/>
      </c>
    </row>
    <row r="33" spans="2:19" ht="15" customHeight="1">
      <c r="N33" s="701"/>
      <c r="O33" s="701"/>
    </row>
    <row r="34" spans="2:19" ht="30" customHeight="1">
      <c r="B34" s="717" t="str">
        <f>B7</f>
        <v>管理番号</v>
      </c>
      <c r="C34" s="717" t="str">
        <f>C7</f>
        <v>指導員番号</v>
      </c>
      <c r="D34" s="719" t="str">
        <f>D7</f>
        <v>氏名</v>
      </c>
      <c r="E34" s="702" t="s">
        <v>161</v>
      </c>
      <c r="F34" s="702"/>
      <c r="G34" s="703" t="str">
        <f>G7</f>
        <v>森林作業道作設
オペレーター育成対策の修了年度</v>
      </c>
      <c r="H34" s="703"/>
      <c r="I34" s="703"/>
      <c r="J34" s="711" t="str">
        <f t="shared" ref="J34:O34" si="2">J7</f>
        <v>ＦＬ研修の修了年度</v>
      </c>
      <c r="K34" s="714" t="str">
        <f t="shared" si="2"/>
        <v>ＦＭ研修の修了年度</v>
      </c>
      <c r="L34" s="723" t="str">
        <f t="shared" si="2"/>
        <v>指導員能力向上研修の修了年度</v>
      </c>
      <c r="M34" s="709" t="str">
        <f t="shared" si="2"/>
        <v>林業における
現場作業経験年数</v>
      </c>
      <c r="N34" s="725" t="str">
        <f t="shared" si="2"/>
        <v>指導の実施状況
実績時選択</v>
      </c>
      <c r="O34" s="702" t="str">
        <f t="shared" si="2"/>
        <v>備考
（所属支所名等）</v>
      </c>
      <c r="P34" s="702"/>
    </row>
    <row r="35" spans="2:19" ht="15" customHeight="1">
      <c r="B35" s="717"/>
      <c r="C35" s="717"/>
      <c r="D35" s="719"/>
      <c r="E35" s="704" t="str">
        <f>E8</f>
        <v>刈払機取扱作業者
安全衛生教育</v>
      </c>
      <c r="F35" s="704" t="str">
        <f>F8</f>
        <v>伐木等の業務に係る
特別教育</v>
      </c>
      <c r="G35" s="380" t="str">
        <f>G8</f>
        <v>H22～H25</v>
      </c>
      <c r="H35" s="380" t="str">
        <f>H8</f>
        <v>H23～H25</v>
      </c>
      <c r="I35" s="380" t="str">
        <f>I8</f>
        <v>H26～</v>
      </c>
      <c r="J35" s="712"/>
      <c r="K35" s="715"/>
      <c r="L35" s="723"/>
      <c r="M35" s="709"/>
      <c r="N35" s="726"/>
      <c r="O35" s="702"/>
      <c r="P35" s="702"/>
    </row>
    <row r="36" spans="2:19" ht="120" customHeight="1" thickBot="1">
      <c r="B36" s="718"/>
      <c r="C36" s="718"/>
      <c r="D36" s="720"/>
      <c r="E36" s="705"/>
      <c r="F36" s="705"/>
      <c r="G36" s="419" t="str">
        <f>G9</f>
        <v>指導者（養成）研修</v>
      </c>
      <c r="H36" s="419" t="str">
        <f>H9</f>
        <v>フォローアップ研修
（都道府県単事業等による同等以上の研修も可）</v>
      </c>
      <c r="I36" s="419" t="str">
        <f>I9</f>
        <v>オペレーター研修
（都道府県単事業等による同等以上の研修も可）</v>
      </c>
      <c r="J36" s="713"/>
      <c r="K36" s="716"/>
      <c r="L36" s="724"/>
      <c r="M36" s="710"/>
      <c r="N36" s="727"/>
      <c r="O36" s="722"/>
      <c r="P36" s="722"/>
    </row>
    <row r="37" spans="2:19" ht="15" customHeight="1" thickTop="1">
      <c r="B37" s="77">
        <v>16</v>
      </c>
      <c r="C37" s="78" t="str">
        <f>IF(D37="","",TEXT(B37,"00"))</f>
        <v/>
      </c>
      <c r="D37" s="420"/>
      <c r="E37" s="485"/>
      <c r="F37" s="485"/>
      <c r="G37" s="415"/>
      <c r="H37" s="415"/>
      <c r="I37" s="415"/>
      <c r="J37" s="422"/>
      <c r="K37" s="423"/>
      <c r="L37" s="424"/>
      <c r="M37" s="421"/>
      <c r="N37" s="425"/>
      <c r="O37" s="721"/>
      <c r="P37" s="721"/>
      <c r="R37" s="79">
        <f>IF(OR('2-1(表紙)'!J$3=リスト!G$4,'2-1(表紙)'!J$3=リスト!G$5),IF(D37&lt;&gt;"",1,0),0)</f>
        <v>0</v>
      </c>
      <c r="S37" s="79">
        <f>IF(OR('2-1(表紙)'!J$3=リスト!G$6,'2-1(表紙)'!J$3=リスト!G$7),IF(AND(D37&lt;&gt;"",N37=リスト!BG$4),1,0),0)</f>
        <v>0</v>
      </c>
    </row>
    <row r="38" spans="2:19" ht="15" customHeight="1">
      <c r="B38" s="79">
        <v>17</v>
      </c>
      <c r="C38" s="59" t="str">
        <f t="shared" ref="C38:C44" si="3">IF(D38="","",TEXT(B38,"00"))</f>
        <v/>
      </c>
      <c r="D38" s="359"/>
      <c r="E38" s="486"/>
      <c r="F38" s="486"/>
      <c r="G38" s="415"/>
      <c r="H38" s="415"/>
      <c r="I38" s="415"/>
      <c r="J38" s="377"/>
      <c r="K38" s="378"/>
      <c r="L38" s="379"/>
      <c r="M38" s="376"/>
      <c r="N38" s="61"/>
      <c r="O38" s="700"/>
      <c r="P38" s="700"/>
      <c r="R38" s="79">
        <f>IF(OR('2-1(表紙)'!J$3=リスト!G$4,'2-1(表紙)'!J$3=リスト!G$5),IF(D38&lt;&gt;"",1,0),0)</f>
        <v>0</v>
      </c>
      <c r="S38" s="79">
        <f>IF(OR('2-1(表紙)'!J$3=リスト!G$6,'2-1(表紙)'!J$3=リスト!G$7),IF(AND(D38&lt;&gt;"",N38=リスト!BG$4),1,0),0)</f>
        <v>0</v>
      </c>
    </row>
    <row r="39" spans="2:19" ht="15" customHeight="1">
      <c r="B39" s="79">
        <v>18</v>
      </c>
      <c r="C39" s="59" t="str">
        <f t="shared" si="3"/>
        <v/>
      </c>
      <c r="D39" s="359"/>
      <c r="E39" s="486"/>
      <c r="F39" s="486"/>
      <c r="G39" s="415"/>
      <c r="H39" s="415"/>
      <c r="I39" s="415"/>
      <c r="J39" s="377"/>
      <c r="K39" s="378"/>
      <c r="L39" s="379"/>
      <c r="M39" s="376"/>
      <c r="N39" s="61"/>
      <c r="O39" s="700"/>
      <c r="P39" s="700"/>
      <c r="R39" s="79">
        <f>IF(OR('2-1(表紙)'!J$3=リスト!G$4,'2-1(表紙)'!J$3=リスト!G$5),IF(D39&lt;&gt;"",1,0),0)</f>
        <v>0</v>
      </c>
      <c r="S39" s="79">
        <f>IF(OR('2-1(表紙)'!J$3=リスト!G$6,'2-1(表紙)'!J$3=リスト!G$7),IF(AND(D39&lt;&gt;"",N39=リスト!BG$4),1,0),0)</f>
        <v>0</v>
      </c>
    </row>
    <row r="40" spans="2:19" ht="15" customHeight="1">
      <c r="B40" s="79">
        <v>19</v>
      </c>
      <c r="C40" s="59" t="str">
        <f t="shared" si="3"/>
        <v/>
      </c>
      <c r="D40" s="359"/>
      <c r="E40" s="486"/>
      <c r="F40" s="486"/>
      <c r="G40" s="415"/>
      <c r="H40" s="415"/>
      <c r="I40" s="415"/>
      <c r="J40" s="377"/>
      <c r="K40" s="378"/>
      <c r="L40" s="379"/>
      <c r="M40" s="376"/>
      <c r="N40" s="61"/>
      <c r="O40" s="700"/>
      <c r="P40" s="700"/>
      <c r="R40" s="79">
        <f>IF(OR('2-1(表紙)'!J$3=リスト!G$4,'2-1(表紙)'!J$3=リスト!G$5),IF(D40&lt;&gt;"",1,0),0)</f>
        <v>0</v>
      </c>
      <c r="S40" s="79">
        <f>IF(OR('2-1(表紙)'!J$3=リスト!G$6,'2-1(表紙)'!J$3=リスト!G$7),IF(AND(D40&lt;&gt;"",N40=リスト!BG$4),1,0),0)</f>
        <v>0</v>
      </c>
    </row>
    <row r="41" spans="2:19" ht="15" customHeight="1">
      <c r="B41" s="79">
        <v>20</v>
      </c>
      <c r="C41" s="59" t="str">
        <f t="shared" si="3"/>
        <v/>
      </c>
      <c r="D41" s="359"/>
      <c r="E41" s="486"/>
      <c r="F41" s="486"/>
      <c r="G41" s="415"/>
      <c r="H41" s="415"/>
      <c r="I41" s="415"/>
      <c r="J41" s="377"/>
      <c r="K41" s="378"/>
      <c r="L41" s="379"/>
      <c r="M41" s="376"/>
      <c r="N41" s="61"/>
      <c r="O41" s="700"/>
      <c r="P41" s="700"/>
      <c r="R41" s="79">
        <f>IF(OR('2-1(表紙)'!J$3=リスト!G$4,'2-1(表紙)'!J$3=リスト!G$5),IF(D41&lt;&gt;"",1,0),0)</f>
        <v>0</v>
      </c>
      <c r="S41" s="79">
        <f>IF(OR('2-1(表紙)'!J$3=リスト!G$6,'2-1(表紙)'!J$3=リスト!G$7),IF(AND(D41&lt;&gt;"",N41=リスト!BG$4),1,0),0)</f>
        <v>0</v>
      </c>
    </row>
    <row r="42" spans="2:19" ht="15" customHeight="1">
      <c r="B42" s="79">
        <v>21</v>
      </c>
      <c r="C42" s="59" t="str">
        <f t="shared" si="3"/>
        <v/>
      </c>
      <c r="D42" s="359"/>
      <c r="E42" s="486"/>
      <c r="F42" s="486"/>
      <c r="G42" s="415"/>
      <c r="H42" s="415"/>
      <c r="I42" s="415"/>
      <c r="J42" s="377"/>
      <c r="K42" s="378"/>
      <c r="L42" s="379"/>
      <c r="M42" s="376"/>
      <c r="N42" s="61"/>
      <c r="O42" s="700"/>
      <c r="P42" s="700"/>
      <c r="R42" s="79">
        <f>IF(OR('2-1(表紙)'!J$3=リスト!G$4,'2-1(表紙)'!J$3=リスト!G$5),IF(D42&lt;&gt;"",1,0),0)</f>
        <v>0</v>
      </c>
      <c r="S42" s="79">
        <f>IF(OR('2-1(表紙)'!J$3=リスト!G$6,'2-1(表紙)'!J$3=リスト!G$7),IF(AND(D42&lt;&gt;"",N42=リスト!BG$4),1,0),0)</f>
        <v>0</v>
      </c>
    </row>
    <row r="43" spans="2:19" ht="15" customHeight="1">
      <c r="B43" s="79">
        <v>22</v>
      </c>
      <c r="C43" s="59" t="str">
        <f t="shared" si="3"/>
        <v/>
      </c>
      <c r="D43" s="359"/>
      <c r="E43" s="486"/>
      <c r="F43" s="486"/>
      <c r="G43" s="415"/>
      <c r="H43" s="415"/>
      <c r="I43" s="415"/>
      <c r="J43" s="377"/>
      <c r="K43" s="378"/>
      <c r="L43" s="379"/>
      <c r="M43" s="376"/>
      <c r="N43" s="61"/>
      <c r="O43" s="700"/>
      <c r="P43" s="700"/>
      <c r="R43" s="79">
        <f>IF(OR('2-1(表紙)'!J$3=リスト!G$4,'2-1(表紙)'!J$3=リスト!G$5),IF(D43&lt;&gt;"",1,0),0)</f>
        <v>0</v>
      </c>
      <c r="S43" s="79">
        <f>IF(OR('2-1(表紙)'!J$3=リスト!G$6,'2-1(表紙)'!J$3=リスト!G$7),IF(AND(D43&lt;&gt;"",N43=リスト!BG$4),1,0),0)</f>
        <v>0</v>
      </c>
    </row>
    <row r="44" spans="2:19" ht="15" customHeight="1">
      <c r="B44" s="79">
        <v>23</v>
      </c>
      <c r="C44" s="59" t="str">
        <f t="shared" si="3"/>
        <v/>
      </c>
      <c r="D44" s="359"/>
      <c r="E44" s="486"/>
      <c r="F44" s="486"/>
      <c r="G44" s="415"/>
      <c r="H44" s="415"/>
      <c r="I44" s="415"/>
      <c r="J44" s="377"/>
      <c r="K44" s="378"/>
      <c r="L44" s="379"/>
      <c r="M44" s="376"/>
      <c r="N44" s="61"/>
      <c r="O44" s="700"/>
      <c r="P44" s="700"/>
      <c r="R44" s="79">
        <f>IF(OR('2-1(表紙)'!J$3=リスト!G$4,'2-1(表紙)'!J$3=リスト!G$5),IF(D44&lt;&gt;"",1,0),0)</f>
        <v>0</v>
      </c>
      <c r="S44" s="79">
        <f>IF(OR('2-1(表紙)'!J$3=リスト!G$6,'2-1(表紙)'!J$3=リスト!G$7),IF(AND(D44&lt;&gt;"",N44=リスト!BG$4),1,0),0)</f>
        <v>0</v>
      </c>
    </row>
    <row r="45" spans="2:19" ht="15" customHeight="1">
      <c r="B45" s="79">
        <v>24</v>
      </c>
      <c r="C45" s="59" t="str">
        <f>IF(D45="","",TEXT(B45,"00"))</f>
        <v/>
      </c>
      <c r="D45" s="359"/>
      <c r="E45" s="486"/>
      <c r="F45" s="486"/>
      <c r="G45" s="415"/>
      <c r="H45" s="415"/>
      <c r="I45" s="415"/>
      <c r="J45" s="377"/>
      <c r="K45" s="378"/>
      <c r="L45" s="379"/>
      <c r="M45" s="376"/>
      <c r="N45" s="61"/>
      <c r="O45" s="700"/>
      <c r="P45" s="700"/>
      <c r="R45" s="79">
        <f>IF(OR('2-1(表紙)'!J$3=リスト!G$4,'2-1(表紙)'!J$3=リスト!G$5),IF(D45&lt;&gt;"",1,0),0)</f>
        <v>0</v>
      </c>
      <c r="S45" s="79">
        <f>IF(OR('2-1(表紙)'!J$3=リスト!G$6,'2-1(表紙)'!J$3=リスト!G$7),IF(AND(D45&lt;&gt;"",N45=リスト!BG$4),1,0),0)</f>
        <v>0</v>
      </c>
    </row>
    <row r="46" spans="2:19" ht="15" customHeight="1">
      <c r="B46" s="79">
        <v>25</v>
      </c>
      <c r="C46" s="59" t="str">
        <f t="shared" ref="C46:C51" si="4">IF(D46="","",TEXT(B46,"00"))</f>
        <v/>
      </c>
      <c r="D46" s="359"/>
      <c r="E46" s="486"/>
      <c r="F46" s="486"/>
      <c r="G46" s="415"/>
      <c r="H46" s="415"/>
      <c r="I46" s="415"/>
      <c r="J46" s="377"/>
      <c r="K46" s="378"/>
      <c r="L46" s="379"/>
      <c r="M46" s="376"/>
      <c r="N46" s="61"/>
      <c r="O46" s="700"/>
      <c r="P46" s="700"/>
      <c r="R46" s="79">
        <f>IF(OR('2-1(表紙)'!J$3=リスト!G$4,'2-1(表紙)'!J$3=リスト!G$5),IF(D46&lt;&gt;"",1,0),0)</f>
        <v>0</v>
      </c>
      <c r="S46" s="79">
        <f>IF(OR('2-1(表紙)'!J$3=リスト!G$6,'2-1(表紙)'!J$3=リスト!G$7),IF(AND(D46&lt;&gt;"",N46=リスト!BG$4),1,0),0)</f>
        <v>0</v>
      </c>
    </row>
    <row r="47" spans="2:19" ht="15" customHeight="1">
      <c r="B47" s="79">
        <v>26</v>
      </c>
      <c r="C47" s="59" t="str">
        <f t="shared" si="4"/>
        <v/>
      </c>
      <c r="D47" s="359"/>
      <c r="E47" s="486"/>
      <c r="F47" s="486"/>
      <c r="G47" s="415"/>
      <c r="H47" s="415"/>
      <c r="I47" s="415"/>
      <c r="J47" s="377"/>
      <c r="K47" s="378"/>
      <c r="L47" s="379"/>
      <c r="M47" s="376"/>
      <c r="N47" s="61"/>
      <c r="O47" s="700"/>
      <c r="P47" s="700"/>
      <c r="R47" s="79">
        <f>IF(OR('2-1(表紙)'!J$3=リスト!G$4,'2-1(表紙)'!J$3=リスト!G$5),IF(D47&lt;&gt;"",1,0),0)</f>
        <v>0</v>
      </c>
      <c r="S47" s="79">
        <f>IF(OR('2-1(表紙)'!J$3=リスト!G$6,'2-1(表紙)'!J$3=リスト!G$7),IF(AND(D47&lt;&gt;"",N47=リスト!BG$4),1,0),0)</f>
        <v>0</v>
      </c>
    </row>
    <row r="48" spans="2:19" ht="15" customHeight="1">
      <c r="B48" s="79">
        <v>27</v>
      </c>
      <c r="C48" s="59" t="str">
        <f t="shared" si="4"/>
        <v/>
      </c>
      <c r="D48" s="359"/>
      <c r="E48" s="486"/>
      <c r="F48" s="486"/>
      <c r="G48" s="415"/>
      <c r="H48" s="415"/>
      <c r="I48" s="415"/>
      <c r="J48" s="377"/>
      <c r="K48" s="378"/>
      <c r="L48" s="379"/>
      <c r="M48" s="376"/>
      <c r="N48" s="61"/>
      <c r="O48" s="700"/>
      <c r="P48" s="700"/>
      <c r="R48" s="79">
        <f>IF(OR('2-1(表紙)'!J$3=リスト!G$4,'2-1(表紙)'!J$3=リスト!G$5),IF(D48&lt;&gt;"",1,0),0)</f>
        <v>0</v>
      </c>
      <c r="S48" s="79">
        <f>IF(OR('2-1(表紙)'!J$3=リスト!G$6,'2-1(表紙)'!J$3=リスト!G$7),IF(AND(D48&lt;&gt;"",N48=リスト!BG$4),1,0),0)</f>
        <v>0</v>
      </c>
    </row>
    <row r="49" spans="2:19" ht="15" customHeight="1">
      <c r="B49" s="79">
        <v>28</v>
      </c>
      <c r="C49" s="59" t="str">
        <f t="shared" si="4"/>
        <v/>
      </c>
      <c r="D49" s="359"/>
      <c r="E49" s="486"/>
      <c r="F49" s="486"/>
      <c r="G49" s="415"/>
      <c r="H49" s="415"/>
      <c r="I49" s="415"/>
      <c r="J49" s="377"/>
      <c r="K49" s="378"/>
      <c r="L49" s="379"/>
      <c r="M49" s="376"/>
      <c r="N49" s="61"/>
      <c r="O49" s="700"/>
      <c r="P49" s="700"/>
      <c r="R49" s="79">
        <f>IF(OR('2-1(表紙)'!J$3=リスト!G$4,'2-1(表紙)'!J$3=リスト!G$5),IF(D49&lt;&gt;"",1,0),0)</f>
        <v>0</v>
      </c>
      <c r="S49" s="79">
        <f>IF(OR('2-1(表紙)'!J$3=リスト!G$6,'2-1(表紙)'!J$3=リスト!G$7),IF(AND(D49&lt;&gt;"",N49=リスト!BG$4),1,0),0)</f>
        <v>0</v>
      </c>
    </row>
    <row r="50" spans="2:19" ht="15" customHeight="1">
      <c r="B50" s="79">
        <v>29</v>
      </c>
      <c r="C50" s="59" t="str">
        <f t="shared" si="4"/>
        <v/>
      </c>
      <c r="D50" s="359"/>
      <c r="E50" s="486"/>
      <c r="F50" s="486"/>
      <c r="G50" s="415"/>
      <c r="H50" s="415"/>
      <c r="I50" s="415"/>
      <c r="J50" s="377"/>
      <c r="K50" s="378"/>
      <c r="L50" s="379"/>
      <c r="M50" s="376"/>
      <c r="N50" s="61"/>
      <c r="O50" s="700"/>
      <c r="P50" s="700"/>
      <c r="R50" s="79">
        <f>IF(OR('2-1(表紙)'!J$3=リスト!G$4,'2-1(表紙)'!J$3=リスト!G$5),IF(D50&lt;&gt;"",1,0),0)</f>
        <v>0</v>
      </c>
      <c r="S50" s="79">
        <f>IF(OR('2-1(表紙)'!J$3=リスト!G$6,'2-1(表紙)'!J$3=リスト!G$7),IF(AND(D50&lt;&gt;"",N50=リスト!BG$4),1,0),0)</f>
        <v>0</v>
      </c>
    </row>
    <row r="51" spans="2:19" ht="15" customHeight="1" thickBot="1">
      <c r="B51" s="79">
        <v>30</v>
      </c>
      <c r="C51" s="59" t="str">
        <f t="shared" si="4"/>
        <v/>
      </c>
      <c r="D51" s="359"/>
      <c r="E51" s="486"/>
      <c r="F51" s="486"/>
      <c r="G51" s="415"/>
      <c r="H51" s="415"/>
      <c r="I51" s="415"/>
      <c r="J51" s="377"/>
      <c r="K51" s="378"/>
      <c r="L51" s="379"/>
      <c r="M51" s="376"/>
      <c r="N51" s="61"/>
      <c r="O51" s="700"/>
      <c r="P51" s="700"/>
      <c r="R51" s="79">
        <f>IF(OR('2-1(表紙)'!J$3=リスト!G$4,'2-1(表紙)'!J$3=リスト!G$5),IF(D51&lt;&gt;"",1,0),0)</f>
        <v>0</v>
      </c>
      <c r="S51" s="79">
        <f>IF(OR('2-1(表紙)'!J$3=リスト!G$6,'2-1(表紙)'!J$3=リスト!G$7),IF(AND(D51&lt;&gt;"",N51=リスト!BG$4),1,0),0)</f>
        <v>0</v>
      </c>
    </row>
    <row r="52" spans="2:19" ht="15" customHeight="1" thickBot="1">
      <c r="C52" s="699" t="s">
        <v>611</v>
      </c>
      <c r="D52" s="699"/>
      <c r="E52" s="699"/>
      <c r="F52" s="699"/>
      <c r="G52" s="699"/>
      <c r="H52" s="699"/>
      <c r="I52" s="699"/>
      <c r="J52" s="699"/>
      <c r="K52" s="699"/>
      <c r="L52" s="699"/>
      <c r="M52" s="699"/>
      <c r="N52" s="699"/>
      <c r="O52" s="699"/>
      <c r="P52" s="699"/>
      <c r="R52" s="402">
        <f>SUM(R10:R51)</f>
        <v>0</v>
      </c>
      <c r="S52" s="403">
        <f>SUM(S10:S51)</f>
        <v>0</v>
      </c>
    </row>
    <row r="53" spans="2:19" ht="13.5" customHeight="1">
      <c r="C53" s="734" t="s">
        <v>610</v>
      </c>
      <c r="D53" s="734"/>
      <c r="E53" s="734"/>
      <c r="F53" s="734"/>
      <c r="G53" s="734"/>
      <c r="H53" s="734"/>
      <c r="I53" s="734"/>
      <c r="J53" s="734"/>
      <c r="K53" s="734"/>
      <c r="L53" s="734"/>
      <c r="M53" s="734"/>
      <c r="N53" s="734"/>
      <c r="O53" s="734"/>
      <c r="P53" s="734"/>
    </row>
  </sheetData>
  <sheetProtection algorithmName="SHA-512" hashValue="yt12eQsSWP+WR2Tpe2rQeZW+sYlYutNQmQo8/INfXAXSQOM5GJdYOxntd06dFvlCsXmaWc1tZuGPpdXTw1KWLQ==" saltValue="nHInyW4NBndUKgkFCUcPIw==" spinCount="100000" sheet="1" objects="1" scenarios="1"/>
  <mergeCells count="73">
    <mergeCell ref="C27:P27"/>
    <mergeCell ref="C53:P53"/>
    <mergeCell ref="C26:P26"/>
    <mergeCell ref="B3:G4"/>
    <mergeCell ref="B30:G31"/>
    <mergeCell ref="J31:P31"/>
    <mergeCell ref="N6:O6"/>
    <mergeCell ref="O16:P16"/>
    <mergeCell ref="O7:P9"/>
    <mergeCell ref="O10:P10"/>
    <mergeCell ref="N7:N9"/>
    <mergeCell ref="O11:P11"/>
    <mergeCell ref="O12:P12"/>
    <mergeCell ref="O19:P19"/>
    <mergeCell ref="O22:P22"/>
    <mergeCell ref="O23:P23"/>
    <mergeCell ref="O15:P15"/>
    <mergeCell ref="O24:P24"/>
    <mergeCell ref="O20:P20"/>
    <mergeCell ref="O21:P21"/>
    <mergeCell ref="E8:E9"/>
    <mergeCell ref="F8:F9"/>
    <mergeCell ref="K7:K9"/>
    <mergeCell ref="O17:P17"/>
    <mergeCell ref="O18:P18"/>
    <mergeCell ref="O13:P13"/>
    <mergeCell ref="O14:P14"/>
    <mergeCell ref="B1:D1"/>
    <mergeCell ref="B7:B9"/>
    <mergeCell ref="G7:I7"/>
    <mergeCell ref="C7:C9"/>
    <mergeCell ref="M7:M9"/>
    <mergeCell ref="J4:P4"/>
    <mergeCell ref="J7:J9"/>
    <mergeCell ref="L7:L9"/>
    <mergeCell ref="D7:D9"/>
    <mergeCell ref="E7:F7"/>
    <mergeCell ref="J3:P3"/>
    <mergeCell ref="J5:O5"/>
    <mergeCell ref="J30:P30"/>
    <mergeCell ref="J32:O32"/>
    <mergeCell ref="O34:P36"/>
    <mergeCell ref="O47:P47"/>
    <mergeCell ref="O44:P44"/>
    <mergeCell ref="O45:P45"/>
    <mergeCell ref="O38:P38"/>
    <mergeCell ref="O39:P39"/>
    <mergeCell ref="L34:L36"/>
    <mergeCell ref="N34:N36"/>
    <mergeCell ref="C25:P25"/>
    <mergeCell ref="O51:P51"/>
    <mergeCell ref="O40:P40"/>
    <mergeCell ref="O41:P41"/>
    <mergeCell ref="O43:P43"/>
    <mergeCell ref="O49:P49"/>
    <mergeCell ref="B28:D28"/>
    <mergeCell ref="M34:M36"/>
    <mergeCell ref="J34:J36"/>
    <mergeCell ref="K34:K36"/>
    <mergeCell ref="O48:P48"/>
    <mergeCell ref="B34:B36"/>
    <mergeCell ref="C34:C36"/>
    <mergeCell ref="D34:D36"/>
    <mergeCell ref="F35:F36"/>
    <mergeCell ref="O37:P37"/>
    <mergeCell ref="C52:P52"/>
    <mergeCell ref="O46:P46"/>
    <mergeCell ref="O42:P42"/>
    <mergeCell ref="O50:P50"/>
    <mergeCell ref="N33:O33"/>
    <mergeCell ref="E34:F34"/>
    <mergeCell ref="G34:I34"/>
    <mergeCell ref="E35:E36"/>
  </mergeCells>
  <phoneticPr fontId="7"/>
  <conditionalFormatting sqref="D10:P24 D37:P51">
    <cfRule type="expression" dxfId="13" priority="3" stopIfTrue="1">
      <formula>D10=""</formula>
    </cfRule>
  </conditionalFormatting>
  <conditionalFormatting sqref="C10:C24 C37:C51 J3:P3 J5:P5 J4">
    <cfRule type="expression" dxfId="12" priority="2" stopIfTrue="1">
      <formula>C3=""</formula>
    </cfRule>
  </conditionalFormatting>
  <conditionalFormatting sqref="J30:P30 J32:P32 J31">
    <cfRule type="expression" dxfId="11" priority="1" stopIfTrue="1">
      <formula>J30=""</formula>
    </cfRule>
  </conditionalFormatting>
  <dataValidations xWindow="189" yWindow="471" count="9">
    <dataValidation type="list" imeMode="disabled" allowBlank="1" showInputMessage="1" showErrorMessage="1" error="リストから選択してください。" sqref="J10:K24 J37:K51" xr:uid="{00000000-0002-0000-1000-000000000000}">
      <formula1>INDIRECT("リスト!$BS$4:$BS$14")</formula1>
    </dataValidation>
    <dataValidation type="custom" allowBlank="1" showInputMessage="1" showErrorMessage="1" error="氏名は全角20文字以内で入力してください。_x000a_※空白（スペース）も全角で入力してください。_x000a_　 氏名の前後に空白（スペース）が入力されていないか確認してください。" prompt="全角20文字以内で入力。_x000a_空白（スペース）も全角。_x000a_氏名の前後に空白入れない。" sqref="D10:D24 D37:D51" xr:uid="{00000000-0002-0000-1000-000001000000}">
      <formula1>AND(TRIM(D10)=D10,LENB(D10)&lt;=40,D10=DBCS(D10))</formula1>
    </dataValidation>
    <dataValidation type="whole" allowBlank="1" showInputMessage="1" showErrorMessage="1" error="通算経験年数が足りていません。" prompt="通算経験年数を入力してください" sqref="M37:M51 M10:M24" xr:uid="{00000000-0002-0000-1000-000002000000}">
      <formula1>5</formula1>
      <formula2>99</formula2>
    </dataValidation>
    <dataValidation type="list" imeMode="disabled" allowBlank="1" showInputMessage="1" showErrorMessage="1" error="リストから選択してください。" sqref="L10:M24 L37:M51" xr:uid="{00000000-0002-0000-1000-000003000000}">
      <formula1>INDIRECT("リスト!$BS$5:$BS$14")</formula1>
    </dataValidation>
    <dataValidation type="list" allowBlank="1" showInputMessage="1" showErrorMessage="1" sqref="N10:N24 N37:N51" xr:uid="{00000000-0002-0000-1000-000004000000}">
      <formula1>INDIRECT("リスト!$BG$4:$BG$5")</formula1>
    </dataValidation>
    <dataValidation type="date" imeMode="disabled" operator="lessThanOrEqual" allowBlank="1" showInputMessage="1" showErrorMessage="1" error="日付(YYYY/月/日)で入力して下さい。" sqref="E10:F24 E37:F51" xr:uid="{00000000-0002-0000-1000-000005000000}">
      <formula1>TODAY()</formula1>
    </dataValidation>
    <dataValidation type="list" imeMode="disabled" operator="greaterThanOrEqual" allowBlank="1" showErrorMessage="1" error="リストから選択してください。" sqref="G10:G24 G37:G51" xr:uid="{00000000-0002-0000-1000-000006000000}">
      <formula1>INDIRECT("リスト!$BS$4:$BS$7")</formula1>
    </dataValidation>
    <dataValidation type="list" imeMode="disabled" operator="greaterThanOrEqual" allowBlank="1" showErrorMessage="1" error="リストから選択してください。" sqref="H10:H24 H37:H51" xr:uid="{00000000-0002-0000-1000-000007000000}">
      <formula1>INDIRECT("リスト!$BS$5:$BS$7")</formula1>
    </dataValidation>
    <dataValidation type="list" imeMode="disabled" operator="greaterThanOrEqual" allowBlank="1" showErrorMessage="1" error="リストから選択してください。" sqref="I10:I24 I37:I51" xr:uid="{00000000-0002-0000-1000-000008000000}">
      <formula1>INDIRECT("リスト!$BS$8:$BS$14")</formula1>
    </dataValidation>
  </dataValidations>
  <printOptions horizontalCentered="1"/>
  <pageMargins left="0.19685039370078741" right="0.19685039370078741" top="0.78740157480314965" bottom="0.19685039370078741" header="0.39370078740157483" footer="0.19685039370078741"/>
  <pageSetup paperSize="9" orientation="landscape" r:id="rId1"/>
  <rowBreaks count="1" manualBreakCount="1">
    <brk id="27" max="1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tabColor theme="7"/>
  </sheetPr>
  <dimension ref="A1:L35"/>
  <sheetViews>
    <sheetView view="pageBreakPreview" topLeftCell="A17" zoomScaleNormal="100" zoomScaleSheetLayoutView="100" workbookViewId="0">
      <selection activeCell="E27" sqref="E27"/>
    </sheetView>
  </sheetViews>
  <sheetFormatPr defaultRowHeight="13.5" customHeight="1"/>
  <cols>
    <col min="1" max="1" width="3.625" style="37" customWidth="1"/>
    <col min="2" max="2" width="12.5" style="37" customWidth="1"/>
    <col min="3" max="3" width="23.125" style="37" customWidth="1"/>
    <col min="4" max="10" width="14.75" style="37" customWidth="1"/>
    <col min="11" max="13" width="9" style="37" customWidth="1"/>
    <col min="14" max="16384" width="9" style="37"/>
  </cols>
  <sheetData>
    <row r="1" spans="2:12" ht="20.100000000000001" customHeight="1">
      <c r="B1" s="559" t="s">
        <v>626</v>
      </c>
      <c r="C1" s="561"/>
      <c r="D1" s="37" t="s">
        <v>625</v>
      </c>
      <c r="J1" s="167" t="str">
        <f>IF('2-1(表紙)'!$J$3="","提出区分",'2-1(表紙)'!$J$3)</f>
        <v>提出区分</v>
      </c>
      <c r="L1" s="513"/>
    </row>
    <row r="2" spans="2:12" ht="20.100000000000001" customHeight="1">
      <c r="L2" s="39"/>
    </row>
    <row r="3" spans="2:12" ht="20.100000000000001" customHeight="1">
      <c r="B3" s="752" t="s">
        <v>332</v>
      </c>
      <c r="C3" s="752"/>
      <c r="D3" s="752"/>
      <c r="F3" s="166" t="s">
        <v>258</v>
      </c>
      <c r="G3" s="591" t="str">
        <f>IF('2-1(表紙)'!$I$15="","",'2-1(表紙)'!$I$15)</f>
        <v/>
      </c>
      <c r="H3" s="592"/>
      <c r="I3" s="592"/>
      <c r="J3" s="593"/>
    </row>
    <row r="4" spans="2:12" ht="20.100000000000001" customHeight="1">
      <c r="B4" s="752"/>
      <c r="C4" s="752"/>
      <c r="D4" s="752"/>
      <c r="F4" s="166" t="s">
        <v>259</v>
      </c>
      <c r="G4" s="591" t="str">
        <f>IF('2-1(表紙)'!$J$15="","",'2-1(表紙)'!$J$15)</f>
        <v/>
      </c>
      <c r="H4" s="592"/>
      <c r="I4" s="592"/>
      <c r="J4" s="593"/>
    </row>
    <row r="5" spans="2:12" ht="20.100000000000001" customHeight="1">
      <c r="B5" s="752"/>
      <c r="C5" s="752"/>
      <c r="D5" s="752"/>
      <c r="F5" s="166" t="str">
        <f>'2-1(表紙)'!F10</f>
        <v>林業経営体名</v>
      </c>
      <c r="G5" s="591" t="str">
        <f>IF('2-1(表紙)'!$H$10="","",'2-1(表紙)'!$H$10)</f>
        <v/>
      </c>
      <c r="H5" s="592"/>
      <c r="I5" s="592"/>
      <c r="J5" s="313" t="str">
        <f>IF('2-1(表紙)'!$K$15="","",'2-1(表紙)'!$K$15)</f>
        <v/>
      </c>
    </row>
    <row r="6" spans="2:12" ht="20.100000000000001" customHeight="1">
      <c r="E6" s="75"/>
      <c r="F6" s="75"/>
      <c r="G6" s="158"/>
      <c r="H6" s="158"/>
      <c r="I6" s="158"/>
      <c r="J6" s="158"/>
    </row>
    <row r="7" spans="2:12" ht="20.100000000000001" customHeight="1">
      <c r="B7" s="741" t="s">
        <v>320</v>
      </c>
      <c r="C7" s="502" t="s">
        <v>386</v>
      </c>
      <c r="D7" s="462">
        <f>SUM(G8)</f>
        <v>0</v>
      </c>
      <c r="E7" s="74"/>
      <c r="F7" s="174" t="s">
        <v>319</v>
      </c>
      <c r="G7" s="451" t="s">
        <v>607</v>
      </c>
      <c r="H7" s="39"/>
      <c r="I7" s="39"/>
      <c r="J7" s="39"/>
    </row>
    <row r="8" spans="2:12" ht="20.100000000000001" customHeight="1">
      <c r="B8" s="741"/>
      <c r="C8" s="502" t="s">
        <v>463</v>
      </c>
      <c r="D8" s="463">
        <f>IF(OR('2-1(表紙)'!J$3=リスト!G$4,'2-1(表紙)'!J$3=リスト!G$5),'2-7(指導員)'!R52,IF(OR('2-1(表紙)'!J$3=リスト!G$6,'2-1(表紙)'!J$3=リスト!G$7),'2-7(指導員)'!S52,0))</f>
        <v>0</v>
      </c>
      <c r="E8" s="74"/>
      <c r="F8" s="166" t="s">
        <v>364</v>
      </c>
      <c r="G8" s="159">
        <f>'2-6(資材費)'!F7</f>
        <v>0</v>
      </c>
      <c r="H8" s="39"/>
      <c r="I8" s="39"/>
      <c r="J8" s="39"/>
    </row>
    <row r="9" spans="2:12" ht="20.100000000000001" customHeight="1">
      <c r="D9" s="426" t="s">
        <v>627</v>
      </c>
      <c r="H9" s="39"/>
      <c r="I9" s="39"/>
      <c r="J9" s="262" t="s">
        <v>444</v>
      </c>
    </row>
    <row r="10" spans="2:12" ht="20.100000000000001" customHeight="1">
      <c r="B10" s="161"/>
      <c r="C10" s="162"/>
      <c r="D10" s="210"/>
      <c r="E10" s="177"/>
      <c r="F10" s="177"/>
      <c r="G10" s="177"/>
      <c r="H10" s="177"/>
      <c r="I10" s="177"/>
      <c r="J10" s="177"/>
      <c r="K10" s="39"/>
    </row>
    <row r="11" spans="2:12" ht="20.100000000000001" customHeight="1">
      <c r="B11" s="400"/>
      <c r="C11" s="401"/>
      <c r="D11" s="745" t="s">
        <v>162</v>
      </c>
      <c r="E11" s="747" t="s">
        <v>367</v>
      </c>
      <c r="F11" s="749" t="s">
        <v>369</v>
      </c>
      <c r="G11" s="750"/>
      <c r="H11" s="750"/>
      <c r="I11" s="750"/>
      <c r="J11" s="751"/>
      <c r="K11" s="39"/>
    </row>
    <row r="12" spans="2:12" s="39" customFormat="1" ht="20.100000000000001" customHeight="1" thickBot="1">
      <c r="B12" s="427"/>
      <c r="C12" s="428"/>
      <c r="D12" s="746"/>
      <c r="E12" s="748"/>
      <c r="F12" s="429"/>
      <c r="G12" s="429"/>
      <c r="H12" s="429"/>
      <c r="I12" s="429"/>
      <c r="J12" s="429"/>
    </row>
    <row r="13" spans="2:12" s="39" customFormat="1" ht="20.100000000000001" hidden="1" customHeight="1" thickBot="1">
      <c r="B13" s="162"/>
      <c r="C13" s="162"/>
      <c r="D13" s="742" t="s">
        <v>355</v>
      </c>
      <c r="E13" s="743"/>
      <c r="F13" s="743"/>
      <c r="G13" s="743"/>
      <c r="H13" s="743"/>
      <c r="I13" s="743"/>
      <c r="J13" s="744"/>
    </row>
    <row r="14" spans="2:12" ht="20.100000000000001" customHeight="1" thickTop="1">
      <c r="B14" s="738" t="s">
        <v>517</v>
      </c>
      <c r="C14" s="443" t="s">
        <v>490</v>
      </c>
      <c r="D14" s="381" t="str">
        <f t="shared" ref="D14:D27" si="0">IF(SUM(E14:J14)=0,"",SUM(E14:J14))</f>
        <v/>
      </c>
      <c r="E14" s="382"/>
      <c r="F14" s="382"/>
      <c r="G14" s="382"/>
      <c r="H14" s="382"/>
      <c r="I14" s="382"/>
      <c r="J14" s="382"/>
      <c r="K14" s="39"/>
    </row>
    <row r="15" spans="2:12" ht="20.100000000000001" customHeight="1">
      <c r="B15" s="738"/>
      <c r="C15" s="443" t="s">
        <v>491</v>
      </c>
      <c r="D15" s="381" t="str">
        <f t="shared" si="0"/>
        <v/>
      </c>
      <c r="E15" s="382"/>
      <c r="F15" s="382"/>
      <c r="G15" s="382"/>
      <c r="H15" s="382"/>
      <c r="I15" s="382"/>
      <c r="J15" s="382"/>
      <c r="K15" s="39"/>
    </row>
    <row r="16" spans="2:12" ht="20.100000000000001" customHeight="1">
      <c r="B16" s="738"/>
      <c r="C16" s="443" t="s">
        <v>512</v>
      </c>
      <c r="D16" s="381" t="str">
        <f t="shared" si="0"/>
        <v/>
      </c>
      <c r="E16" s="382"/>
      <c r="F16" s="382"/>
      <c r="G16" s="382"/>
      <c r="H16" s="382"/>
      <c r="I16" s="382"/>
      <c r="J16" s="382"/>
      <c r="K16" s="160"/>
    </row>
    <row r="17" spans="1:11" ht="20.100000000000001" customHeight="1">
      <c r="B17" s="738"/>
      <c r="C17" s="443" t="s">
        <v>513</v>
      </c>
      <c r="D17" s="381" t="str">
        <f t="shared" si="0"/>
        <v/>
      </c>
      <c r="E17" s="382"/>
      <c r="F17" s="382"/>
      <c r="G17" s="382"/>
      <c r="H17" s="382"/>
      <c r="I17" s="382"/>
      <c r="J17" s="382"/>
      <c r="K17" s="160"/>
    </row>
    <row r="18" spans="1:11" ht="20.100000000000001" customHeight="1">
      <c r="B18" s="738"/>
      <c r="C18" s="443" t="s">
        <v>514</v>
      </c>
      <c r="D18" s="381" t="str">
        <f t="shared" si="0"/>
        <v/>
      </c>
      <c r="E18" s="382"/>
      <c r="F18" s="382"/>
      <c r="G18" s="382"/>
      <c r="H18" s="382"/>
      <c r="I18" s="382"/>
      <c r="J18" s="382"/>
      <c r="K18" s="160"/>
    </row>
    <row r="19" spans="1:11" ht="20.100000000000001" customHeight="1">
      <c r="B19" s="738"/>
      <c r="C19" s="443" t="s">
        <v>515</v>
      </c>
      <c r="D19" s="381" t="str">
        <f t="shared" si="0"/>
        <v/>
      </c>
      <c r="E19" s="382"/>
      <c r="F19" s="382"/>
      <c r="G19" s="382"/>
      <c r="H19" s="382"/>
      <c r="I19" s="382"/>
      <c r="J19" s="382"/>
      <c r="K19" s="160"/>
    </row>
    <row r="20" spans="1:11" ht="20.100000000000001" customHeight="1">
      <c r="B20" s="738"/>
      <c r="C20" s="443" t="s">
        <v>516</v>
      </c>
      <c r="D20" s="381" t="str">
        <f t="shared" si="0"/>
        <v/>
      </c>
      <c r="E20" s="382"/>
      <c r="F20" s="382"/>
      <c r="G20" s="382"/>
      <c r="H20" s="382"/>
      <c r="I20" s="382"/>
      <c r="J20" s="382"/>
      <c r="K20" s="160"/>
    </row>
    <row r="21" spans="1:11" ht="20.100000000000001" customHeight="1">
      <c r="B21" s="738"/>
      <c r="C21" s="443" t="s">
        <v>492</v>
      </c>
      <c r="D21" s="381" t="str">
        <f t="shared" si="0"/>
        <v/>
      </c>
      <c r="E21" s="382"/>
      <c r="F21" s="382"/>
      <c r="G21" s="382"/>
      <c r="H21" s="382"/>
      <c r="I21" s="382"/>
      <c r="J21" s="382"/>
      <c r="K21" s="160"/>
    </row>
    <row r="22" spans="1:11" ht="20.100000000000001" customHeight="1">
      <c r="B22" s="738"/>
      <c r="C22" s="443" t="s">
        <v>522</v>
      </c>
      <c r="D22" s="381" t="str">
        <f t="shared" si="0"/>
        <v/>
      </c>
      <c r="E22" s="382"/>
      <c r="F22" s="382"/>
      <c r="G22" s="382"/>
      <c r="H22" s="382"/>
      <c r="I22" s="382"/>
      <c r="J22" s="382"/>
      <c r="K22" s="160"/>
    </row>
    <row r="23" spans="1:11" ht="20.100000000000001" customHeight="1">
      <c r="B23" s="738"/>
      <c r="C23" s="443" t="s">
        <v>493</v>
      </c>
      <c r="D23" s="381" t="str">
        <f t="shared" si="0"/>
        <v/>
      </c>
      <c r="E23" s="382"/>
      <c r="F23" s="382"/>
      <c r="G23" s="382"/>
      <c r="H23" s="382"/>
      <c r="I23" s="382"/>
      <c r="J23" s="382"/>
      <c r="K23" s="160"/>
    </row>
    <row r="24" spans="1:11" ht="20.100000000000001" customHeight="1">
      <c r="B24" s="738"/>
      <c r="C24" s="444" t="s">
        <v>494</v>
      </c>
      <c r="D24" s="381" t="str">
        <f t="shared" si="0"/>
        <v/>
      </c>
      <c r="E24" s="382"/>
      <c r="F24" s="382"/>
      <c r="G24" s="382"/>
      <c r="H24" s="382"/>
      <c r="I24" s="382"/>
      <c r="J24" s="382"/>
      <c r="K24" s="160"/>
    </row>
    <row r="25" spans="1:11" ht="20.100000000000001" customHeight="1">
      <c r="B25" s="738"/>
      <c r="C25" s="443" t="s">
        <v>495</v>
      </c>
      <c r="D25" s="381" t="str">
        <f t="shared" si="0"/>
        <v/>
      </c>
      <c r="E25" s="382"/>
      <c r="F25" s="382"/>
      <c r="G25" s="382"/>
      <c r="H25" s="382"/>
      <c r="I25" s="382"/>
      <c r="J25" s="382"/>
      <c r="K25" s="160"/>
    </row>
    <row r="26" spans="1:11" ht="20.100000000000001" customHeight="1">
      <c r="B26" s="738"/>
      <c r="C26" s="444" t="s">
        <v>523</v>
      </c>
      <c r="D26" s="381" t="str">
        <f t="shared" si="0"/>
        <v/>
      </c>
      <c r="E26" s="383"/>
      <c r="F26" s="383"/>
      <c r="G26" s="383"/>
      <c r="H26" s="383"/>
      <c r="I26" s="383"/>
      <c r="J26" s="383"/>
      <c r="K26" s="160"/>
    </row>
    <row r="27" spans="1:11" ht="20.100000000000001" customHeight="1">
      <c r="B27" s="738"/>
      <c r="C27" s="441" t="s">
        <v>162</v>
      </c>
      <c r="D27" s="381" t="str">
        <f t="shared" si="0"/>
        <v/>
      </c>
      <c r="E27" s="384" t="str">
        <f t="shared" ref="E27:J27" si="1">IF(SUM(E14:E26)=0,"",SUM(E14:E26))</f>
        <v/>
      </c>
      <c r="F27" s="384" t="str">
        <f t="shared" si="1"/>
        <v/>
      </c>
      <c r="G27" s="384" t="str">
        <f t="shared" si="1"/>
        <v/>
      </c>
      <c r="H27" s="384" t="str">
        <f t="shared" si="1"/>
        <v/>
      </c>
      <c r="I27" s="384" t="str">
        <f t="shared" si="1"/>
        <v/>
      </c>
      <c r="J27" s="384" t="str">
        <f t="shared" si="1"/>
        <v/>
      </c>
      <c r="K27" s="160"/>
    </row>
    <row r="28" spans="1:11" ht="9.9499999999999993" customHeight="1">
      <c r="B28" s="148"/>
      <c r="C28" s="148"/>
      <c r="D28" s="148"/>
      <c r="E28" s="148"/>
      <c r="F28" s="148"/>
      <c r="G28" s="148"/>
      <c r="H28" s="148"/>
      <c r="I28" s="148"/>
      <c r="J28" s="148"/>
      <c r="K28" s="160"/>
    </row>
    <row r="29" spans="1:11" ht="20.100000000000001" customHeight="1">
      <c r="B29" s="738" t="s">
        <v>473</v>
      </c>
      <c r="C29" s="317" t="s">
        <v>440</v>
      </c>
      <c r="D29" s="381" t="str">
        <f>IF(SUM(E29:J29)=0,"",SUM(E29:J29))</f>
        <v/>
      </c>
      <c r="E29" s="382"/>
      <c r="F29" s="382"/>
      <c r="G29" s="382"/>
      <c r="H29" s="382"/>
      <c r="I29" s="382"/>
      <c r="J29" s="382"/>
      <c r="K29" s="149"/>
    </row>
    <row r="30" spans="1:11" ht="20.100000000000001" customHeight="1">
      <c r="B30" s="741"/>
      <c r="C30" s="317" t="s">
        <v>441</v>
      </c>
      <c r="D30" s="381" t="str">
        <f>IF(SUM(E30:J30)=0,"",SUM(E30:J30))</f>
        <v/>
      </c>
      <c r="E30" s="382"/>
      <c r="F30" s="382"/>
      <c r="G30" s="382"/>
      <c r="H30" s="382"/>
      <c r="I30" s="382"/>
      <c r="J30" s="382"/>
      <c r="K30" s="149"/>
    </row>
    <row r="31" spans="1:11" ht="20.100000000000001" customHeight="1">
      <c r="B31" s="741"/>
      <c r="C31" s="317" t="s">
        <v>442</v>
      </c>
      <c r="D31" s="381" t="str">
        <f>IF(SUM(E31:J31)=0,"",SUM(E31:J31))</f>
        <v/>
      </c>
      <c r="E31" s="382"/>
      <c r="F31" s="382"/>
      <c r="G31" s="382"/>
      <c r="H31" s="382"/>
      <c r="I31" s="382"/>
      <c r="J31" s="382"/>
      <c r="K31" s="149"/>
    </row>
    <row r="32" spans="1:11" ht="15" customHeight="1">
      <c r="A32" s="163"/>
      <c r="B32" s="571" t="s">
        <v>530</v>
      </c>
      <c r="C32" s="571"/>
      <c r="D32" s="571"/>
      <c r="E32" s="571"/>
      <c r="F32" s="571"/>
      <c r="G32" s="571"/>
      <c r="H32" s="571"/>
      <c r="I32" s="571"/>
      <c r="J32" s="571"/>
    </row>
    <row r="33" spans="1:10" ht="15" customHeight="1">
      <c r="A33" s="163"/>
      <c r="B33" s="739" t="s">
        <v>628</v>
      </c>
      <c r="C33" s="740"/>
      <c r="D33" s="740"/>
      <c r="E33" s="740"/>
      <c r="F33" s="740"/>
      <c r="G33" s="740"/>
      <c r="H33" s="740"/>
      <c r="I33" s="740"/>
      <c r="J33" s="740"/>
    </row>
    <row r="34" spans="1:10" ht="13.5" customHeight="1">
      <c r="A34" s="163"/>
      <c r="B34" s="164"/>
    </row>
    <row r="35" spans="1:10" ht="13.5" customHeight="1">
      <c r="B35" s="160"/>
    </row>
  </sheetData>
  <sheetProtection algorithmName="SHA-512" hashValue="4jZTk1LlcKr2kOs4uhDs6J/XdKrIua335vVQE9Wb8mXT0B21PDY7/cCQpio2GEddrKdrobkAVdmozxUryWmxZw==" saltValue="O0QqNzSBr+3IsblTCa5QJg==" spinCount="100000" sheet="1" objects="1" scenarios="1"/>
  <mergeCells count="14">
    <mergeCell ref="B1:C1"/>
    <mergeCell ref="B14:B27"/>
    <mergeCell ref="B32:J32"/>
    <mergeCell ref="B33:J33"/>
    <mergeCell ref="B29:B31"/>
    <mergeCell ref="D13:J13"/>
    <mergeCell ref="D11:D12"/>
    <mergeCell ref="E11:E12"/>
    <mergeCell ref="F11:J11"/>
    <mergeCell ref="B7:B8"/>
    <mergeCell ref="G3:J3"/>
    <mergeCell ref="G4:J4"/>
    <mergeCell ref="G5:I5"/>
    <mergeCell ref="B3:D5"/>
  </mergeCells>
  <phoneticPr fontId="9"/>
  <conditionalFormatting sqref="G8 D7:D8 E27:J27 G3:G5 J5 D14:D27 D29:D31">
    <cfRule type="expression" dxfId="10" priority="15" stopIfTrue="1">
      <formula>D3=""</formula>
    </cfRule>
  </conditionalFormatting>
  <conditionalFormatting sqref="E29:J31 D11:D13 E11:J26">
    <cfRule type="expression" dxfId="9" priority="14" stopIfTrue="1">
      <formula>D11=""</formula>
    </cfRule>
  </conditionalFormatting>
  <dataValidations count="2">
    <dataValidation type="whole" operator="greaterThanOrEqual" allowBlank="1" showInputMessage="1" showErrorMessage="1" sqref="E14:J26" xr:uid="{00000000-0002-0000-1100-000000000000}">
      <formula1>0</formula1>
    </dataValidation>
    <dataValidation type="whole" allowBlank="1" showInputMessage="1" showErrorMessage="1" error="1～40の日数を入力してください。" sqref="E29:J31" xr:uid="{00000000-0002-0000-1100-000001000000}">
      <formula1>0</formula1>
      <formula2>40</formula2>
    </dataValidation>
  </dataValidations>
  <printOptions horizontalCentered="1"/>
  <pageMargins left="0.19685039370078741" right="0.19685039370078741" top="0.59055118110236227" bottom="0.19685039370078741" header="0.39370078740157483" footer="0.19685039370078741"/>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28</vt:i4>
      </vt:variant>
    </vt:vector>
  </HeadingPairs>
  <TitlesOfParts>
    <vt:vector size="40" baseType="lpstr">
      <vt:lpstr>リスト</vt:lpstr>
      <vt:lpstr>2-1(表紙)</vt:lpstr>
      <vt:lpstr>2-2(基本)</vt:lpstr>
      <vt:lpstr>2-3(詳細)</vt:lpstr>
      <vt:lpstr>2-4(技術習得費)</vt:lpstr>
      <vt:lpstr>2-5(住宅費)</vt:lpstr>
      <vt:lpstr>2-6(資材費)</vt:lpstr>
      <vt:lpstr>2-7(指導員)</vt:lpstr>
      <vt:lpstr>2-8(研修内容)</vt:lpstr>
      <vt:lpstr>2-9(積算表)</vt:lpstr>
      <vt:lpstr>2-10_TR研修 助成金請求書</vt:lpstr>
      <vt:lpstr>TR研修中止届</vt:lpstr>
      <vt:lpstr>_10MO_モンベル防護ブーツ</vt:lpstr>
      <vt:lpstr>_11PF_ファナージャパン防護ズボン</vt:lpstr>
      <vt:lpstr>_12PF_ファナージャパン防護ブーツ</vt:lpstr>
      <vt:lpstr>_13S_スチール防護ズボン</vt:lpstr>
      <vt:lpstr>_14S_スチール防護ブーツ</vt:lpstr>
      <vt:lpstr>_15T_シッププロテクション防護ズボン</vt:lpstr>
      <vt:lpstr>_16T_シッププロテクション防護ブーツ</vt:lpstr>
      <vt:lpstr>_17TY_トーヨ防護ズボン</vt:lpstr>
      <vt:lpstr>_18WA_和光商事防護ズボン</vt:lpstr>
      <vt:lpstr>_19WA_和光商事防護ブーツ</vt:lpstr>
      <vt:lpstr>_1BO_オレゴン・ブランドジャパン防護ズボン</vt:lpstr>
      <vt:lpstr>_20Y_やまびこ_Kioritz_Shindaiwa防護ズボン</vt:lpstr>
      <vt:lpstr>_2BO_オレゴン・ブランドジャパン防護ブーツ</vt:lpstr>
      <vt:lpstr>_3DS_大同石油防護ブーツ</vt:lpstr>
      <vt:lpstr>_4H_八戸市森林組合防護ズボン</vt:lpstr>
      <vt:lpstr>_5HZ_ハスクバーナ・ゼノア防護ズボン</vt:lpstr>
      <vt:lpstr>_6HZ_ハスクバーナ・ゼノア防護ブーツ</vt:lpstr>
      <vt:lpstr>_7K_光和防護ズボン</vt:lpstr>
      <vt:lpstr>_8M_マックス防護ズボン</vt:lpstr>
      <vt:lpstr>_9MO_モンベル防護ズボン</vt:lpstr>
      <vt:lpstr>'2-2(基本)'!Print_Area</vt:lpstr>
      <vt:lpstr>'2-3(詳細)'!Print_Area</vt:lpstr>
      <vt:lpstr>'2-4(技術習得費)'!Print_Area</vt:lpstr>
      <vt:lpstr>'2-5(住宅費)'!Print_Area</vt:lpstr>
      <vt:lpstr>'2-6(資材費)'!Print_Area</vt:lpstr>
      <vt:lpstr>'2-7(指導員)'!Print_Area</vt:lpstr>
      <vt:lpstr>'2-8(研修内容)'!Print_Area</vt:lpstr>
      <vt:lpstr>TR研修中止届!Print_Area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全森 渡辺 知代</dc:creator>
  <cp:lastModifiedBy>全森　加藤 健</cp:lastModifiedBy>
  <cp:lastPrinted>2020-05-15T00:38:57Z</cp:lastPrinted>
  <dcterms:created xsi:type="dcterms:W3CDTF">2013-02-13T01:59:49Z</dcterms:created>
  <dcterms:modified xsi:type="dcterms:W3CDTF">2021-02-26T04:20:14Z</dcterms:modified>
</cp:coreProperties>
</file>