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defaultThemeVersion="124226"/>
  <mc:AlternateContent xmlns:mc="http://schemas.openxmlformats.org/markup-compatibility/2006">
    <mc:Choice Requires="x15">
      <x15ac:absPath xmlns:x15ac="http://schemas.microsoft.com/office/spreadsheetml/2010/11/ac" url="\\j\Forest\06担い手雇用対策部\02担い手対策課\02業務\■R４年度\09_様式\"/>
    </mc:Choice>
  </mc:AlternateContent>
  <xr:revisionPtr revIDLastSave="0" documentId="13_ncr:1_{4C670DDB-F23B-4D49-81E0-64D386B66F33}" xr6:coauthVersionLast="47" xr6:coauthVersionMax="47" xr10:uidLastSave="{00000000-0000-0000-0000-000000000000}"/>
  <bookViews>
    <workbookView xWindow="-120" yWindow="-120" windowWidth="20730" windowHeight="11160" tabRatio="705" firstSheet="1" activeTab="1" xr2:uid="{00000000-000D-0000-FFFF-FFFF00000000}"/>
  </bookViews>
  <sheets>
    <sheet name="リスト" sheetId="1" state="hidden" r:id="rId1"/>
    <sheet name="2-1(表紙)" sheetId="2" r:id="rId2"/>
    <sheet name="2-2(基本)" sheetId="3" r:id="rId3"/>
    <sheet name="2-2(補足)" sheetId="5" r:id="rId4"/>
    <sheet name="2-3(詳細)" sheetId="6" r:id="rId5"/>
    <sheet name="2-4(技術習得費)" sheetId="8" r:id="rId6"/>
    <sheet name="2-5(社保等)" sheetId="10" r:id="rId7"/>
    <sheet name="2-6(住宅・環境費)" sheetId="11" r:id="rId8"/>
    <sheet name="2-7(TR・FW1資材費)" sheetId="13" r:id="rId9"/>
    <sheet name="2-8(FW1研修準備費)" sheetId="15" r:id="rId10"/>
    <sheet name="2-9(FW安全装備)" sheetId="38" r:id="rId11"/>
    <sheet name="2-10(指導員)" sheetId="40" r:id="rId12"/>
    <sheet name="2-11(研修内容)" sheetId="18" r:id="rId13"/>
    <sheet name="2-12(積算表)" sheetId="20" r:id="rId14"/>
    <sheet name="2-13【多技能化】（研修生・技術習得費）" sheetId="34" r:id="rId15"/>
    <sheet name="2-14【多技能化】（作業面積）" sheetId="39" r:id="rId16"/>
    <sheet name="2-15_TR多技能化研修(R3補正)助成金請求書【上期】" sheetId="22" r:id="rId17"/>
    <sheet name="2-16_FW研修 助成金請求書【上期】" sheetId="23" r:id="rId18"/>
    <sheet name="2-17_TR多技能化研修(R3補正)助成金請求書【年間】" sheetId="24" r:id="rId19"/>
    <sheet name="2-18_FW研修 助成金請求書【年間】" sheetId="25" r:id="rId20"/>
    <sheet name="FW多技能化研修中止届" sheetId="28" r:id="rId21"/>
    <sheet name="TR研修中止届" sheetId="29" r:id="rId22"/>
    <sheet name="日数減少理由書" sheetId="31" r:id="rId23"/>
  </sheets>
  <definedNames>
    <definedName name="_xlnm.Print_Area" localSheetId="11">'2-10(指導員)'!$A$1:$U$28</definedName>
    <definedName name="_xlnm.Print_Area" localSheetId="12">'2-11(研修内容)'!$A$1:$K$34</definedName>
    <definedName name="_xlnm.Print_Area" localSheetId="14">'2-13【多技能化】（研修生・技術習得費）'!$A$1:$S$32</definedName>
    <definedName name="_xlnm.Print_Area" localSheetId="15">'2-14【多技能化】（作業面積）'!$A$1:$T$22</definedName>
    <definedName name="_xlnm.Print_Area" localSheetId="16">'2-15_TR多技能化研修(R3補正)助成金請求書【上期】'!$A$1:$M$43</definedName>
    <definedName name="_xlnm.Print_Area" localSheetId="18">'2-17_TR多技能化研修(R3補正)助成金請求書【年間】'!$A$1:$M$43</definedName>
    <definedName name="_xlnm.Print_Area" localSheetId="2">'2-2(基本)'!$A$1:$Y$68</definedName>
    <definedName name="_xlnm.Print_Area" localSheetId="3">'2-2(補足)'!$A$1:$F$28</definedName>
    <definedName name="_xlnm.Print_Area" localSheetId="4">'2-3(詳細)'!$A$1:$AB$64</definedName>
    <definedName name="_xlnm.Print_Area" localSheetId="5">'2-4(技術習得費)'!$A$1:$Q$68</definedName>
    <definedName name="_xlnm.Print_Area" localSheetId="6">'2-5(社保等)'!$A$1:$R$60</definedName>
    <definedName name="_xlnm.Print_Area" localSheetId="7">'2-6(住宅・環境費)'!$A$1:$Q$55</definedName>
    <definedName name="_xlnm.Print_Area" localSheetId="8">'2-7(TR・FW1資材費)'!$A$1:$N$64</definedName>
    <definedName name="_xlnm.Print_Area" localSheetId="9">'2-8(FW1研修準備費)'!$A$1:$I$30</definedName>
    <definedName name="_xlnm.Print_Area" localSheetId="10">'2-9(FW安全装備)'!$A$1:$U$31</definedName>
    <definedName name="_xlnm.Print_Area" localSheetId="20">FW多技能化研修中止届!$A$1:$I$24</definedName>
    <definedName name="_xlnm.Print_Area" localSheetId="21">TR研修中止届!$A$1:$I$21</definedName>
    <definedName name="_xlnm.Print_Area" localSheetId="22">日数減少理由書!$A$1:$J$28</definedName>
    <definedName name="Z_76F1C708_D4F6_4FB5_9F5B_3EE58D925F2F_.wvu.Cols" localSheetId="11" hidden="1">'2-10(指導員)'!$W:$X</definedName>
    <definedName name="Z_76F1C708_D4F6_4FB5_9F5B_3EE58D925F2F_.wvu.Cols" localSheetId="12" hidden="1">'2-11(研修内容)'!#REF!</definedName>
    <definedName name="Z_76F1C708_D4F6_4FB5_9F5B_3EE58D925F2F_.wvu.Cols" localSheetId="14" hidden="1">'2-13【多技能化】（研修生・技術習得費）'!#REF!,'2-13【多技能化】（研修生・技術習得費）'!#REF!,'2-13【多技能化】（研修生・技術習得費）'!#REF!,'2-13【多技能化】（研修生・技術習得費）'!#REF!</definedName>
    <definedName name="Z_76F1C708_D4F6_4FB5_9F5B_3EE58D925F2F_.wvu.Cols" localSheetId="15" hidden="1">'2-14【多技能化】（作業面積）'!#REF!,'2-14【多技能化】（作業面積）'!#REF!,'2-14【多技能化】（作業面積）'!#REF!,'2-14【多技能化】（作業面積）'!#REF!</definedName>
    <definedName name="Z_76F1C708_D4F6_4FB5_9F5B_3EE58D925F2F_.wvu.Cols" localSheetId="2" hidden="1">'2-2(基本)'!#REF!,'2-2(基本)'!#REF!,'2-2(基本)'!#REF!,'2-2(基本)'!$AA:$AE</definedName>
    <definedName name="Z_76F1C708_D4F6_4FB5_9F5B_3EE58D925F2F_.wvu.Cols" localSheetId="4" hidden="1">'2-3(詳細)'!#REF!,'2-3(詳細)'!$Z:$Z,'2-3(詳細)'!$AD:$AO</definedName>
    <definedName name="Z_76F1C708_D4F6_4FB5_9F5B_3EE58D925F2F_.wvu.Cols" localSheetId="5" hidden="1">'2-4(技術習得費)'!#REF!,'2-4(技術習得費)'!$T:$Z</definedName>
    <definedName name="Z_76F1C708_D4F6_4FB5_9F5B_3EE58D925F2F_.wvu.Cols" localSheetId="6" hidden="1">'2-5(社保等)'!#REF!,'2-5(社保等)'!$U:$U</definedName>
    <definedName name="Z_76F1C708_D4F6_4FB5_9F5B_3EE58D925F2F_.wvu.Cols" localSheetId="7" hidden="1">'2-6(住宅・環境費)'!#REF!,'2-6(住宅・環境費)'!$T:$T</definedName>
    <definedName name="Z_76F1C708_D4F6_4FB5_9F5B_3EE58D925F2F_.wvu.Cols" localSheetId="22" hidden="1">日数減少理由書!$L:$L</definedName>
    <definedName name="Z_76F1C708_D4F6_4FB5_9F5B_3EE58D925F2F_.wvu.PrintArea" localSheetId="11" hidden="1">'2-10(指導員)'!$A$1:$K$27</definedName>
    <definedName name="Z_76F1C708_D4F6_4FB5_9F5B_3EE58D925F2F_.wvu.PrintArea" localSheetId="12" hidden="1">'2-11(研修内容)'!$A$1:$K$33</definedName>
    <definedName name="Z_76F1C708_D4F6_4FB5_9F5B_3EE58D925F2F_.wvu.PrintArea" localSheetId="14" hidden="1">'2-13【多技能化】（研修生・技術習得費）'!$A$1:$S$19</definedName>
    <definedName name="Z_76F1C708_D4F6_4FB5_9F5B_3EE58D925F2F_.wvu.PrintArea" localSheetId="15" hidden="1">'2-14【多技能化】（作業面積）'!$A$1:$T$7</definedName>
    <definedName name="Z_76F1C708_D4F6_4FB5_9F5B_3EE58D925F2F_.wvu.PrintArea" localSheetId="16" hidden="1">'2-15_TR多技能化研修(R3補正)助成金請求書【上期】'!$A$1:$M$43</definedName>
    <definedName name="Z_76F1C708_D4F6_4FB5_9F5B_3EE58D925F2F_.wvu.PrintArea" localSheetId="18" hidden="1">'2-17_TR多技能化研修(R3補正)助成金請求書【年間】'!$A$1:$M$43</definedName>
    <definedName name="Z_76F1C708_D4F6_4FB5_9F5B_3EE58D925F2F_.wvu.PrintArea" localSheetId="2" hidden="1">'2-2(基本)'!$A$1:$Y$67</definedName>
    <definedName name="Z_76F1C708_D4F6_4FB5_9F5B_3EE58D925F2F_.wvu.PrintArea" localSheetId="3" hidden="1">'2-2(補足)'!$A$1:$F$28</definedName>
    <definedName name="Z_76F1C708_D4F6_4FB5_9F5B_3EE58D925F2F_.wvu.PrintArea" localSheetId="4" hidden="1">'2-3(詳細)'!$A$1:$AB$64</definedName>
    <definedName name="Z_76F1C708_D4F6_4FB5_9F5B_3EE58D925F2F_.wvu.PrintArea" localSheetId="5" hidden="1">'2-4(技術習得費)'!$A$1:$Q$68</definedName>
    <definedName name="Z_76F1C708_D4F6_4FB5_9F5B_3EE58D925F2F_.wvu.PrintArea" localSheetId="6" hidden="1">'2-5(社保等)'!$A$1:$R$60</definedName>
    <definedName name="Z_76F1C708_D4F6_4FB5_9F5B_3EE58D925F2F_.wvu.PrintArea" localSheetId="7" hidden="1">'2-6(住宅・環境費)'!$A$1:$Q$55</definedName>
    <definedName name="Z_76F1C708_D4F6_4FB5_9F5B_3EE58D925F2F_.wvu.PrintArea" localSheetId="8" hidden="1">'2-7(TR・FW1資材費)'!$A$1:$N$30</definedName>
    <definedName name="Z_76F1C708_D4F6_4FB5_9F5B_3EE58D925F2F_.wvu.PrintArea" localSheetId="9" hidden="1">'2-8(FW1研修準備費)'!$A$1:$I$29</definedName>
    <definedName name="Z_76F1C708_D4F6_4FB5_9F5B_3EE58D925F2F_.wvu.PrintArea" localSheetId="10" hidden="1">'2-9(FW安全装備)'!$A$1:$N$29</definedName>
    <definedName name="Z_76F1C708_D4F6_4FB5_9F5B_3EE58D925F2F_.wvu.PrintArea" localSheetId="20" hidden="1">FW多技能化研修中止届!$A$1:$I$24</definedName>
    <definedName name="Z_76F1C708_D4F6_4FB5_9F5B_3EE58D925F2F_.wvu.PrintArea" localSheetId="21" hidden="1">TR研修中止届!$A$1:$I$21</definedName>
    <definedName name="Z_76F1C708_D4F6_4FB5_9F5B_3EE58D925F2F_.wvu.PrintArea" localSheetId="22" hidden="1">日数減少理由書!$A$1:$J$28</definedName>
    <definedName name="Z_76F1C708_D4F6_4FB5_9F5B_3EE58D925F2F_.wvu.Rows" localSheetId="1" hidden="1">'2-1(表紙)'!#REF!</definedName>
    <definedName name="Z_76F1C708_D4F6_4FB5_9F5B_3EE58D925F2F_.wvu.Rows" localSheetId="12" hidden="1">'2-11(研修内容)'!$13:$13</definedName>
    <definedName name="Z_76F1C708_D4F6_4FB5_9F5B_3EE58D925F2F_.wvu.Rows" localSheetId="16" hidden="1">'2-15_TR多技能化研修(R3補正)助成金請求書【上期】'!$25:$27</definedName>
    <definedName name="Z_76F1C708_D4F6_4FB5_9F5B_3EE58D925F2F_.wvu.Rows" localSheetId="17" hidden="1">'2-16_FW研修 助成金請求書【上期】'!$23:$23</definedName>
    <definedName name="Z_76F1C708_D4F6_4FB5_9F5B_3EE58D925F2F_.wvu.Rows" localSheetId="18" hidden="1">'2-17_TR多技能化研修(R3補正)助成金請求書【年間】'!$26:$28</definedName>
    <definedName name="Z_76F1C708_D4F6_4FB5_9F5B_3EE58D925F2F_.wvu.Rows" localSheetId="19" hidden="1">'2-18_FW研修 助成金請求書【年間】'!$25:$25</definedName>
    <definedName name="Z_76F1C708_D4F6_4FB5_9F5B_3EE58D925F2F_.wvu.Rows" localSheetId="5" hidden="1">'2-4(技術習得費)'!$43:$43,'2-4(技術習得費)'!$55:$55,'2-4(技術習得費)'!$61:$61</definedName>
    <definedName name="Z_76F1C708_D4F6_4FB5_9F5B_3EE58D925F2F_.wvu.Rows" localSheetId="6" hidden="1">'2-5(社保等)'!$40:$40,'2-5(社保等)'!$46:$46,'2-5(社保等)'!$52:$52</definedName>
    <definedName name="Z_76F1C708_D4F6_4FB5_9F5B_3EE58D925F2F_.wvu.Rows" localSheetId="7" hidden="1">'2-6(住宅・環境費)'!$33:$33,'2-6(住宅・環境費)'!$43:$43,'2-6(住宅・環境費)'!$49:$49</definedName>
  </definedNames>
  <calcPr calcId="191029"/>
  <customWorkbookViews>
    <customWorkbookView name="全森　藤倉 朋行 - 個人用ビュー" guid="{76F1C708-D4F6-4FB5-9F5B-3EE58D925F2F}" mergeInterval="0" personalView="1" maximized="1" xWindow="-8" yWindow="-8" windowWidth="1382" windowHeight="723" tabRatio="876" activeSheetId="6"/>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30" i="3" l="1"/>
  <c r="C15" i="34"/>
  <c r="Z24" i="40"/>
  <c r="Y24" i="40"/>
  <c r="Z23" i="40"/>
  <c r="Y23" i="40"/>
  <c r="Z22" i="40"/>
  <c r="Y22" i="40"/>
  <c r="Z21" i="40"/>
  <c r="Y21" i="40"/>
  <c r="Z20" i="40"/>
  <c r="Y20" i="40"/>
  <c r="Z19" i="40"/>
  <c r="Y19" i="40"/>
  <c r="Z18" i="40"/>
  <c r="Y18" i="40"/>
  <c r="Z17" i="40"/>
  <c r="Y17" i="40"/>
  <c r="Z16" i="40"/>
  <c r="Y16" i="40"/>
  <c r="Z15" i="40"/>
  <c r="Y15" i="40"/>
  <c r="Z14" i="40"/>
  <c r="Y14" i="40"/>
  <c r="Z13" i="40"/>
  <c r="Y13" i="40"/>
  <c r="Z12" i="40"/>
  <c r="Y12" i="40"/>
  <c r="Z11" i="40"/>
  <c r="Y11" i="40"/>
  <c r="Z10" i="40"/>
  <c r="Y10" i="40"/>
  <c r="AB24" i="40"/>
  <c r="AA24" i="40"/>
  <c r="AB23" i="40"/>
  <c r="AA23" i="40"/>
  <c r="AB22" i="40"/>
  <c r="AA22" i="40"/>
  <c r="AB21" i="40"/>
  <c r="AA21" i="40"/>
  <c r="AB20" i="40"/>
  <c r="AA20" i="40"/>
  <c r="AB19" i="40"/>
  <c r="AA19" i="40"/>
  <c r="AB18" i="40"/>
  <c r="AA18" i="40"/>
  <c r="AB17" i="40"/>
  <c r="AA17" i="40"/>
  <c r="AB16" i="40"/>
  <c r="AA16" i="40"/>
  <c r="AB15" i="40"/>
  <c r="AA15" i="40"/>
  <c r="AB14" i="40"/>
  <c r="AA14" i="40"/>
  <c r="AB13" i="40"/>
  <c r="AA13" i="40"/>
  <c r="AB12" i="40"/>
  <c r="AA12" i="40"/>
  <c r="AB11" i="40"/>
  <c r="AA11" i="40"/>
  <c r="AB10" i="40"/>
  <c r="AA10" i="40"/>
  <c r="B68" i="3"/>
  <c r="G30" i="25"/>
  <c r="E30" i="25"/>
  <c r="AA25" i="40" l="1"/>
  <c r="C33" i="8"/>
  <c r="T1" i="40"/>
  <c r="B11" i="23"/>
  <c r="B11" i="25"/>
  <c r="B11" i="22"/>
  <c r="B11" i="24"/>
  <c r="E28" i="23" l="1"/>
  <c r="E27" i="23"/>
  <c r="E28" i="22"/>
  <c r="C22" i="23"/>
  <c r="C22" i="22"/>
  <c r="E26" i="23"/>
  <c r="E25" i="23"/>
  <c r="E23" i="22"/>
  <c r="Y25" i="40"/>
  <c r="U5" i="40"/>
  <c r="R5" i="40"/>
  <c r="R4" i="40"/>
  <c r="R3" i="40"/>
  <c r="X24" i="40"/>
  <c r="W24" i="40"/>
  <c r="M24" i="40"/>
  <c r="C24" i="40"/>
  <c r="X23" i="40"/>
  <c r="W23" i="40"/>
  <c r="M23" i="40"/>
  <c r="C23" i="40"/>
  <c r="X22" i="40"/>
  <c r="W22" i="40"/>
  <c r="M22" i="40"/>
  <c r="C22" i="40"/>
  <c r="X21" i="40"/>
  <c r="W21" i="40"/>
  <c r="M21" i="40"/>
  <c r="C21" i="40"/>
  <c r="X20" i="40"/>
  <c r="W20" i="40"/>
  <c r="M20" i="40"/>
  <c r="C20" i="40"/>
  <c r="X19" i="40"/>
  <c r="W19" i="40"/>
  <c r="M19" i="40"/>
  <c r="C19" i="40"/>
  <c r="X18" i="40"/>
  <c r="W18" i="40"/>
  <c r="M18" i="40"/>
  <c r="C18" i="40"/>
  <c r="X17" i="40"/>
  <c r="W17" i="40"/>
  <c r="M17" i="40"/>
  <c r="C17" i="40"/>
  <c r="X16" i="40"/>
  <c r="W16" i="40"/>
  <c r="M16" i="40"/>
  <c r="C16" i="40"/>
  <c r="X15" i="40"/>
  <c r="W15" i="40"/>
  <c r="M15" i="40"/>
  <c r="C15" i="40"/>
  <c r="X14" i="40"/>
  <c r="W14" i="40"/>
  <c r="M14" i="40"/>
  <c r="C14" i="40"/>
  <c r="X13" i="40"/>
  <c r="W13" i="40"/>
  <c r="M13" i="40"/>
  <c r="C13" i="40"/>
  <c r="X12" i="40"/>
  <c r="W12" i="40"/>
  <c r="M12" i="40"/>
  <c r="C12" i="40"/>
  <c r="X11" i="40"/>
  <c r="W11" i="40"/>
  <c r="M11" i="40"/>
  <c r="C11" i="40"/>
  <c r="X10" i="40"/>
  <c r="W10" i="40"/>
  <c r="M10" i="40"/>
  <c r="C10" i="40"/>
  <c r="W25" i="40" l="1"/>
  <c r="D8" i="18" s="1"/>
  <c r="N48" i="13"/>
  <c r="G48" i="13"/>
  <c r="N47" i="13"/>
  <c r="G47" i="13"/>
  <c r="N46" i="13"/>
  <c r="G46" i="13"/>
  <c r="N45" i="13"/>
  <c r="G45" i="13"/>
  <c r="B62" i="13"/>
  <c r="B29" i="13"/>
  <c r="N50" i="13"/>
  <c r="G50" i="13"/>
  <c r="N49" i="13"/>
  <c r="G49" i="13"/>
  <c r="N44" i="13"/>
  <c r="G44" i="13"/>
  <c r="N59" i="13"/>
  <c r="G59" i="13"/>
  <c r="N58" i="13"/>
  <c r="G58" i="13"/>
  <c r="N57" i="13"/>
  <c r="G57" i="13"/>
  <c r="N61" i="13"/>
  <c r="G61" i="13"/>
  <c r="N60" i="13"/>
  <c r="G60" i="13"/>
  <c r="N56" i="13"/>
  <c r="G56" i="13"/>
  <c r="N55" i="13"/>
  <c r="G55" i="13"/>
  <c r="N54" i="13"/>
  <c r="G54" i="13"/>
  <c r="N53" i="13"/>
  <c r="G53" i="13"/>
  <c r="N52" i="13"/>
  <c r="G52" i="13"/>
  <c r="N51" i="13"/>
  <c r="G51" i="13"/>
  <c r="N43" i="13"/>
  <c r="G43" i="13"/>
  <c r="N42" i="13"/>
  <c r="G42" i="13"/>
  <c r="N41" i="13"/>
  <c r="G41" i="13"/>
  <c r="N37" i="13"/>
  <c r="K37" i="13"/>
  <c r="K36" i="13"/>
  <c r="K35" i="13"/>
  <c r="M33" i="13"/>
  <c r="B28" i="38"/>
  <c r="B27" i="15"/>
  <c r="B45" i="2"/>
  <c r="C30" i="6"/>
  <c r="C22" i="11"/>
  <c r="E37" i="24" l="1"/>
  <c r="E36" i="24"/>
  <c r="E35" i="24"/>
  <c r="E34" i="24"/>
  <c r="E33" i="24"/>
  <c r="E32" i="24"/>
  <c r="Q20" i="34" l="1"/>
  <c r="P20" i="34"/>
  <c r="O20" i="34"/>
  <c r="N20" i="34"/>
  <c r="M20" i="34"/>
  <c r="L20" i="34"/>
  <c r="K20" i="34"/>
  <c r="J20" i="34"/>
  <c r="I20" i="34"/>
  <c r="H20" i="34"/>
  <c r="B37" i="2"/>
  <c r="B36" i="2"/>
  <c r="H18" i="39"/>
  <c r="T5" i="39"/>
  <c r="R5" i="39"/>
  <c r="R4" i="39"/>
  <c r="R3" i="39"/>
  <c r="S1" i="39"/>
  <c r="E20" i="28"/>
  <c r="T14" i="34"/>
  <c r="T13" i="34"/>
  <c r="T12" i="34"/>
  <c r="T11" i="34"/>
  <c r="T10" i="34"/>
  <c r="E25" i="34"/>
  <c r="R25" i="34" s="1"/>
  <c r="E24" i="34"/>
  <c r="R24" i="34" s="1"/>
  <c r="E23" i="34"/>
  <c r="F23" i="34" s="1"/>
  <c r="E22" i="34"/>
  <c r="R22" i="34" s="1"/>
  <c r="E21" i="34"/>
  <c r="F21" i="34" s="1"/>
  <c r="G20" i="34"/>
  <c r="N10" i="11"/>
  <c r="M10" i="11"/>
  <c r="L10" i="11"/>
  <c r="K10" i="11"/>
  <c r="J10" i="11"/>
  <c r="I10" i="11"/>
  <c r="H10" i="11"/>
  <c r="G10" i="11"/>
  <c r="B18" i="2"/>
  <c r="P17" i="38"/>
  <c r="P16" i="38"/>
  <c r="I17" i="38"/>
  <c r="I16" i="38"/>
  <c r="T1" i="38"/>
  <c r="P3" i="38"/>
  <c r="P4" i="38"/>
  <c r="P5" i="38"/>
  <c r="U5" i="38"/>
  <c r="U27" i="38"/>
  <c r="U26" i="38"/>
  <c r="U25" i="38"/>
  <c r="U24" i="38"/>
  <c r="U23" i="38"/>
  <c r="U22" i="38"/>
  <c r="U21" i="38"/>
  <c r="U20" i="38"/>
  <c r="U19" i="38"/>
  <c r="U18" i="38"/>
  <c r="N27" i="38"/>
  <c r="G27" i="38"/>
  <c r="N26" i="38"/>
  <c r="G26" i="38"/>
  <c r="N25" i="38"/>
  <c r="G25" i="38"/>
  <c r="N24" i="38"/>
  <c r="G24" i="38"/>
  <c r="N23" i="38"/>
  <c r="G23" i="38"/>
  <c r="N22" i="38"/>
  <c r="G22" i="38"/>
  <c r="N21" i="38"/>
  <c r="G21" i="38"/>
  <c r="N20" i="38"/>
  <c r="G20" i="38"/>
  <c r="N19" i="38"/>
  <c r="G19" i="38"/>
  <c r="N18" i="38"/>
  <c r="G18" i="38"/>
  <c r="H27" i="18"/>
  <c r="H14" i="34"/>
  <c r="D14" i="34"/>
  <c r="H13" i="34"/>
  <c r="D13" i="34"/>
  <c r="H12" i="34"/>
  <c r="D12" i="34"/>
  <c r="H11" i="34"/>
  <c r="D11" i="34"/>
  <c r="H10" i="34"/>
  <c r="D10" i="34"/>
  <c r="S5" i="34"/>
  <c r="P5" i="34"/>
  <c r="P4" i="34"/>
  <c r="P3" i="34"/>
  <c r="S1" i="34"/>
  <c r="U22" i="34" s="1"/>
  <c r="K8" i="18" l="1"/>
  <c r="E7" i="20"/>
  <c r="F24" i="34"/>
  <c r="R23" i="34"/>
  <c r="D21" i="34"/>
  <c r="U25" i="34"/>
  <c r="D23" i="34"/>
  <c r="U21" i="34"/>
  <c r="D22" i="34"/>
  <c r="U24" i="34"/>
  <c r="D24" i="34"/>
  <c r="F22" i="34"/>
  <c r="U23" i="34"/>
  <c r="D25" i="34"/>
  <c r="F25" i="34"/>
  <c r="N17" i="38"/>
  <c r="N16" i="38" s="1"/>
  <c r="M17" i="20" s="1"/>
  <c r="U17" i="38"/>
  <c r="U16" i="38" s="1"/>
  <c r="P17" i="20" s="1"/>
  <c r="G17" i="38"/>
  <c r="G16" i="38" s="1"/>
  <c r="C29" i="10"/>
  <c r="C59" i="10" s="1"/>
  <c r="C31" i="6"/>
  <c r="C63" i="6" s="1"/>
  <c r="C62" i="6"/>
  <c r="B64" i="3"/>
  <c r="G26" i="15"/>
  <c r="G25" i="15"/>
  <c r="G24" i="15"/>
  <c r="G23" i="15"/>
  <c r="G22" i="15"/>
  <c r="G21" i="15"/>
  <c r="G20" i="15"/>
  <c r="G19" i="15"/>
  <c r="G18" i="15"/>
  <c r="N28" i="13"/>
  <c r="N27" i="13"/>
  <c r="N26" i="13"/>
  <c r="N25" i="13"/>
  <c r="N24" i="13"/>
  <c r="N23" i="13"/>
  <c r="N22" i="13"/>
  <c r="N21" i="13"/>
  <c r="N20" i="13"/>
  <c r="N19" i="13"/>
  <c r="N18" i="13"/>
  <c r="G28" i="13"/>
  <c r="G27" i="13"/>
  <c r="G26" i="13"/>
  <c r="G25" i="13"/>
  <c r="G24" i="13"/>
  <c r="G23" i="13"/>
  <c r="G22" i="13"/>
  <c r="G21" i="13"/>
  <c r="G20" i="13"/>
  <c r="G19" i="13"/>
  <c r="G18" i="13"/>
  <c r="C67" i="8"/>
  <c r="B66" i="3"/>
  <c r="C55" i="11"/>
  <c r="D29" i="18"/>
  <c r="D21" i="20" s="1"/>
  <c r="H21" i="20" s="1"/>
  <c r="D31" i="18"/>
  <c r="D23" i="20" s="1"/>
  <c r="H23" i="20" s="1"/>
  <c r="D30" i="18"/>
  <c r="D22" i="20" s="1"/>
  <c r="H22" i="20" s="1"/>
  <c r="AC41" i="6"/>
  <c r="B67" i="3"/>
  <c r="F40" i="6"/>
  <c r="R42" i="11"/>
  <c r="R25" i="11"/>
  <c r="S39" i="10"/>
  <c r="R42" i="8"/>
  <c r="T54" i="11"/>
  <c r="T53" i="11"/>
  <c r="T52" i="11"/>
  <c r="T51" i="11"/>
  <c r="T48" i="11"/>
  <c r="T47" i="11"/>
  <c r="T46" i="11"/>
  <c r="T45" i="11"/>
  <c r="T21" i="11"/>
  <c r="T20" i="11"/>
  <c r="T19" i="11"/>
  <c r="T18" i="11"/>
  <c r="T15" i="11"/>
  <c r="T14" i="11"/>
  <c r="T13" i="11"/>
  <c r="T12" i="11"/>
  <c r="U57" i="10"/>
  <c r="U56" i="10"/>
  <c r="U55" i="10"/>
  <c r="U54" i="10"/>
  <c r="U51" i="10"/>
  <c r="U50" i="10"/>
  <c r="U49" i="10"/>
  <c r="U48" i="10"/>
  <c r="U45" i="10"/>
  <c r="U44" i="10"/>
  <c r="U43" i="10"/>
  <c r="U42" i="10"/>
  <c r="U27" i="10"/>
  <c r="U26" i="10"/>
  <c r="U25" i="10"/>
  <c r="U24" i="10"/>
  <c r="U21" i="10"/>
  <c r="U20" i="10"/>
  <c r="U19" i="10"/>
  <c r="U18" i="10"/>
  <c r="U15" i="10"/>
  <c r="U14" i="10"/>
  <c r="U13" i="10"/>
  <c r="U12" i="10"/>
  <c r="J6" i="2"/>
  <c r="B65" i="3"/>
  <c r="B43" i="11"/>
  <c r="B43" i="8"/>
  <c r="B42" i="6"/>
  <c r="B44" i="3"/>
  <c r="I7" i="13"/>
  <c r="I14" i="13"/>
  <c r="B10" i="11"/>
  <c r="B9" i="8"/>
  <c r="B10" i="6"/>
  <c r="Z66" i="8"/>
  <c r="Z65" i="8"/>
  <c r="Z64" i="8"/>
  <c r="Z63" i="8"/>
  <c r="Z60" i="8"/>
  <c r="Z59" i="8"/>
  <c r="Z58" i="8"/>
  <c r="Z57" i="8"/>
  <c r="Z48" i="8"/>
  <c r="Z47" i="8"/>
  <c r="Z46" i="8"/>
  <c r="Z45" i="8"/>
  <c r="Z32" i="8"/>
  <c r="Z31" i="8"/>
  <c r="Z30" i="8"/>
  <c r="Z29" i="8"/>
  <c r="Z14" i="8"/>
  <c r="Z13" i="8"/>
  <c r="Z12" i="8"/>
  <c r="Z11" i="8"/>
  <c r="Z26" i="8"/>
  <c r="Z25" i="8"/>
  <c r="Z24" i="8"/>
  <c r="Z23" i="8"/>
  <c r="L41" i="3"/>
  <c r="H42" i="3"/>
  <c r="E30" i="24"/>
  <c r="G9" i="8"/>
  <c r="E24" i="2"/>
  <c r="H44" i="3"/>
  <c r="H10" i="3"/>
  <c r="N29" i="24"/>
  <c r="N28" i="22"/>
  <c r="J2" i="24"/>
  <c r="J2" i="22"/>
  <c r="K7" i="22" s="1"/>
  <c r="I5" i="31"/>
  <c r="J5" i="31"/>
  <c r="F6" i="31"/>
  <c r="F7" i="31"/>
  <c r="H7" i="31"/>
  <c r="A12" i="31"/>
  <c r="L16" i="31"/>
  <c r="J17" i="31"/>
  <c r="L17" i="31"/>
  <c r="J19" i="31"/>
  <c r="J21" i="31"/>
  <c r="F2" i="29"/>
  <c r="G2" i="29"/>
  <c r="H2" i="29"/>
  <c r="I2" i="29"/>
  <c r="H7" i="29"/>
  <c r="H8" i="29"/>
  <c r="F2" i="28"/>
  <c r="G2" i="28"/>
  <c r="H2" i="28"/>
  <c r="I2" i="28"/>
  <c r="H7" i="28"/>
  <c r="H8" i="28"/>
  <c r="J2" i="25"/>
  <c r="E32" i="25"/>
  <c r="E33" i="25"/>
  <c r="E34" i="25"/>
  <c r="E35" i="25"/>
  <c r="E36" i="25"/>
  <c r="E37" i="25"/>
  <c r="J2" i="23"/>
  <c r="J3" i="23" s="1"/>
  <c r="R1" i="20"/>
  <c r="N3" i="20"/>
  <c r="N4" i="20"/>
  <c r="N5" i="20"/>
  <c r="S5" i="20"/>
  <c r="H24" i="20"/>
  <c r="K1" i="18"/>
  <c r="G3" i="18"/>
  <c r="G4" i="18"/>
  <c r="G5" i="18"/>
  <c r="K5" i="18"/>
  <c r="D14" i="18"/>
  <c r="D15" i="18"/>
  <c r="D16" i="18"/>
  <c r="D17" i="18"/>
  <c r="D18" i="18"/>
  <c r="D19" i="18"/>
  <c r="D20" i="18"/>
  <c r="D21" i="18"/>
  <c r="D22" i="18"/>
  <c r="D23" i="18"/>
  <c r="D24" i="18"/>
  <c r="D25" i="18"/>
  <c r="D26" i="18"/>
  <c r="E27" i="18"/>
  <c r="F27" i="18"/>
  <c r="G27" i="18"/>
  <c r="I27" i="18"/>
  <c r="J27" i="18"/>
  <c r="K27" i="18"/>
  <c r="H1" i="15"/>
  <c r="G3" i="15"/>
  <c r="G4" i="15"/>
  <c r="G5" i="15"/>
  <c r="I5" i="15"/>
  <c r="M1" i="13"/>
  <c r="K3" i="13"/>
  <c r="K4" i="13"/>
  <c r="K5" i="13"/>
  <c r="N5" i="13"/>
  <c r="I16" i="13"/>
  <c r="I17" i="13"/>
  <c r="P1" i="11"/>
  <c r="R51" i="11" s="1"/>
  <c r="M3" i="11"/>
  <c r="M4" i="11"/>
  <c r="M5" i="11"/>
  <c r="Q5" i="11"/>
  <c r="E11" i="11"/>
  <c r="O11" i="11" s="1"/>
  <c r="E12" i="11"/>
  <c r="O12" i="11" s="1"/>
  <c r="E13" i="11"/>
  <c r="O13" i="11" s="1"/>
  <c r="E14" i="11"/>
  <c r="O14" i="11" s="1"/>
  <c r="E15" i="11"/>
  <c r="F15" i="11" s="1"/>
  <c r="G16" i="11"/>
  <c r="H16" i="11"/>
  <c r="I16" i="11"/>
  <c r="J16" i="11"/>
  <c r="K16" i="11"/>
  <c r="L16" i="11"/>
  <c r="M16" i="11"/>
  <c r="N16" i="11"/>
  <c r="E17" i="11"/>
  <c r="O17" i="11" s="1"/>
  <c r="E18" i="11"/>
  <c r="F18" i="11" s="1"/>
  <c r="E19" i="11"/>
  <c r="F19" i="11" s="1"/>
  <c r="E20" i="11"/>
  <c r="F20" i="11" s="1"/>
  <c r="E21" i="11"/>
  <c r="F21" i="11" s="1"/>
  <c r="C27" i="11"/>
  <c r="K26" i="11" s="1"/>
  <c r="O27" i="11"/>
  <c r="J14" i="20" s="1"/>
  <c r="C29" i="11"/>
  <c r="H28" i="11" s="1"/>
  <c r="O29" i="11"/>
  <c r="M14" i="20" s="1"/>
  <c r="C31" i="11"/>
  <c r="M30" i="11" s="1"/>
  <c r="O31" i="11"/>
  <c r="P14" i="20" s="1"/>
  <c r="C32" i="11"/>
  <c r="O32" i="11"/>
  <c r="C33" i="11"/>
  <c r="P34" i="11"/>
  <c r="M36" i="11"/>
  <c r="M37" i="11"/>
  <c r="M38" i="11"/>
  <c r="Q38" i="11"/>
  <c r="E44" i="11"/>
  <c r="F44" i="11" s="1"/>
  <c r="E45" i="11"/>
  <c r="O45" i="11" s="1"/>
  <c r="E46" i="11"/>
  <c r="O46" i="11" s="1"/>
  <c r="E47" i="11"/>
  <c r="F47" i="11" s="1"/>
  <c r="E48" i="11"/>
  <c r="E50" i="11"/>
  <c r="F50" i="11" s="1"/>
  <c r="E51" i="11"/>
  <c r="O51" i="11" s="1"/>
  <c r="E52" i="11"/>
  <c r="F52" i="11" s="1"/>
  <c r="E53" i="11"/>
  <c r="O53" i="11" s="1"/>
  <c r="E54" i="11"/>
  <c r="O54" i="11" s="1"/>
  <c r="P1" i="10"/>
  <c r="S53" i="10" s="1"/>
  <c r="N3" i="10"/>
  <c r="N4" i="10"/>
  <c r="N5" i="10"/>
  <c r="R5" i="10"/>
  <c r="E11" i="10"/>
  <c r="F11" i="10"/>
  <c r="E12" i="10"/>
  <c r="F12" i="10"/>
  <c r="E13" i="10"/>
  <c r="P13" i="10" s="1"/>
  <c r="F13" i="10"/>
  <c r="E14" i="10"/>
  <c r="P14" i="10" s="1"/>
  <c r="F14" i="10"/>
  <c r="E15" i="10"/>
  <c r="F15" i="10"/>
  <c r="E17" i="10"/>
  <c r="F17" i="10"/>
  <c r="E18" i="10"/>
  <c r="F18" i="10"/>
  <c r="E19" i="10"/>
  <c r="F19" i="10"/>
  <c r="E20" i="10"/>
  <c r="F20" i="10"/>
  <c r="G20" i="10" s="1"/>
  <c r="E21" i="10"/>
  <c r="F21" i="10"/>
  <c r="E23" i="10"/>
  <c r="P23" i="10" s="1"/>
  <c r="F23" i="10"/>
  <c r="E24" i="10"/>
  <c r="F24" i="10"/>
  <c r="E25" i="10"/>
  <c r="F25" i="10"/>
  <c r="E26" i="10"/>
  <c r="F26" i="10"/>
  <c r="E27" i="10"/>
  <c r="F27" i="10"/>
  <c r="C60" i="10"/>
  <c r="P31" i="10"/>
  <c r="N33" i="10"/>
  <c r="N34" i="10"/>
  <c r="N35" i="10"/>
  <c r="R35" i="10"/>
  <c r="E41" i="10"/>
  <c r="P41" i="10" s="1"/>
  <c r="F41" i="10"/>
  <c r="E42" i="10"/>
  <c r="P42" i="10" s="1"/>
  <c r="F42" i="10"/>
  <c r="E43" i="10"/>
  <c r="F43" i="10"/>
  <c r="E44" i="10"/>
  <c r="P44" i="10" s="1"/>
  <c r="F44" i="10"/>
  <c r="E45" i="10"/>
  <c r="F45" i="10"/>
  <c r="E47" i="10"/>
  <c r="P47" i="10" s="1"/>
  <c r="F47" i="10"/>
  <c r="E48" i="10"/>
  <c r="P48" i="10" s="1"/>
  <c r="F48" i="10"/>
  <c r="E49" i="10"/>
  <c r="P49" i="10" s="1"/>
  <c r="F49" i="10"/>
  <c r="E50" i="10"/>
  <c r="P50" i="10" s="1"/>
  <c r="F50" i="10"/>
  <c r="E51" i="10"/>
  <c r="P51" i="10" s="1"/>
  <c r="F51" i="10"/>
  <c r="E53" i="10"/>
  <c r="P53" i="10" s="1"/>
  <c r="F53" i="10"/>
  <c r="G53" i="10" s="1"/>
  <c r="E54" i="10"/>
  <c r="P54" i="10" s="1"/>
  <c r="F54" i="10"/>
  <c r="E55" i="10"/>
  <c r="F55" i="10"/>
  <c r="K22" i="10"/>
  <c r="E56" i="10"/>
  <c r="F56" i="10"/>
  <c r="E57" i="10"/>
  <c r="P57" i="10" s="1"/>
  <c r="F57" i="10"/>
  <c r="B58" i="10"/>
  <c r="C58" i="10"/>
  <c r="B59" i="10"/>
  <c r="P1" i="8"/>
  <c r="R12" i="8" s="1"/>
  <c r="O3" i="8"/>
  <c r="O4" i="8"/>
  <c r="O5" i="8"/>
  <c r="Q5" i="8"/>
  <c r="H9" i="8"/>
  <c r="I9" i="8"/>
  <c r="J9" i="8"/>
  <c r="K9" i="8"/>
  <c r="L9" i="8"/>
  <c r="M9" i="8"/>
  <c r="N9" i="8"/>
  <c r="V13" i="8"/>
  <c r="E10" i="8"/>
  <c r="F10" i="8" s="1"/>
  <c r="E11" i="8"/>
  <c r="F11" i="8" s="1"/>
  <c r="E12" i="8"/>
  <c r="O12" i="8" s="1"/>
  <c r="E13" i="8"/>
  <c r="O13" i="8" s="1"/>
  <c r="E14" i="8"/>
  <c r="F14" i="8" s="1"/>
  <c r="G15" i="8"/>
  <c r="H15" i="8"/>
  <c r="I15" i="8"/>
  <c r="J15" i="8"/>
  <c r="K15" i="8"/>
  <c r="L15" i="8"/>
  <c r="M15" i="8"/>
  <c r="N15" i="8"/>
  <c r="E16" i="8"/>
  <c r="F16" i="8" s="1"/>
  <c r="E17" i="8"/>
  <c r="F17" i="8" s="1"/>
  <c r="E18" i="8"/>
  <c r="F18" i="8" s="1"/>
  <c r="E19" i="8"/>
  <c r="F19" i="8" s="1"/>
  <c r="E20" i="8"/>
  <c r="G21" i="8"/>
  <c r="H21" i="8"/>
  <c r="I21" i="8"/>
  <c r="J21" i="8"/>
  <c r="K21" i="8"/>
  <c r="L21" i="8"/>
  <c r="M21" i="8"/>
  <c r="N21" i="8"/>
  <c r="E22" i="8"/>
  <c r="F22" i="8" s="1"/>
  <c r="E23" i="8"/>
  <c r="F23" i="8" s="1"/>
  <c r="E24" i="8"/>
  <c r="F24" i="8" s="1"/>
  <c r="E25" i="8"/>
  <c r="F25" i="8" s="1"/>
  <c r="E26" i="8"/>
  <c r="F26" i="8" s="1"/>
  <c r="G27" i="8"/>
  <c r="H27" i="8"/>
  <c r="I27" i="8"/>
  <c r="J27" i="8"/>
  <c r="K27" i="8"/>
  <c r="L27" i="8"/>
  <c r="M27" i="8"/>
  <c r="N27" i="8"/>
  <c r="E28" i="8"/>
  <c r="F28" i="8" s="1"/>
  <c r="E29" i="8"/>
  <c r="E30" i="8"/>
  <c r="F30" i="8" s="1"/>
  <c r="E31" i="8"/>
  <c r="F31" i="8" s="1"/>
  <c r="E32" i="8"/>
  <c r="F32" i="8" s="1"/>
  <c r="P35" i="8"/>
  <c r="O37" i="8"/>
  <c r="O38" i="8"/>
  <c r="O39" i="8"/>
  <c r="Q39" i="8"/>
  <c r="P41" i="8"/>
  <c r="E44" i="8"/>
  <c r="O44" i="8" s="1"/>
  <c r="G42" i="6" s="1"/>
  <c r="E45" i="8"/>
  <c r="F45" i="8" s="1"/>
  <c r="E46" i="8"/>
  <c r="F46" i="8" s="1"/>
  <c r="E47" i="8"/>
  <c r="O47" i="8" s="1"/>
  <c r="E48" i="8"/>
  <c r="O48" i="8" s="1"/>
  <c r="E50" i="8"/>
  <c r="F50" i="8" s="1"/>
  <c r="E51" i="8"/>
  <c r="F51" i="8" s="1"/>
  <c r="E52" i="8"/>
  <c r="F52" i="8" s="1"/>
  <c r="E53" i="8"/>
  <c r="F53" i="8" s="1"/>
  <c r="E54" i="8"/>
  <c r="F54" i="8" s="1"/>
  <c r="E56" i="8"/>
  <c r="O56" i="8" s="1"/>
  <c r="G52" i="6" s="1"/>
  <c r="E57" i="8"/>
  <c r="O57" i="8" s="1"/>
  <c r="G53" i="6" s="1"/>
  <c r="E58" i="8"/>
  <c r="O58" i="8" s="1"/>
  <c r="G54" i="6" s="1"/>
  <c r="E59" i="8"/>
  <c r="O59" i="8" s="1"/>
  <c r="G55" i="6" s="1"/>
  <c r="E60" i="8"/>
  <c r="F60" i="8" s="1"/>
  <c r="E62" i="8"/>
  <c r="O62" i="8" s="1"/>
  <c r="G57" i="6" s="1"/>
  <c r="E63" i="8"/>
  <c r="F63" i="8" s="1"/>
  <c r="E64" i="8"/>
  <c r="F64" i="8" s="1"/>
  <c r="E65" i="8"/>
  <c r="F65" i="8" s="1"/>
  <c r="E66" i="8"/>
  <c r="O66" i="8" s="1"/>
  <c r="G61" i="6" s="1"/>
  <c r="C68" i="8"/>
  <c r="AA1" i="6"/>
  <c r="T3" i="6"/>
  <c r="T4" i="6"/>
  <c r="T5" i="6"/>
  <c r="AB5" i="6"/>
  <c r="E10" i="6"/>
  <c r="AO15" i="6" s="1"/>
  <c r="E11" i="6"/>
  <c r="AO16" i="6" s="1"/>
  <c r="E12" i="6"/>
  <c r="Z12" i="6" s="1"/>
  <c r="AC12" i="3" s="1"/>
  <c r="E13" i="6"/>
  <c r="AO18" i="6" s="1"/>
  <c r="AL13" i="6"/>
  <c r="AM13" i="6"/>
  <c r="AN13" i="6"/>
  <c r="E14" i="6"/>
  <c r="Z14" i="6" s="1"/>
  <c r="AC14" i="3" s="1"/>
  <c r="E15" i="6"/>
  <c r="Z15" i="6" s="1"/>
  <c r="AC15" i="3" s="1"/>
  <c r="J15" i="6"/>
  <c r="AF15" i="6"/>
  <c r="AG15" i="6"/>
  <c r="E16" i="6"/>
  <c r="Z16" i="6" s="1"/>
  <c r="AC16" i="3" s="1"/>
  <c r="J16" i="6"/>
  <c r="AF16" i="6"/>
  <c r="AG16" i="6"/>
  <c r="E17" i="6"/>
  <c r="Z17" i="6" s="1"/>
  <c r="AC17" i="3" s="1"/>
  <c r="J17" i="6"/>
  <c r="AF17" i="6"/>
  <c r="AG17" i="6"/>
  <c r="E18" i="6"/>
  <c r="Z18" i="6" s="1"/>
  <c r="AC18" i="3" s="1"/>
  <c r="J18" i="6"/>
  <c r="AF18" i="6"/>
  <c r="AG18" i="6"/>
  <c r="E19" i="6"/>
  <c r="J19" i="6"/>
  <c r="AF19" i="6"/>
  <c r="AG19" i="6"/>
  <c r="E20" i="6"/>
  <c r="AE20" i="6" s="1"/>
  <c r="AH20" i="6" s="1"/>
  <c r="J20" i="6"/>
  <c r="AF20" i="6"/>
  <c r="AG20" i="6"/>
  <c r="E21" i="6"/>
  <c r="Z21" i="6" s="1"/>
  <c r="AC21" i="3" s="1"/>
  <c r="J21" i="6"/>
  <c r="AF21" i="6"/>
  <c r="AG21" i="6"/>
  <c r="E22" i="6"/>
  <c r="AE22" i="6" s="1"/>
  <c r="J22" i="6"/>
  <c r="AF22" i="6"/>
  <c r="AG22" i="6"/>
  <c r="E23" i="6"/>
  <c r="Z23" i="6" s="1"/>
  <c r="AC23" i="3" s="1"/>
  <c r="J23" i="6"/>
  <c r="AF23" i="6"/>
  <c r="AG23" i="6"/>
  <c r="E24" i="6"/>
  <c r="AE24" i="6" s="1"/>
  <c r="J24" i="6"/>
  <c r="AF24" i="6"/>
  <c r="AG24" i="6"/>
  <c r="E25" i="6"/>
  <c r="Z25" i="6" s="1"/>
  <c r="AC25" i="3" s="1"/>
  <c r="J25" i="6"/>
  <c r="AF25" i="6"/>
  <c r="AG25" i="6"/>
  <c r="E26" i="6"/>
  <c r="AE26" i="6" s="1"/>
  <c r="J26" i="6"/>
  <c r="AF26" i="6"/>
  <c r="AG26" i="6"/>
  <c r="E27" i="6"/>
  <c r="AE27" i="6" s="1"/>
  <c r="AH27" i="6" s="1"/>
  <c r="J27" i="6"/>
  <c r="AF27" i="6"/>
  <c r="AG27" i="6"/>
  <c r="E28" i="6"/>
  <c r="AE28" i="6" s="1"/>
  <c r="AH28" i="6" s="1"/>
  <c r="J28" i="6"/>
  <c r="AF28" i="6"/>
  <c r="AG28" i="6"/>
  <c r="E29" i="6"/>
  <c r="Z29" i="6" s="1"/>
  <c r="AC29" i="3" s="1"/>
  <c r="J29" i="6"/>
  <c r="AF29" i="6"/>
  <c r="AG29" i="6"/>
  <c r="AF30" i="6"/>
  <c r="AG30" i="6"/>
  <c r="AF31" i="6"/>
  <c r="AG31" i="6"/>
  <c r="AF32" i="6"/>
  <c r="AG32" i="6"/>
  <c r="AA33" i="6"/>
  <c r="AF33" i="6"/>
  <c r="AG33" i="6"/>
  <c r="AF34" i="6"/>
  <c r="AG34" i="6"/>
  <c r="T35" i="6"/>
  <c r="AF35" i="6"/>
  <c r="AG35" i="6"/>
  <c r="T36" i="6"/>
  <c r="AF36" i="6"/>
  <c r="AG36" i="6"/>
  <c r="T37" i="6"/>
  <c r="AB37" i="6"/>
  <c r="AF37" i="6"/>
  <c r="AG37" i="6"/>
  <c r="AF38" i="6"/>
  <c r="AG38" i="6"/>
  <c r="Y39" i="6"/>
  <c r="Z39" i="6"/>
  <c r="AA39" i="6"/>
  <c r="AF39" i="6"/>
  <c r="AG39" i="6"/>
  <c r="G40" i="6"/>
  <c r="H40" i="6"/>
  <c r="K40" i="6"/>
  <c r="AF40" i="6"/>
  <c r="AG40" i="6"/>
  <c r="AF41" i="6"/>
  <c r="AG41" i="6"/>
  <c r="E42" i="6"/>
  <c r="AO30" i="6" s="1"/>
  <c r="AF42" i="6"/>
  <c r="AG42" i="6"/>
  <c r="E43" i="6"/>
  <c r="AO31" i="6" s="1"/>
  <c r="AF43" i="6"/>
  <c r="AG43" i="6"/>
  <c r="E44" i="6"/>
  <c r="AO32" i="6" s="1"/>
  <c r="AF44" i="6"/>
  <c r="AG44" i="6"/>
  <c r="E45" i="6"/>
  <c r="Z45" i="6" s="1"/>
  <c r="AC47" i="3" s="1"/>
  <c r="E46" i="6"/>
  <c r="AO34" i="6" s="1"/>
  <c r="E47" i="6"/>
  <c r="Z47" i="6" s="1"/>
  <c r="AC49" i="3" s="1"/>
  <c r="J47" i="6"/>
  <c r="E48" i="6"/>
  <c r="Z48" i="6" s="1"/>
  <c r="J48" i="6"/>
  <c r="E49" i="6"/>
  <c r="AE32" i="6" s="1"/>
  <c r="J49" i="6"/>
  <c r="E50" i="6"/>
  <c r="AE33" i="6" s="1"/>
  <c r="AH33" i="6" s="1"/>
  <c r="J50" i="6"/>
  <c r="E51" i="6"/>
  <c r="AE34" i="6" s="1"/>
  <c r="J51" i="6"/>
  <c r="E52" i="6"/>
  <c r="Z52" i="6" s="1"/>
  <c r="AC54" i="3" s="1"/>
  <c r="J52" i="6"/>
  <c r="E53" i="6"/>
  <c r="Z53" i="6" s="1"/>
  <c r="AC55" i="3" s="1"/>
  <c r="J53" i="6"/>
  <c r="E54" i="6"/>
  <c r="AE37" i="6" s="1"/>
  <c r="J54" i="6"/>
  <c r="E55" i="6"/>
  <c r="Z55" i="6" s="1"/>
  <c r="AC57" i="3" s="1"/>
  <c r="J55" i="6"/>
  <c r="E56" i="6"/>
  <c r="Z56" i="6" s="1"/>
  <c r="AC58" i="3" s="1"/>
  <c r="J56" i="6"/>
  <c r="E57" i="6"/>
  <c r="Z57" i="6" s="1"/>
  <c r="AC59" i="3" s="1"/>
  <c r="J57" i="6"/>
  <c r="E58" i="6"/>
  <c r="AE41" i="6" s="1"/>
  <c r="AH41" i="6" s="1"/>
  <c r="J58" i="6"/>
  <c r="E59" i="6"/>
  <c r="Z59" i="6" s="1"/>
  <c r="AC61" i="3" s="1"/>
  <c r="J59" i="6"/>
  <c r="E60" i="6"/>
  <c r="AE43" i="6" s="1"/>
  <c r="AH43" i="6" s="1"/>
  <c r="J60" i="6"/>
  <c r="E61" i="6"/>
  <c r="Z61" i="6" s="1"/>
  <c r="AC63" i="3" s="1"/>
  <c r="J61" i="6"/>
  <c r="C64" i="6"/>
  <c r="E1" i="5"/>
  <c r="E3" i="5"/>
  <c r="E4" i="5"/>
  <c r="E5" i="5"/>
  <c r="F5" i="5"/>
  <c r="X1" i="3"/>
  <c r="R3" i="3"/>
  <c r="R4" i="3"/>
  <c r="R5" i="3"/>
  <c r="Y5" i="3"/>
  <c r="AB9" i="3"/>
  <c r="AB43" i="3" s="1"/>
  <c r="AC9" i="3"/>
  <c r="AC43" i="3" s="1"/>
  <c r="D10" i="3"/>
  <c r="D10" i="6" s="1"/>
  <c r="AA10" i="3"/>
  <c r="D11" i="3"/>
  <c r="D11" i="8" s="1"/>
  <c r="H11" i="3"/>
  <c r="AA11" i="3"/>
  <c r="D12" i="3"/>
  <c r="D13" i="11" s="1"/>
  <c r="H12" i="3"/>
  <c r="AA12" i="3"/>
  <c r="D13" i="3"/>
  <c r="D13" i="6" s="1"/>
  <c r="H13" i="3"/>
  <c r="AA13" i="3"/>
  <c r="D14" i="3"/>
  <c r="D14" i="6" s="1"/>
  <c r="H14" i="3"/>
  <c r="AA14" i="3"/>
  <c r="D15" i="3"/>
  <c r="D15" i="6" s="1"/>
  <c r="H15" i="3"/>
  <c r="AA15" i="3"/>
  <c r="AB15" i="3"/>
  <c r="D16" i="3"/>
  <c r="D17" i="8" s="1"/>
  <c r="H16" i="3"/>
  <c r="AA16" i="3"/>
  <c r="AB16" i="3"/>
  <c r="D17" i="3"/>
  <c r="D19" i="11" s="1"/>
  <c r="H17" i="3"/>
  <c r="AA17" i="3"/>
  <c r="AB17" i="3"/>
  <c r="D18" i="3"/>
  <c r="D20" i="11" s="1"/>
  <c r="H18" i="3"/>
  <c r="AA18" i="3"/>
  <c r="AB18" i="3"/>
  <c r="D19" i="3"/>
  <c r="D21" i="11" s="1"/>
  <c r="H19" i="3"/>
  <c r="AA19" i="3"/>
  <c r="AB19" i="3"/>
  <c r="D20" i="3"/>
  <c r="D20" i="6" s="1"/>
  <c r="H20" i="3"/>
  <c r="AA20" i="3"/>
  <c r="D21" i="3"/>
  <c r="D23" i="8" s="1"/>
  <c r="H21" i="3"/>
  <c r="AA21" i="3"/>
  <c r="D22" i="3"/>
  <c r="D24" i="8" s="1"/>
  <c r="H22" i="3"/>
  <c r="AA22" i="3"/>
  <c r="D23" i="3"/>
  <c r="D25" i="8" s="1"/>
  <c r="H23" i="3"/>
  <c r="AA23" i="3"/>
  <c r="D24" i="3"/>
  <c r="D21" i="10" s="1"/>
  <c r="H24" i="3"/>
  <c r="AA24" i="3"/>
  <c r="D25" i="3"/>
  <c r="D25" i="6" s="1"/>
  <c r="H25" i="3"/>
  <c r="AA25" i="3"/>
  <c r="D26" i="3"/>
  <c r="H26" i="3"/>
  <c r="AA26" i="3"/>
  <c r="D27" i="3"/>
  <c r="H27" i="3"/>
  <c r="AA27" i="3"/>
  <c r="D28" i="3"/>
  <c r="D31" i="8" s="1"/>
  <c r="H28" i="3"/>
  <c r="AA28" i="3"/>
  <c r="D29" i="3"/>
  <c r="D27" i="10" s="1"/>
  <c r="H29" i="3"/>
  <c r="AA29" i="3"/>
  <c r="X35" i="3"/>
  <c r="R37" i="3"/>
  <c r="R38" i="3"/>
  <c r="R39" i="3"/>
  <c r="Y39" i="3"/>
  <c r="N41" i="3"/>
  <c r="AA43" i="3"/>
  <c r="AD43" i="3"/>
  <c r="D44" i="3"/>
  <c r="D44" i="11" s="1"/>
  <c r="AA44" i="3"/>
  <c r="D45" i="3"/>
  <c r="D43" i="6" s="1"/>
  <c r="H45" i="3"/>
  <c r="AA45" i="3"/>
  <c r="D46" i="3"/>
  <c r="D46" i="11" s="1"/>
  <c r="H46" i="3"/>
  <c r="AA46" i="3"/>
  <c r="D47" i="3"/>
  <c r="D45" i="6" s="1"/>
  <c r="H47" i="3"/>
  <c r="AA47" i="3"/>
  <c r="D48" i="3"/>
  <c r="D48" i="11" s="1"/>
  <c r="H48" i="3"/>
  <c r="AA48" i="3"/>
  <c r="AE48" i="3"/>
  <c r="D49" i="3"/>
  <c r="D50" i="11" s="1"/>
  <c r="H49" i="3"/>
  <c r="AA49" i="3"/>
  <c r="AB49" i="3"/>
  <c r="D50" i="3"/>
  <c r="D48" i="6" s="1"/>
  <c r="H50" i="3"/>
  <c r="AA50" i="3"/>
  <c r="AB50" i="3"/>
  <c r="D51" i="3"/>
  <c r="D52" i="8" s="1"/>
  <c r="H51" i="3"/>
  <c r="AA51" i="3"/>
  <c r="AB51" i="3"/>
  <c r="D52" i="3"/>
  <c r="D53" i="8" s="1"/>
  <c r="H52" i="3"/>
  <c r="AA52" i="3"/>
  <c r="AB52" i="3"/>
  <c r="D53" i="3"/>
  <c r="D45" i="10" s="1"/>
  <c r="H53" i="3"/>
  <c r="AA53" i="3"/>
  <c r="AB53" i="3"/>
  <c r="D54" i="3"/>
  <c r="D52" i="6" s="1"/>
  <c r="H54" i="3"/>
  <c r="AA54" i="3"/>
  <c r="D55" i="3"/>
  <c r="D57" i="8" s="1"/>
  <c r="H55" i="3"/>
  <c r="AA55" i="3"/>
  <c r="D56" i="3"/>
  <c r="D49" i="10" s="1"/>
  <c r="H56" i="3"/>
  <c r="AA56" i="3"/>
  <c r="D57" i="3"/>
  <c r="D50" i="10" s="1"/>
  <c r="H57" i="3"/>
  <c r="AA57" i="3"/>
  <c r="D58" i="3"/>
  <c r="D51" i="10" s="1"/>
  <c r="H58" i="3"/>
  <c r="AA58" i="3"/>
  <c r="D59" i="3"/>
  <c r="D53" i="10" s="1"/>
  <c r="H59" i="3"/>
  <c r="AA59" i="3"/>
  <c r="D60" i="3"/>
  <c r="D58" i="6" s="1"/>
  <c r="H60" i="3"/>
  <c r="AA60" i="3"/>
  <c r="D61" i="3"/>
  <c r="D64" i="8" s="1"/>
  <c r="H61" i="3"/>
  <c r="AA61" i="3"/>
  <c r="D62" i="3"/>
  <c r="D60" i="6" s="1"/>
  <c r="H62" i="3"/>
  <c r="AA62" i="3"/>
  <c r="D63" i="3"/>
  <c r="D61" i="6" s="1"/>
  <c r="H63" i="3"/>
  <c r="AA63" i="3"/>
  <c r="H4" i="1"/>
  <c r="H5" i="1"/>
  <c r="P27" i="10"/>
  <c r="P19" i="10"/>
  <c r="P20" i="10"/>
  <c r="O54" i="8"/>
  <c r="G51" i="6" s="1"/>
  <c r="O50" i="8"/>
  <c r="G47" i="6" s="1"/>
  <c r="O32" i="8"/>
  <c r="G29" i="6" s="1"/>
  <c r="O47" i="11"/>
  <c r="F12" i="8"/>
  <c r="AE42" i="6"/>
  <c r="AL42" i="6" s="1"/>
  <c r="P25" i="10"/>
  <c r="R58" i="8"/>
  <c r="R14" i="8"/>
  <c r="R48" i="8"/>
  <c r="P45" i="10"/>
  <c r="O22" i="10"/>
  <c r="N10" i="10"/>
  <c r="H16" i="10"/>
  <c r="O10" i="10"/>
  <c r="P55" i="10"/>
  <c r="Z24" i="6"/>
  <c r="AC24" i="3" s="1"/>
  <c r="H9" i="22"/>
  <c r="R24" i="8"/>
  <c r="R25" i="8"/>
  <c r="R26" i="8"/>
  <c r="R63" i="8"/>
  <c r="F1" i="22"/>
  <c r="R64" i="8"/>
  <c r="R65" i="8"/>
  <c r="R32" i="8"/>
  <c r="S41" i="10"/>
  <c r="S27" i="10"/>
  <c r="S14" i="10"/>
  <c r="S15" i="10"/>
  <c r="S12" i="10"/>
  <c r="S55" i="10"/>
  <c r="S19" i="10"/>
  <c r="S26" i="10"/>
  <c r="S24" i="10"/>
  <c r="S49" i="10"/>
  <c r="H9" i="24"/>
  <c r="J4" i="24"/>
  <c r="O48" i="11"/>
  <c r="F48" i="11"/>
  <c r="I16" i="10"/>
  <c r="H10" i="10"/>
  <c r="G55" i="10"/>
  <c r="J22" i="10"/>
  <c r="I22" i="10"/>
  <c r="F13" i="8"/>
  <c r="D28" i="6"/>
  <c r="P15" i="10"/>
  <c r="K16" i="10"/>
  <c r="L16" i="10"/>
  <c r="M16" i="10"/>
  <c r="N16" i="10"/>
  <c r="K10" i="10"/>
  <c r="L22" i="10"/>
  <c r="O16" i="10"/>
  <c r="I10" i="10"/>
  <c r="H22" i="10"/>
  <c r="N22" i="10"/>
  <c r="J10" i="10"/>
  <c r="L10" i="10"/>
  <c r="M10" i="10"/>
  <c r="J16" i="10"/>
  <c r="M22" i="10"/>
  <c r="AC45" i="6"/>
  <c r="S50" i="10"/>
  <c r="R44" i="8"/>
  <c r="R45" i="8"/>
  <c r="R46" i="8"/>
  <c r="R47" i="8"/>
  <c r="AC27" i="6"/>
  <c r="R10" i="8"/>
  <c r="R11" i="8"/>
  <c r="A19" i="31"/>
  <c r="A21" i="31"/>
  <c r="A17" i="31"/>
  <c r="P24" i="10"/>
  <c r="G14" i="10"/>
  <c r="O19" i="11"/>
  <c r="O18" i="11"/>
  <c r="O23" i="8"/>
  <c r="G21" i="6" s="1"/>
  <c r="P26" i="10"/>
  <c r="P11" i="10"/>
  <c r="F29" i="8"/>
  <c r="O29" i="8"/>
  <c r="G26" i="6" s="1"/>
  <c r="AE44" i="6"/>
  <c r="AC50" i="3"/>
  <c r="O24" i="8"/>
  <c r="G22" i="6" s="1"/>
  <c r="P21" i="10"/>
  <c r="O22" i="8"/>
  <c r="G20" i="6" s="1"/>
  <c r="AE15" i="6"/>
  <c r="AN15" i="6" s="1"/>
  <c r="Z11" i="6"/>
  <c r="AC11" i="3" s="1"/>
  <c r="O25" i="8"/>
  <c r="G23" i="6" s="1"/>
  <c r="F20" i="8"/>
  <c r="O20" i="8"/>
  <c r="G19" i="6" s="1"/>
  <c r="P17" i="10"/>
  <c r="K9" i="22"/>
  <c r="H8" i="22"/>
  <c r="J3" i="22"/>
  <c r="J4" i="22"/>
  <c r="D50" i="8" l="1"/>
  <c r="D18" i="10"/>
  <c r="D60" i="8"/>
  <c r="O17" i="8"/>
  <c r="G16" i="6" s="1"/>
  <c r="AO17" i="6"/>
  <c r="D43" i="10"/>
  <c r="O26" i="8"/>
  <c r="G24" i="6" s="1"/>
  <c r="D56" i="8"/>
  <c r="G26" i="10"/>
  <c r="Z27" i="6"/>
  <c r="AC27" i="3" s="1"/>
  <c r="D15" i="11"/>
  <c r="D49" i="6"/>
  <c r="D41" i="10"/>
  <c r="D23" i="6"/>
  <c r="D47" i="6"/>
  <c r="D51" i="6"/>
  <c r="B32" i="2"/>
  <c r="D48" i="8"/>
  <c r="K9" i="23"/>
  <c r="H9" i="23"/>
  <c r="F1" i="23"/>
  <c r="L7" i="23"/>
  <c r="Y16" i="8"/>
  <c r="Z16" i="8" s="1"/>
  <c r="H8" i="25"/>
  <c r="K9" i="24"/>
  <c r="F1" i="25"/>
  <c r="J3" i="25"/>
  <c r="K9" i="25"/>
  <c r="D13" i="10"/>
  <c r="D11" i="10"/>
  <c r="D19" i="6"/>
  <c r="D18" i="8"/>
  <c r="D54" i="6"/>
  <c r="D17" i="6"/>
  <c r="G43" i="10"/>
  <c r="E17" i="29"/>
  <c r="G17" i="13"/>
  <c r="G16" i="13" s="1"/>
  <c r="N17" i="13"/>
  <c r="N16" i="13" s="1"/>
  <c r="G15" i="20" s="1"/>
  <c r="R66" i="8"/>
  <c r="R28" i="8"/>
  <c r="R56" i="8"/>
  <c r="J4" i="25"/>
  <c r="R31" i="8"/>
  <c r="R62" i="8"/>
  <c r="R22" i="8"/>
  <c r="L7" i="22"/>
  <c r="R57" i="8"/>
  <c r="L7" i="25"/>
  <c r="R30" i="8"/>
  <c r="R60" i="8"/>
  <c r="R23" i="8"/>
  <c r="H9" i="25"/>
  <c r="R29" i="8"/>
  <c r="R59" i="8"/>
  <c r="R13" i="8"/>
  <c r="K7" i="25"/>
  <c r="K7" i="23"/>
  <c r="J4" i="23"/>
  <c r="H8" i="23"/>
  <c r="J17" i="20"/>
  <c r="G17" i="15"/>
  <c r="G16" i="15" s="1"/>
  <c r="J16" i="20" s="1"/>
  <c r="S16" i="20" s="1"/>
  <c r="K7" i="24"/>
  <c r="H8" i="24"/>
  <c r="F1" i="24"/>
  <c r="R47" i="11"/>
  <c r="R31" i="11"/>
  <c r="L7" i="24"/>
  <c r="R46" i="11"/>
  <c r="R53" i="11"/>
  <c r="J3" i="24"/>
  <c r="R54" i="11"/>
  <c r="R48" i="11"/>
  <c r="R27" i="11"/>
  <c r="R14" i="11"/>
  <c r="R50" i="11"/>
  <c r="R13" i="11"/>
  <c r="R52" i="11"/>
  <c r="O21" i="11"/>
  <c r="F12" i="11"/>
  <c r="M26" i="11"/>
  <c r="R11" i="11"/>
  <c r="R18" i="11"/>
  <c r="R17" i="11"/>
  <c r="R19" i="11"/>
  <c r="R21" i="11"/>
  <c r="R15" i="11"/>
  <c r="F14" i="11"/>
  <c r="R44" i="11"/>
  <c r="R12" i="11"/>
  <c r="L26" i="11"/>
  <c r="R29" i="11"/>
  <c r="K28" i="11"/>
  <c r="G28" i="11"/>
  <c r="I28" i="11"/>
  <c r="L28" i="11"/>
  <c r="O50" i="11"/>
  <c r="O15" i="11"/>
  <c r="T29" i="11"/>
  <c r="G24" i="10"/>
  <c r="F66" i="8"/>
  <c r="Z10" i="6"/>
  <c r="AC10" i="3" s="1"/>
  <c r="AD10" i="3" s="1"/>
  <c r="AL26" i="6"/>
  <c r="Z50" i="6"/>
  <c r="AC52" i="3" s="1"/>
  <c r="AL44" i="6"/>
  <c r="AE25" i="6"/>
  <c r="AH25" i="6" s="1"/>
  <c r="D26" i="10"/>
  <c r="F48" i="8"/>
  <c r="O11" i="8"/>
  <c r="D20" i="8"/>
  <c r="O46" i="8"/>
  <c r="G54" i="10"/>
  <c r="D18" i="11"/>
  <c r="D62" i="8"/>
  <c r="AH15" i="6"/>
  <c r="O28" i="8"/>
  <c r="G25" i="6" s="1"/>
  <c r="AE31" i="6"/>
  <c r="AL31" i="6" s="1"/>
  <c r="D45" i="8"/>
  <c r="AE38" i="6"/>
  <c r="AL38" i="6" s="1"/>
  <c r="AD58" i="3"/>
  <c r="D58" i="8"/>
  <c r="H30" i="11"/>
  <c r="G23" i="10"/>
  <c r="G11" i="10"/>
  <c r="O60" i="8"/>
  <c r="G56" i="6" s="1"/>
  <c r="D52" i="11"/>
  <c r="D15" i="10"/>
  <c r="D47" i="10"/>
  <c r="D48" i="10"/>
  <c r="D14" i="10"/>
  <c r="O52" i="11"/>
  <c r="D22" i="8"/>
  <c r="D47" i="11"/>
  <c r="G45" i="10"/>
  <c r="AO19" i="6"/>
  <c r="D18" i="6"/>
  <c r="D47" i="8"/>
  <c r="D12" i="11"/>
  <c r="D12" i="10"/>
  <c r="I30" i="11"/>
  <c r="G51" i="10"/>
  <c r="O53" i="8"/>
  <c r="G50" i="6" s="1"/>
  <c r="D19" i="8"/>
  <c r="D54" i="8"/>
  <c r="D17" i="10"/>
  <c r="O63" i="8"/>
  <c r="G58" i="6" s="1"/>
  <c r="D11" i="6"/>
  <c r="G56" i="10"/>
  <c r="G18" i="10"/>
  <c r="O14" i="8"/>
  <c r="AH26" i="6"/>
  <c r="J30" i="11"/>
  <c r="D53" i="6"/>
  <c r="F44" i="8"/>
  <c r="D63" i="8"/>
  <c r="N30" i="11"/>
  <c r="L30" i="11"/>
  <c r="O20" i="11"/>
  <c r="G30" i="11"/>
  <c r="K30" i="11"/>
  <c r="AE40" i="6"/>
  <c r="AH40" i="6" s="1"/>
  <c r="AE30" i="6"/>
  <c r="AM30" i="6" s="1"/>
  <c r="D32" i="8"/>
  <c r="AE50" i="3"/>
  <c r="AD63" i="3"/>
  <c r="D24" i="6"/>
  <c r="D54" i="11"/>
  <c r="G44" i="10"/>
  <c r="F45" i="11"/>
  <c r="F54" i="11"/>
  <c r="Z13" i="6"/>
  <c r="AC13" i="3" s="1"/>
  <c r="AD13" i="3" s="1"/>
  <c r="D46" i="6"/>
  <c r="D29" i="6"/>
  <c r="D26" i="8"/>
  <c r="AH37" i="6"/>
  <c r="AM37" i="6"/>
  <c r="AD50" i="3"/>
  <c r="F11" i="11"/>
  <c r="D54" i="10"/>
  <c r="AD47" i="3"/>
  <c r="G21" i="10"/>
  <c r="G19" i="10"/>
  <c r="G17" i="10"/>
  <c r="G12" i="10"/>
  <c r="F53" i="11"/>
  <c r="AE21" i="6"/>
  <c r="AH21" i="6" s="1"/>
  <c r="E19" i="28"/>
  <c r="O31" i="8"/>
  <c r="G28" i="6" s="1"/>
  <c r="Z54" i="6"/>
  <c r="AC56" i="3" s="1"/>
  <c r="AD56" i="3" s="1"/>
  <c r="G48" i="10"/>
  <c r="D20" i="10"/>
  <c r="AD59" i="3"/>
  <c r="AD17" i="3"/>
  <c r="AD23" i="3"/>
  <c r="Z42" i="6"/>
  <c r="AC44" i="3" s="1"/>
  <c r="AD44" i="3" s="1"/>
  <c r="Z46" i="6"/>
  <c r="AC48" i="3" s="1"/>
  <c r="AD48" i="3" s="1"/>
  <c r="D59" i="6"/>
  <c r="O44" i="11"/>
  <c r="O45" i="8"/>
  <c r="G43" i="6" s="1"/>
  <c r="D56" i="6"/>
  <c r="AL41" i="6"/>
  <c r="AD29" i="3"/>
  <c r="AL27" i="6"/>
  <c r="G50" i="10"/>
  <c r="F59" i="8"/>
  <c r="O10" i="8"/>
  <c r="F17" i="11"/>
  <c r="F13" i="11"/>
  <c r="AD49" i="3"/>
  <c r="O16" i="8"/>
  <c r="G15" i="6" s="1"/>
  <c r="AE15" i="3"/>
  <c r="O18" i="8"/>
  <c r="G17" i="6" s="1"/>
  <c r="AE35" i="6"/>
  <c r="AM35" i="6" s="1"/>
  <c r="D28" i="8"/>
  <c r="O65" i="8"/>
  <c r="G60" i="6" s="1"/>
  <c r="G42" i="10"/>
  <c r="Z28" i="6"/>
  <c r="AC28" i="3" s="1"/>
  <c r="AD28" i="3" s="1"/>
  <c r="D23" i="10"/>
  <c r="AN33" i="6"/>
  <c r="F47" i="8"/>
  <c r="AL37" i="6"/>
  <c r="AE18" i="6"/>
  <c r="AH18" i="6" s="1"/>
  <c r="AM43" i="6"/>
  <c r="AM41" i="6"/>
  <c r="AM38" i="6"/>
  <c r="AD52" i="3"/>
  <c r="AL33" i="6"/>
  <c r="AN27" i="6"/>
  <c r="Z26" i="6"/>
  <c r="AC26" i="3" s="1"/>
  <c r="AD26" i="3" s="1"/>
  <c r="AE39" i="6"/>
  <c r="AL39" i="6" s="1"/>
  <c r="AN26" i="6"/>
  <c r="Z58" i="6"/>
  <c r="AC60" i="3" s="1"/>
  <c r="AD60" i="3" s="1"/>
  <c r="AE17" i="6"/>
  <c r="AH17" i="6" s="1"/>
  <c r="Z51" i="6"/>
  <c r="AC53" i="3" s="1"/>
  <c r="AD53" i="3" s="1"/>
  <c r="AD15" i="3"/>
  <c r="Z43" i="6"/>
  <c r="AC45" i="3" s="1"/>
  <c r="AD45" i="3" s="1"/>
  <c r="AE29" i="6"/>
  <c r="AH29" i="6" s="1"/>
  <c r="Z60" i="6"/>
  <c r="AC62" i="3" s="1"/>
  <c r="AD62" i="3" s="1"/>
  <c r="AE23" i="6"/>
  <c r="AN23" i="6" s="1"/>
  <c r="S11" i="10"/>
  <c r="S56" i="10"/>
  <c r="G13" i="6"/>
  <c r="G45" i="6"/>
  <c r="AH32" i="6"/>
  <c r="AL32" i="6"/>
  <c r="AM32" i="6"/>
  <c r="G12" i="6"/>
  <c r="F15" i="8"/>
  <c r="K10" i="20" s="1"/>
  <c r="G46" i="6"/>
  <c r="AE17" i="3"/>
  <c r="D65" i="8"/>
  <c r="AL15" i="6"/>
  <c r="AN32" i="6"/>
  <c r="M28" i="11"/>
  <c r="AM34" i="6"/>
  <c r="AN22" i="6"/>
  <c r="S44" i="10"/>
  <c r="N26" i="11"/>
  <c r="S42" i="10"/>
  <c r="S57" i="10"/>
  <c r="S25" i="10"/>
  <c r="D45" i="11"/>
  <c r="S13" i="10"/>
  <c r="AD61" i="3"/>
  <c r="D14" i="8"/>
  <c r="D21" i="6"/>
  <c r="O51" i="8"/>
  <c r="G48" i="6" s="1"/>
  <c r="D16" i="8"/>
  <c r="D56" i="10"/>
  <c r="AD55" i="3"/>
  <c r="D53" i="11"/>
  <c r="AD24" i="3"/>
  <c r="Z49" i="6"/>
  <c r="AC51" i="3" s="1"/>
  <c r="AD51" i="3" s="1"/>
  <c r="AN37" i="6"/>
  <c r="AL22" i="6"/>
  <c r="O64" i="8"/>
  <c r="G59" i="6" s="1"/>
  <c r="P43" i="10"/>
  <c r="J26" i="11"/>
  <c r="F51" i="11"/>
  <c r="T31" i="11"/>
  <c r="AM44" i="6"/>
  <c r="AE52" i="3"/>
  <c r="AM33" i="6"/>
  <c r="N28" i="11"/>
  <c r="P12" i="10"/>
  <c r="AD27" i="3"/>
  <c r="G57" i="10"/>
  <c r="I26" i="11"/>
  <c r="T27" i="11"/>
  <c r="AO33" i="6"/>
  <c r="AO14" i="6" s="1"/>
  <c r="S48" i="10"/>
  <c r="S23" i="10"/>
  <c r="S43" i="10"/>
  <c r="S51" i="10"/>
  <c r="AN20" i="6"/>
  <c r="AE49" i="3"/>
  <c r="AD12" i="3"/>
  <c r="AD25" i="3"/>
  <c r="G47" i="10"/>
  <c r="AH44" i="6"/>
  <c r="G49" i="10"/>
  <c r="O30" i="8"/>
  <c r="G27" i="6" s="1"/>
  <c r="AH38" i="6"/>
  <c r="AN38" i="6"/>
  <c r="J28" i="11"/>
  <c r="O19" i="8"/>
  <c r="G18" i="6" s="1"/>
  <c r="AN34" i="6"/>
  <c r="F56" i="8"/>
  <c r="AM27" i="6"/>
  <c r="H26" i="11"/>
  <c r="AE16" i="6"/>
  <c r="AM16" i="6" s="1"/>
  <c r="G26" i="11"/>
  <c r="O52" i="8"/>
  <c r="G49" i="6" s="1"/>
  <c r="S47" i="10"/>
  <c r="S21" i="10"/>
  <c r="S18" i="10"/>
  <c r="P56" i="10"/>
  <c r="P22" i="10" s="1"/>
  <c r="P12" i="20" s="1"/>
  <c r="G41" i="10"/>
  <c r="S54" i="10"/>
  <c r="F57" i="8"/>
  <c r="D55" i="10"/>
  <c r="AD54" i="3"/>
  <c r="AL43" i="6"/>
  <c r="AN41" i="6"/>
  <c r="AE36" i="6"/>
  <c r="G27" i="10"/>
  <c r="G25" i="10"/>
  <c r="AM20" i="6"/>
  <c r="AN44" i="6"/>
  <c r="AN43" i="6"/>
  <c r="AM28" i="6"/>
  <c r="F58" i="8"/>
  <c r="S45" i="10"/>
  <c r="S20" i="10"/>
  <c r="S17" i="10"/>
  <c r="D44" i="10"/>
  <c r="AM26" i="6"/>
  <c r="Z20" i="6"/>
  <c r="AC20" i="3" s="1"/>
  <c r="AD20" i="3" s="1"/>
  <c r="P18" i="10"/>
  <c r="P16" i="10" s="1"/>
  <c r="M12" i="20" s="1"/>
  <c r="G15" i="10"/>
  <c r="G13" i="10"/>
  <c r="AD11" i="3"/>
  <c r="D27" i="18"/>
  <c r="AD16" i="3"/>
  <c r="AE16" i="3"/>
  <c r="AC61" i="6"/>
  <c r="AC42" i="6"/>
  <c r="AC46" i="6"/>
  <c r="AC58" i="6"/>
  <c r="AC49" i="6"/>
  <c r="AC20" i="6"/>
  <c r="AC12" i="6"/>
  <c r="AC29" i="6"/>
  <c r="AC26" i="6"/>
  <c r="AC18" i="6"/>
  <c r="AC16" i="6"/>
  <c r="AC57" i="6"/>
  <c r="AC50" i="6"/>
  <c r="AC52" i="6"/>
  <c r="AC44" i="6"/>
  <c r="AC48" i="6"/>
  <c r="AC21" i="6"/>
  <c r="AM42" i="6"/>
  <c r="AH42" i="6"/>
  <c r="AN42" i="6"/>
  <c r="D51" i="8"/>
  <c r="AC14" i="6"/>
  <c r="D42" i="10"/>
  <c r="D44" i="6"/>
  <c r="D46" i="8"/>
  <c r="AM31" i="6"/>
  <c r="AC53" i="6"/>
  <c r="AC11" i="6"/>
  <c r="D27" i="6"/>
  <c r="D30" i="8"/>
  <c r="AC13" i="6"/>
  <c r="AC55" i="6"/>
  <c r="AC56" i="6"/>
  <c r="AC28" i="6"/>
  <c r="Z22" i="6"/>
  <c r="AC22" i="3" s="1"/>
  <c r="AD22" i="3" s="1"/>
  <c r="G44" i="6"/>
  <c r="AL20" i="6"/>
  <c r="AC22" i="6"/>
  <c r="AC51" i="6"/>
  <c r="AC19" i="6"/>
  <c r="AC23" i="6"/>
  <c r="AC43" i="6"/>
  <c r="D51" i="11"/>
  <c r="D66" i="8"/>
  <c r="D57" i="10"/>
  <c r="E18" i="28"/>
  <c r="AD21" i="3"/>
  <c r="E17" i="28"/>
  <c r="D11" i="11"/>
  <c r="D10" i="8"/>
  <c r="AE19" i="6"/>
  <c r="Z19" i="6"/>
  <c r="AC19" i="3" s="1"/>
  <c r="AE18" i="3"/>
  <c r="AD18" i="3"/>
  <c r="AC25" i="6"/>
  <c r="AC47" i="6"/>
  <c r="AC24" i="6"/>
  <c r="D24" i="10"/>
  <c r="D26" i="6"/>
  <c r="D29" i="8"/>
  <c r="D55" i="6"/>
  <c r="D59" i="8"/>
  <c r="AM15" i="6"/>
  <c r="AM22" i="6"/>
  <c r="AC60" i="6"/>
  <c r="AC54" i="6"/>
  <c r="AC17" i="6"/>
  <c r="D25" i="10"/>
  <c r="Z44" i="6"/>
  <c r="AC46" i="3" s="1"/>
  <c r="AD46" i="3" s="1"/>
  <c r="AC15" i="6"/>
  <c r="AH24" i="6"/>
  <c r="AN24" i="6"/>
  <c r="AN28" i="6"/>
  <c r="AH22" i="6"/>
  <c r="AC10" i="6"/>
  <c r="AC59" i="6"/>
  <c r="AD57" i="3"/>
  <c r="D44" i="8"/>
  <c r="D42" i="6"/>
  <c r="AD14" i="3"/>
  <c r="D12" i="6"/>
  <c r="D12" i="8"/>
  <c r="AL34" i="6"/>
  <c r="AH34" i="6"/>
  <c r="AL28" i="6"/>
  <c r="D19" i="10"/>
  <c r="D22" i="6"/>
  <c r="AL24" i="6"/>
  <c r="F46" i="11"/>
  <c r="D50" i="6"/>
  <c r="D14" i="11"/>
  <c r="D17" i="11"/>
  <c r="D13" i="8"/>
  <c r="AM24" i="6"/>
  <c r="D57" i="6"/>
  <c r="R20" i="11"/>
  <c r="R45" i="11"/>
  <c r="D16" i="6"/>
  <c r="F62" i="8"/>
  <c r="F27" i="8" s="1"/>
  <c r="Q10" i="20" s="1"/>
  <c r="AM40" i="6" l="1"/>
  <c r="AN40" i="6"/>
  <c r="J15" i="20"/>
  <c r="S15" i="20" s="1"/>
  <c r="B30" i="2"/>
  <c r="O10" i="11"/>
  <c r="J11" i="20"/>
  <c r="Z20" i="8"/>
  <c r="Z18" i="8"/>
  <c r="C15" i="8"/>
  <c r="R50" i="8"/>
  <c r="Z50" i="8"/>
  <c r="Z53" i="8" s="1"/>
  <c r="R51" i="8"/>
  <c r="R54" i="8"/>
  <c r="Z19" i="8"/>
  <c r="R16" i="8"/>
  <c r="R17" i="8"/>
  <c r="R53" i="8"/>
  <c r="R20" i="8"/>
  <c r="R19" i="8"/>
  <c r="C49" i="8"/>
  <c r="Z17" i="8"/>
  <c r="R52" i="8"/>
  <c r="R18" i="8"/>
  <c r="F10" i="11"/>
  <c r="H13" i="20" s="1"/>
  <c r="M7" i="38"/>
  <c r="AE51" i="3"/>
  <c r="T7" i="38"/>
  <c r="B31" i="2"/>
  <c r="G13" i="20"/>
  <c r="G11" i="6"/>
  <c r="O21" i="8"/>
  <c r="M10" i="20" s="1"/>
  <c r="G14" i="6"/>
  <c r="G10" i="6"/>
  <c r="AN31" i="6"/>
  <c r="AL25" i="6"/>
  <c r="AM25" i="6"/>
  <c r="AH31" i="6"/>
  <c r="AN25" i="6"/>
  <c r="AL40" i="6"/>
  <c r="G8" i="18"/>
  <c r="AL23" i="6"/>
  <c r="AL30" i="6"/>
  <c r="AN30" i="6"/>
  <c r="AN21" i="6"/>
  <c r="AN39" i="6"/>
  <c r="O16" i="11"/>
  <c r="J13" i="20" s="1"/>
  <c r="AM39" i="6"/>
  <c r="AH39" i="6"/>
  <c r="AM21" i="6"/>
  <c r="AH30" i="6"/>
  <c r="AN29" i="6"/>
  <c r="F9" i="8"/>
  <c r="H10" i="20" s="1"/>
  <c r="G11" i="20" s="1"/>
  <c r="AL21" i="6"/>
  <c r="AM18" i="6"/>
  <c r="G22" i="10"/>
  <c r="Q12" i="20" s="1"/>
  <c r="F30" i="11"/>
  <c r="Q14" i="20" s="1"/>
  <c r="AL18" i="6"/>
  <c r="AN18" i="6"/>
  <c r="F16" i="11"/>
  <c r="K13" i="20" s="1"/>
  <c r="S13" i="20" s="1"/>
  <c r="F28" i="11"/>
  <c r="N14" i="20" s="1"/>
  <c r="AM29" i="6"/>
  <c r="AE53" i="3"/>
  <c r="S17" i="20"/>
  <c r="AM17" i="6"/>
  <c r="AN35" i="6"/>
  <c r="F21" i="8"/>
  <c r="N10" i="20" s="1"/>
  <c r="S10" i="20" s="1"/>
  <c r="AL35" i="6"/>
  <c r="AH35" i="6"/>
  <c r="AN17" i="6"/>
  <c r="AL17" i="6"/>
  <c r="O9" i="8"/>
  <c r="G10" i="20" s="1"/>
  <c r="Q7" i="20"/>
  <c r="AH23" i="6"/>
  <c r="AM23" i="6"/>
  <c r="AL29" i="6"/>
  <c r="G16" i="10"/>
  <c r="N12" i="20" s="1"/>
  <c r="P10" i="10"/>
  <c r="J12" i="20" s="1"/>
  <c r="G10" i="10"/>
  <c r="K12" i="20" s="1"/>
  <c r="AN36" i="6"/>
  <c r="AM36" i="6"/>
  <c r="AH36" i="6"/>
  <c r="H7" i="20"/>
  <c r="AL36" i="6"/>
  <c r="O15" i="8"/>
  <c r="J10" i="20" s="1"/>
  <c r="O27" i="8"/>
  <c r="P10" i="20" s="1"/>
  <c r="AN16" i="6"/>
  <c r="AL16" i="6"/>
  <c r="AH16" i="6"/>
  <c r="F26" i="11"/>
  <c r="K14" i="20" s="1"/>
  <c r="I8" i="18"/>
  <c r="J8" i="18"/>
  <c r="P11" i="20"/>
  <c r="M7" i="13"/>
  <c r="N7" i="20"/>
  <c r="AD19" i="3"/>
  <c r="E7" i="15" s="1"/>
  <c r="AE19" i="3"/>
  <c r="F7" i="13" s="1"/>
  <c r="AL19" i="6"/>
  <c r="AM19" i="6"/>
  <c r="AH19" i="6"/>
  <c r="AN19" i="6"/>
  <c r="Z52" i="8" l="1"/>
  <c r="Z54" i="8"/>
  <c r="Z51" i="8"/>
  <c r="F7" i="38"/>
  <c r="M11" i="20"/>
  <c r="S11" i="20" s="1"/>
  <c r="S14" i="20"/>
  <c r="S12" i="20"/>
  <c r="G18" i="20"/>
  <c r="E24" i="22" s="1"/>
  <c r="AM14" i="6"/>
  <c r="B27" i="2"/>
  <c r="B29" i="2"/>
  <c r="B28" i="2"/>
  <c r="M18" i="20"/>
  <c r="H8" i="18"/>
  <c r="D7" i="18" s="1"/>
  <c r="AN14" i="6"/>
  <c r="AL14" i="6"/>
  <c r="J18" i="20"/>
  <c r="K7" i="20"/>
  <c r="S7" i="20" s="1"/>
  <c r="P18" i="20"/>
  <c r="AJ41" i="6"/>
  <c r="AI36" i="6"/>
  <c r="L39" i="31" s="1"/>
  <c r="AK38" i="6"/>
  <c r="AI20" i="6"/>
  <c r="L23" i="31" s="1"/>
  <c r="AK42" i="6"/>
  <c r="AK41" i="6"/>
  <c r="AI39" i="6"/>
  <c r="L42" i="31" s="1"/>
  <c r="AI19" i="6"/>
  <c r="L22" i="31" s="1"/>
  <c r="AJ28" i="6"/>
  <c r="AJ21" i="6"/>
  <c r="AI43" i="6"/>
  <c r="L46" i="31" s="1"/>
  <c r="AI41" i="6"/>
  <c r="L44" i="31" s="1"/>
  <c r="AK16" i="6"/>
  <c r="AJ42" i="6"/>
  <c r="AK39" i="6"/>
  <c r="AJ18" i="6"/>
  <c r="AK15" i="6"/>
  <c r="AK23" i="6"/>
  <c r="AK19" i="6"/>
  <c r="AI21" i="6"/>
  <c r="L24" i="31" s="1"/>
  <c r="AI30" i="6"/>
  <c r="L33" i="31" s="1"/>
  <c r="AI25" i="6"/>
  <c r="L28" i="31" s="1"/>
  <c r="AJ35" i="6"/>
  <c r="AK21" i="6"/>
  <c r="AI28" i="6"/>
  <c r="L31" i="31" s="1"/>
  <c r="AI37" i="6"/>
  <c r="L40" i="31" s="1"/>
  <c r="AI23" i="6"/>
  <c r="L26" i="31" s="1"/>
  <c r="AK28" i="6"/>
  <c r="AJ24" i="6"/>
  <c r="AJ15" i="6"/>
  <c r="AJ34" i="6"/>
  <c r="AJ29" i="6"/>
  <c r="AI34" i="6"/>
  <c r="L37" i="31" s="1"/>
  <c r="AJ19" i="6"/>
  <c r="AJ17" i="6"/>
  <c r="AK34" i="6"/>
  <c r="AK17" i="6"/>
  <c r="AJ32" i="6"/>
  <c r="AJ30" i="6"/>
  <c r="AK32" i="6"/>
  <c r="AJ40" i="6"/>
  <c r="AI27" i="6"/>
  <c r="L30" i="31" s="1"/>
  <c r="AI22" i="6"/>
  <c r="L25" i="31" s="1"/>
  <c r="AK18" i="6"/>
  <c r="AI40" i="6"/>
  <c r="L43" i="31" s="1"/>
  <c r="AI33" i="6"/>
  <c r="L36" i="31" s="1"/>
  <c r="AK26" i="6"/>
  <c r="AI29" i="6"/>
  <c r="L32" i="31" s="1"/>
  <c r="AJ16" i="6"/>
  <c r="AJ25" i="6"/>
  <c r="AJ44" i="6"/>
  <c r="AJ20" i="6"/>
  <c r="AK27" i="6"/>
  <c r="AI32" i="6"/>
  <c r="L35" i="31" s="1"/>
  <c r="AK24" i="6"/>
  <c r="AK29" i="6"/>
  <c r="AK31" i="6"/>
  <c r="AK33" i="6"/>
  <c r="AK44" i="6"/>
  <c r="AI31" i="6"/>
  <c r="L34" i="31" s="1"/>
  <c r="AK36" i="6"/>
  <c r="AI26" i="6"/>
  <c r="L29" i="31" s="1"/>
  <c r="AJ43" i="6"/>
  <c r="AI17" i="6"/>
  <c r="L20" i="31" s="1"/>
  <c r="AK20" i="6"/>
  <c r="AJ39" i="6"/>
  <c r="AJ23" i="6"/>
  <c r="AJ38" i="6"/>
  <c r="AI18" i="6"/>
  <c r="L21" i="31" s="1"/>
  <c r="AK35" i="6"/>
  <c r="AI38" i="6"/>
  <c r="L41" i="31" s="1"/>
  <c r="AK22" i="6"/>
  <c r="AK30" i="6"/>
  <c r="AJ22" i="6"/>
  <c r="AK25" i="6"/>
  <c r="AI24" i="6"/>
  <c r="L27" i="31" s="1"/>
  <c r="AI35" i="6"/>
  <c r="L38" i="31" s="1"/>
  <c r="AJ37" i="6"/>
  <c r="AJ33" i="6"/>
  <c r="AI44" i="6"/>
  <c r="L47" i="31" s="1"/>
  <c r="AI16" i="6"/>
  <c r="L19" i="31" s="1"/>
  <c r="AK37" i="6"/>
  <c r="AJ31" i="6"/>
  <c r="AI42" i="6"/>
  <c r="L45" i="31" s="1"/>
  <c r="AK43" i="6"/>
  <c r="AJ27" i="6"/>
  <c r="AJ26" i="6"/>
  <c r="AK40" i="6"/>
  <c r="AJ36" i="6"/>
  <c r="AI15" i="6"/>
  <c r="L18" i="31" s="1"/>
  <c r="H26" i="20" l="1"/>
  <c r="H25" i="20"/>
  <c r="S18" i="20"/>
  <c r="J25" i="24"/>
  <c r="G25" i="24" s="1"/>
  <c r="J27" i="25"/>
  <c r="G27" i="25" s="1"/>
  <c r="J26" i="25"/>
  <c r="J28" i="25"/>
  <c r="G28" i="25" s="1"/>
  <c r="M23" i="20" l="1"/>
  <c r="J29" i="24"/>
  <c r="G29" i="24" s="1"/>
  <c r="G26" i="25"/>
  <c r="J29" i="25"/>
  <c r="J30" i="25" s="1"/>
  <c r="E29" i="23"/>
  <c r="B39" i="2" s="1"/>
  <c r="M21" i="20"/>
  <c r="G29" i="25" l="1"/>
  <c r="B41" i="2" s="1"/>
  <c r="O13" i="34"/>
  <c r="O12" i="34"/>
  <c r="O14" i="34"/>
  <c r="O11" i="34"/>
  <c r="R21" i="34"/>
  <c r="R20" i="34" l="1"/>
  <c r="D10" i="20" s="1"/>
  <c r="O10" i="34"/>
  <c r="F20" i="34"/>
  <c r="E10" i="20" s="1"/>
  <c r="D11" i="20" s="1"/>
  <c r="D18" i="20" s="1"/>
  <c r="J24" i="24" l="1"/>
  <c r="E29" i="22"/>
  <c r="B38" i="2" s="1"/>
  <c r="G24" i="24" l="1"/>
  <c r="G30" i="24" s="1"/>
  <c r="B40" i="2" s="1"/>
  <c r="J30"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Tomoyuki</author>
    <author>全森　藤倉 朋行</author>
  </authors>
  <commentList>
    <comment ref="J3" authorId="0" shapeId="0" xr:uid="{00000000-0006-0000-0100-000001000000}">
      <text>
        <r>
          <rPr>
            <b/>
            <sz val="12"/>
            <color indexed="12"/>
            <rFont val="MS P ゴシック"/>
            <family val="3"/>
            <charset val="128"/>
          </rPr>
          <t>水色：手入力して下さい</t>
        </r>
      </text>
    </comment>
    <comment ref="J5" authorId="1" shapeId="0" xr:uid="{00000000-0006-0000-0100-000002000000}">
      <text>
        <r>
          <rPr>
            <b/>
            <sz val="14"/>
            <color indexed="81"/>
            <rFont val="ＭＳ Ｐゴシック"/>
            <family val="3"/>
            <charset val="128"/>
          </rPr>
          <t>記入例：2022/5/10
”令和4年5月10日”と表示しない場合は、直接入力して下さい</t>
        </r>
      </text>
    </comment>
    <comment ref="J6" authorId="0" shapeId="0" xr:uid="{00000000-0006-0000-0100-000003000000}">
      <text>
        <r>
          <rPr>
            <b/>
            <sz val="12"/>
            <color indexed="52"/>
            <rFont val="MS P ゴシック"/>
            <family val="3"/>
            <charset val="128"/>
          </rPr>
          <t>黄色：水色を入力後、自動で表示されます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全森　藤倉 朋行</author>
  </authors>
  <commentList>
    <comment ref="H4" authorId="0" shapeId="0" xr:uid="{D9DB9189-D6E2-4543-880B-07C4A1C5B294}">
      <text>
        <r>
          <rPr>
            <b/>
            <sz val="14"/>
            <color indexed="81"/>
            <rFont val="ＭＳ Ｐゴシック"/>
            <family val="3"/>
            <charset val="128"/>
          </rPr>
          <t>記入例：2022/5/10
”令和4年5月10日”と表示しない場合は、直接入力して下さい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全森　藤倉 朋行</author>
  </authors>
  <commentList>
    <comment ref="H4" authorId="0" shapeId="0" xr:uid="{0B75E70E-AD3A-4E08-B6D1-B99BFA5EF558}">
      <text>
        <r>
          <rPr>
            <b/>
            <sz val="14"/>
            <color indexed="81"/>
            <rFont val="ＭＳ Ｐゴシック"/>
            <family val="3"/>
            <charset val="128"/>
          </rPr>
          <t>記入例：2022/5/10
”令和4年5月10日”と表示しない場合は、直接入力して下さい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全森　藤倉 朋行</author>
    <author>Tomoyuki</author>
  </authors>
  <commentList>
    <comment ref="I1" authorId="0" shapeId="0" xr:uid="{B19BC02F-5508-440A-AE7F-9937664A25BA}">
      <text>
        <r>
          <rPr>
            <b/>
            <sz val="14"/>
            <color indexed="81"/>
            <rFont val="ＭＳ Ｐゴシック"/>
            <family val="3"/>
            <charset val="128"/>
          </rPr>
          <t>記入例：2022/5/10
”令和4年5月10日”と表示しない場合は、直接入力して下さい</t>
        </r>
      </text>
    </comment>
    <comment ref="F16" authorId="1" shapeId="0" xr:uid="{00000000-0006-0000-1E00-000002000000}">
      <text>
        <r>
          <rPr>
            <sz val="11"/>
            <color indexed="10"/>
            <rFont val="MS P ゴシック"/>
            <family val="3"/>
            <charset val="128"/>
          </rPr>
          <t>上期</t>
        </r>
        <r>
          <rPr>
            <sz val="11"/>
            <color indexed="81"/>
            <rFont val="MS P ゴシック"/>
            <family val="3"/>
            <charset val="128"/>
          </rPr>
          <t>実績時に提出する場合『</t>
        </r>
        <r>
          <rPr>
            <sz val="11"/>
            <color indexed="10"/>
            <rFont val="MS P ゴシック"/>
            <family val="3"/>
            <charset val="128"/>
          </rPr>
          <t>上期</t>
        </r>
        <r>
          <rPr>
            <sz val="11"/>
            <color indexed="81"/>
            <rFont val="MS P ゴシック"/>
            <family val="3"/>
            <charset val="128"/>
          </rPr>
          <t>の計画日数』を、</t>
        </r>
        <r>
          <rPr>
            <sz val="11"/>
            <color indexed="10"/>
            <rFont val="MS P ゴシック"/>
            <family val="3"/>
            <charset val="128"/>
          </rPr>
          <t xml:space="preserve">
年間</t>
        </r>
        <r>
          <rPr>
            <sz val="11"/>
            <color indexed="81"/>
            <rFont val="MS P ゴシック"/>
            <family val="3"/>
            <charset val="128"/>
          </rPr>
          <t>実績時に提出する場合『</t>
        </r>
        <r>
          <rPr>
            <sz val="11"/>
            <color indexed="10"/>
            <rFont val="MS P ゴシック"/>
            <family val="3"/>
            <charset val="128"/>
          </rPr>
          <t>年間</t>
        </r>
        <r>
          <rPr>
            <sz val="11"/>
            <color indexed="81"/>
            <rFont val="MS P ゴシック"/>
            <family val="3"/>
            <charset val="128"/>
          </rPr>
          <t>の計画日数』を入力して下さい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Tomoyuki</author>
  </authors>
  <commentList>
    <comment ref="L7" authorId="0" shapeId="0" xr:uid="{00000000-0006-0000-0200-000001000000}">
      <text>
        <r>
          <rPr>
            <sz val="11"/>
            <color indexed="10"/>
            <rFont val="MS P ゴシック"/>
            <family val="3"/>
            <charset val="128"/>
          </rPr>
          <t>TR/FW1：月数　FW2/FW3：年数</t>
        </r>
      </text>
    </comment>
    <comment ref="L41" authorId="0" shapeId="0" xr:uid="{00000000-0006-0000-0200-000002000000}">
      <text>
        <r>
          <rPr>
            <sz val="11"/>
            <color indexed="10"/>
            <rFont val="MS P ゴシック"/>
            <family val="3"/>
            <charset val="128"/>
          </rPr>
          <t>TR/FW1：月数　FW2/FW3：年数</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Tomoyuki</author>
  </authors>
  <commentList>
    <comment ref="G10" authorId="0" shapeId="0" xr:uid="{00000000-0006-0000-0700-000001000000}">
      <text>
        <r>
          <rPr>
            <b/>
            <sz val="11"/>
            <color indexed="81"/>
            <rFont val="MS P ゴシック"/>
            <family val="3"/>
            <charset val="128"/>
          </rPr>
          <t>上限額を選択できます（これ未満の場合、直接入力をして下さい）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Tomoyuki</author>
  </authors>
  <commentList>
    <comment ref="H11" authorId="0" shapeId="0" xr:uid="{00000000-0006-0000-0900-000001000000}">
      <text>
        <r>
          <rPr>
            <b/>
            <sz val="11"/>
            <color indexed="81"/>
            <rFont val="MS P ゴシック"/>
            <family val="3"/>
            <charset val="128"/>
          </rPr>
          <t>上限額を選択できます（これ未満の場合、直接入力をして下さい）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Tomoyuki</author>
  </authors>
  <commentList>
    <comment ref="G11" authorId="0" shapeId="0" xr:uid="{00000000-0006-0000-0A00-000001000000}">
      <text>
        <r>
          <rPr>
            <b/>
            <sz val="11"/>
            <color indexed="81"/>
            <rFont val="MS P ゴシック"/>
            <family val="3"/>
            <charset val="128"/>
          </rPr>
          <t>上限額を選択できます（これ未満の場合、直接入力をして下さい）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Tomoyuki</author>
  </authors>
  <commentList>
    <comment ref="G18" authorId="0" shapeId="0" xr:uid="{00000000-0006-0000-0C00-000001000000}">
      <text>
        <r>
          <rPr>
            <b/>
            <sz val="9"/>
            <color indexed="81"/>
            <rFont val="MS P ゴシック"/>
            <family val="3"/>
            <charset val="128"/>
          </rPr>
          <t>日付を入力しないと
表示されません</t>
        </r>
      </text>
    </comment>
    <comment ref="N18" authorId="0" shapeId="0" xr:uid="{00000000-0006-0000-0C00-000002000000}">
      <text>
        <r>
          <rPr>
            <b/>
            <sz val="9"/>
            <color indexed="81"/>
            <rFont val="MS P ゴシック"/>
            <family val="3"/>
            <charset val="128"/>
          </rPr>
          <t>日付を入力しないと
表示されません</t>
        </r>
      </text>
    </comment>
    <comment ref="G41" authorId="0" shapeId="0" xr:uid="{810244EB-9B48-4BD2-991E-AD609B769C77}">
      <text>
        <r>
          <rPr>
            <b/>
            <sz val="9"/>
            <color indexed="81"/>
            <rFont val="MS P ゴシック"/>
            <family val="3"/>
            <charset val="128"/>
          </rPr>
          <t>日付を入力しないと
表示されません</t>
        </r>
      </text>
    </comment>
    <comment ref="N41" authorId="0" shapeId="0" xr:uid="{53F630B8-A740-4D4B-94EA-092A47D42895}">
      <text>
        <r>
          <rPr>
            <b/>
            <sz val="9"/>
            <color indexed="81"/>
            <rFont val="MS P ゴシック"/>
            <family val="3"/>
            <charset val="128"/>
          </rPr>
          <t>日付を入力しないと
表示されません</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Tomoyuki</author>
  </authors>
  <commentList>
    <comment ref="G18" authorId="0" shapeId="0" xr:uid="{00000000-0006-0000-0E00-000001000000}">
      <text>
        <r>
          <rPr>
            <b/>
            <sz val="9"/>
            <color indexed="81"/>
            <rFont val="MS P ゴシック"/>
            <family val="3"/>
            <charset val="128"/>
          </rPr>
          <t>日付を入力しないと
表示されません</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Tomoyuki</author>
  </authors>
  <commentList>
    <comment ref="G18" authorId="0" shapeId="0" xr:uid="{CF93A5F2-7232-40BB-90B5-41732670E446}">
      <text>
        <r>
          <rPr>
            <b/>
            <sz val="9"/>
            <color indexed="81"/>
            <rFont val="MS P ゴシック"/>
            <family val="3"/>
            <charset val="128"/>
          </rPr>
          <t>日付を入力しないと
表示されません</t>
        </r>
      </text>
    </comment>
    <comment ref="N18" authorId="0" shapeId="0" xr:uid="{8C0FA0CA-13AA-4DD6-B5DB-84DD28586543}">
      <text>
        <r>
          <rPr>
            <b/>
            <sz val="9"/>
            <color indexed="81"/>
            <rFont val="MS P ゴシック"/>
            <family val="3"/>
            <charset val="128"/>
          </rPr>
          <t>日付を入力しないと
表示されません</t>
        </r>
      </text>
    </comment>
    <comment ref="U18" authorId="0" shapeId="0" xr:uid="{E9B9568A-3936-4D59-A8F2-981E60DDEA4F}">
      <text>
        <r>
          <rPr>
            <b/>
            <sz val="9"/>
            <color indexed="81"/>
            <rFont val="MS P ゴシック"/>
            <family val="3"/>
            <charset val="128"/>
          </rPr>
          <t>日付を入力しないと
表示されません</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Tomoyuki</author>
  </authors>
  <commentList>
    <comment ref="G21" authorId="0" shapeId="0" xr:uid="{568AF5F7-87BA-42AE-9C8C-1E592B9DB89B}">
      <text>
        <r>
          <rPr>
            <b/>
            <sz val="11"/>
            <color indexed="81"/>
            <rFont val="MS P ゴシック"/>
            <family val="3"/>
            <charset val="128"/>
          </rPr>
          <t>上限額を選択できます（これ未満の場合、直接入力をして下さい）</t>
        </r>
      </text>
    </comment>
  </commentList>
</comments>
</file>

<file path=xl/sharedStrings.xml><?xml version="1.0" encoding="utf-8"?>
<sst xmlns="http://schemas.openxmlformats.org/spreadsheetml/2006/main" count="1453" uniqueCount="832">
  <si>
    <t>研修生番号</t>
    <rPh sb="0" eb="3">
      <t>ケンシュウセイ</t>
    </rPh>
    <rPh sb="3" eb="5">
      <t>バンゴウ</t>
    </rPh>
    <phoneticPr fontId="2"/>
  </si>
  <si>
    <t>氏名</t>
    <rPh sb="0" eb="2">
      <t>シメイ</t>
    </rPh>
    <phoneticPr fontId="2"/>
  </si>
  <si>
    <t>生年月日</t>
    <rPh sb="0" eb="2">
      <t>セイネン</t>
    </rPh>
    <rPh sb="2" eb="4">
      <t>ガッピ</t>
    </rPh>
    <phoneticPr fontId="2"/>
  </si>
  <si>
    <t>年齢</t>
    <rPh sb="0" eb="2">
      <t>ネンレイ</t>
    </rPh>
    <phoneticPr fontId="2"/>
  </si>
  <si>
    <t>性別</t>
    <rPh sb="0" eb="2">
      <t>セイベツ</t>
    </rPh>
    <phoneticPr fontId="2"/>
  </si>
  <si>
    <t>採用手段</t>
    <rPh sb="0" eb="2">
      <t>サイヨウ</t>
    </rPh>
    <rPh sb="2" eb="4">
      <t>シュダン</t>
    </rPh>
    <phoneticPr fontId="2"/>
  </si>
  <si>
    <t>備考</t>
    <rPh sb="0" eb="2">
      <t>ビコウ</t>
    </rPh>
    <phoneticPr fontId="2"/>
  </si>
  <si>
    <t>雇用管理</t>
    <rPh sb="0" eb="2">
      <t>コヨウ</t>
    </rPh>
    <rPh sb="2" eb="4">
      <t>カンリ</t>
    </rPh>
    <phoneticPr fontId="2"/>
  </si>
  <si>
    <t>様式</t>
    <rPh sb="0" eb="2">
      <t>ヨウシキ</t>
    </rPh>
    <phoneticPr fontId="2"/>
  </si>
  <si>
    <t>実施年度</t>
    <rPh sb="0" eb="2">
      <t>ジッシ</t>
    </rPh>
    <rPh sb="2" eb="4">
      <t>ネンド</t>
    </rPh>
    <phoneticPr fontId="2"/>
  </si>
  <si>
    <t>都道府県</t>
    <rPh sb="0" eb="4">
      <t>トドウフケン</t>
    </rPh>
    <phoneticPr fontId="2"/>
  </si>
  <si>
    <t>取りまとめ機関</t>
    <rPh sb="0" eb="1">
      <t>ト</t>
    </rPh>
    <rPh sb="5" eb="7">
      <t>キカン</t>
    </rPh>
    <phoneticPr fontId="2"/>
  </si>
  <si>
    <t>受付番号</t>
    <rPh sb="0" eb="2">
      <t>ウケツケ</t>
    </rPh>
    <rPh sb="2" eb="4">
      <t>バンゴウ</t>
    </rPh>
    <phoneticPr fontId="2"/>
  </si>
  <si>
    <t>提出区分：</t>
    <rPh sb="0" eb="2">
      <t>テイシュツ</t>
    </rPh>
    <rPh sb="2" eb="4">
      <t>クブン</t>
    </rPh>
    <phoneticPr fontId="2"/>
  </si>
  <si>
    <t>発信番号：</t>
    <rPh sb="0" eb="2">
      <t>ハッシン</t>
    </rPh>
    <rPh sb="2" eb="4">
      <t>バンゴウ</t>
    </rPh>
    <phoneticPr fontId="2"/>
  </si>
  <si>
    <t>発信日付：</t>
    <rPh sb="0" eb="2">
      <t>ハッシン</t>
    </rPh>
    <rPh sb="2" eb="4">
      <t>ヒヅケ</t>
    </rPh>
    <phoneticPr fontId="2"/>
  </si>
  <si>
    <t>全国森林組合連合会　代表理事会長　殿</t>
    <rPh sb="0" eb="9">
      <t>ゼンシンレン</t>
    </rPh>
    <rPh sb="10" eb="12">
      <t>ダイヒョウ</t>
    </rPh>
    <rPh sb="12" eb="14">
      <t>リジ</t>
    </rPh>
    <rPh sb="14" eb="16">
      <t>カイチョウ</t>
    </rPh>
    <rPh sb="17" eb="18">
      <t>ドノ</t>
    </rPh>
    <phoneticPr fontId="2"/>
  </si>
  <si>
    <t>（地方取りまとめ機関経由）</t>
    <rPh sb="1" eb="3">
      <t>チホウ</t>
    </rPh>
    <rPh sb="3" eb="4">
      <t>ト</t>
    </rPh>
    <rPh sb="8" eb="10">
      <t>キカン</t>
    </rPh>
    <rPh sb="10" eb="12">
      <t>ケイユ</t>
    </rPh>
    <phoneticPr fontId="2"/>
  </si>
  <si>
    <t>整理番号：</t>
    <rPh sb="0" eb="2">
      <t>セイリ</t>
    </rPh>
    <rPh sb="2" eb="4">
      <t>バンゴウ</t>
    </rPh>
    <phoneticPr fontId="2"/>
  </si>
  <si>
    <t>役職</t>
    <rPh sb="0" eb="2">
      <t>ヤクショク</t>
    </rPh>
    <phoneticPr fontId="2"/>
  </si>
  <si>
    <t>代表者名</t>
    <rPh sb="0" eb="3">
      <t>ダイヒョウシャ</t>
    </rPh>
    <rPh sb="3" eb="4">
      <t>メイ</t>
    </rPh>
    <phoneticPr fontId="2"/>
  </si>
  <si>
    <t>下記のとおり提出します。</t>
    <rPh sb="0" eb="2">
      <t>カキ</t>
    </rPh>
    <rPh sb="6" eb="8">
      <t>テイシュツ</t>
    </rPh>
    <phoneticPr fontId="2"/>
  </si>
  <si>
    <t>記</t>
    <rPh sb="0" eb="1">
      <t>キ</t>
    </rPh>
    <phoneticPr fontId="2"/>
  </si>
  <si>
    <t>No</t>
    <phoneticPr fontId="2"/>
  </si>
  <si>
    <t>リスト</t>
    <phoneticPr fontId="2"/>
  </si>
  <si>
    <t>No</t>
    <phoneticPr fontId="2"/>
  </si>
  <si>
    <t>01</t>
    <phoneticPr fontId="2"/>
  </si>
  <si>
    <t>北海道</t>
  </si>
  <si>
    <t>労確センター</t>
    <rPh sb="0" eb="2">
      <t>ロウカク</t>
    </rPh>
    <phoneticPr fontId="2"/>
  </si>
  <si>
    <t>○</t>
    <phoneticPr fontId="2"/>
  </si>
  <si>
    <t>実施計画書</t>
    <rPh sb="0" eb="2">
      <t>ジッシ</t>
    </rPh>
    <rPh sb="2" eb="5">
      <t>ケイカクショ</t>
    </rPh>
    <phoneticPr fontId="2"/>
  </si>
  <si>
    <t>02</t>
    <phoneticPr fontId="2"/>
  </si>
  <si>
    <t>青森県</t>
    <rPh sb="2" eb="3">
      <t>ケン</t>
    </rPh>
    <phoneticPr fontId="2"/>
  </si>
  <si>
    <t>森林組合連合会</t>
    <rPh sb="0" eb="7">
      <t>シンレン</t>
    </rPh>
    <phoneticPr fontId="2"/>
  </si>
  <si>
    <t>03</t>
  </si>
  <si>
    <t>岩手県</t>
    <rPh sb="2" eb="3">
      <t>ケン</t>
    </rPh>
    <phoneticPr fontId="2"/>
  </si>
  <si>
    <t>03</t>
    <phoneticPr fontId="2"/>
  </si>
  <si>
    <t>整備協同組合</t>
    <rPh sb="0" eb="2">
      <t>セイビ</t>
    </rPh>
    <rPh sb="2" eb="4">
      <t>キョウドウ</t>
    </rPh>
    <rPh sb="4" eb="6">
      <t>クミアイ</t>
    </rPh>
    <phoneticPr fontId="2"/>
  </si>
  <si>
    <t>04</t>
  </si>
  <si>
    <t>宮城県</t>
    <rPh sb="2" eb="3">
      <t>ケン</t>
    </rPh>
    <phoneticPr fontId="2"/>
  </si>
  <si>
    <t>04</t>
    <phoneticPr fontId="2"/>
  </si>
  <si>
    <t>林業協同組合</t>
    <rPh sb="0" eb="2">
      <t>リンギョウ</t>
    </rPh>
    <rPh sb="2" eb="4">
      <t>キョウドウ</t>
    </rPh>
    <rPh sb="4" eb="6">
      <t>クミアイ</t>
    </rPh>
    <phoneticPr fontId="2"/>
  </si>
  <si>
    <t>05</t>
  </si>
  <si>
    <t>秋田県</t>
    <rPh sb="2" eb="3">
      <t>ケン</t>
    </rPh>
    <phoneticPr fontId="2"/>
  </si>
  <si>
    <t>森林施業協会</t>
    <rPh sb="0" eb="2">
      <t>シンリン</t>
    </rPh>
    <rPh sb="2" eb="4">
      <t>セギョウ</t>
    </rPh>
    <rPh sb="4" eb="6">
      <t>キョウカイ</t>
    </rPh>
    <phoneticPr fontId="2"/>
  </si>
  <si>
    <t>05</t>
    <phoneticPr fontId="2"/>
  </si>
  <si>
    <t>06</t>
  </si>
  <si>
    <t>山形県</t>
    <rPh sb="2" eb="3">
      <t>ケン</t>
    </rPh>
    <phoneticPr fontId="2"/>
  </si>
  <si>
    <t>木材業協同組合連合会</t>
    <rPh sb="0" eb="3">
      <t>モクザイギョウ</t>
    </rPh>
    <rPh sb="3" eb="5">
      <t>キョウドウ</t>
    </rPh>
    <rPh sb="5" eb="7">
      <t>クミアイ</t>
    </rPh>
    <rPh sb="7" eb="10">
      <t>レンゴウカイ</t>
    </rPh>
    <phoneticPr fontId="2"/>
  </si>
  <si>
    <t>06</t>
    <phoneticPr fontId="2"/>
  </si>
  <si>
    <t>07</t>
  </si>
  <si>
    <t>福島県</t>
    <rPh sb="2" eb="3">
      <t>ケン</t>
    </rPh>
    <phoneticPr fontId="2"/>
  </si>
  <si>
    <t>林産業協同組合</t>
    <rPh sb="0" eb="1">
      <t>ハヤシ</t>
    </rPh>
    <rPh sb="1" eb="3">
      <t>サンギョウ</t>
    </rPh>
    <rPh sb="3" eb="5">
      <t>キョウドウ</t>
    </rPh>
    <rPh sb="5" eb="7">
      <t>クミアイ</t>
    </rPh>
    <phoneticPr fontId="2"/>
  </si>
  <si>
    <t>07</t>
    <phoneticPr fontId="2"/>
  </si>
  <si>
    <t>08</t>
  </si>
  <si>
    <t>茨城県</t>
    <rPh sb="2" eb="3">
      <t>ケン</t>
    </rPh>
    <phoneticPr fontId="2"/>
  </si>
  <si>
    <t>素生協連合会</t>
    <rPh sb="0" eb="1">
      <t>ソ</t>
    </rPh>
    <rPh sb="1" eb="3">
      <t>セイキョウ</t>
    </rPh>
    <rPh sb="3" eb="6">
      <t>レンゴウカイ</t>
    </rPh>
    <phoneticPr fontId="2"/>
  </si>
  <si>
    <t>08</t>
    <phoneticPr fontId="2"/>
  </si>
  <si>
    <t>09</t>
  </si>
  <si>
    <t>栃木県</t>
    <rPh sb="2" eb="3">
      <t>ケン</t>
    </rPh>
    <phoneticPr fontId="2"/>
  </si>
  <si>
    <t>10</t>
  </si>
  <si>
    <t>群馬県</t>
    <rPh sb="2" eb="3">
      <t>ケン</t>
    </rPh>
    <phoneticPr fontId="2"/>
  </si>
  <si>
    <t>11</t>
  </si>
  <si>
    <t>埼玉県</t>
    <rPh sb="2" eb="3">
      <t>ケン</t>
    </rPh>
    <phoneticPr fontId="2"/>
  </si>
  <si>
    <t>12</t>
  </si>
  <si>
    <t>千葉県</t>
    <rPh sb="2" eb="3">
      <t>ケン</t>
    </rPh>
    <phoneticPr fontId="2"/>
  </si>
  <si>
    <t>13</t>
  </si>
  <si>
    <t>東京都</t>
    <rPh sb="2" eb="3">
      <t>ト</t>
    </rPh>
    <phoneticPr fontId="2"/>
  </si>
  <si>
    <t>14</t>
  </si>
  <si>
    <t>神奈川県</t>
    <rPh sb="3" eb="4">
      <t>ケン</t>
    </rPh>
    <phoneticPr fontId="2"/>
  </si>
  <si>
    <t>15</t>
  </si>
  <si>
    <t>新潟県</t>
    <rPh sb="2" eb="3">
      <t>ケン</t>
    </rPh>
    <phoneticPr fontId="2"/>
  </si>
  <si>
    <t>16</t>
  </si>
  <si>
    <t>富山県</t>
    <rPh sb="2" eb="3">
      <t>ケン</t>
    </rPh>
    <phoneticPr fontId="2"/>
  </si>
  <si>
    <t>17</t>
  </si>
  <si>
    <t>石川県</t>
    <rPh sb="2" eb="3">
      <t>ケン</t>
    </rPh>
    <phoneticPr fontId="2"/>
  </si>
  <si>
    <t>18</t>
  </si>
  <si>
    <t>福井県</t>
    <rPh sb="2" eb="3">
      <t>ケン</t>
    </rPh>
    <phoneticPr fontId="2"/>
  </si>
  <si>
    <t>19</t>
  </si>
  <si>
    <t>山梨県</t>
    <rPh sb="2" eb="3">
      <t>ケン</t>
    </rPh>
    <phoneticPr fontId="2"/>
  </si>
  <si>
    <t>20</t>
  </si>
  <si>
    <t>長野県</t>
    <rPh sb="2" eb="3">
      <t>ケン</t>
    </rPh>
    <phoneticPr fontId="2"/>
  </si>
  <si>
    <t>21</t>
  </si>
  <si>
    <t>岐阜県</t>
    <rPh sb="2" eb="3">
      <t>ケン</t>
    </rPh>
    <phoneticPr fontId="2"/>
  </si>
  <si>
    <t>22</t>
  </si>
  <si>
    <t>静岡県</t>
    <rPh sb="2" eb="3">
      <t>ケン</t>
    </rPh>
    <phoneticPr fontId="2"/>
  </si>
  <si>
    <t>23</t>
  </si>
  <si>
    <t>愛知県</t>
    <rPh sb="2" eb="3">
      <t>ケン</t>
    </rPh>
    <phoneticPr fontId="2"/>
  </si>
  <si>
    <t>24</t>
  </si>
  <si>
    <t>三重県</t>
    <rPh sb="2" eb="3">
      <t>ケン</t>
    </rPh>
    <phoneticPr fontId="2"/>
  </si>
  <si>
    <t>25</t>
  </si>
  <si>
    <t>滋賀県</t>
    <rPh sb="2" eb="3">
      <t>ケン</t>
    </rPh>
    <phoneticPr fontId="2"/>
  </si>
  <si>
    <t>26</t>
  </si>
  <si>
    <t>京都府</t>
    <rPh sb="2" eb="3">
      <t>フ</t>
    </rPh>
    <phoneticPr fontId="2"/>
  </si>
  <si>
    <t>27</t>
  </si>
  <si>
    <t>大阪府</t>
    <rPh sb="2" eb="3">
      <t>フ</t>
    </rPh>
    <phoneticPr fontId="2"/>
  </si>
  <si>
    <t>28</t>
  </si>
  <si>
    <t>兵庫県</t>
    <rPh sb="2" eb="3">
      <t>ケン</t>
    </rPh>
    <phoneticPr fontId="2"/>
  </si>
  <si>
    <t>29</t>
  </si>
  <si>
    <t>奈良県</t>
    <rPh sb="2" eb="3">
      <t>ケン</t>
    </rPh>
    <phoneticPr fontId="2"/>
  </si>
  <si>
    <t>30</t>
  </si>
  <si>
    <t>和歌山県</t>
    <rPh sb="3" eb="4">
      <t>ケン</t>
    </rPh>
    <phoneticPr fontId="2"/>
  </si>
  <si>
    <t>31</t>
  </si>
  <si>
    <t>鳥取県</t>
    <rPh sb="2" eb="3">
      <t>ケン</t>
    </rPh>
    <phoneticPr fontId="2"/>
  </si>
  <si>
    <t>32</t>
  </si>
  <si>
    <t>島根県</t>
    <rPh sb="2" eb="3">
      <t>ケン</t>
    </rPh>
    <phoneticPr fontId="2"/>
  </si>
  <si>
    <t>33</t>
  </si>
  <si>
    <t>岡山県</t>
    <rPh sb="2" eb="3">
      <t>ケン</t>
    </rPh>
    <phoneticPr fontId="2"/>
  </si>
  <si>
    <t>34</t>
  </si>
  <si>
    <t>広島県</t>
    <rPh sb="2" eb="3">
      <t>ケン</t>
    </rPh>
    <phoneticPr fontId="2"/>
  </si>
  <si>
    <t>35</t>
  </si>
  <si>
    <t>山口県</t>
    <rPh sb="2" eb="3">
      <t>ケン</t>
    </rPh>
    <phoneticPr fontId="2"/>
  </si>
  <si>
    <t>36</t>
  </si>
  <si>
    <t>徳島県</t>
    <rPh sb="2" eb="3">
      <t>ケン</t>
    </rPh>
    <phoneticPr fontId="2"/>
  </si>
  <si>
    <t>37</t>
  </si>
  <si>
    <t>香川県</t>
    <rPh sb="2" eb="3">
      <t>ケン</t>
    </rPh>
    <phoneticPr fontId="2"/>
  </si>
  <si>
    <t>38</t>
  </si>
  <si>
    <t>愛媛県</t>
    <rPh sb="2" eb="3">
      <t>ケン</t>
    </rPh>
    <phoneticPr fontId="2"/>
  </si>
  <si>
    <t>39</t>
  </si>
  <si>
    <t>高知県</t>
    <rPh sb="2" eb="3">
      <t>ケン</t>
    </rPh>
    <phoneticPr fontId="2"/>
  </si>
  <si>
    <t>40</t>
  </si>
  <si>
    <t>福岡県</t>
    <rPh sb="2" eb="3">
      <t>ケン</t>
    </rPh>
    <phoneticPr fontId="2"/>
  </si>
  <si>
    <t>41</t>
  </si>
  <si>
    <t>佐賀県</t>
    <rPh sb="2" eb="3">
      <t>ケン</t>
    </rPh>
    <phoneticPr fontId="2"/>
  </si>
  <si>
    <t>42</t>
  </si>
  <si>
    <t>長崎県</t>
    <rPh sb="2" eb="3">
      <t>ケン</t>
    </rPh>
    <phoneticPr fontId="2"/>
  </si>
  <si>
    <t>43</t>
  </si>
  <si>
    <t>熊本県</t>
    <rPh sb="2" eb="3">
      <t>ケン</t>
    </rPh>
    <phoneticPr fontId="2"/>
  </si>
  <si>
    <t>44</t>
  </si>
  <si>
    <t>大分県</t>
    <rPh sb="2" eb="3">
      <t>ケン</t>
    </rPh>
    <phoneticPr fontId="2"/>
  </si>
  <si>
    <t>45</t>
  </si>
  <si>
    <t>宮崎県</t>
    <rPh sb="2" eb="3">
      <t>ケン</t>
    </rPh>
    <phoneticPr fontId="2"/>
  </si>
  <si>
    <t>46</t>
  </si>
  <si>
    <t>鹿児島県</t>
    <rPh sb="3" eb="4">
      <t>ケン</t>
    </rPh>
    <phoneticPr fontId="2"/>
  </si>
  <si>
    <t>47</t>
  </si>
  <si>
    <t>沖縄県</t>
    <rPh sb="2" eb="3">
      <t>ケン</t>
    </rPh>
    <phoneticPr fontId="2"/>
  </si>
  <si>
    <t>労災保険</t>
    <rPh sb="0" eb="2">
      <t>ロウサイ</t>
    </rPh>
    <rPh sb="2" eb="4">
      <t>ホケン</t>
    </rPh>
    <phoneticPr fontId="2"/>
  </si>
  <si>
    <t>雇用保険</t>
    <rPh sb="0" eb="2">
      <t>コヨウ</t>
    </rPh>
    <rPh sb="2" eb="4">
      <t>ホケン</t>
    </rPh>
    <phoneticPr fontId="2"/>
  </si>
  <si>
    <t>厚生年金</t>
    <rPh sb="0" eb="2">
      <t>コウセイ</t>
    </rPh>
    <rPh sb="2" eb="4">
      <t>ネンキン</t>
    </rPh>
    <phoneticPr fontId="2"/>
  </si>
  <si>
    <t>健康保険</t>
    <rPh sb="0" eb="2">
      <t>ケンコウ</t>
    </rPh>
    <rPh sb="2" eb="4">
      <t>ホケン</t>
    </rPh>
    <phoneticPr fontId="2"/>
  </si>
  <si>
    <t>退職金共済</t>
    <rPh sb="0" eb="2">
      <t>タイショク</t>
    </rPh>
    <rPh sb="2" eb="3">
      <t>キン</t>
    </rPh>
    <rPh sb="3" eb="5">
      <t>キョウサイ</t>
    </rPh>
    <phoneticPr fontId="2"/>
  </si>
  <si>
    <t>社会保険等</t>
    <rPh sb="0" eb="2">
      <t>シャカイ</t>
    </rPh>
    <rPh sb="2" eb="4">
      <t>ホケン</t>
    </rPh>
    <rPh sb="4" eb="5">
      <t>トウ</t>
    </rPh>
    <phoneticPr fontId="2"/>
  </si>
  <si>
    <t>研修生氏名等</t>
    <phoneticPr fontId="2"/>
  </si>
  <si>
    <t>採用
年月日</t>
    <rPh sb="0" eb="2">
      <t>サイヨウ</t>
    </rPh>
    <rPh sb="3" eb="6">
      <t>ネンガッピ</t>
    </rPh>
    <phoneticPr fontId="2"/>
  </si>
  <si>
    <t>安全講習等</t>
    <rPh sb="0" eb="2">
      <t>アンゼン</t>
    </rPh>
    <rPh sb="2" eb="4">
      <t>コウシュウ</t>
    </rPh>
    <rPh sb="4" eb="5">
      <t>トウ</t>
    </rPh>
    <phoneticPr fontId="2"/>
  </si>
  <si>
    <t>FW1</t>
    <phoneticPr fontId="2"/>
  </si>
  <si>
    <t>普通救命講習</t>
    <rPh sb="0" eb="2">
      <t>フツウ</t>
    </rPh>
    <rPh sb="2" eb="4">
      <t>キュウメイ</t>
    </rPh>
    <rPh sb="4" eb="6">
      <t>コウシュウ</t>
    </rPh>
    <phoneticPr fontId="2"/>
  </si>
  <si>
    <t>玉掛技能講習</t>
    <rPh sb="0" eb="1">
      <t>タマ</t>
    </rPh>
    <rPh sb="1" eb="2">
      <t>カケ</t>
    </rPh>
    <rPh sb="2" eb="4">
      <t>ギノウ</t>
    </rPh>
    <rPh sb="4" eb="6">
      <t>コウシュウ</t>
    </rPh>
    <phoneticPr fontId="2"/>
  </si>
  <si>
    <t>刈払機取扱作業者
安全衛生教育</t>
    <rPh sb="0" eb="1">
      <t>カリ</t>
    </rPh>
    <rPh sb="1" eb="2">
      <t>ハライ</t>
    </rPh>
    <rPh sb="2" eb="3">
      <t>キ</t>
    </rPh>
    <rPh sb="3" eb="5">
      <t>トリアツカイ</t>
    </rPh>
    <rPh sb="5" eb="8">
      <t>サギョウシャ</t>
    </rPh>
    <rPh sb="9" eb="11">
      <t>アンゼン</t>
    </rPh>
    <rPh sb="11" eb="13">
      <t>エイセイ</t>
    </rPh>
    <rPh sb="13" eb="15">
      <t>キョウイク</t>
    </rPh>
    <phoneticPr fontId="2"/>
  </si>
  <si>
    <t>小型移動式クレーン
運転技能講習</t>
    <rPh sb="0" eb="2">
      <t>コガタ</t>
    </rPh>
    <rPh sb="2" eb="4">
      <t>イドウ</t>
    </rPh>
    <rPh sb="4" eb="5">
      <t>シキ</t>
    </rPh>
    <rPh sb="10" eb="12">
      <t>ウンテン</t>
    </rPh>
    <rPh sb="12" eb="14">
      <t>ギノウ</t>
    </rPh>
    <rPh sb="14" eb="16">
      <t>コウシュウ</t>
    </rPh>
    <phoneticPr fontId="2"/>
  </si>
  <si>
    <t>車両系建設機械
（3t以上）技能講習</t>
    <rPh sb="0" eb="2">
      <t>シャリョウ</t>
    </rPh>
    <rPh sb="2" eb="3">
      <t>ケイ</t>
    </rPh>
    <rPh sb="3" eb="5">
      <t>ケンセツ</t>
    </rPh>
    <rPh sb="5" eb="7">
      <t>キカイ</t>
    </rPh>
    <rPh sb="11" eb="13">
      <t>イジョウ</t>
    </rPh>
    <rPh sb="14" eb="16">
      <t>ギノウ</t>
    </rPh>
    <rPh sb="16" eb="18">
      <t>コウシュウ</t>
    </rPh>
    <phoneticPr fontId="2"/>
  </si>
  <si>
    <t>不整地運搬車
運転技能講習</t>
    <rPh sb="0" eb="3">
      <t>フセイチ</t>
    </rPh>
    <rPh sb="3" eb="6">
      <t>ウンパンシャ</t>
    </rPh>
    <rPh sb="7" eb="9">
      <t>ウンテン</t>
    </rPh>
    <rPh sb="9" eb="11">
      <t>ギノウ</t>
    </rPh>
    <rPh sb="11" eb="13">
      <t>コウシュウ</t>
    </rPh>
    <phoneticPr fontId="2"/>
  </si>
  <si>
    <t>荷役運搬機械等による
はい作業従事者に
対する安全教育</t>
    <rPh sb="0" eb="2">
      <t>ニヤク</t>
    </rPh>
    <rPh sb="2" eb="4">
      <t>ウンパン</t>
    </rPh>
    <rPh sb="4" eb="6">
      <t>キカイ</t>
    </rPh>
    <rPh sb="6" eb="7">
      <t>トウ</t>
    </rPh>
    <rPh sb="13" eb="15">
      <t>サギョウ</t>
    </rPh>
    <rPh sb="15" eb="18">
      <t>ジュウジシャ</t>
    </rPh>
    <rPh sb="20" eb="21">
      <t>タイ</t>
    </rPh>
    <rPh sb="23" eb="25">
      <t>アンゼン</t>
    </rPh>
    <rPh sb="25" eb="27">
      <t>キョウイク</t>
    </rPh>
    <phoneticPr fontId="2"/>
  </si>
  <si>
    <t>ショベルローダー等
運転の特別教育</t>
    <rPh sb="8" eb="9">
      <t>トウ</t>
    </rPh>
    <rPh sb="10" eb="12">
      <t>ウンテン</t>
    </rPh>
    <rPh sb="13" eb="15">
      <t>トクベツ</t>
    </rPh>
    <rPh sb="15" eb="17">
      <t>キョウイク</t>
    </rPh>
    <phoneticPr fontId="2"/>
  </si>
  <si>
    <t>機械集材装置の運転
業務に係る特別教育</t>
    <rPh sb="0" eb="2">
      <t>キカイ</t>
    </rPh>
    <rPh sb="2" eb="4">
      <t>シュウザイ</t>
    </rPh>
    <rPh sb="4" eb="6">
      <t>ソウチ</t>
    </rPh>
    <rPh sb="7" eb="9">
      <t>ウンテン</t>
    </rPh>
    <rPh sb="10" eb="12">
      <t>ギョウム</t>
    </rPh>
    <rPh sb="13" eb="14">
      <t>カカ</t>
    </rPh>
    <rPh sb="15" eb="17">
      <t>トクベツ</t>
    </rPh>
    <rPh sb="17" eb="19">
      <t>キョウイク</t>
    </rPh>
    <phoneticPr fontId="2"/>
  </si>
  <si>
    <t>技術習得推進費明細</t>
    <rPh sb="0" eb="2">
      <t>ギジュツ</t>
    </rPh>
    <rPh sb="2" eb="4">
      <t>シュウトク</t>
    </rPh>
    <rPh sb="4" eb="6">
      <t>スイシン</t>
    </rPh>
    <rPh sb="6" eb="7">
      <t>ヒ</t>
    </rPh>
    <rPh sb="7" eb="9">
      <t>メイサイ</t>
    </rPh>
    <phoneticPr fontId="4"/>
  </si>
  <si>
    <t>合計</t>
    <rPh sb="0" eb="2">
      <t>ゴウケイ</t>
    </rPh>
    <phoneticPr fontId="4"/>
  </si>
  <si>
    <t>10月</t>
  </si>
  <si>
    <t>11月</t>
  </si>
  <si>
    <t>12月</t>
  </si>
  <si>
    <t>1月</t>
  </si>
  <si>
    <t>助成月数</t>
    <rPh sb="0" eb="2">
      <t>ジョセイ</t>
    </rPh>
    <rPh sb="2" eb="4">
      <t>ツキスウ</t>
    </rPh>
    <phoneticPr fontId="4"/>
  </si>
  <si>
    <t>備考</t>
    <rPh sb="0" eb="2">
      <t>ビコウ</t>
    </rPh>
    <phoneticPr fontId="4"/>
  </si>
  <si>
    <t>雇用促進支援費明細</t>
    <rPh sb="0" eb="2">
      <t>コヨウ</t>
    </rPh>
    <rPh sb="2" eb="4">
      <t>ソクシン</t>
    </rPh>
    <rPh sb="4" eb="6">
      <t>シエン</t>
    </rPh>
    <rPh sb="6" eb="7">
      <t>ヒ</t>
    </rPh>
    <rPh sb="7" eb="9">
      <t>メイサイ</t>
    </rPh>
    <phoneticPr fontId="4"/>
  </si>
  <si>
    <t>日付</t>
    <rPh sb="0" eb="2">
      <t>ヒヅケ</t>
    </rPh>
    <phoneticPr fontId="4"/>
  </si>
  <si>
    <t>品名</t>
    <rPh sb="0" eb="2">
      <t>ヒンメイ</t>
    </rPh>
    <phoneticPr fontId="4"/>
  </si>
  <si>
    <t>数量</t>
    <rPh sb="0" eb="2">
      <t>スウリョウ</t>
    </rPh>
    <phoneticPr fontId="4"/>
  </si>
  <si>
    <t>金額（税抜）</t>
    <rPh sb="0" eb="2">
      <t>キンガク</t>
    </rPh>
    <rPh sb="3" eb="5">
      <t>ゼイヌキ</t>
    </rPh>
    <phoneticPr fontId="4"/>
  </si>
  <si>
    <t>合計</t>
    <rPh sb="0" eb="2">
      <t>ゴウケイ</t>
    </rPh>
    <phoneticPr fontId="8"/>
  </si>
  <si>
    <t>H24</t>
  </si>
  <si>
    <t>都道府県番号リスト</t>
    <rPh sb="0" eb="4">
      <t>トドウフケン</t>
    </rPh>
    <rPh sb="4" eb="6">
      <t>バンゴウ</t>
    </rPh>
    <phoneticPr fontId="2"/>
  </si>
  <si>
    <t>取りまとめ機関番号リスト</t>
    <rPh sb="0" eb="1">
      <t>ト</t>
    </rPh>
    <rPh sb="5" eb="7">
      <t>キカン</t>
    </rPh>
    <rPh sb="7" eb="9">
      <t>バンゴウ</t>
    </rPh>
    <phoneticPr fontId="2"/>
  </si>
  <si>
    <t>選択リスト</t>
    <rPh sb="0" eb="2">
      <t>センタク</t>
    </rPh>
    <phoneticPr fontId="2"/>
  </si>
  <si>
    <t>年齢の算出基準</t>
    <rPh sb="0" eb="2">
      <t>ネンレイ</t>
    </rPh>
    <rPh sb="3" eb="5">
      <t>サンシュツ</t>
    </rPh>
    <rPh sb="5" eb="7">
      <t>キジュン</t>
    </rPh>
    <phoneticPr fontId="2"/>
  </si>
  <si>
    <t>●</t>
    <phoneticPr fontId="4"/>
  </si>
  <si>
    <t>性別選択リスト</t>
    <rPh sb="0" eb="2">
      <t>セイベツ</t>
    </rPh>
    <rPh sb="2" eb="4">
      <t>センタク</t>
    </rPh>
    <phoneticPr fontId="4"/>
  </si>
  <si>
    <t>男</t>
    <rPh sb="0" eb="1">
      <t>オトコ</t>
    </rPh>
    <phoneticPr fontId="2"/>
  </si>
  <si>
    <t>女</t>
    <rPh sb="0" eb="1">
      <t>オンナ</t>
    </rPh>
    <phoneticPr fontId="2"/>
  </si>
  <si>
    <t>採用手段リスト</t>
    <rPh sb="0" eb="2">
      <t>サイヨウ</t>
    </rPh>
    <rPh sb="2" eb="4">
      <t>シュダン</t>
    </rPh>
    <phoneticPr fontId="4"/>
  </si>
  <si>
    <t>機械（研修準備費）リスト</t>
    <rPh sb="0" eb="2">
      <t>キカイ</t>
    </rPh>
    <rPh sb="3" eb="5">
      <t>ケンシュウ</t>
    </rPh>
    <rPh sb="5" eb="7">
      <t>ジュンビ</t>
    </rPh>
    <rPh sb="7" eb="8">
      <t>ヒ</t>
    </rPh>
    <phoneticPr fontId="4"/>
  </si>
  <si>
    <t>ハローワーク</t>
  </si>
  <si>
    <t>労確センター</t>
    <rPh sb="0" eb="1">
      <t>ロウ</t>
    </rPh>
    <rPh sb="1" eb="2">
      <t>アキラ</t>
    </rPh>
    <phoneticPr fontId="5"/>
  </si>
  <si>
    <t>学校</t>
  </si>
  <si>
    <t>縁故関係</t>
  </si>
  <si>
    <t>知人の紹介</t>
  </si>
  <si>
    <t>本人の意志</t>
  </si>
  <si>
    <t>その他</t>
  </si>
  <si>
    <t>下記のとおり請求します。</t>
    <rPh sb="0" eb="2">
      <t>カキ</t>
    </rPh>
    <rPh sb="6" eb="8">
      <t>セイキュウ</t>
    </rPh>
    <phoneticPr fontId="2"/>
  </si>
  <si>
    <t>１．承認計画</t>
    <rPh sb="2" eb="4">
      <t>ショウニン</t>
    </rPh>
    <rPh sb="4" eb="6">
      <t>ケイカク</t>
    </rPh>
    <phoneticPr fontId="9"/>
  </si>
  <si>
    <t>承認日</t>
    <rPh sb="0" eb="2">
      <t>ショウニン</t>
    </rPh>
    <rPh sb="2" eb="3">
      <t>ビ</t>
    </rPh>
    <phoneticPr fontId="9"/>
  </si>
  <si>
    <t>承認番号</t>
    <rPh sb="0" eb="2">
      <t>ショウニン</t>
    </rPh>
    <rPh sb="2" eb="4">
      <t>バンゴウ</t>
    </rPh>
    <phoneticPr fontId="9"/>
  </si>
  <si>
    <t>年</t>
    <rPh sb="0" eb="1">
      <t>ネン</t>
    </rPh>
    <phoneticPr fontId="9"/>
  </si>
  <si>
    <t>月</t>
    <rPh sb="0" eb="1">
      <t>ガツ</t>
    </rPh>
    <phoneticPr fontId="9"/>
  </si>
  <si>
    <t>日</t>
    <rPh sb="0" eb="1">
      <t>ニチ</t>
    </rPh>
    <phoneticPr fontId="9"/>
  </si>
  <si>
    <t>ＦＷ研修（１年目）</t>
    <rPh sb="2" eb="4">
      <t>ケンシュウ</t>
    </rPh>
    <rPh sb="6" eb="8">
      <t>ネンメ</t>
    </rPh>
    <phoneticPr fontId="9"/>
  </si>
  <si>
    <t>３．送金先口座</t>
    <rPh sb="2" eb="4">
      <t>ソウキン</t>
    </rPh>
    <rPh sb="4" eb="5">
      <t>サキ</t>
    </rPh>
    <rPh sb="5" eb="7">
      <t>コウザ</t>
    </rPh>
    <phoneticPr fontId="9"/>
  </si>
  <si>
    <t>金融機関名</t>
    <rPh sb="0" eb="2">
      <t>キンユウ</t>
    </rPh>
    <rPh sb="2" eb="4">
      <t>キカン</t>
    </rPh>
    <rPh sb="4" eb="5">
      <t>メイ</t>
    </rPh>
    <phoneticPr fontId="9"/>
  </si>
  <si>
    <t>支店名</t>
    <rPh sb="0" eb="2">
      <t>シテン</t>
    </rPh>
    <rPh sb="2" eb="3">
      <t>メイ</t>
    </rPh>
    <phoneticPr fontId="9"/>
  </si>
  <si>
    <t>預金種目</t>
    <rPh sb="0" eb="2">
      <t>ヨキン</t>
    </rPh>
    <rPh sb="2" eb="4">
      <t>シュモク</t>
    </rPh>
    <phoneticPr fontId="9"/>
  </si>
  <si>
    <t>口座番号</t>
    <rPh sb="0" eb="2">
      <t>コウザ</t>
    </rPh>
    <rPh sb="2" eb="4">
      <t>バンゴウ</t>
    </rPh>
    <phoneticPr fontId="9"/>
  </si>
  <si>
    <t>フリガナ</t>
    <phoneticPr fontId="9"/>
  </si>
  <si>
    <t>口座名義</t>
    <rPh sb="0" eb="2">
      <t>コウザ</t>
    </rPh>
    <rPh sb="2" eb="4">
      <t>メイギ</t>
    </rPh>
    <phoneticPr fontId="9"/>
  </si>
  <si>
    <t>年間実績額</t>
    <rPh sb="0" eb="2">
      <t>ネンカン</t>
    </rPh>
    <rPh sb="2" eb="4">
      <t>ジッセキ</t>
    </rPh>
    <rPh sb="4" eb="5">
      <t>ガク</t>
    </rPh>
    <phoneticPr fontId="9"/>
  </si>
  <si>
    <t>今回請求額</t>
    <rPh sb="0" eb="2">
      <t>コンカイ</t>
    </rPh>
    <rPh sb="2" eb="4">
      <t>セイキュウ</t>
    </rPh>
    <rPh sb="4" eb="5">
      <t>ガク</t>
    </rPh>
    <phoneticPr fontId="9"/>
  </si>
  <si>
    <t>都道府県名</t>
    <rPh sb="0" eb="4">
      <t>トドウフケン</t>
    </rPh>
    <rPh sb="4" eb="5">
      <t>メイ</t>
    </rPh>
    <phoneticPr fontId="4"/>
  </si>
  <si>
    <t>取りまとめ機関</t>
    <rPh sb="0" eb="1">
      <t>ト</t>
    </rPh>
    <rPh sb="5" eb="7">
      <t>キカン</t>
    </rPh>
    <phoneticPr fontId="4"/>
  </si>
  <si>
    <t>円</t>
    <rPh sb="0" eb="1">
      <t>エン</t>
    </rPh>
    <phoneticPr fontId="9"/>
  </si>
  <si>
    <t>実績報告書（上期）</t>
    <rPh sb="0" eb="2">
      <t>ジッセキ</t>
    </rPh>
    <rPh sb="2" eb="5">
      <t>ホウコクショ</t>
    </rPh>
    <rPh sb="6" eb="8">
      <t>カミキ</t>
    </rPh>
    <phoneticPr fontId="2"/>
  </si>
  <si>
    <t>実績報告書（年間）</t>
    <rPh sb="0" eb="2">
      <t>ジッセキ</t>
    </rPh>
    <rPh sb="2" eb="5">
      <t>ホウコクショ</t>
    </rPh>
    <rPh sb="6" eb="8">
      <t>ネンカン</t>
    </rPh>
    <phoneticPr fontId="2"/>
  </si>
  <si>
    <t>都道府県名</t>
    <rPh sb="0" eb="4">
      <t>トドウフケン</t>
    </rPh>
    <rPh sb="4" eb="5">
      <t>メイ</t>
    </rPh>
    <phoneticPr fontId="2"/>
  </si>
  <si>
    <t>都道府県名</t>
    <rPh sb="0" eb="4">
      <t>トドウフケン</t>
    </rPh>
    <rPh sb="4" eb="5">
      <t>メイ</t>
    </rPh>
    <phoneticPr fontId="7"/>
  </si>
  <si>
    <t>取りまとめ機関</t>
    <rPh sb="0" eb="1">
      <t>ト</t>
    </rPh>
    <rPh sb="5" eb="7">
      <t>キカン</t>
    </rPh>
    <phoneticPr fontId="7"/>
  </si>
  <si>
    <t>都道府県名</t>
    <rPh sb="0" eb="4">
      <t>トドウフケン</t>
    </rPh>
    <rPh sb="4" eb="5">
      <t>メイ</t>
    </rPh>
    <phoneticPr fontId="8"/>
  </si>
  <si>
    <t>取りまとめ機関</t>
    <rPh sb="0" eb="1">
      <t>ト</t>
    </rPh>
    <rPh sb="5" eb="7">
      <t>キカン</t>
    </rPh>
    <phoneticPr fontId="8"/>
  </si>
  <si>
    <t>４．実績額内訳</t>
    <rPh sb="2" eb="4">
      <t>ジッセキ</t>
    </rPh>
    <rPh sb="4" eb="5">
      <t>ガク</t>
    </rPh>
    <rPh sb="5" eb="7">
      <t>ウチワケ</t>
    </rPh>
    <phoneticPr fontId="9"/>
  </si>
  <si>
    <t>　実績報告書のとおり</t>
    <rPh sb="1" eb="3">
      <t>ジッセキ</t>
    </rPh>
    <rPh sb="3" eb="6">
      <t>ホウコクショ</t>
    </rPh>
    <phoneticPr fontId="9"/>
  </si>
  <si>
    <t>以上</t>
    <rPh sb="0" eb="2">
      <t>イジョウ</t>
    </rPh>
    <phoneticPr fontId="9"/>
  </si>
  <si>
    <t>チェーンソー・新品購入</t>
    <rPh sb="7" eb="9">
      <t>シンピン</t>
    </rPh>
    <rPh sb="9" eb="11">
      <t>コウニュウ</t>
    </rPh>
    <phoneticPr fontId="2"/>
  </si>
  <si>
    <t>刈払機・新品購入</t>
    <rPh sb="0" eb="1">
      <t>カリ</t>
    </rPh>
    <rPh sb="1" eb="2">
      <t>ハライ</t>
    </rPh>
    <rPh sb="2" eb="3">
      <t>キ</t>
    </rPh>
    <rPh sb="4" eb="6">
      <t>シンピン</t>
    </rPh>
    <rPh sb="6" eb="8">
      <t>コウニュウ</t>
    </rPh>
    <phoneticPr fontId="2"/>
  </si>
  <si>
    <t>管理番号</t>
    <rPh sb="0" eb="2">
      <t>カンリ</t>
    </rPh>
    <rPh sb="2" eb="4">
      <t>バンゴウ</t>
    </rPh>
    <phoneticPr fontId="2"/>
  </si>
  <si>
    <t>管理番号</t>
    <phoneticPr fontId="2"/>
  </si>
  <si>
    <t>以上</t>
    <rPh sb="0" eb="2">
      <t>イジョウ</t>
    </rPh>
    <phoneticPr fontId="2"/>
  </si>
  <si>
    <t>預金区分リスト（送金先口座）</t>
    <rPh sb="0" eb="2">
      <t>ヨキン</t>
    </rPh>
    <rPh sb="2" eb="4">
      <t>クブン</t>
    </rPh>
    <rPh sb="8" eb="10">
      <t>ソウキン</t>
    </rPh>
    <rPh sb="10" eb="11">
      <t>サキ</t>
    </rPh>
    <rPh sb="11" eb="13">
      <t>コウザ</t>
    </rPh>
    <phoneticPr fontId="2"/>
  </si>
  <si>
    <t>普通</t>
    <rPh sb="0" eb="2">
      <t>フツウ</t>
    </rPh>
    <phoneticPr fontId="5"/>
  </si>
  <si>
    <t>当座</t>
    <rPh sb="0" eb="2">
      <t>トウザ</t>
    </rPh>
    <phoneticPr fontId="5"/>
  </si>
  <si>
    <t>FW2</t>
    <phoneticPr fontId="2"/>
  </si>
  <si>
    <t>（円）</t>
    <rPh sb="1" eb="2">
      <t>エン</t>
    </rPh>
    <phoneticPr fontId="9"/>
  </si>
  <si>
    <t>H23</t>
    <phoneticPr fontId="2"/>
  </si>
  <si>
    <t>H26</t>
    <phoneticPr fontId="4"/>
  </si>
  <si>
    <t>走行集材機械特別教育</t>
    <rPh sb="0" eb="2">
      <t>ソウコウ</t>
    </rPh>
    <rPh sb="2" eb="4">
      <t>シュウザイ</t>
    </rPh>
    <rPh sb="4" eb="6">
      <t>キカイ</t>
    </rPh>
    <rPh sb="6" eb="8">
      <t>トクベツ</t>
    </rPh>
    <rPh sb="8" eb="10">
      <t>キョウイク</t>
    </rPh>
    <phoneticPr fontId="2"/>
  </si>
  <si>
    <t>H25</t>
    <phoneticPr fontId="4"/>
  </si>
  <si>
    <t>TR受講年度選択リスト</t>
    <rPh sb="2" eb="4">
      <t>ジュコウ</t>
    </rPh>
    <rPh sb="4" eb="5">
      <t>ネン</t>
    </rPh>
    <rPh sb="5" eb="6">
      <t>ド</t>
    </rPh>
    <rPh sb="6" eb="8">
      <t>センタク</t>
    </rPh>
    <phoneticPr fontId="2"/>
  </si>
  <si>
    <t>商品リスト（安全向上対策費）</t>
    <rPh sb="0" eb="2">
      <t>ショウヒン</t>
    </rPh>
    <rPh sb="6" eb="8">
      <t>アンゼン</t>
    </rPh>
    <rPh sb="8" eb="10">
      <t>コウジョウ</t>
    </rPh>
    <rPh sb="10" eb="12">
      <t>タイサク</t>
    </rPh>
    <rPh sb="12" eb="13">
      <t>ヒ</t>
    </rPh>
    <phoneticPr fontId="4"/>
  </si>
  <si>
    <t>合計</t>
    <phoneticPr fontId="4"/>
  </si>
  <si>
    <t>H27</t>
    <phoneticPr fontId="4"/>
  </si>
  <si>
    <t>事業区分：</t>
    <rPh sb="0" eb="2">
      <t>ジギョウ</t>
    </rPh>
    <rPh sb="2" eb="4">
      <t>クブン</t>
    </rPh>
    <phoneticPr fontId="2"/>
  </si>
  <si>
    <t>合計</t>
    <rPh sb="0" eb="2">
      <t>ゴウケイ</t>
    </rPh>
    <phoneticPr fontId="12"/>
  </si>
  <si>
    <t>助成
月数</t>
    <rPh sb="0" eb="2">
      <t>ジョセイ</t>
    </rPh>
    <rPh sb="3" eb="5">
      <t>ツキスウ</t>
    </rPh>
    <phoneticPr fontId="12"/>
  </si>
  <si>
    <t>研修環境整備費明細</t>
    <rPh sb="0" eb="2">
      <t>ケンシュウ</t>
    </rPh>
    <rPh sb="2" eb="4">
      <t>カンキョウ</t>
    </rPh>
    <rPh sb="4" eb="7">
      <t>セイビヒ</t>
    </rPh>
    <rPh sb="7" eb="9">
      <t>メイサイ</t>
    </rPh>
    <phoneticPr fontId="4"/>
  </si>
  <si>
    <t>H28</t>
    <phoneticPr fontId="4"/>
  </si>
  <si>
    <t>簡易架線集材装置等
特別教育</t>
    <rPh sb="0" eb="2">
      <t>カンイ</t>
    </rPh>
    <rPh sb="2" eb="4">
      <t>カセン</t>
    </rPh>
    <rPh sb="4" eb="6">
      <t>シュウザイ</t>
    </rPh>
    <rPh sb="6" eb="8">
      <t>ソウチ</t>
    </rPh>
    <rPh sb="8" eb="9">
      <t>トウ</t>
    </rPh>
    <rPh sb="10" eb="12">
      <t>トクベツ</t>
    </rPh>
    <rPh sb="12" eb="14">
      <t>キョウイク</t>
    </rPh>
    <phoneticPr fontId="2"/>
  </si>
  <si>
    <t>伐木等機械特別教育</t>
    <rPh sb="0" eb="2">
      <t>バツボク</t>
    </rPh>
    <rPh sb="2" eb="3">
      <t>トウ</t>
    </rPh>
    <rPh sb="3" eb="5">
      <t>キカイ</t>
    </rPh>
    <rPh sb="5" eb="7">
      <t>トクベツ</t>
    </rPh>
    <rPh sb="7" eb="9">
      <t>キョウイク</t>
    </rPh>
    <phoneticPr fontId="2"/>
  </si>
  <si>
    <t>FW3</t>
    <phoneticPr fontId="2"/>
  </si>
  <si>
    <t>7月</t>
    <phoneticPr fontId="4"/>
  </si>
  <si>
    <t>6月</t>
    <phoneticPr fontId="4"/>
  </si>
  <si>
    <t>研修月数リスト</t>
    <rPh sb="0" eb="2">
      <t>ケンシュウ</t>
    </rPh>
    <rPh sb="2" eb="4">
      <t>ツキスウ</t>
    </rPh>
    <phoneticPr fontId="2"/>
  </si>
  <si>
    <t>研修日数リスト</t>
    <rPh sb="0" eb="2">
      <t>ケンシュウ</t>
    </rPh>
    <rPh sb="2" eb="4">
      <t>ニッスウ</t>
    </rPh>
    <phoneticPr fontId="2"/>
  </si>
  <si>
    <t>No</t>
    <phoneticPr fontId="2"/>
  </si>
  <si>
    <t>リスト</t>
    <phoneticPr fontId="2"/>
  </si>
  <si>
    <t>No</t>
    <phoneticPr fontId="2"/>
  </si>
  <si>
    <t>リスト</t>
    <phoneticPr fontId="2"/>
  </si>
  <si>
    <t>開始日</t>
    <rPh sb="0" eb="2">
      <t>カイシ</t>
    </rPh>
    <rPh sb="2" eb="3">
      <t>ビ</t>
    </rPh>
    <phoneticPr fontId="2"/>
  </si>
  <si>
    <t>開始日</t>
    <rPh sb="0" eb="3">
      <t>カイシビ</t>
    </rPh>
    <phoneticPr fontId="2"/>
  </si>
  <si>
    <t>終了日</t>
    <rPh sb="0" eb="2">
      <t>シュウリョウ</t>
    </rPh>
    <rPh sb="2" eb="3">
      <t>ビ</t>
    </rPh>
    <phoneticPr fontId="2"/>
  </si>
  <si>
    <t>終了日</t>
    <rPh sb="0" eb="3">
      <t>シュウリョウビ</t>
    </rPh>
    <phoneticPr fontId="2"/>
  </si>
  <si>
    <t>資材購入日付</t>
    <rPh sb="0" eb="2">
      <t>シザイ</t>
    </rPh>
    <rPh sb="2" eb="4">
      <t>コウニュウ</t>
    </rPh>
    <rPh sb="4" eb="6">
      <t>ヒヅケ</t>
    </rPh>
    <phoneticPr fontId="2"/>
  </si>
  <si>
    <t>8月</t>
  </si>
  <si>
    <t>9月</t>
  </si>
  <si>
    <t>7月</t>
    <phoneticPr fontId="7"/>
  </si>
  <si>
    <t>取りまとめ機関</t>
    <phoneticPr fontId="2"/>
  </si>
  <si>
    <t>研修生リスト（詳細情報）</t>
    <rPh sb="0" eb="3">
      <t>ケンシュウセイ</t>
    </rPh>
    <rPh sb="7" eb="9">
      <t>ショウサイ</t>
    </rPh>
    <rPh sb="9" eb="11">
      <t>ジョウホウ</t>
    </rPh>
    <phoneticPr fontId="2"/>
  </si>
  <si>
    <t>就業環境整備費明細</t>
    <phoneticPr fontId="4"/>
  </si>
  <si>
    <t>備考</t>
    <phoneticPr fontId="7"/>
  </si>
  <si>
    <t>安全向上対策費明細</t>
    <rPh sb="0" eb="2">
      <t>アンゼン</t>
    </rPh>
    <rPh sb="2" eb="4">
      <t>コウジョウ</t>
    </rPh>
    <rPh sb="4" eb="7">
      <t>タイサクヒ</t>
    </rPh>
    <rPh sb="7" eb="9">
      <t>メイサイ</t>
    </rPh>
    <phoneticPr fontId="2"/>
  </si>
  <si>
    <t>研修区分</t>
    <rPh sb="0" eb="2">
      <t>ケンシュウ</t>
    </rPh>
    <rPh sb="2" eb="4">
      <t>クブン</t>
    </rPh>
    <phoneticPr fontId="2"/>
  </si>
  <si>
    <t>フォレストワーカー研修
（１年目）</t>
    <rPh sb="9" eb="11">
      <t>ケンシュウ</t>
    </rPh>
    <rPh sb="14" eb="16">
      <t>ネンメ</t>
    </rPh>
    <phoneticPr fontId="2"/>
  </si>
  <si>
    <t>フォレストワーカー研修
（２年目）</t>
    <rPh sb="9" eb="11">
      <t>ケンシュウ</t>
    </rPh>
    <rPh sb="14" eb="16">
      <t>ネンメ</t>
    </rPh>
    <phoneticPr fontId="2"/>
  </si>
  <si>
    <t>フォレストワーカー研修
（３年目）</t>
    <rPh sb="9" eb="11">
      <t>ケンシュウ</t>
    </rPh>
    <rPh sb="14" eb="16">
      <t>ネンメ</t>
    </rPh>
    <phoneticPr fontId="2"/>
  </si>
  <si>
    <t>研修体制</t>
    <phoneticPr fontId="2"/>
  </si>
  <si>
    <t>計</t>
    <rPh sb="0" eb="1">
      <t>ケイ</t>
    </rPh>
    <phoneticPr fontId="2"/>
  </si>
  <si>
    <t>合計</t>
    <rPh sb="0" eb="2">
      <t>ゴウケイ</t>
    </rPh>
    <phoneticPr fontId="2"/>
  </si>
  <si>
    <t>ＦＷ１</t>
    <phoneticPr fontId="2"/>
  </si>
  <si>
    <t>ＦＷ２</t>
    <phoneticPr fontId="2"/>
  </si>
  <si>
    <t>ＦＷ３</t>
    <phoneticPr fontId="2"/>
  </si>
  <si>
    <t>科目</t>
    <rPh sb="0" eb="2">
      <t>カモク</t>
    </rPh>
    <phoneticPr fontId="2"/>
  </si>
  <si>
    <t>日数
（月数）</t>
    <rPh sb="0" eb="2">
      <t>ニッスウ</t>
    </rPh>
    <rPh sb="4" eb="6">
      <t>ツキスウ</t>
    </rPh>
    <phoneticPr fontId="2"/>
  </si>
  <si>
    <t>助成額</t>
    <rPh sb="0" eb="2">
      <t>ジョセイ</t>
    </rPh>
    <rPh sb="2" eb="3">
      <t>ガク</t>
    </rPh>
    <phoneticPr fontId="2"/>
  </si>
  <si>
    <t>研修生</t>
    <rPh sb="0" eb="3">
      <t>ケンシュウセイ</t>
    </rPh>
    <phoneticPr fontId="2"/>
  </si>
  <si>
    <t>技術習得推進費（月）</t>
    <rPh sb="0" eb="2">
      <t>ギジュツ</t>
    </rPh>
    <rPh sb="2" eb="4">
      <t>シュウトク</t>
    </rPh>
    <rPh sb="4" eb="6">
      <t>スイシン</t>
    </rPh>
    <rPh sb="6" eb="7">
      <t>ヒ</t>
    </rPh>
    <rPh sb="8" eb="9">
      <t>ツキ</t>
    </rPh>
    <phoneticPr fontId="2"/>
  </si>
  <si>
    <t>労災保険料
（技術習得推進費×６％）</t>
    <rPh sb="0" eb="2">
      <t>ロウサイ</t>
    </rPh>
    <rPh sb="2" eb="5">
      <t>ホケンリョウ</t>
    </rPh>
    <rPh sb="7" eb="9">
      <t>ギジュツ</t>
    </rPh>
    <rPh sb="9" eb="11">
      <t>シュウトク</t>
    </rPh>
    <rPh sb="11" eb="13">
      <t>スイシン</t>
    </rPh>
    <rPh sb="13" eb="14">
      <t>ヒ</t>
    </rPh>
    <phoneticPr fontId="2"/>
  </si>
  <si>
    <t>就業環境整備費</t>
    <rPh sb="0" eb="2">
      <t>シュウギョウ</t>
    </rPh>
    <rPh sb="2" eb="4">
      <t>カンキョウ</t>
    </rPh>
    <rPh sb="4" eb="6">
      <t>セイビ</t>
    </rPh>
    <rPh sb="6" eb="7">
      <t>ヒ</t>
    </rPh>
    <phoneticPr fontId="2"/>
  </si>
  <si>
    <t>雇用促進支援費</t>
    <rPh sb="0" eb="2">
      <t>コヨウ</t>
    </rPh>
    <rPh sb="2" eb="4">
      <t>ソクシン</t>
    </rPh>
    <rPh sb="4" eb="6">
      <t>シエン</t>
    </rPh>
    <rPh sb="6" eb="7">
      <t>ヒ</t>
    </rPh>
    <phoneticPr fontId="2"/>
  </si>
  <si>
    <t>研修業務管理費（月）</t>
    <rPh sb="0" eb="2">
      <t>ケンシュウ</t>
    </rPh>
    <rPh sb="2" eb="4">
      <t>ギョウム</t>
    </rPh>
    <rPh sb="4" eb="7">
      <t>カンリヒ</t>
    </rPh>
    <rPh sb="8" eb="9">
      <t>ツキ</t>
    </rPh>
    <phoneticPr fontId="2"/>
  </si>
  <si>
    <t>資材費</t>
    <rPh sb="0" eb="2">
      <t>シザイ</t>
    </rPh>
    <rPh sb="2" eb="3">
      <t>ヒ</t>
    </rPh>
    <phoneticPr fontId="2"/>
  </si>
  <si>
    <t>研修準備費</t>
    <rPh sb="0" eb="2">
      <t>ケンシュウ</t>
    </rPh>
    <rPh sb="2" eb="4">
      <t>ジュンビ</t>
    </rPh>
    <rPh sb="4" eb="5">
      <t>ヒ</t>
    </rPh>
    <phoneticPr fontId="2"/>
  </si>
  <si>
    <t>安全向上対策費</t>
    <rPh sb="0" eb="2">
      <t>アンゼン</t>
    </rPh>
    <rPh sb="2" eb="4">
      <t>コウジョウ</t>
    </rPh>
    <rPh sb="4" eb="7">
      <t>タイサクヒ</t>
    </rPh>
    <phoneticPr fontId="2"/>
  </si>
  <si>
    <t>ＦＷ研修（２年目）</t>
    <rPh sb="2" eb="4">
      <t>ケンシュウ</t>
    </rPh>
    <rPh sb="6" eb="8">
      <t>ネンメ</t>
    </rPh>
    <phoneticPr fontId="2"/>
  </si>
  <si>
    <t>ＦＷ研修（３年目）</t>
    <rPh sb="2" eb="4">
      <t>ケンシュウ</t>
    </rPh>
    <rPh sb="6" eb="8">
      <t>ネンメ</t>
    </rPh>
    <phoneticPr fontId="2"/>
  </si>
  <si>
    <t>実地研修の内容</t>
    <rPh sb="0" eb="2">
      <t>ジッチ</t>
    </rPh>
    <rPh sb="2" eb="4">
      <t>ケンシュウ</t>
    </rPh>
    <rPh sb="5" eb="7">
      <t>ナイヨウ</t>
    </rPh>
    <phoneticPr fontId="8"/>
  </si>
  <si>
    <t>指導管理費</t>
    <rPh sb="0" eb="2">
      <t>シドウ</t>
    </rPh>
    <rPh sb="2" eb="4">
      <t>カンリ</t>
    </rPh>
    <rPh sb="4" eb="5">
      <t>ヒ</t>
    </rPh>
    <phoneticPr fontId="9"/>
  </si>
  <si>
    <t>TR研修</t>
    <rPh sb="2" eb="4">
      <t>ケンシュウ</t>
    </rPh>
    <phoneticPr fontId="9"/>
  </si>
  <si>
    <t>ＦＷ研修（２年目）</t>
    <rPh sb="2" eb="4">
      <t>ケンシュウ</t>
    </rPh>
    <rPh sb="6" eb="8">
      <t>ネンメ</t>
    </rPh>
    <phoneticPr fontId="9"/>
  </si>
  <si>
    <t>ＦＷ研修（３年目）</t>
    <rPh sb="2" eb="4">
      <t>ケンシュウ</t>
    </rPh>
    <rPh sb="6" eb="8">
      <t>ネンメ</t>
    </rPh>
    <phoneticPr fontId="9"/>
  </si>
  <si>
    <r>
      <t>H</t>
    </r>
    <r>
      <rPr>
        <sz val="11"/>
        <color theme="1"/>
        <rFont val="ＭＳ Ｐゴシック"/>
        <family val="3"/>
        <charset val="128"/>
        <scheme val="minor"/>
      </rPr>
      <t>29</t>
    </r>
    <phoneticPr fontId="4"/>
  </si>
  <si>
    <t>研修生リスト（基本情報）</t>
    <rPh sb="0" eb="3">
      <t>ケンシュウセイ</t>
    </rPh>
    <rPh sb="7" eb="9">
      <t>キホン</t>
    </rPh>
    <rPh sb="9" eb="11">
      <t>ジョウホウ</t>
    </rPh>
    <phoneticPr fontId="2"/>
  </si>
  <si>
    <t>技術習得推進費明細</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</si>
  <si>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</si>
  <si>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</si>
  <si>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</si>
  <si>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</si>
  <si>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</si>
  <si>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</si>
  <si>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</si>
  <si>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</si>
  <si>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</si>
  <si>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2-10</t>
    <phoneticPr fontId="2"/>
  </si>
  <si>
    <t>2-11</t>
    <phoneticPr fontId="2"/>
  </si>
  <si>
    <t>2-12</t>
    <phoneticPr fontId="2"/>
  </si>
  <si>
    <t>就業環境整備費明細（社会保険等助成）</t>
    <phoneticPr fontId="2"/>
  </si>
  <si>
    <t>雇用促進支援費・研修環境整備費明細（住宅手当助成）</t>
    <phoneticPr fontId="2"/>
  </si>
  <si>
    <t>資材費明細</t>
    <phoneticPr fontId="2"/>
  </si>
  <si>
    <t>研修準備費明細</t>
    <phoneticPr fontId="2"/>
  </si>
  <si>
    <t>指導員リスト</t>
    <rPh sb="0" eb="3">
      <t>シドウイン</t>
    </rPh>
    <phoneticPr fontId="2"/>
  </si>
  <si>
    <t>実地研修の内容</t>
    <rPh sb="0" eb="2">
      <t>ジッチ</t>
    </rPh>
    <rPh sb="2" eb="4">
      <t>ケンシュウ</t>
    </rPh>
    <rPh sb="5" eb="7">
      <t>ナイヨウ</t>
    </rPh>
    <phoneticPr fontId="2"/>
  </si>
  <si>
    <t>助成額積算表</t>
    <rPh sb="0" eb="3">
      <t>ジョセイガク</t>
    </rPh>
    <rPh sb="3" eb="5">
      <t>セキサン</t>
    </rPh>
    <rPh sb="5" eb="6">
      <t>ヒョウ</t>
    </rPh>
    <phoneticPr fontId="2"/>
  </si>
  <si>
    <t>様式２－１</t>
    <rPh sb="0" eb="2">
      <t>ヨウシキ</t>
    </rPh>
    <phoneticPr fontId="2"/>
  </si>
  <si>
    <t>様式２－７</t>
    <phoneticPr fontId="11"/>
  </si>
  <si>
    <t>様式２－６</t>
    <phoneticPr fontId="7"/>
  </si>
  <si>
    <t>様式２－５</t>
    <phoneticPr fontId="4"/>
  </si>
  <si>
    <t>様式２－２</t>
    <phoneticPr fontId="2"/>
  </si>
  <si>
    <t>様式２－３</t>
    <phoneticPr fontId="2"/>
  </si>
  <si>
    <t>様式２－４</t>
    <phoneticPr fontId="4"/>
  </si>
  <si>
    <t>様式２－１１</t>
    <phoneticPr fontId="8"/>
  </si>
  <si>
    <t>様式２－８</t>
    <phoneticPr fontId="12"/>
  </si>
  <si>
    <t>指導費（１人分）</t>
    <rPh sb="0" eb="2">
      <t>シドウ</t>
    </rPh>
    <rPh sb="2" eb="3">
      <t>ヒ</t>
    </rPh>
    <rPh sb="5" eb="6">
      <t>リ</t>
    </rPh>
    <rPh sb="6" eb="7">
      <t>ブン</t>
    </rPh>
    <phoneticPr fontId="2"/>
  </si>
  <si>
    <t>指導費（２人分）</t>
    <rPh sb="0" eb="2">
      <t>シドウ</t>
    </rPh>
    <rPh sb="2" eb="3">
      <t>ヒ</t>
    </rPh>
    <rPh sb="5" eb="6">
      <t>リ</t>
    </rPh>
    <rPh sb="6" eb="7">
      <t>ブン</t>
    </rPh>
    <phoneticPr fontId="2"/>
  </si>
  <si>
    <t>指導費（３人分）</t>
    <rPh sb="0" eb="2">
      <t>シドウ</t>
    </rPh>
    <rPh sb="2" eb="3">
      <t>ヒ</t>
    </rPh>
    <rPh sb="5" eb="6">
      <t>リ</t>
    </rPh>
    <rPh sb="6" eb="7">
      <t>ブン</t>
    </rPh>
    <phoneticPr fontId="2"/>
  </si>
  <si>
    <t>FW1受講年度選択リスト</t>
    <rPh sb="3" eb="5">
      <t>ジュコウ</t>
    </rPh>
    <rPh sb="5" eb="6">
      <t>ネン</t>
    </rPh>
    <rPh sb="6" eb="7">
      <t>ド</t>
    </rPh>
    <rPh sb="7" eb="9">
      <t>センタク</t>
    </rPh>
    <phoneticPr fontId="2"/>
  </si>
  <si>
    <t>FW2受講年度選択リスト</t>
    <rPh sb="3" eb="5">
      <t>ジュコウ</t>
    </rPh>
    <rPh sb="5" eb="6">
      <t>ネン</t>
    </rPh>
    <rPh sb="6" eb="7">
      <t>ド</t>
    </rPh>
    <rPh sb="7" eb="9">
      <t>センタク</t>
    </rPh>
    <phoneticPr fontId="2"/>
  </si>
  <si>
    <t>ﾌﾘｶﾞﾅ</t>
    <phoneticPr fontId="2"/>
  </si>
  <si>
    <t>研修生リスト（基本情報）①</t>
    <phoneticPr fontId="2"/>
  </si>
  <si>
    <t>研修生リスト（基本情報）②</t>
    <phoneticPr fontId="2"/>
  </si>
  <si>
    <t>研修生リスト（詳細情報）①</t>
    <rPh sb="0" eb="3">
      <t>ケンシュウセイ</t>
    </rPh>
    <rPh sb="7" eb="9">
      <t>ショウサイ</t>
    </rPh>
    <rPh sb="9" eb="11">
      <t>ジョウホウ</t>
    </rPh>
    <phoneticPr fontId="2"/>
  </si>
  <si>
    <t>研修生リスト（詳細情報）②</t>
    <rPh sb="0" eb="3">
      <t>ケンシュウセイ</t>
    </rPh>
    <rPh sb="7" eb="9">
      <t>ショウサイ</t>
    </rPh>
    <rPh sb="9" eb="11">
      <t>ジョウホウ</t>
    </rPh>
    <phoneticPr fontId="2"/>
  </si>
  <si>
    <t>後期研修</t>
    <rPh sb="0" eb="2">
      <t>コウキ</t>
    </rPh>
    <rPh sb="2" eb="4">
      <t>ケンシュウ</t>
    </rPh>
    <phoneticPr fontId="2"/>
  </si>
  <si>
    <t>技術習得推進費明細①</t>
    <rPh sb="0" eb="2">
      <t>ギジュツ</t>
    </rPh>
    <rPh sb="2" eb="4">
      <t>シュウトク</t>
    </rPh>
    <rPh sb="4" eb="6">
      <t>スイシン</t>
    </rPh>
    <rPh sb="6" eb="7">
      <t>ヒ</t>
    </rPh>
    <rPh sb="7" eb="9">
      <t>メイサイ</t>
    </rPh>
    <phoneticPr fontId="4"/>
  </si>
  <si>
    <t>技術習得推進費明細②</t>
    <rPh sb="0" eb="2">
      <t>ギジュツ</t>
    </rPh>
    <rPh sb="2" eb="4">
      <t>シュウトク</t>
    </rPh>
    <rPh sb="4" eb="6">
      <t>スイシン</t>
    </rPh>
    <rPh sb="6" eb="7">
      <t>ヒ</t>
    </rPh>
    <rPh sb="7" eb="9">
      <t>メイサイ</t>
    </rPh>
    <phoneticPr fontId="4"/>
  </si>
  <si>
    <t>雇用促進支援費（住宅手当助成）①
研修環境整備費</t>
    <rPh sb="0" eb="2">
      <t>コヨウ</t>
    </rPh>
    <rPh sb="2" eb="4">
      <t>ソクシン</t>
    </rPh>
    <rPh sb="4" eb="6">
      <t>シエン</t>
    </rPh>
    <rPh sb="6" eb="7">
      <t>ヒ</t>
    </rPh>
    <rPh sb="8" eb="10">
      <t>ジュウタク</t>
    </rPh>
    <rPh sb="10" eb="12">
      <t>テアテ</t>
    </rPh>
    <rPh sb="12" eb="14">
      <t>ジョセイ</t>
    </rPh>
    <rPh sb="17" eb="19">
      <t>ケンシュウ</t>
    </rPh>
    <rPh sb="19" eb="21">
      <t>カンキョウ</t>
    </rPh>
    <rPh sb="21" eb="24">
      <t>セイビヒ</t>
    </rPh>
    <phoneticPr fontId="7"/>
  </si>
  <si>
    <t>研修
区分</t>
    <rPh sb="0" eb="2">
      <t>ケンシュウ</t>
    </rPh>
    <rPh sb="3" eb="5">
      <t>クブン</t>
    </rPh>
    <phoneticPr fontId="7"/>
  </si>
  <si>
    <t>助成金額</t>
    <rPh sb="0" eb="2">
      <t>ジョセイ</t>
    </rPh>
    <rPh sb="2" eb="4">
      <t>キンガク</t>
    </rPh>
    <phoneticPr fontId="7"/>
  </si>
  <si>
    <t>6</t>
    <phoneticPr fontId="4"/>
  </si>
  <si>
    <t>調整額</t>
    <rPh sb="0" eb="2">
      <t>チョウセイ</t>
    </rPh>
    <rPh sb="2" eb="3">
      <t>ガク</t>
    </rPh>
    <phoneticPr fontId="2"/>
  </si>
  <si>
    <t>TRで資材費受領済</t>
    <rPh sb="3" eb="5">
      <t>シザイ</t>
    </rPh>
    <rPh sb="5" eb="6">
      <t>ヒ</t>
    </rPh>
    <rPh sb="6" eb="8">
      <t>ジュリョウ</t>
    </rPh>
    <rPh sb="8" eb="9">
      <t>ズ</t>
    </rPh>
    <phoneticPr fontId="2"/>
  </si>
  <si>
    <t>FW1</t>
    <phoneticPr fontId="2"/>
  </si>
  <si>
    <t>FW2</t>
    <phoneticPr fontId="2"/>
  </si>
  <si>
    <t>FW3</t>
    <phoneticPr fontId="2"/>
  </si>
  <si>
    <t>セルにロックがかかっている（事業所名にコピペしないための仕掛け）</t>
    <rPh sb="14" eb="17">
      <t>ジギョウショ</t>
    </rPh>
    <rPh sb="17" eb="18">
      <t>メイ</t>
    </rPh>
    <rPh sb="28" eb="30">
      <t>シカ</t>
    </rPh>
    <phoneticPr fontId="8"/>
  </si>
  <si>
    <t>雇用促進支援費（住宅手当助成）②
研修環境整備費</t>
    <rPh sb="0" eb="2">
      <t>コヨウ</t>
    </rPh>
    <rPh sb="2" eb="4">
      <t>ソクシン</t>
    </rPh>
    <rPh sb="4" eb="6">
      <t>シエン</t>
    </rPh>
    <rPh sb="6" eb="7">
      <t>ヒ</t>
    </rPh>
    <rPh sb="8" eb="10">
      <t>ジュウタク</t>
    </rPh>
    <rPh sb="10" eb="12">
      <t>テアテ</t>
    </rPh>
    <rPh sb="12" eb="14">
      <t>ジョセイ</t>
    </rPh>
    <rPh sb="17" eb="19">
      <t>ケンシュウ</t>
    </rPh>
    <rPh sb="19" eb="21">
      <t>カンキョウ</t>
    </rPh>
    <rPh sb="21" eb="24">
      <t>セイビヒ</t>
    </rPh>
    <phoneticPr fontId="7"/>
  </si>
  <si>
    <t>様式２－１２</t>
    <phoneticPr fontId="2"/>
  </si>
  <si>
    <t>助成額積算表</t>
    <rPh sb="0" eb="2">
      <t>ジョセイ</t>
    </rPh>
    <rPh sb="2" eb="3">
      <t>ガク</t>
    </rPh>
    <rPh sb="3" eb="5">
      <t>セキサン</t>
    </rPh>
    <rPh sb="5" eb="6">
      <t>ヒョウ</t>
    </rPh>
    <phoneticPr fontId="2"/>
  </si>
  <si>
    <t>トライアル研修</t>
    <rPh sb="5" eb="7">
      <t>ケンシュウ</t>
    </rPh>
    <phoneticPr fontId="2"/>
  </si>
  <si>
    <t>研修環境整備費</t>
    <rPh sb="0" eb="2">
      <t>ケンシュウ</t>
    </rPh>
    <rPh sb="2" eb="4">
      <t>カンキョウ</t>
    </rPh>
    <rPh sb="4" eb="7">
      <t>セイビヒ</t>
    </rPh>
    <phoneticPr fontId="2"/>
  </si>
  <si>
    <t>指導管理費</t>
    <rPh sb="0" eb="2">
      <t>シドウ</t>
    </rPh>
    <rPh sb="2" eb="4">
      <t>カンリ</t>
    </rPh>
    <phoneticPr fontId="2"/>
  </si>
  <si>
    <t>単価</t>
    <rPh sb="0" eb="2">
      <t>タンカ</t>
    </rPh>
    <phoneticPr fontId="2"/>
  </si>
  <si>
    <t>助成額</t>
    <phoneticPr fontId="2"/>
  </si>
  <si>
    <t>助成金合計</t>
    <rPh sb="0" eb="2">
      <t>ジョセイ</t>
    </rPh>
    <rPh sb="2" eb="3">
      <t>キン</t>
    </rPh>
    <rPh sb="3" eb="5">
      <t>ゴウケイ</t>
    </rPh>
    <phoneticPr fontId="2"/>
  </si>
  <si>
    <t>研修生数</t>
    <rPh sb="0" eb="3">
      <t>ケンシュウセイ</t>
    </rPh>
    <rPh sb="3" eb="4">
      <t>スウ</t>
    </rPh>
    <phoneticPr fontId="8"/>
  </si>
  <si>
    <t>No</t>
    <phoneticPr fontId="2"/>
  </si>
  <si>
    <t>リスト</t>
    <phoneticPr fontId="2"/>
  </si>
  <si>
    <t>就業環境整備費明細
（社会保険等助成）①</t>
    <rPh sb="0" eb="2">
      <t>シュウギョウ</t>
    </rPh>
    <rPh sb="2" eb="4">
      <t>カンキョウ</t>
    </rPh>
    <rPh sb="4" eb="7">
      <t>セイビヒ</t>
    </rPh>
    <rPh sb="7" eb="9">
      <t>メイサイ</t>
    </rPh>
    <rPh sb="11" eb="13">
      <t>シャカイ</t>
    </rPh>
    <rPh sb="13" eb="16">
      <t>ホケンナド</t>
    </rPh>
    <rPh sb="16" eb="18">
      <t>ジョセイ</t>
    </rPh>
    <phoneticPr fontId="4"/>
  </si>
  <si>
    <t>備考</t>
    <rPh sb="0" eb="2">
      <t>ビコウ</t>
    </rPh>
    <phoneticPr fontId="12"/>
  </si>
  <si>
    <t>本所</t>
    <rPh sb="0" eb="2">
      <t>ホンジョ</t>
    </rPh>
    <phoneticPr fontId="8"/>
  </si>
  <si>
    <t>H22</t>
    <phoneticPr fontId="4"/>
  </si>
  <si>
    <t>事業所名（支所等）</t>
    <rPh sb="0" eb="3">
      <t>ジギョウショ</t>
    </rPh>
    <rPh sb="3" eb="4">
      <t>メイ</t>
    </rPh>
    <rPh sb="5" eb="7">
      <t>シショ</t>
    </rPh>
    <rPh sb="7" eb="8">
      <t>トウ</t>
    </rPh>
    <phoneticPr fontId="8"/>
  </si>
  <si>
    <t>②</t>
    <phoneticPr fontId="4"/>
  </si>
  <si>
    <t>①</t>
    <phoneticPr fontId="4"/>
  </si>
  <si>
    <t>研修準備費明細</t>
    <rPh sb="0" eb="2">
      <t>ケンシュウ</t>
    </rPh>
    <rPh sb="2" eb="4">
      <t>ジュンビ</t>
    </rPh>
    <rPh sb="4" eb="5">
      <t>ヒ</t>
    </rPh>
    <rPh sb="5" eb="7">
      <t>メイサイ</t>
    </rPh>
    <phoneticPr fontId="4"/>
  </si>
  <si>
    <r>
      <t>H</t>
    </r>
    <r>
      <rPr>
        <sz val="11"/>
        <color theme="1"/>
        <rFont val="ＭＳ Ｐゴシック"/>
        <family val="3"/>
        <charset val="128"/>
        <scheme val="minor"/>
      </rPr>
      <t>30</t>
    </r>
    <phoneticPr fontId="4"/>
  </si>
  <si>
    <t>TRFW 提出区分リスト</t>
    <rPh sb="5" eb="7">
      <t>テイシュツ</t>
    </rPh>
    <rPh sb="7" eb="9">
      <t>クブン</t>
    </rPh>
    <phoneticPr fontId="2"/>
  </si>
  <si>
    <t>FL</t>
    <phoneticPr fontId="2"/>
  </si>
  <si>
    <t>FM</t>
    <phoneticPr fontId="2"/>
  </si>
  <si>
    <t>林業就業経験年数</t>
    <rPh sb="0" eb="2">
      <t>リンギョウ</t>
    </rPh>
    <rPh sb="2" eb="4">
      <t>シュウギョウ</t>
    </rPh>
    <rPh sb="4" eb="6">
      <t>ケイケン</t>
    </rPh>
    <rPh sb="6" eb="8">
      <t>ネンスウ</t>
    </rPh>
    <phoneticPr fontId="2"/>
  </si>
  <si>
    <t>4/1は固定</t>
    <rPh sb="4" eb="6">
      <t>コテイ</t>
    </rPh>
    <phoneticPr fontId="4"/>
  </si>
  <si>
    <t>採用年月日期限</t>
    <rPh sb="0" eb="2">
      <t>サイヨウ</t>
    </rPh>
    <rPh sb="2" eb="5">
      <t>ネンガッピ</t>
    </rPh>
    <rPh sb="5" eb="7">
      <t>キゲン</t>
    </rPh>
    <phoneticPr fontId="4"/>
  </si>
  <si>
    <t>就業環境整備費明細
（社会保険等助成）②</t>
    <rPh sb="0" eb="2">
      <t>シュウギョウ</t>
    </rPh>
    <rPh sb="2" eb="4">
      <t>カンキョウ</t>
    </rPh>
    <rPh sb="4" eb="7">
      <t>セイビヒ</t>
    </rPh>
    <rPh sb="7" eb="9">
      <t>メイサイ</t>
    </rPh>
    <rPh sb="11" eb="13">
      <t>シャカイ</t>
    </rPh>
    <rPh sb="13" eb="16">
      <t>ホケンナド</t>
    </rPh>
    <rPh sb="16" eb="18">
      <t>ジョセイ</t>
    </rPh>
    <phoneticPr fontId="4"/>
  </si>
  <si>
    <t>研修開始年月日</t>
    <rPh sb="0" eb="2">
      <t>ケンシュウ</t>
    </rPh>
    <rPh sb="2" eb="4">
      <t>カイシ</t>
    </rPh>
    <rPh sb="4" eb="7">
      <t>ネンガッピ</t>
    </rPh>
    <phoneticPr fontId="2"/>
  </si>
  <si>
    <t>林業就業経験
月(年)数</t>
    <rPh sb="0" eb="2">
      <t>リンギョウ</t>
    </rPh>
    <rPh sb="2" eb="4">
      <t>シュウギョウ</t>
    </rPh>
    <rPh sb="4" eb="6">
      <t>ケイケン</t>
    </rPh>
    <rPh sb="7" eb="8">
      <t>ツキ</t>
    </rPh>
    <rPh sb="9" eb="10">
      <t>ネン</t>
    </rPh>
    <rPh sb="11" eb="12">
      <t>スウ</t>
    </rPh>
    <phoneticPr fontId="2"/>
  </si>
  <si>
    <t>FLFM、指導員研修受講年度選択リスト</t>
    <rPh sb="5" eb="8">
      <t>シドウイン</t>
    </rPh>
    <rPh sb="8" eb="10">
      <t>ケンシュウ</t>
    </rPh>
    <rPh sb="10" eb="12">
      <t>ジュコウ</t>
    </rPh>
    <rPh sb="12" eb="13">
      <t>ネン</t>
    </rPh>
    <rPh sb="13" eb="14">
      <t>ド</t>
    </rPh>
    <rPh sb="14" eb="16">
      <t>センタク</t>
    </rPh>
    <phoneticPr fontId="2"/>
  </si>
  <si>
    <t>FLFMのみ</t>
    <phoneticPr fontId="4"/>
  </si>
  <si>
    <t>指導員業務実施リスト</t>
    <rPh sb="0" eb="3">
      <t>シドウイン</t>
    </rPh>
    <rPh sb="3" eb="5">
      <t>ギョウム</t>
    </rPh>
    <rPh sb="5" eb="7">
      <t>ジッシ</t>
    </rPh>
    <phoneticPr fontId="2"/>
  </si>
  <si>
    <t>研修生数（合計）</t>
    <phoneticPr fontId="8"/>
  </si>
  <si>
    <t>実施年度</t>
    <phoneticPr fontId="2"/>
  </si>
  <si>
    <t>都道府県</t>
    <phoneticPr fontId="2"/>
  </si>
  <si>
    <t>受付番号</t>
    <phoneticPr fontId="2"/>
  </si>
  <si>
    <t>記</t>
    <phoneticPr fontId="2"/>
  </si>
  <si>
    <t>①</t>
    <phoneticPr fontId="2"/>
  </si>
  <si>
    <t>以　上</t>
    <phoneticPr fontId="2"/>
  </si>
  <si>
    <t>上期</t>
    <rPh sb="0" eb="2">
      <t>カミキ</t>
    </rPh>
    <phoneticPr fontId="2"/>
  </si>
  <si>
    <t>下期</t>
    <rPh sb="0" eb="2">
      <t>シモキ</t>
    </rPh>
    <phoneticPr fontId="2"/>
  </si>
  <si>
    <t>中止の理由（経緯を具体的に記載すること）</t>
    <rPh sb="0" eb="2">
      <t>チュウシ</t>
    </rPh>
    <rPh sb="6" eb="8">
      <t>ケイイ</t>
    </rPh>
    <phoneticPr fontId="2"/>
  </si>
  <si>
    <t>岩手県</t>
    <phoneticPr fontId="17"/>
  </si>
  <si>
    <t>様式２－２（補足）</t>
    <rPh sb="6" eb="8">
      <t>ホソク</t>
    </rPh>
    <phoneticPr fontId="2"/>
  </si>
  <si>
    <t>秋田県</t>
    <phoneticPr fontId="17"/>
  </si>
  <si>
    <t>山形県</t>
    <phoneticPr fontId="17"/>
  </si>
  <si>
    <t>群馬県</t>
    <phoneticPr fontId="17"/>
  </si>
  <si>
    <t>福井県</t>
    <phoneticPr fontId="17"/>
  </si>
  <si>
    <t>長野県</t>
    <phoneticPr fontId="17"/>
  </si>
  <si>
    <t>岐阜県</t>
    <phoneticPr fontId="17"/>
  </si>
  <si>
    <t>静岡県</t>
    <phoneticPr fontId="17"/>
  </si>
  <si>
    <t>京都府</t>
    <phoneticPr fontId="17"/>
  </si>
  <si>
    <t>兵庫県</t>
    <phoneticPr fontId="17"/>
  </si>
  <si>
    <t>和歌山県</t>
    <phoneticPr fontId="17"/>
  </si>
  <si>
    <t>島根県</t>
    <phoneticPr fontId="17"/>
  </si>
  <si>
    <t>徳島県</t>
    <phoneticPr fontId="17"/>
  </si>
  <si>
    <t>高知県</t>
    <phoneticPr fontId="17"/>
  </si>
  <si>
    <t>熊本県</t>
    <phoneticPr fontId="17"/>
  </si>
  <si>
    <t>大分県</t>
    <phoneticPr fontId="17"/>
  </si>
  <si>
    <t>宮崎県</t>
    <phoneticPr fontId="17"/>
  </si>
  <si>
    <t>山形県立農林大学校</t>
    <phoneticPr fontId="17"/>
  </si>
  <si>
    <t>群馬県立農林大学校</t>
    <phoneticPr fontId="17"/>
  </si>
  <si>
    <t>ふくい林業カレッジ</t>
    <phoneticPr fontId="17"/>
  </si>
  <si>
    <t>長野県林業大学校</t>
    <phoneticPr fontId="17"/>
  </si>
  <si>
    <t>岐阜県立森林文化アカデミー</t>
    <phoneticPr fontId="17"/>
  </si>
  <si>
    <t>静岡県立農林大学校</t>
    <phoneticPr fontId="17"/>
  </si>
  <si>
    <t>京都府立林業大学校</t>
    <phoneticPr fontId="17"/>
  </si>
  <si>
    <t>兵庫県立森林大学校</t>
    <phoneticPr fontId="17"/>
  </si>
  <si>
    <t>和歌山県農林大学校</t>
    <phoneticPr fontId="17"/>
  </si>
  <si>
    <t>島根県立農林大学校</t>
    <phoneticPr fontId="17"/>
  </si>
  <si>
    <t>とくしま林業アカデミー</t>
    <phoneticPr fontId="17"/>
  </si>
  <si>
    <t>林業大学校等一覧</t>
    <rPh sb="0" eb="2">
      <t>リンギョウ</t>
    </rPh>
    <rPh sb="2" eb="5">
      <t>ダイガッコウ</t>
    </rPh>
    <rPh sb="5" eb="6">
      <t>トウ</t>
    </rPh>
    <rPh sb="6" eb="8">
      <t>イチラン</t>
    </rPh>
    <phoneticPr fontId="2"/>
  </si>
  <si>
    <t>変更実施計画書</t>
    <rPh sb="0" eb="2">
      <t>ヘンコウ</t>
    </rPh>
    <rPh sb="2" eb="4">
      <t>ジッシ</t>
    </rPh>
    <rPh sb="4" eb="6">
      <t>ケイカク</t>
    </rPh>
    <rPh sb="6" eb="7">
      <t>ショ</t>
    </rPh>
    <phoneticPr fontId="2"/>
  </si>
  <si>
    <t>様式１４</t>
    <phoneticPr fontId="18"/>
  </si>
  <si>
    <t>研修実施日数減少理由書</t>
    <rPh sb="0" eb="2">
      <t>ケンシュウ</t>
    </rPh>
    <rPh sb="2" eb="4">
      <t>ジッシ</t>
    </rPh>
    <rPh sb="4" eb="6">
      <t>ニッスウ</t>
    </rPh>
    <rPh sb="6" eb="8">
      <t>ゲンショウ</t>
    </rPh>
    <rPh sb="8" eb="11">
      <t>リユウショ</t>
    </rPh>
    <phoneticPr fontId="2"/>
  </si>
  <si>
    <t>全国森林組合連合会　代表理事会長　殿
（地方取りまとめ機関経由）</t>
    <phoneticPr fontId="2"/>
  </si>
  <si>
    <t>全国森林組合連合会　代表理事会長　殿
（地方取りまとめ機関経由）</t>
    <phoneticPr fontId="18"/>
  </si>
  <si>
    <t>研修生</t>
    <rPh sb="0" eb="2">
      <t>ケンシュウ</t>
    </rPh>
    <rPh sb="2" eb="3">
      <t>セイ</t>
    </rPh>
    <phoneticPr fontId="18"/>
  </si>
  <si>
    <t>研修生区分</t>
    <rPh sb="0" eb="2">
      <t>ケンシュウ</t>
    </rPh>
    <rPh sb="2" eb="3">
      <t>セイ</t>
    </rPh>
    <rPh sb="3" eb="5">
      <t>クブン</t>
    </rPh>
    <phoneticPr fontId="18"/>
  </si>
  <si>
    <t>計画日数（Ａ）</t>
    <rPh sb="0" eb="2">
      <t>ケイカク</t>
    </rPh>
    <rPh sb="2" eb="4">
      <t>ニッスウ</t>
    </rPh>
    <phoneticPr fontId="18"/>
  </si>
  <si>
    <t>○</t>
    <phoneticPr fontId="2"/>
  </si>
  <si>
    <t>（Ｂ）/（Ａ）％</t>
    <phoneticPr fontId="18"/>
  </si>
  <si>
    <t>○</t>
    <phoneticPr fontId="2"/>
  </si>
  <si>
    <t>修了年度</t>
    <rPh sb="0" eb="2">
      <t>シュウリョウ</t>
    </rPh>
    <rPh sb="2" eb="4">
      <t>ネンド</t>
    </rPh>
    <phoneticPr fontId="2"/>
  </si>
  <si>
    <t>社会保険等
加入状況</t>
    <rPh sb="0" eb="2">
      <t>シャカイ</t>
    </rPh>
    <rPh sb="2" eb="4">
      <t>ホケン</t>
    </rPh>
    <rPh sb="4" eb="5">
      <t>トウ</t>
    </rPh>
    <rPh sb="6" eb="8">
      <t>カニュウ</t>
    </rPh>
    <rPh sb="8" eb="10">
      <t>ジョウキョウ</t>
    </rPh>
    <phoneticPr fontId="2"/>
  </si>
  <si>
    <t xml:space="preserve">
</t>
    <phoneticPr fontId="13"/>
  </si>
  <si>
    <t>①</t>
    <phoneticPr fontId="2"/>
  </si>
  <si>
    <t>②</t>
    <phoneticPr fontId="2"/>
  </si>
  <si>
    <t>実地研修日数</t>
    <rPh sb="0" eb="2">
      <t>ジッチ</t>
    </rPh>
    <rPh sb="2" eb="4">
      <t>ケンシュウ</t>
    </rPh>
    <rPh sb="4" eb="6">
      <t>ニッスウ</t>
    </rPh>
    <phoneticPr fontId="18"/>
  </si>
  <si>
    <t>③</t>
    <phoneticPr fontId="4"/>
  </si>
  <si>
    <t>林大等修了生の
集合研修不参加</t>
    <rPh sb="0" eb="1">
      <t>リン</t>
    </rPh>
    <rPh sb="1" eb="2">
      <t>ダイ</t>
    </rPh>
    <rPh sb="2" eb="3">
      <t>トウ</t>
    </rPh>
    <rPh sb="3" eb="5">
      <t>シュウリョウ</t>
    </rPh>
    <rPh sb="5" eb="6">
      <t>セイ</t>
    </rPh>
    <rPh sb="8" eb="10">
      <t>シュウゴウ</t>
    </rPh>
    <rPh sb="10" eb="12">
      <t>ケンシュウ</t>
    </rPh>
    <rPh sb="12" eb="13">
      <t>フ</t>
    </rPh>
    <rPh sb="13" eb="15">
      <t>サンカ</t>
    </rPh>
    <phoneticPr fontId="2"/>
  </si>
  <si>
    <t>②</t>
    <phoneticPr fontId="2"/>
  </si>
  <si>
    <t>③</t>
    <phoneticPr fontId="2"/>
  </si>
  <si>
    <t>研修生数</t>
    <rPh sb="0" eb="3">
      <t>ケンシュウセイ</t>
    </rPh>
    <rPh sb="3" eb="4">
      <t>スウ</t>
    </rPh>
    <phoneticPr fontId="15"/>
  </si>
  <si>
    <t>　中止の内容</t>
    <rPh sb="1" eb="3">
      <t>チュウシ</t>
    </rPh>
    <rPh sb="4" eb="6">
      <t>ナイヨウ</t>
    </rPh>
    <phoneticPr fontId="2"/>
  </si>
  <si>
    <t>実績／変更計画日数（Ｂ）</t>
    <rPh sb="0" eb="2">
      <t>ジッセキ</t>
    </rPh>
    <rPh sb="3" eb="5">
      <t>ヘンコウ</t>
    </rPh>
    <rPh sb="5" eb="7">
      <t>ケイカク</t>
    </rPh>
    <rPh sb="7" eb="9">
      <t>ニッスウ</t>
    </rPh>
    <phoneticPr fontId="18"/>
  </si>
  <si>
    <t>○</t>
    <phoneticPr fontId="2"/>
  </si>
  <si>
    <t>研修実施日数減少理由リスト</t>
    <rPh sb="0" eb="2">
      <t>ケンシュウ</t>
    </rPh>
    <rPh sb="2" eb="4">
      <t>ジッシ</t>
    </rPh>
    <rPh sb="4" eb="6">
      <t>ニッスウ</t>
    </rPh>
    <rPh sb="6" eb="8">
      <t>ゲンショウ</t>
    </rPh>
    <rPh sb="8" eb="10">
      <t>リユウ</t>
    </rPh>
    <phoneticPr fontId="2"/>
  </si>
  <si>
    <t>対象研修生</t>
    <rPh sb="0" eb="2">
      <t>タイショウ</t>
    </rPh>
    <rPh sb="2" eb="5">
      <t>ケンシュウセイ</t>
    </rPh>
    <phoneticPr fontId="18"/>
  </si>
  <si>
    <t>提出年月日</t>
    <rPh sb="0" eb="2">
      <t>テイシュツ</t>
    </rPh>
    <rPh sb="2" eb="5">
      <t>ネンガッピ</t>
    </rPh>
    <phoneticPr fontId="15"/>
  </si>
  <si>
    <t>今後における研修日数確保のための対策</t>
    <rPh sb="0" eb="2">
      <t>コンゴ</t>
    </rPh>
    <rPh sb="6" eb="8">
      <t>ケンシュウ</t>
    </rPh>
    <rPh sb="8" eb="10">
      <t>ニッスウ</t>
    </rPh>
    <rPh sb="10" eb="12">
      <t>カクホ</t>
    </rPh>
    <rPh sb="16" eb="18">
      <t>タイサク</t>
    </rPh>
    <phoneticPr fontId="18"/>
  </si>
  <si>
    <t>１．研修生本人の都合として　傷病等による休業</t>
    <phoneticPr fontId="4"/>
  </si>
  <si>
    <t>１．研修生本人の都合として　労働災害による休業</t>
    <phoneticPr fontId="4"/>
  </si>
  <si>
    <t>２．地震等自然災害として　助成対象作業が実施不可能となった</t>
    <phoneticPr fontId="4"/>
  </si>
  <si>
    <t>２．地震等自然災害として　指導員不在、また、配置できず</t>
    <phoneticPr fontId="4"/>
  </si>
  <si>
    <t>「緑の雇用」新規就業者育成推進事業</t>
    <phoneticPr fontId="2"/>
  </si>
  <si>
    <t>合計</t>
    <phoneticPr fontId="4"/>
  </si>
  <si>
    <t>申請時の定着率</t>
    <rPh sb="0" eb="2">
      <t>シンセイ</t>
    </rPh>
    <rPh sb="2" eb="3">
      <t>ジ</t>
    </rPh>
    <rPh sb="4" eb="7">
      <t>テイチャクリツ</t>
    </rPh>
    <phoneticPr fontId="2"/>
  </si>
  <si>
    <t>定着率</t>
    <rPh sb="0" eb="3">
      <t>テイチャクリツ</t>
    </rPh>
    <phoneticPr fontId="2"/>
  </si>
  <si>
    <t>乗率</t>
    <rPh sb="0" eb="1">
      <t>ジョウ</t>
    </rPh>
    <rPh sb="1" eb="2">
      <t>リツ</t>
    </rPh>
    <phoneticPr fontId="2"/>
  </si>
  <si>
    <t>結果</t>
    <rPh sb="0" eb="2">
      <t>ケッカ</t>
    </rPh>
    <phoneticPr fontId="2"/>
  </si>
  <si>
    <t>上限額</t>
    <rPh sb="0" eb="3">
      <t>ジョウゲンガク</t>
    </rPh>
    <phoneticPr fontId="2"/>
  </si>
  <si>
    <t>以上</t>
    <phoneticPr fontId="4"/>
  </si>
  <si>
    <t>未満</t>
    <rPh sb="0" eb="2">
      <t>ミマン</t>
    </rPh>
    <phoneticPr fontId="4"/>
  </si>
  <si>
    <t>11</t>
    <phoneticPr fontId="4"/>
  </si>
  <si>
    <t>10</t>
    <phoneticPr fontId="4"/>
  </si>
  <si>
    <t>13</t>
    <phoneticPr fontId="4"/>
  </si>
  <si>
    <t>FW</t>
    <phoneticPr fontId="4"/>
  </si>
  <si>
    <t>発信日付（配付日）</t>
    <rPh sb="0" eb="2">
      <t>ハッシン</t>
    </rPh>
    <rPh sb="2" eb="4">
      <t>ヒヅケ</t>
    </rPh>
    <rPh sb="5" eb="7">
      <t>ハイフ</t>
    </rPh>
    <rPh sb="7" eb="8">
      <t>ヒ</t>
    </rPh>
    <phoneticPr fontId="2"/>
  </si>
  <si>
    <r>
      <t xml:space="preserve">研修修了の確認
</t>
    </r>
    <r>
      <rPr>
        <sz val="11"/>
        <color indexed="10"/>
        <rFont val="ＭＳ Ｐゴシック"/>
        <family val="3"/>
        <charset val="128"/>
      </rPr>
      <t>(年間実績時)</t>
    </r>
    <rPh sb="0" eb="2">
      <t>ケンシュウ</t>
    </rPh>
    <rPh sb="2" eb="4">
      <t>シュウリョウ</t>
    </rPh>
    <rPh sb="5" eb="7">
      <t>カクニン</t>
    </rPh>
    <rPh sb="9" eb="11">
      <t>ネンカン</t>
    </rPh>
    <rPh sb="11" eb="13">
      <t>ジッセキ</t>
    </rPh>
    <rPh sb="13" eb="14">
      <t>ジ</t>
    </rPh>
    <phoneticPr fontId="2"/>
  </si>
  <si>
    <t>6月</t>
    <phoneticPr fontId="7"/>
  </si>
  <si>
    <t>研修管理</t>
    <phoneticPr fontId="2"/>
  </si>
  <si>
    <t>研修管理</t>
    <phoneticPr fontId="2"/>
  </si>
  <si>
    <t>①</t>
    <phoneticPr fontId="7"/>
  </si>
  <si>
    <t>②</t>
    <phoneticPr fontId="7"/>
  </si>
  <si>
    <t>女性研修
生数</t>
    <rPh sb="0" eb="2">
      <t>ジョセイ</t>
    </rPh>
    <rPh sb="2" eb="4">
      <t>ケンシュウ</t>
    </rPh>
    <rPh sb="5" eb="6">
      <t>セイ</t>
    </rPh>
    <rPh sb="6" eb="7">
      <t>スウ</t>
    </rPh>
    <phoneticPr fontId="7"/>
  </si>
  <si>
    <t>（"TRで資材費受領済"、"研修生の減"は除く）</t>
    <phoneticPr fontId="13"/>
  </si>
  <si>
    <t>研修生数</t>
    <rPh sb="0" eb="2">
      <t>ケンシュウ</t>
    </rPh>
    <rPh sb="2" eb="3">
      <t>セイ</t>
    </rPh>
    <rPh sb="3" eb="4">
      <t>スウ</t>
    </rPh>
    <phoneticPr fontId="2"/>
  </si>
  <si>
    <t>"研修生の減"になった</t>
    <rPh sb="1" eb="3">
      <t>ケンシュウ</t>
    </rPh>
    <rPh sb="3" eb="4">
      <t>セイ</t>
    </rPh>
    <rPh sb="5" eb="6">
      <t>ゲン</t>
    </rPh>
    <phoneticPr fontId="2"/>
  </si>
  <si>
    <t>資材費対象の人数</t>
    <rPh sb="0" eb="2">
      <t>シザイ</t>
    </rPh>
    <rPh sb="2" eb="3">
      <t>ヒ</t>
    </rPh>
    <rPh sb="3" eb="5">
      <t>タイショウ</t>
    </rPh>
    <rPh sb="6" eb="8">
      <t>ニンズウ</t>
    </rPh>
    <phoneticPr fontId="2"/>
  </si>
  <si>
    <t>合計額　（税抜）</t>
    <phoneticPr fontId="13"/>
  </si>
  <si>
    <t>（資材費はTR受も除く）</t>
    <rPh sb="1" eb="3">
      <t>シザイ</t>
    </rPh>
    <rPh sb="3" eb="4">
      <t>ヒ</t>
    </rPh>
    <rPh sb="7" eb="8">
      <t>ジュ</t>
    </rPh>
    <rPh sb="9" eb="10">
      <t>ノゾ</t>
    </rPh>
    <phoneticPr fontId="2"/>
  </si>
  <si>
    <t>助成額　（上限：助成対象研修生数×４万円）</t>
    <rPh sb="15" eb="16">
      <t>スウ</t>
    </rPh>
    <phoneticPr fontId="13"/>
  </si>
  <si>
    <t>助成額　（上限：助成対象研修生数×１０万円）</t>
    <rPh sb="0" eb="3">
      <t>ジョセイガク</t>
    </rPh>
    <rPh sb="5" eb="7">
      <t>ジョウゲン</t>
    </rPh>
    <rPh sb="8" eb="10">
      <t>ジョセイ</t>
    </rPh>
    <rPh sb="10" eb="12">
      <t>タイショウ</t>
    </rPh>
    <rPh sb="12" eb="15">
      <t>ケンシュウセイ</t>
    </rPh>
    <rPh sb="15" eb="16">
      <t>スウ</t>
    </rPh>
    <rPh sb="19" eb="21">
      <t>マンエン</t>
    </rPh>
    <phoneticPr fontId="4"/>
  </si>
  <si>
    <t>ＦＷ１</t>
    <phoneticPr fontId="2"/>
  </si>
  <si>
    <t>ＦＷ２</t>
    <phoneticPr fontId="2"/>
  </si>
  <si>
    <t>ＦＷ３</t>
    <phoneticPr fontId="2"/>
  </si>
  <si>
    <t>（"研修生の減"は除く）</t>
    <phoneticPr fontId="12"/>
  </si>
  <si>
    <t>合計額　（税抜）</t>
    <phoneticPr fontId="12"/>
  </si>
  <si>
    <t>ＦＷ１</t>
    <phoneticPr fontId="7"/>
  </si>
  <si>
    <t>ＦＷ２</t>
    <phoneticPr fontId="7"/>
  </si>
  <si>
    <t>ＦＷ３</t>
    <phoneticPr fontId="7"/>
  </si>
  <si>
    <t>ＦＷ１</t>
    <phoneticPr fontId="4"/>
  </si>
  <si>
    <t>助成対象研修生数（ＦＷ１）</t>
    <rPh sb="0" eb="2">
      <t>ジョセイ</t>
    </rPh>
    <rPh sb="2" eb="4">
      <t>タイショウ</t>
    </rPh>
    <rPh sb="4" eb="7">
      <t>ケンシュウセイ</t>
    </rPh>
    <rPh sb="7" eb="8">
      <t>スウ</t>
    </rPh>
    <phoneticPr fontId="4"/>
  </si>
  <si>
    <t>ＦＷ２</t>
    <phoneticPr fontId="4"/>
  </si>
  <si>
    <t>（研修生1～2人/指導員1人以上）</t>
    <phoneticPr fontId="8"/>
  </si>
  <si>
    <t>（研修生3～4人/指導員2人以上）</t>
    <phoneticPr fontId="8"/>
  </si>
  <si>
    <t>（研修生5人～ / 指導員3人以上）</t>
    <phoneticPr fontId="8"/>
  </si>
  <si>
    <t>("研修生の減"は除く)</t>
    <rPh sb="4" eb="5">
      <t>セイ</t>
    </rPh>
    <phoneticPr fontId="8"/>
  </si>
  <si>
    <t>令和</t>
    <rPh sb="0" eb="2">
      <t>レイワ</t>
    </rPh>
    <phoneticPr fontId="9"/>
  </si>
  <si>
    <t>号</t>
    <phoneticPr fontId="9"/>
  </si>
  <si>
    <t>２．請求額</t>
    <rPh sb="2" eb="4">
      <t>セイキュウ</t>
    </rPh>
    <rPh sb="4" eb="5">
      <t>ガク</t>
    </rPh>
    <phoneticPr fontId="9"/>
  </si>
  <si>
    <t>２．請求額</t>
    <rPh sb="2" eb="4">
      <t>セイキュウ</t>
    </rPh>
    <rPh sb="4" eb="5">
      <t>ガク</t>
    </rPh>
    <phoneticPr fontId="9"/>
  </si>
  <si>
    <t>名</t>
    <rPh sb="0" eb="1">
      <t>メイ</t>
    </rPh>
    <phoneticPr fontId="15"/>
  </si>
  <si>
    <t>ＦＷ２年目</t>
  </si>
  <si>
    <t>ＦＷ３年目</t>
  </si>
  <si>
    <t>ＦＷ１年目</t>
    <phoneticPr fontId="24"/>
  </si>
  <si>
    <t>様式１８</t>
  </si>
  <si>
    <t>様式１３</t>
  </si>
  <si>
    <t>研修生数（"研修生の減"は除く）</t>
    <rPh sb="0" eb="3">
      <t>ケンシュウセイ</t>
    </rPh>
    <rPh sb="3" eb="4">
      <t>スウ</t>
    </rPh>
    <rPh sb="6" eb="8">
      <t>ケンシュウ</t>
    </rPh>
    <rPh sb="8" eb="9">
      <t>セイ</t>
    </rPh>
    <rPh sb="10" eb="11">
      <t>ゲン</t>
    </rPh>
    <rPh sb="13" eb="14">
      <t>ノゾ</t>
    </rPh>
    <phoneticPr fontId="2"/>
  </si>
  <si>
    <t>離脱届の対象者選択</t>
    <phoneticPr fontId="2"/>
  </si>
  <si>
    <t>氏名_空除</t>
    <phoneticPr fontId="2"/>
  </si>
  <si>
    <t>研修_空除</t>
    <phoneticPr fontId="2"/>
  </si>
  <si>
    <t>未使用</t>
    <phoneticPr fontId="2"/>
  </si>
  <si>
    <t>中止届へ人数出力</t>
    <phoneticPr fontId="2"/>
  </si>
  <si>
    <t>TR</t>
    <phoneticPr fontId="2"/>
  </si>
  <si>
    <t>氏名</t>
    <phoneticPr fontId="2"/>
  </si>
  <si>
    <t>研修</t>
    <phoneticPr fontId="2"/>
  </si>
  <si>
    <t>行_空除</t>
    <phoneticPr fontId="2"/>
  </si>
  <si>
    <t>1ページ</t>
    <phoneticPr fontId="2"/>
  </si>
  <si>
    <t>2ページ</t>
    <phoneticPr fontId="2"/>
  </si>
  <si>
    <t>２．地震等自然災害として　その他</t>
    <phoneticPr fontId="4"/>
  </si>
  <si>
    <t>理由（選択式）</t>
    <rPh sb="0" eb="2">
      <t>リユウ</t>
    </rPh>
    <rPh sb="3" eb="5">
      <t>センタク</t>
    </rPh>
    <rPh sb="5" eb="6">
      <t>シキ</t>
    </rPh>
    <phoneticPr fontId="18"/>
  </si>
  <si>
    <t>理由（選択式）</t>
    <rPh sb="0" eb="2">
      <t>リユウ</t>
    </rPh>
    <phoneticPr fontId="18"/>
  </si>
  <si>
    <t>指導員数（※）</t>
    <phoneticPr fontId="8"/>
  </si>
  <si>
    <t>全森担発第</t>
    <phoneticPr fontId="9"/>
  </si>
  <si>
    <t>ＦＷ１</t>
  </si>
  <si>
    <t>ＦＷ２</t>
  </si>
  <si>
    <t>氏名（選択式）</t>
    <rPh sb="0" eb="2">
      <t>シメイ</t>
    </rPh>
    <rPh sb="3" eb="5">
      <t>センタク</t>
    </rPh>
    <rPh sb="5" eb="6">
      <t>シキ</t>
    </rPh>
    <phoneticPr fontId="18"/>
  </si>
  <si>
    <t>※実績報告（上期、年間）では、"2-10 指導員の未実施者"を除く</t>
    <rPh sb="1" eb="3">
      <t>ジッセキ</t>
    </rPh>
    <rPh sb="3" eb="5">
      <t>ホウコク</t>
    </rPh>
    <rPh sb="6" eb="8">
      <t>カミキ</t>
    </rPh>
    <rPh sb="9" eb="11">
      <t>ネンカン</t>
    </rPh>
    <rPh sb="21" eb="23">
      <t>シドウ</t>
    </rPh>
    <rPh sb="25" eb="26">
      <t>ミ</t>
    </rPh>
    <phoneticPr fontId="8"/>
  </si>
  <si>
    <t>合計</t>
    <phoneticPr fontId="4"/>
  </si>
  <si>
    <t>②</t>
    <phoneticPr fontId="4"/>
  </si>
  <si>
    <t>（"研修生の減"は除く）</t>
    <phoneticPr fontId="13"/>
  </si>
  <si>
    <t>備考
（月額上限を満たさない場合の理由等）</t>
    <rPh sb="0" eb="2">
      <t>ビコウ</t>
    </rPh>
    <rPh sb="17" eb="19">
      <t>リユウ</t>
    </rPh>
    <rPh sb="19" eb="20">
      <t>トウ</t>
    </rPh>
    <phoneticPr fontId="4"/>
  </si>
  <si>
    <t>全森担発第</t>
    <phoneticPr fontId="9"/>
  </si>
  <si>
    <t>林業経営体名</t>
    <rPh sb="0" eb="2">
      <t>リンギョウ</t>
    </rPh>
    <rPh sb="2" eb="4">
      <t>ケイエイ</t>
    </rPh>
    <rPh sb="4" eb="5">
      <t>タイ</t>
    </rPh>
    <rPh sb="5" eb="6">
      <t>メイ</t>
    </rPh>
    <phoneticPr fontId="2"/>
  </si>
  <si>
    <t>上限額</t>
    <rPh sb="0" eb="2">
      <t>ジョウゲン</t>
    </rPh>
    <rPh sb="2" eb="3">
      <t>ガク</t>
    </rPh>
    <phoneticPr fontId="7"/>
  </si>
  <si>
    <t>H30</t>
  </si>
  <si>
    <t>③</t>
    <phoneticPr fontId="2"/>
  </si>
  <si>
    <t>３．林業経営体の事業実施上の都合として　助成対象作業種以外の業務に従事</t>
    <rPh sb="2" eb="4">
      <t>リンギョウ</t>
    </rPh>
    <rPh sb="4" eb="6">
      <t>ケイエイ</t>
    </rPh>
    <phoneticPr fontId="4"/>
  </si>
  <si>
    <t>３．林業経営体の事業実施上の都合として　助成対象作業種の事業地が確保できず</t>
    <phoneticPr fontId="4"/>
  </si>
  <si>
    <t>３．林業経営体の事業実施上の都合として　退職等による指導員の不在</t>
    <phoneticPr fontId="4"/>
  </si>
  <si>
    <t>３．林業経営体の事業実施上の都合として　業務過多等により指導員を配置できず</t>
    <phoneticPr fontId="4"/>
  </si>
  <si>
    <t>指導日数</t>
    <rPh sb="0" eb="2">
      <t>シドウ</t>
    </rPh>
    <rPh sb="2" eb="4">
      <t>ニッスウ</t>
    </rPh>
    <phoneticPr fontId="8"/>
  </si>
  <si>
    <t>様式２－１５</t>
    <phoneticPr fontId="9"/>
  </si>
  <si>
    <t>様式２－１６</t>
    <phoneticPr fontId="9"/>
  </si>
  <si>
    <t>TR　１月のみ実施を最終とする</t>
    <rPh sb="4" eb="5">
      <t>ツキ</t>
    </rPh>
    <rPh sb="7" eb="9">
      <t>ジッシ</t>
    </rPh>
    <rPh sb="10" eb="12">
      <t>サイシュウ</t>
    </rPh>
    <phoneticPr fontId="2"/>
  </si>
  <si>
    <t>実績報告書（助成金請求書を含む）【上期】</t>
    <rPh sb="0" eb="2">
      <t>ジッセキ</t>
    </rPh>
    <rPh sb="2" eb="5">
      <t>ホウコクショ</t>
    </rPh>
    <rPh sb="6" eb="9">
      <t>ジョセイキン</t>
    </rPh>
    <rPh sb="9" eb="12">
      <t>セイキュウショ</t>
    </rPh>
    <rPh sb="13" eb="14">
      <t>フク</t>
    </rPh>
    <rPh sb="17" eb="19">
      <t>カミキ</t>
    </rPh>
    <phoneticPr fontId="4"/>
  </si>
  <si>
    <t>実績報告書（助成金請求書を含む）【年間】</t>
    <rPh sb="17" eb="19">
      <t>ネンカン</t>
    </rPh>
    <phoneticPr fontId="4"/>
  </si>
  <si>
    <r>
      <t>R</t>
    </r>
    <r>
      <rPr>
        <sz val="11"/>
        <color theme="1"/>
        <rFont val="ＭＳ Ｐゴシック"/>
        <family val="3"/>
        <charset val="128"/>
        <scheme val="minor"/>
      </rPr>
      <t>1</t>
    </r>
    <phoneticPr fontId="4"/>
  </si>
  <si>
    <t>R1</t>
  </si>
  <si>
    <t>鳥取県</t>
    <rPh sb="0" eb="2">
      <t>トットリ</t>
    </rPh>
    <phoneticPr fontId="17"/>
  </si>
  <si>
    <t>にちなん中国山地林業アカデミー</t>
    <rPh sb="4" eb="6">
      <t>チュウゴク</t>
    </rPh>
    <rPh sb="6" eb="8">
      <t>サンチ</t>
    </rPh>
    <rPh sb="8" eb="10">
      <t>リンギョウ</t>
    </rPh>
    <phoneticPr fontId="17"/>
  </si>
  <si>
    <t>くまもと林業大学校</t>
    <rPh sb="4" eb="6">
      <t>リンギョウ</t>
    </rPh>
    <rPh sb="6" eb="7">
      <t>ダイ</t>
    </rPh>
    <rPh sb="7" eb="9">
      <t>ガッコウ</t>
    </rPh>
    <phoneticPr fontId="17"/>
  </si>
  <si>
    <t>いわて林業アカデミー</t>
    <phoneticPr fontId="17"/>
  </si>
  <si>
    <t>秋田林業大学校</t>
    <phoneticPr fontId="17"/>
  </si>
  <si>
    <t>おおいた林業アカデミー</t>
    <phoneticPr fontId="17"/>
  </si>
  <si>
    <t>みやざき林業大学校</t>
    <rPh sb="4" eb="6">
      <t>リンギョウ</t>
    </rPh>
    <rPh sb="6" eb="7">
      <t>ダイ</t>
    </rPh>
    <rPh sb="7" eb="9">
      <t>ガッコウ</t>
    </rPh>
    <phoneticPr fontId="17"/>
  </si>
  <si>
    <t>研修期間（開始～終了≒途中離脱）</t>
    <rPh sb="0" eb="2">
      <t>ケンシュウ</t>
    </rPh>
    <rPh sb="2" eb="4">
      <t>キカン</t>
    </rPh>
    <rPh sb="5" eb="7">
      <t>カイシ</t>
    </rPh>
    <rPh sb="8" eb="10">
      <t>シュウリョウ</t>
    </rPh>
    <rPh sb="11" eb="13">
      <t>トチュウ</t>
    </rPh>
    <rPh sb="13" eb="15">
      <t>リダツ</t>
    </rPh>
    <phoneticPr fontId="2"/>
  </si>
  <si>
    <t>終了日（≒途中離脱日）</t>
    <rPh sb="0" eb="3">
      <t>シュウリョウビ</t>
    </rPh>
    <rPh sb="9" eb="10">
      <t>ヒ</t>
    </rPh>
    <phoneticPr fontId="2"/>
  </si>
  <si>
    <t>12</t>
    <phoneticPr fontId="4"/>
  </si>
  <si>
    <t>R2</t>
    <phoneticPr fontId="4"/>
  </si>
  <si>
    <t>14</t>
    <phoneticPr fontId="4"/>
  </si>
  <si>
    <t>15</t>
    <phoneticPr fontId="4"/>
  </si>
  <si>
    <t>１．研修生本人の都合として　その他</t>
    <rPh sb="16" eb="17">
      <t>タ</t>
    </rPh>
    <phoneticPr fontId="4"/>
  </si>
  <si>
    <t>３．林業経営体の事業実施上の都合として　その他</t>
    <rPh sb="22" eb="23">
      <t>タ</t>
    </rPh>
    <phoneticPr fontId="4"/>
  </si>
  <si>
    <t>FW1上限額</t>
    <rPh sb="3" eb="6">
      <t>ジョウゲンガク</t>
    </rPh>
    <phoneticPr fontId="2"/>
  </si>
  <si>
    <t>2-13</t>
    <phoneticPr fontId="2"/>
  </si>
  <si>
    <t>2-14</t>
    <phoneticPr fontId="2"/>
  </si>
  <si>
    <t>2-15</t>
    <phoneticPr fontId="2"/>
  </si>
  <si>
    <t>2-16</t>
    <phoneticPr fontId="2"/>
  </si>
  <si>
    <t>↓最初に、様式1-2（申請時の定着率）を入力して下さい</t>
    <rPh sb="5" eb="7">
      <t>ヨウシキ</t>
    </rPh>
    <rPh sb="11" eb="13">
      <t>シンセイ</t>
    </rPh>
    <rPh sb="13" eb="14">
      <t>ジ</t>
    </rPh>
    <rPh sb="15" eb="18">
      <t>テイチャクリツ</t>
    </rPh>
    <phoneticPr fontId="4"/>
  </si>
  <si>
    <t>ＴＲ</t>
    <phoneticPr fontId="2"/>
  </si>
  <si>
    <t>↓留意メッセージが表示される場合があります</t>
    <rPh sb="1" eb="3">
      <t>リュウイ</t>
    </rPh>
    <rPh sb="9" eb="11">
      <t>ヒョウジ</t>
    </rPh>
    <rPh sb="14" eb="16">
      <t>バアイ</t>
    </rPh>
    <phoneticPr fontId="4"/>
  </si>
  <si>
    <t>↓留意メッセージが表示される場合があります</t>
    <phoneticPr fontId="4"/>
  </si>
  <si>
    <t>↓留意メッセージが表示される場合があります</t>
    <phoneticPr fontId="7"/>
  </si>
  <si>
    <r>
      <t>合計</t>
    </r>
    <r>
      <rPr>
        <b/>
        <sz val="11"/>
        <color indexed="10"/>
        <rFont val="ＭＳ Ｐゴシック"/>
        <family val="3"/>
        <charset val="128"/>
      </rPr>
      <t>（最大3ヶ月）</t>
    </r>
    <phoneticPr fontId="4"/>
  </si>
  <si>
    <t>安全向上対策費　未購入理由</t>
    <rPh sb="0" eb="2">
      <t>アンゼン</t>
    </rPh>
    <rPh sb="2" eb="4">
      <t>コウジョウ</t>
    </rPh>
    <rPh sb="4" eb="6">
      <t>タイサク</t>
    </rPh>
    <rPh sb="6" eb="7">
      <t>ヒ</t>
    </rPh>
    <rPh sb="8" eb="11">
      <t>ミコウニュウ</t>
    </rPh>
    <rPh sb="11" eb="13">
      <t>リユウ</t>
    </rPh>
    <phoneticPr fontId="2"/>
  </si>
  <si>
    <t>その他（別途記載）</t>
    <phoneticPr fontId="4"/>
  </si>
  <si>
    <t>下期で購入予定のため購入せず</t>
    <phoneticPr fontId="4"/>
  </si>
  <si>
    <t>上期受領額</t>
    <rPh sb="0" eb="2">
      <t>カミキ</t>
    </rPh>
    <rPh sb="2" eb="4">
      <t>ジュリョウ</t>
    </rPh>
    <rPh sb="4" eb="5">
      <t>ガク</t>
    </rPh>
    <phoneticPr fontId="9"/>
  </si>
  <si>
    <r>
      <t xml:space="preserve">離脱年月日
</t>
    </r>
    <r>
      <rPr>
        <sz val="11"/>
        <color indexed="10"/>
        <rFont val="ＭＳ Ｐゴシック"/>
        <family val="3"/>
        <charset val="128"/>
      </rPr>
      <t>(「研修生の減」は空欄)</t>
    </r>
    <rPh sb="0" eb="2">
      <t>リダツ</t>
    </rPh>
    <rPh sb="2" eb="5">
      <t>ネンガッピ</t>
    </rPh>
    <phoneticPr fontId="2"/>
  </si>
  <si>
    <r>
      <t>理由詳細（経緯を具体的に記載すること、</t>
    </r>
    <r>
      <rPr>
        <u/>
        <sz val="12"/>
        <rFont val="ＭＳ Ｐ明朝"/>
        <family val="1"/>
        <charset val="128"/>
      </rPr>
      <t>複数名の場合は1名ずつ詳細な理由を記載</t>
    </r>
    <r>
      <rPr>
        <sz val="12"/>
        <rFont val="ＭＳ Ｐ明朝"/>
        <family val="1"/>
        <charset val="128"/>
      </rPr>
      <t>）</t>
    </r>
    <rPh sb="0" eb="2">
      <t>リユウ</t>
    </rPh>
    <rPh sb="2" eb="4">
      <t>ショウサイ</t>
    </rPh>
    <rPh sb="5" eb="7">
      <t>ケイイ</t>
    </rPh>
    <rPh sb="8" eb="11">
      <t>グタイテキ</t>
    </rPh>
    <rPh sb="12" eb="14">
      <t>キサイ</t>
    </rPh>
    <phoneticPr fontId="18"/>
  </si>
  <si>
    <t>↓留意メッセージが表示される場合があります</t>
    <phoneticPr fontId="2"/>
  </si>
  <si>
    <t>入力形式チェックのため、便宜上100歳を設定</t>
    <rPh sb="0" eb="2">
      <t>ニュウリョク</t>
    </rPh>
    <rPh sb="2" eb="4">
      <t>ケイシキ</t>
    </rPh>
    <rPh sb="12" eb="14">
      <t>ベンギ</t>
    </rPh>
    <rPh sb="14" eb="15">
      <t>ジョウ</t>
    </rPh>
    <rPh sb="18" eb="19">
      <t>サイ</t>
    </rPh>
    <rPh sb="20" eb="22">
      <t>セッテイ</t>
    </rPh>
    <phoneticPr fontId="4"/>
  </si>
  <si>
    <t>○</t>
    <phoneticPr fontId="4"/>
  </si>
  <si>
    <t>×</t>
    <phoneticPr fontId="4"/>
  </si>
  <si>
    <t>作業種別
研修日数</t>
    <rPh sb="0" eb="2">
      <t>サギョウ</t>
    </rPh>
    <rPh sb="2" eb="3">
      <t>シュ</t>
    </rPh>
    <rPh sb="3" eb="4">
      <t>ベツ</t>
    </rPh>
    <rPh sb="5" eb="7">
      <t>ケンシュウ</t>
    </rPh>
    <rPh sb="7" eb="9">
      <t>ニッスウ</t>
    </rPh>
    <phoneticPr fontId="8"/>
  </si>
  <si>
    <t>林業経営体管理</t>
    <rPh sb="0" eb="2">
      <t>リンギョウ</t>
    </rPh>
    <rPh sb="2" eb="5">
      <t>ケイエイタイ</t>
    </rPh>
    <rPh sb="5" eb="7">
      <t>カンリ</t>
    </rPh>
    <phoneticPr fontId="2"/>
  </si>
  <si>
    <t>本請求は、上期実績報告時に請求。実施経営体は地方取りまとめ機関に請求書を提出すること。</t>
    <rPh sb="0" eb="1">
      <t>ホン</t>
    </rPh>
    <rPh sb="1" eb="3">
      <t>セイキュウ</t>
    </rPh>
    <rPh sb="5" eb="7">
      <t>カミキ</t>
    </rPh>
    <rPh sb="7" eb="9">
      <t>ジッセキ</t>
    </rPh>
    <rPh sb="9" eb="11">
      <t>ホウコク</t>
    </rPh>
    <rPh sb="11" eb="12">
      <t>ジ</t>
    </rPh>
    <rPh sb="13" eb="15">
      <t>セイキュウ</t>
    </rPh>
    <rPh sb="16" eb="18">
      <t>ジッシ</t>
    </rPh>
    <rPh sb="22" eb="24">
      <t>チホウ</t>
    </rPh>
    <rPh sb="24" eb="25">
      <t>ト</t>
    </rPh>
    <rPh sb="29" eb="31">
      <t>キカン</t>
    </rPh>
    <rPh sb="32" eb="35">
      <t>セイキュウショ</t>
    </rPh>
    <rPh sb="36" eb="38">
      <t>テイシュツ</t>
    </rPh>
    <phoneticPr fontId="9"/>
  </si>
  <si>
    <t>本請求は、年間実績報告時に請求。実施経営体は地方取りまとめ機関に請求書を提出すること。</t>
    <rPh sb="0" eb="1">
      <t>ホン</t>
    </rPh>
    <rPh sb="1" eb="3">
      <t>セイキュウ</t>
    </rPh>
    <rPh sb="5" eb="7">
      <t>ネンカン</t>
    </rPh>
    <rPh sb="7" eb="9">
      <t>ジッセキ</t>
    </rPh>
    <rPh sb="9" eb="11">
      <t>ホウコク</t>
    </rPh>
    <rPh sb="11" eb="12">
      <t>ジ</t>
    </rPh>
    <rPh sb="13" eb="15">
      <t>セイキュウ</t>
    </rPh>
    <rPh sb="16" eb="18">
      <t>ジッシ</t>
    </rPh>
    <rPh sb="22" eb="24">
      <t>チホウ</t>
    </rPh>
    <rPh sb="24" eb="25">
      <t>ト</t>
    </rPh>
    <rPh sb="29" eb="31">
      <t>キカン</t>
    </rPh>
    <rPh sb="32" eb="35">
      <t>セイキュウショ</t>
    </rPh>
    <rPh sb="36" eb="38">
      <t>テイシュツ</t>
    </rPh>
    <phoneticPr fontId="9"/>
  </si>
  <si>
    <t>研修月数
(技術習得費助成月数)</t>
    <rPh sb="0" eb="2">
      <t>ケンシュウ</t>
    </rPh>
    <rPh sb="2" eb="4">
      <t>ツキスウ</t>
    </rPh>
    <rPh sb="6" eb="8">
      <t>ギジュツ</t>
    </rPh>
    <rPh sb="8" eb="10">
      <t>シュウトク</t>
    </rPh>
    <rPh sb="10" eb="11">
      <t>ヒ</t>
    </rPh>
    <rPh sb="11" eb="13">
      <t>ジョセイ</t>
    </rPh>
    <rPh sb="13" eb="15">
      <t>ツキスウ</t>
    </rPh>
    <phoneticPr fontId="2"/>
  </si>
  <si>
    <t>実地研修日数(②)</t>
    <rPh sb="0" eb="2">
      <t>ジッチ</t>
    </rPh>
    <rPh sb="4" eb="6">
      <t>ニッスウ</t>
    </rPh>
    <phoneticPr fontId="2"/>
  </si>
  <si>
    <r>
      <rPr>
        <sz val="11"/>
        <color indexed="8"/>
        <rFont val="ＭＳ Ｐゴシック"/>
        <family val="3"/>
        <charset val="128"/>
      </rPr>
      <t>備考</t>
    </r>
    <r>
      <rPr>
        <sz val="11"/>
        <color indexed="8"/>
        <rFont val="ＭＳ Ｐゴシック"/>
        <family val="3"/>
        <charset val="128"/>
      </rPr>
      <t xml:space="preserve">
(実地研修日数の
計画理由等)
</t>
    </r>
    <rPh sb="0" eb="2">
      <t>ビコウ</t>
    </rPh>
    <rPh sb="4" eb="6">
      <t>ジッチ</t>
    </rPh>
    <rPh sb="6" eb="8">
      <t>ケンシュウ</t>
    </rPh>
    <rPh sb="8" eb="10">
      <t>ニッスウ</t>
    </rPh>
    <rPh sb="12" eb="14">
      <t>ケイカク</t>
    </rPh>
    <rPh sb="14" eb="16">
      <t>リユウ</t>
    </rPh>
    <rPh sb="16" eb="17">
      <t>トウ</t>
    </rPh>
    <phoneticPr fontId="2"/>
  </si>
  <si>
    <t>単価（税抜）</t>
    <rPh sb="0" eb="2">
      <t>タンカ</t>
    </rPh>
    <rPh sb="3" eb="4">
      <t>ゼイ</t>
    </rPh>
    <rPh sb="4" eb="5">
      <t>ヌ</t>
    </rPh>
    <phoneticPr fontId="4"/>
  </si>
  <si>
    <t>②単価はすべて税抜で入力してください。</t>
    <rPh sb="1" eb="3">
      <t>タンカ</t>
    </rPh>
    <rPh sb="7" eb="8">
      <t>ゼイ</t>
    </rPh>
    <rPh sb="8" eb="9">
      <t>ヌ</t>
    </rPh>
    <rPh sb="10" eb="12">
      <t>ニュウリョク</t>
    </rPh>
    <phoneticPr fontId="13"/>
  </si>
  <si>
    <t>※全国森林組合連合会から送金実績のない口座の場合は
　通帳のフリガナ記載のページをコピーして添付してください。</t>
    <rPh sb="1" eb="3">
      <t>ゼンコク</t>
    </rPh>
    <rPh sb="3" eb="5">
      <t>シンリン</t>
    </rPh>
    <rPh sb="5" eb="7">
      <t>クミアイ</t>
    </rPh>
    <rPh sb="7" eb="10">
      <t>レンゴウカイ</t>
    </rPh>
    <rPh sb="12" eb="14">
      <t>ソウキン</t>
    </rPh>
    <rPh sb="14" eb="16">
      <t>ジッセキ</t>
    </rPh>
    <rPh sb="19" eb="21">
      <t>コウザ</t>
    </rPh>
    <rPh sb="22" eb="24">
      <t>バアイ</t>
    </rPh>
    <rPh sb="27" eb="29">
      <t>ツウチョウ</t>
    </rPh>
    <rPh sb="34" eb="36">
      <t>キサイ</t>
    </rPh>
    <rPh sb="46" eb="48">
      <t>テンプ</t>
    </rPh>
    <phoneticPr fontId="28"/>
  </si>
  <si>
    <t>【障がい者の方の優先割当】TR研修生で障がい者手帳を所有される方は、その旨を備考に記載ください。</t>
    <rPh sb="1" eb="2">
      <t>ショウ</t>
    </rPh>
    <rPh sb="4" eb="5">
      <t>シャ</t>
    </rPh>
    <rPh sb="15" eb="18">
      <t>ケンシュウセイ</t>
    </rPh>
    <phoneticPr fontId="2"/>
  </si>
  <si>
    <r>
      <t>①様式の入力については『</t>
    </r>
    <r>
      <rPr>
        <b/>
        <sz val="11"/>
        <color indexed="8"/>
        <rFont val="ＭＳ Ｐゴシック"/>
        <family val="3"/>
        <charset val="128"/>
      </rPr>
      <t>事務の手引き（林業経営体版）</t>
    </r>
    <r>
      <rPr>
        <sz val="11"/>
        <color theme="1"/>
        <rFont val="ＭＳ Ｐゴシック"/>
        <family val="3"/>
        <charset val="128"/>
        <scheme val="minor"/>
      </rPr>
      <t>』の</t>
    </r>
    <r>
      <rPr>
        <b/>
        <sz val="11"/>
        <color indexed="8"/>
        <rFont val="ＭＳ Ｐゴシック"/>
        <family val="3"/>
        <charset val="128"/>
      </rPr>
      <t>入力解説</t>
    </r>
    <r>
      <rPr>
        <sz val="11"/>
        <color theme="1"/>
        <rFont val="ＭＳ Ｐゴシック"/>
        <family val="3"/>
        <charset val="128"/>
        <scheme val="minor"/>
      </rPr>
      <t>を参照の上、記載してください。</t>
    </r>
    <rPh sb="1" eb="3">
      <t>ヨウシキ</t>
    </rPh>
    <rPh sb="4" eb="6">
      <t>ニュウリョク</t>
    </rPh>
    <rPh sb="12" eb="14">
      <t>ジム</t>
    </rPh>
    <rPh sb="15" eb="17">
      <t>テビ</t>
    </rPh>
    <rPh sb="19" eb="21">
      <t>リンギョウ</t>
    </rPh>
    <rPh sb="21" eb="24">
      <t>ケイエイタイ</t>
    </rPh>
    <rPh sb="24" eb="25">
      <t>バン</t>
    </rPh>
    <rPh sb="28" eb="30">
      <t>ニュウリョク</t>
    </rPh>
    <rPh sb="30" eb="32">
      <t>カイセツ</t>
    </rPh>
    <rPh sb="33" eb="35">
      <t>サンショウ</t>
    </rPh>
    <rPh sb="36" eb="37">
      <t>ウエ</t>
    </rPh>
    <rPh sb="38" eb="40">
      <t>キサイ</t>
    </rPh>
    <phoneticPr fontId="2"/>
  </si>
  <si>
    <r>
      <t xml:space="preserve">【林業就業経験月（年）】 </t>
    </r>
    <r>
      <rPr>
        <b/>
        <sz val="11"/>
        <rFont val="ＭＳ Ｐゴシック"/>
        <family val="3"/>
        <charset val="128"/>
      </rPr>
      <t>TR/FW1</t>
    </r>
    <r>
      <rPr>
        <sz val="11"/>
        <rFont val="ＭＳ Ｐゴシック"/>
        <family val="3"/>
        <charset val="128"/>
      </rPr>
      <t>：</t>
    </r>
    <r>
      <rPr>
        <b/>
        <sz val="11"/>
        <color indexed="10"/>
        <rFont val="ＭＳ Ｐゴシック"/>
        <family val="3"/>
        <charset val="128"/>
      </rPr>
      <t>月</t>
    </r>
    <r>
      <rPr>
        <sz val="11"/>
        <rFont val="ＭＳ Ｐゴシック"/>
        <family val="3"/>
        <charset val="128"/>
      </rPr>
      <t>数　</t>
    </r>
    <r>
      <rPr>
        <b/>
        <sz val="11"/>
        <rFont val="ＭＳ Ｐゴシック"/>
        <family val="3"/>
        <charset val="128"/>
      </rPr>
      <t>FW2/FW3</t>
    </r>
    <r>
      <rPr>
        <sz val="11"/>
        <rFont val="ＭＳ Ｐゴシック"/>
        <family val="3"/>
        <charset val="128"/>
      </rPr>
      <t>：</t>
    </r>
    <r>
      <rPr>
        <b/>
        <sz val="11"/>
        <color indexed="10"/>
        <rFont val="ＭＳ Ｐゴシック"/>
        <family val="3"/>
        <charset val="128"/>
      </rPr>
      <t>年</t>
    </r>
    <r>
      <rPr>
        <sz val="11"/>
        <rFont val="ＭＳ Ｐゴシック"/>
        <family val="3"/>
        <charset val="128"/>
      </rPr>
      <t>数　を入力します。</t>
    </r>
    <rPh sb="1" eb="3">
      <t>リンギョウ</t>
    </rPh>
    <rPh sb="3" eb="5">
      <t>シュウギョウ</t>
    </rPh>
    <rPh sb="5" eb="7">
      <t>ケイケン</t>
    </rPh>
    <rPh sb="20" eb="22">
      <t>ツキスウ</t>
    </rPh>
    <rPh sb="31" eb="33">
      <t>ネンスウ</t>
    </rPh>
    <rPh sb="35" eb="37">
      <t>ニュウリョク</t>
    </rPh>
    <phoneticPr fontId="2"/>
  </si>
  <si>
    <r>
      <t>【林大等修了生の集合研修不参加】 各県の林業大学校等（様式2-2補足を参照）修了生の内、ＦＷ１集合研修に</t>
    </r>
    <r>
      <rPr>
        <sz val="11"/>
        <color indexed="10"/>
        <rFont val="ＭＳ Ｐゴシック"/>
        <family val="3"/>
        <charset val="128"/>
      </rPr>
      <t>参加しない</t>
    </r>
    <r>
      <rPr>
        <sz val="11"/>
        <rFont val="ＭＳ Ｐゴシック"/>
        <family val="3"/>
        <charset val="128"/>
      </rPr>
      <t>場合、”○”を選択します。</t>
    </r>
    <rPh sb="4" eb="6">
      <t>シュウリョウ</t>
    </rPh>
    <rPh sb="8" eb="10">
      <t>シュウゴウ</t>
    </rPh>
    <rPh sb="10" eb="12">
      <t>ケンシュウ</t>
    </rPh>
    <rPh sb="12" eb="15">
      <t>フサンカ</t>
    </rPh>
    <rPh sb="17" eb="18">
      <t>カク</t>
    </rPh>
    <rPh sb="18" eb="19">
      <t>ケン</t>
    </rPh>
    <rPh sb="27" eb="29">
      <t>ヨウシキ</t>
    </rPh>
    <rPh sb="32" eb="34">
      <t>ホソク</t>
    </rPh>
    <rPh sb="35" eb="37">
      <t>サンショウ</t>
    </rPh>
    <rPh sb="38" eb="41">
      <t>シュウリョウセイ</t>
    </rPh>
    <rPh sb="42" eb="43">
      <t>ウチ</t>
    </rPh>
    <rPh sb="47" eb="49">
      <t>シュウゴウ</t>
    </rPh>
    <rPh sb="49" eb="51">
      <t>ケンシュウ</t>
    </rPh>
    <rPh sb="52" eb="54">
      <t>サンカ</t>
    </rPh>
    <rPh sb="57" eb="59">
      <t>バアイ</t>
    </rPh>
    <rPh sb="64" eb="66">
      <t>センタク</t>
    </rPh>
    <phoneticPr fontId="2"/>
  </si>
  <si>
    <r>
      <t>研修生の減（計画承認に遡っての取り止め）の研修生：　</t>
    </r>
    <r>
      <rPr>
        <sz val="12"/>
        <color indexed="10"/>
        <rFont val="ＭＳ Ｐゴシック"/>
        <family val="3"/>
        <charset val="128"/>
      </rPr>
      <t>研修開始年月日</t>
    </r>
    <r>
      <rPr>
        <sz val="12"/>
        <color indexed="8"/>
        <rFont val="ＭＳ Ｐゴシック"/>
        <family val="3"/>
        <charset val="128"/>
      </rPr>
      <t>、</t>
    </r>
    <r>
      <rPr>
        <sz val="12"/>
        <color indexed="10"/>
        <rFont val="ＭＳ Ｐゴシック"/>
        <family val="3"/>
        <charset val="128"/>
      </rPr>
      <t>研修月数</t>
    </r>
    <r>
      <rPr>
        <sz val="12"/>
        <color indexed="8"/>
        <rFont val="ＭＳ Ｐゴシック"/>
        <family val="3"/>
        <charset val="128"/>
      </rPr>
      <t>、</t>
    </r>
    <r>
      <rPr>
        <sz val="12"/>
        <color indexed="10"/>
        <rFont val="ＭＳ Ｐゴシック"/>
        <family val="3"/>
        <charset val="128"/>
      </rPr>
      <t>実地研修日数</t>
    </r>
    <r>
      <rPr>
        <sz val="12"/>
        <color indexed="8"/>
        <rFont val="ＭＳ Ｐゴシック"/>
        <family val="3"/>
        <charset val="128"/>
      </rPr>
      <t>は</t>
    </r>
    <r>
      <rPr>
        <sz val="12"/>
        <color indexed="10"/>
        <rFont val="ＭＳ Ｐゴシック"/>
        <family val="3"/>
        <charset val="128"/>
      </rPr>
      <t>空欄</t>
    </r>
    <r>
      <rPr>
        <sz val="12"/>
        <color indexed="8"/>
        <rFont val="ＭＳ Ｐゴシック"/>
        <family val="3"/>
        <charset val="128"/>
      </rPr>
      <t>へ、また、</t>
    </r>
    <r>
      <rPr>
        <sz val="12"/>
        <color indexed="10"/>
        <rFont val="ＭＳ Ｐゴシック"/>
        <family val="3"/>
        <charset val="128"/>
      </rPr>
      <t>備考欄</t>
    </r>
    <r>
      <rPr>
        <sz val="12"/>
        <color indexed="8"/>
        <rFont val="ＭＳ Ｐゴシック"/>
        <family val="3"/>
        <charset val="128"/>
      </rPr>
      <t>に"</t>
    </r>
    <r>
      <rPr>
        <sz val="12"/>
        <color indexed="10"/>
        <rFont val="ＭＳ Ｐゴシック"/>
        <family val="3"/>
        <charset val="128"/>
      </rPr>
      <t>研修生の減</t>
    </r>
    <r>
      <rPr>
        <sz val="12"/>
        <color indexed="8"/>
        <rFont val="ＭＳ Ｐゴシック"/>
        <family val="3"/>
        <charset val="128"/>
      </rPr>
      <t>"と記載ください。（その研修生に係る金額は</t>
    </r>
    <r>
      <rPr>
        <sz val="12"/>
        <color indexed="10"/>
        <rFont val="ＭＳ Ｐゴシック"/>
        <family val="3"/>
        <charset val="128"/>
      </rPr>
      <t>0円</t>
    </r>
    <r>
      <rPr>
        <sz val="12"/>
        <color indexed="8"/>
        <rFont val="ＭＳ Ｐゴシック"/>
        <family val="3"/>
        <charset val="128"/>
      </rPr>
      <t>にしてください）</t>
    </r>
    <rPh sb="0" eb="2">
      <t>ケンシュウ</t>
    </rPh>
    <rPh sb="2" eb="3">
      <t>セイ</t>
    </rPh>
    <rPh sb="4" eb="5">
      <t>ゲン</t>
    </rPh>
    <rPh sb="6" eb="8">
      <t>ケイカク</t>
    </rPh>
    <rPh sb="8" eb="10">
      <t>ショウニン</t>
    </rPh>
    <rPh sb="11" eb="12">
      <t>サカノボ</t>
    </rPh>
    <rPh sb="15" eb="16">
      <t>ト</t>
    </rPh>
    <rPh sb="17" eb="18">
      <t>ヤ</t>
    </rPh>
    <rPh sb="21" eb="23">
      <t>ケンシュウ</t>
    </rPh>
    <rPh sb="23" eb="24">
      <t>セイ</t>
    </rPh>
    <rPh sb="26" eb="28">
      <t>ケンシュウ</t>
    </rPh>
    <rPh sb="28" eb="30">
      <t>カイシ</t>
    </rPh>
    <rPh sb="30" eb="33">
      <t>ネンガッピ</t>
    </rPh>
    <rPh sb="34" eb="36">
      <t>ケンシュウ</t>
    </rPh>
    <rPh sb="36" eb="38">
      <t>ツキスウ</t>
    </rPh>
    <rPh sb="39" eb="41">
      <t>ジッチ</t>
    </rPh>
    <rPh sb="41" eb="43">
      <t>ケンシュウ</t>
    </rPh>
    <rPh sb="43" eb="45">
      <t>ニッスウ</t>
    </rPh>
    <rPh sb="46" eb="48">
      <t>クウラン</t>
    </rPh>
    <rPh sb="53" eb="55">
      <t>ビコウ</t>
    </rPh>
    <rPh sb="55" eb="56">
      <t>ラン</t>
    </rPh>
    <rPh sb="58" eb="60">
      <t>ケンシュウ</t>
    </rPh>
    <rPh sb="60" eb="61">
      <t>セイ</t>
    </rPh>
    <rPh sb="62" eb="63">
      <t>ゲン</t>
    </rPh>
    <rPh sb="65" eb="67">
      <t>キサイ</t>
    </rPh>
    <rPh sb="75" eb="77">
      <t>ケンシュウ</t>
    </rPh>
    <rPh sb="77" eb="78">
      <t>セイ</t>
    </rPh>
    <rPh sb="79" eb="80">
      <t>カカ</t>
    </rPh>
    <rPh sb="81" eb="83">
      <t>キンガク</t>
    </rPh>
    <rPh sb="85" eb="86">
      <t>エン</t>
    </rPh>
    <phoneticPr fontId="2"/>
  </si>
  <si>
    <t>【ＴＲ、ＦＷ２、ＦＷ３月額上限】は、昨年度同様、9万円のままです。</t>
    <rPh sb="11" eb="13">
      <t>ゲツガク</t>
    </rPh>
    <rPh sb="13" eb="15">
      <t>ジョウゲン</t>
    </rPh>
    <rPh sb="18" eb="21">
      <t>サクネンド</t>
    </rPh>
    <rPh sb="21" eb="23">
      <t>ドウヨウ</t>
    </rPh>
    <rPh sb="25" eb="27">
      <t>マンエン</t>
    </rPh>
    <phoneticPr fontId="4"/>
  </si>
  <si>
    <t>就業環境整備費の助成要件は労災保険・雇用保険・厚生年金・健康保険・退職金共済の全てに加入することです。</t>
    <phoneticPr fontId="4"/>
  </si>
  <si>
    <t>退職金共済など、年度途中から加入する場合でも様式2-2の社会保険等の該当項目に〇をつけてください。（備考欄にその旨を入力し、加入月から金額を入力してください）</t>
    <rPh sb="0" eb="3">
      <t>タイショクキン</t>
    </rPh>
    <rPh sb="3" eb="5">
      <t>キョウサイ</t>
    </rPh>
    <rPh sb="8" eb="10">
      <t>ネンド</t>
    </rPh>
    <rPh sb="10" eb="12">
      <t>トチュウ</t>
    </rPh>
    <rPh sb="14" eb="16">
      <t>カニュウ</t>
    </rPh>
    <rPh sb="18" eb="20">
      <t>バアイ</t>
    </rPh>
    <rPh sb="22" eb="24">
      <t>ヨウシキ</t>
    </rPh>
    <rPh sb="28" eb="30">
      <t>シャカイ</t>
    </rPh>
    <rPh sb="30" eb="32">
      <t>ホケン</t>
    </rPh>
    <rPh sb="32" eb="33">
      <t>トウ</t>
    </rPh>
    <rPh sb="34" eb="36">
      <t>ガイトウ</t>
    </rPh>
    <rPh sb="36" eb="38">
      <t>コウモク</t>
    </rPh>
    <rPh sb="50" eb="52">
      <t>ビコウ</t>
    </rPh>
    <rPh sb="52" eb="53">
      <t>ラン</t>
    </rPh>
    <rPh sb="56" eb="57">
      <t>ムネ</t>
    </rPh>
    <rPh sb="58" eb="60">
      <t>ニュウリョク</t>
    </rPh>
    <rPh sb="62" eb="64">
      <t>カニュウ</t>
    </rPh>
    <rPh sb="64" eb="65">
      <t>ツキ</t>
    </rPh>
    <rPh sb="67" eb="69">
      <t>キンガク</t>
    </rPh>
    <rPh sb="70" eb="72">
      <t>ニュウリョク</t>
    </rPh>
    <phoneticPr fontId="4"/>
  </si>
  <si>
    <t>高知県立林業大学校</t>
    <rPh sb="6" eb="7">
      <t>ダイ</t>
    </rPh>
    <phoneticPr fontId="17"/>
  </si>
  <si>
    <t>R3</t>
    <phoneticPr fontId="4"/>
  </si>
  <si>
    <t>R1補正</t>
    <rPh sb="2" eb="4">
      <t>ホセイ</t>
    </rPh>
    <phoneticPr fontId="4"/>
  </si>
  <si>
    <t>R2補正</t>
    <rPh sb="2" eb="4">
      <t>ホセイ</t>
    </rPh>
    <phoneticPr fontId="4"/>
  </si>
  <si>
    <t>山間部導入研修</t>
    <rPh sb="0" eb="3">
      <t>サンカンブ</t>
    </rPh>
    <rPh sb="3" eb="5">
      <t>ドウニュウ</t>
    </rPh>
    <rPh sb="5" eb="7">
      <t>ケンシュウ</t>
    </rPh>
    <phoneticPr fontId="2"/>
  </si>
  <si>
    <t>多技能</t>
    <rPh sb="0" eb="1">
      <t>タ</t>
    </rPh>
    <rPh sb="1" eb="3">
      <t>ギノウ</t>
    </rPh>
    <phoneticPr fontId="2"/>
  </si>
  <si>
    <t>ＦＷ１</t>
    <phoneticPr fontId="2"/>
  </si>
  <si>
    <t>ＦＷ２</t>
    <phoneticPr fontId="2"/>
  </si>
  <si>
    <t>北海道</t>
    <rPh sb="0" eb="3">
      <t>ホッカイドウ</t>
    </rPh>
    <phoneticPr fontId="17"/>
  </si>
  <si>
    <r>
      <t>合計</t>
    </r>
    <r>
      <rPr>
        <b/>
        <sz val="11"/>
        <color indexed="10"/>
        <rFont val="ＭＳ Ｐゴシック"/>
        <family val="3"/>
        <charset val="128"/>
      </rPr>
      <t>（最大3ヶ月）</t>
    </r>
    <rPh sb="3" eb="5">
      <t>サイダイ</t>
    </rPh>
    <rPh sb="7" eb="8">
      <t>ゲツ</t>
    </rPh>
    <phoneticPr fontId="4"/>
  </si>
  <si>
    <t>TR</t>
    <phoneticPr fontId="8"/>
  </si>
  <si>
    <t>資材費購入リスト</t>
    <rPh sb="0" eb="2">
      <t>シザイ</t>
    </rPh>
    <rPh sb="2" eb="3">
      <t>ヒ</t>
    </rPh>
    <rPh sb="3" eb="5">
      <t>コウニュウ</t>
    </rPh>
    <phoneticPr fontId="4"/>
  </si>
  <si>
    <t>ＴＲ</t>
    <phoneticPr fontId="14"/>
  </si>
  <si>
    <t>【多技能化】月額上限は9万円です。</t>
    <rPh sb="1" eb="2">
      <t>タ</t>
    </rPh>
    <rPh sb="2" eb="4">
      <t>ギノウ</t>
    </rPh>
    <rPh sb="4" eb="5">
      <t>カ</t>
    </rPh>
    <rPh sb="6" eb="8">
      <t>ゲツガク</t>
    </rPh>
    <rPh sb="8" eb="10">
      <t>ジョウゲン</t>
    </rPh>
    <rPh sb="12" eb="14">
      <t>マンエン</t>
    </rPh>
    <phoneticPr fontId="4"/>
  </si>
  <si>
    <t>多技能化</t>
    <rPh sb="0" eb="1">
      <t>タ</t>
    </rPh>
    <rPh sb="1" eb="3">
      <t>ギノウ</t>
    </rPh>
    <rPh sb="3" eb="4">
      <t>カ</t>
    </rPh>
    <phoneticPr fontId="74"/>
  </si>
  <si>
    <t>多技能化</t>
    <rPh sb="0" eb="1">
      <t>タ</t>
    </rPh>
    <rPh sb="1" eb="3">
      <t>ギノウ</t>
    </rPh>
    <rPh sb="3" eb="4">
      <t>カ</t>
    </rPh>
    <phoneticPr fontId="14"/>
  </si>
  <si>
    <t>多技能化研修</t>
    <rPh sb="0" eb="1">
      <t>タ</t>
    </rPh>
    <rPh sb="1" eb="3">
      <t>ギノウ</t>
    </rPh>
    <rPh sb="3" eb="4">
      <t>カ</t>
    </rPh>
    <rPh sb="4" eb="6">
      <t>ケンシュウ</t>
    </rPh>
    <phoneticPr fontId="2"/>
  </si>
  <si>
    <t>助成対象研修生数（ＦＷ２）</t>
    <rPh sb="0" eb="2">
      <t>ジョセイ</t>
    </rPh>
    <rPh sb="2" eb="4">
      <t>タイショウ</t>
    </rPh>
    <rPh sb="4" eb="7">
      <t>ケンシュウセイ</t>
    </rPh>
    <rPh sb="7" eb="8">
      <t>スウ</t>
    </rPh>
    <phoneticPr fontId="4"/>
  </si>
  <si>
    <t>助成額　（上限：助成対象研修生数×５万円）</t>
    <rPh sb="15" eb="16">
      <t>スウ</t>
    </rPh>
    <phoneticPr fontId="13"/>
  </si>
  <si>
    <t>ＴＲ研修中止届</t>
    <phoneticPr fontId="15"/>
  </si>
  <si>
    <t>ＴＲ</t>
    <phoneticPr fontId="15"/>
  </si>
  <si>
    <t>ＦＷ・多技能化研修中止届</t>
    <rPh sb="3" eb="4">
      <t>タ</t>
    </rPh>
    <rPh sb="4" eb="6">
      <t>ギノウ</t>
    </rPh>
    <rPh sb="6" eb="7">
      <t>カ</t>
    </rPh>
    <phoneticPr fontId="24"/>
  </si>
  <si>
    <t>　承認を受けた「緑の雇用」新規就業者育成推進事業によるＦＷ・多技能化研修について、都合により中止せざるを得なくなりましたので下記のとおり届け出します。
　なお、助成金の請求はありません。</t>
    <rPh sb="30" eb="31">
      <t>タ</t>
    </rPh>
    <rPh sb="31" eb="33">
      <t>ギノウ</t>
    </rPh>
    <rPh sb="33" eb="34">
      <t>カ</t>
    </rPh>
    <phoneticPr fontId="24"/>
  </si>
  <si>
    <t>多技能化</t>
    <rPh sb="0" eb="1">
      <t>タ</t>
    </rPh>
    <rPh sb="1" eb="3">
      <t>ギノウ</t>
    </rPh>
    <rPh sb="3" eb="4">
      <t>カ</t>
    </rPh>
    <phoneticPr fontId="24"/>
  </si>
  <si>
    <t>ＦＷ３</t>
    <phoneticPr fontId="74"/>
  </si>
  <si>
    <t>助成対象研修生数（ＦＷ３）</t>
    <rPh sb="0" eb="2">
      <t>ジョセイ</t>
    </rPh>
    <rPh sb="2" eb="4">
      <t>タイショウ</t>
    </rPh>
    <rPh sb="4" eb="7">
      <t>ケンシュウセイ</t>
    </rPh>
    <rPh sb="7" eb="8">
      <t>スウ</t>
    </rPh>
    <phoneticPr fontId="4"/>
  </si>
  <si>
    <t>備考
(実地研修日数の
計画理由等)</t>
    <rPh sb="0" eb="2">
      <t>ビコウ</t>
    </rPh>
    <rPh sb="4" eb="6">
      <t>ジッチ</t>
    </rPh>
    <rPh sb="6" eb="8">
      <t>ケンシュウ</t>
    </rPh>
    <rPh sb="8" eb="10">
      <t>ニッスウ</t>
    </rPh>
    <rPh sb="12" eb="14">
      <t>ケイカク</t>
    </rPh>
    <rPh sb="14" eb="16">
      <t>リユウ</t>
    </rPh>
    <rPh sb="16" eb="17">
      <t>トウ</t>
    </rPh>
    <phoneticPr fontId="2"/>
  </si>
  <si>
    <t>実地研修日数</t>
    <rPh sb="0" eb="2">
      <t>ジッチ</t>
    </rPh>
    <rPh sb="4" eb="6">
      <t>ニッスウ</t>
    </rPh>
    <phoneticPr fontId="2"/>
  </si>
  <si>
    <t>林業経営体名</t>
  </si>
  <si>
    <t>林業経営体名</t>
    <phoneticPr fontId="74"/>
  </si>
  <si>
    <t>林業経営体名</t>
    <phoneticPr fontId="4"/>
  </si>
  <si>
    <t>林業経営体名</t>
    <phoneticPr fontId="7"/>
  </si>
  <si>
    <t>林業経営体名</t>
    <phoneticPr fontId="8"/>
  </si>
  <si>
    <t>林業経営体名</t>
    <phoneticPr fontId="14"/>
  </si>
  <si>
    <t>林業経営体名</t>
    <phoneticPr fontId="2"/>
  </si>
  <si>
    <t>林業経営体名</t>
    <phoneticPr fontId="17"/>
  </si>
  <si>
    <t>林業経営体名</t>
    <phoneticPr fontId="4"/>
  </si>
  <si>
    <t>研修生（減をのぞく）</t>
    <rPh sb="0" eb="3">
      <t>ケンシュウセイ</t>
    </rPh>
    <rPh sb="4" eb="5">
      <t>ゲン</t>
    </rPh>
    <phoneticPr fontId="74"/>
  </si>
  <si>
    <t>多技能化</t>
    <rPh sb="0" eb="1">
      <t>タ</t>
    </rPh>
    <rPh sb="1" eb="3">
      <t>ギノウ</t>
    </rPh>
    <rPh sb="3" eb="4">
      <t>カ</t>
    </rPh>
    <phoneticPr fontId="2"/>
  </si>
  <si>
    <t>北海道立北の森づくり専門学院</t>
    <phoneticPr fontId="17"/>
  </si>
  <si>
    <t>研修生リスト・技術習得推進費【多技能化】</t>
    <rPh sb="7" eb="9">
      <t>ギジュツ</t>
    </rPh>
    <rPh sb="9" eb="11">
      <t>シュウトク</t>
    </rPh>
    <rPh sb="11" eb="13">
      <t>スイシン</t>
    </rPh>
    <rPh sb="13" eb="14">
      <t>ヒ</t>
    </rPh>
    <rPh sb="15" eb="16">
      <t>タ</t>
    </rPh>
    <rPh sb="16" eb="18">
      <t>ギノウ</t>
    </rPh>
    <rPh sb="18" eb="19">
      <t>カ</t>
    </rPh>
    <phoneticPr fontId="2"/>
  </si>
  <si>
    <t>育林</t>
    <rPh sb="0" eb="2">
      <t>イクリン</t>
    </rPh>
    <phoneticPr fontId="74"/>
  </si>
  <si>
    <t>造林</t>
    <rPh sb="0" eb="2">
      <t>ゾウリン</t>
    </rPh>
    <phoneticPr fontId="74"/>
  </si>
  <si>
    <t>森林保護対策</t>
    <rPh sb="0" eb="2">
      <t>シンリン</t>
    </rPh>
    <rPh sb="2" eb="4">
      <t>ホゴ</t>
    </rPh>
    <rPh sb="4" eb="6">
      <t>タイサク</t>
    </rPh>
    <phoneticPr fontId="74"/>
  </si>
  <si>
    <t>地拵え</t>
    <rPh sb="0" eb="2">
      <t>ジゴシラ</t>
    </rPh>
    <phoneticPr fontId="74"/>
  </si>
  <si>
    <t>植付</t>
    <rPh sb="0" eb="2">
      <t>ウエツケ</t>
    </rPh>
    <phoneticPr fontId="74"/>
  </si>
  <si>
    <t>下刈</t>
    <rPh sb="0" eb="2">
      <t>シタガ</t>
    </rPh>
    <phoneticPr fontId="74"/>
  </si>
  <si>
    <t>除伐</t>
    <rPh sb="0" eb="2">
      <t>ジョバツ</t>
    </rPh>
    <phoneticPr fontId="74"/>
  </si>
  <si>
    <t>倒木起こし</t>
    <rPh sb="0" eb="2">
      <t>トウボク</t>
    </rPh>
    <rPh sb="2" eb="3">
      <t>オ</t>
    </rPh>
    <phoneticPr fontId="74"/>
  </si>
  <si>
    <t>枝打ち</t>
    <rPh sb="0" eb="2">
      <t>エダウ</t>
    </rPh>
    <phoneticPr fontId="74"/>
  </si>
  <si>
    <t>薬剤散布</t>
    <rPh sb="0" eb="2">
      <t>ヤクザイ</t>
    </rPh>
    <rPh sb="2" eb="4">
      <t>サンプ</t>
    </rPh>
    <phoneticPr fontId="74"/>
  </si>
  <si>
    <t>伐倒駆除その他病虫害防除</t>
    <rPh sb="0" eb="2">
      <t>バットウ</t>
    </rPh>
    <rPh sb="2" eb="4">
      <t>クジョ</t>
    </rPh>
    <rPh sb="6" eb="7">
      <t>タ</t>
    </rPh>
    <phoneticPr fontId="74"/>
  </si>
  <si>
    <t>防護柵設置その他鳥獣害防除</t>
    <rPh sb="0" eb="2">
      <t>ボウゴ</t>
    </rPh>
    <rPh sb="2" eb="3">
      <t>サク</t>
    </rPh>
    <rPh sb="3" eb="5">
      <t>セッチ</t>
    </rPh>
    <rPh sb="7" eb="8">
      <t>タ</t>
    </rPh>
    <rPh sb="8" eb="10">
      <t>チョウジュウ</t>
    </rPh>
    <rPh sb="10" eb="11">
      <t>ガイ</t>
    </rPh>
    <rPh sb="11" eb="13">
      <t>ボウジョ</t>
    </rPh>
    <phoneticPr fontId="74"/>
  </si>
  <si>
    <t>作業種</t>
    <rPh sb="0" eb="2">
      <t>サギョウ</t>
    </rPh>
    <rPh sb="2" eb="3">
      <t>シュ</t>
    </rPh>
    <phoneticPr fontId="74"/>
  </si>
  <si>
    <t>内容</t>
    <rPh sb="0" eb="2">
      <t>ナイヨウ</t>
    </rPh>
    <phoneticPr fontId="74"/>
  </si>
  <si>
    <t>備考</t>
    <rPh sb="0" eb="2">
      <t>ビコウ</t>
    </rPh>
    <phoneticPr fontId="74"/>
  </si>
  <si>
    <t>様式２－１３</t>
    <phoneticPr fontId="2"/>
  </si>
  <si>
    <t>様式２－１４</t>
    <phoneticPr fontId="2"/>
  </si>
  <si>
    <t>合計</t>
    <rPh sb="0" eb="2">
      <t>ゴウケイ</t>
    </rPh>
    <phoneticPr fontId="74"/>
  </si>
  <si>
    <t>2-17</t>
    <phoneticPr fontId="2"/>
  </si>
  <si>
    <t>2-18</t>
    <phoneticPr fontId="2"/>
  </si>
  <si>
    <t>【多技能化】研修生リスト・技術習得推進費明細</t>
    <rPh sb="1" eb="2">
      <t>タ</t>
    </rPh>
    <rPh sb="2" eb="4">
      <t>ギノウ</t>
    </rPh>
    <rPh sb="4" eb="5">
      <t>カ</t>
    </rPh>
    <rPh sb="6" eb="9">
      <t>ケンシュウセイ</t>
    </rPh>
    <rPh sb="13" eb="15">
      <t>ギジュツ</t>
    </rPh>
    <rPh sb="15" eb="17">
      <t>シュウトク</t>
    </rPh>
    <rPh sb="17" eb="19">
      <t>スイシン</t>
    </rPh>
    <rPh sb="19" eb="20">
      <t>ヒ</t>
    </rPh>
    <rPh sb="20" eb="22">
      <t>メイサイ</t>
    </rPh>
    <phoneticPr fontId="2"/>
  </si>
  <si>
    <t>【多技能化】作業面積</t>
    <rPh sb="1" eb="2">
      <t>タ</t>
    </rPh>
    <rPh sb="2" eb="4">
      <t>ギノウ</t>
    </rPh>
    <rPh sb="4" eb="5">
      <t>カ</t>
    </rPh>
    <rPh sb="6" eb="8">
      <t>サギョウ</t>
    </rPh>
    <rPh sb="8" eb="10">
      <t>メンセキ</t>
    </rPh>
    <phoneticPr fontId="2"/>
  </si>
  <si>
    <t>防護ズボン(class1以上)</t>
    <rPh sb="0" eb="2">
      <t>ボウゴ</t>
    </rPh>
    <rPh sb="12" eb="14">
      <t>イジョウ</t>
    </rPh>
    <phoneticPr fontId="4"/>
  </si>
  <si>
    <t>安全向上対策費明細</t>
    <rPh sb="0" eb="2">
      <t>アンゼン</t>
    </rPh>
    <rPh sb="2" eb="4">
      <t>コウジョウ</t>
    </rPh>
    <rPh sb="4" eb="6">
      <t>タイサク</t>
    </rPh>
    <rPh sb="6" eb="7">
      <t>ヒ</t>
    </rPh>
    <rPh sb="7" eb="9">
      <t>メイサイ</t>
    </rPh>
    <phoneticPr fontId="4"/>
  </si>
  <si>
    <t>様式２－９</t>
    <phoneticPr fontId="11"/>
  </si>
  <si>
    <t>理由選択</t>
    <rPh sb="0" eb="2">
      <t>リユウ</t>
    </rPh>
    <rPh sb="2" eb="4">
      <t>センタク</t>
    </rPh>
    <phoneticPr fontId="74"/>
  </si>
  <si>
    <t>充当済のため購入せず</t>
    <phoneticPr fontId="4"/>
  </si>
  <si>
    <t>購入しない場合は理由を選択してください。</t>
    <rPh sb="0" eb="2">
      <t>コウニュウ</t>
    </rPh>
    <rPh sb="5" eb="7">
      <t>バアイ</t>
    </rPh>
    <rPh sb="8" eb="10">
      <t>リユウ</t>
    </rPh>
    <rPh sb="11" eb="13">
      <t>センタク</t>
    </rPh>
    <phoneticPr fontId="74"/>
  </si>
  <si>
    <t>作業面積【多技能化】</t>
    <rPh sb="0" eb="2">
      <t>サギョウ</t>
    </rPh>
    <rPh sb="2" eb="4">
      <t>メンセキ</t>
    </rPh>
    <rPh sb="5" eb="6">
      <t>タ</t>
    </rPh>
    <rPh sb="6" eb="8">
      <t>ギノウ</t>
    </rPh>
    <rPh sb="8" eb="9">
      <t>カ</t>
    </rPh>
    <phoneticPr fontId="2"/>
  </si>
  <si>
    <t>調整額</t>
    <rPh sb="0" eb="2">
      <t>チョウセイ</t>
    </rPh>
    <rPh sb="2" eb="3">
      <t>ガク</t>
    </rPh>
    <phoneticPr fontId="4"/>
  </si>
  <si>
    <t>金額調整用</t>
    <rPh sb="0" eb="2">
      <t>キンガク</t>
    </rPh>
    <rPh sb="2" eb="5">
      <t>チョウセイヨウ</t>
    </rPh>
    <phoneticPr fontId="4"/>
  </si>
  <si>
    <t>③ 単価はすべて税抜で入力してください。</t>
    <rPh sb="2" eb="4">
      <t>タンカ</t>
    </rPh>
    <rPh sb="8" eb="9">
      <t>ゼイ</t>
    </rPh>
    <rPh sb="9" eb="10">
      <t>ヌ</t>
    </rPh>
    <rPh sb="11" eb="13">
      <t>ニュウリョク</t>
    </rPh>
    <phoneticPr fontId="13"/>
  </si>
  <si>
    <t>様式２－１７</t>
    <phoneticPr fontId="9"/>
  </si>
  <si>
    <t>様式２－１８</t>
    <phoneticPr fontId="9"/>
  </si>
  <si>
    <t>FWで購入予定のため購入せず</t>
    <rPh sb="3" eb="5">
      <t>コウニュウ</t>
    </rPh>
    <rPh sb="5" eb="7">
      <t>ヨテイ</t>
    </rPh>
    <rPh sb="10" eb="12">
      <t>コウニュウ</t>
    </rPh>
    <phoneticPr fontId="4"/>
  </si>
  <si>
    <t>　承認を受けた「緑の雇用」新規就業者育成推進事業によるＴＲ研修について、都合により中止せざるを得なくなりましたので下記のとおり届け出します。
　なお、助成金の請求はありません。</t>
    <rPh sb="29" eb="31">
      <t>ケンシュウ</t>
    </rPh>
    <phoneticPr fontId="15"/>
  </si>
  <si>
    <t>【多技能化】技術習得推進費は10日以上研修を行った月が助成対象となります。</t>
    <rPh sb="1" eb="2">
      <t>タ</t>
    </rPh>
    <rPh sb="2" eb="4">
      <t>ギノウ</t>
    </rPh>
    <rPh sb="4" eb="5">
      <t>カ</t>
    </rPh>
    <rPh sb="6" eb="8">
      <t>ギジュツ</t>
    </rPh>
    <rPh sb="8" eb="10">
      <t>シュウトク</t>
    </rPh>
    <rPh sb="10" eb="12">
      <t>スイシン</t>
    </rPh>
    <rPh sb="12" eb="13">
      <t>ヒ</t>
    </rPh>
    <rPh sb="16" eb="17">
      <t>ニチ</t>
    </rPh>
    <rPh sb="17" eb="19">
      <t>イジョウ</t>
    </rPh>
    <rPh sb="19" eb="21">
      <t>ケンシュウ</t>
    </rPh>
    <rPh sb="22" eb="23">
      <t>オコナ</t>
    </rPh>
    <rPh sb="25" eb="26">
      <t>ツキ</t>
    </rPh>
    <rPh sb="27" eb="29">
      <t>ジョセイ</t>
    </rPh>
    <rPh sb="29" eb="31">
      <t>タイショウ</t>
    </rPh>
    <phoneticPr fontId="4"/>
  </si>
  <si>
    <t>伐木等の業務に係る
特別教育</t>
    <rPh sb="0" eb="2">
      <t>バツボク</t>
    </rPh>
    <rPh sb="2" eb="3">
      <t>トウ</t>
    </rPh>
    <rPh sb="4" eb="6">
      <t>ギョウム</t>
    </rPh>
    <rPh sb="7" eb="8">
      <t>カカ</t>
    </rPh>
    <rPh sb="10" eb="12">
      <t>トクベツ</t>
    </rPh>
    <rPh sb="12" eb="14">
      <t>キョウイク</t>
    </rPh>
    <phoneticPr fontId="2"/>
  </si>
  <si>
    <t>資材費　未購入理由</t>
    <rPh sb="0" eb="2">
      <t>シザイ</t>
    </rPh>
    <rPh sb="2" eb="3">
      <t>ヒ</t>
    </rPh>
    <rPh sb="4" eb="7">
      <t>ミコウニュウ</t>
    </rPh>
    <rPh sb="7" eb="9">
      <t>リユウ</t>
    </rPh>
    <phoneticPr fontId="2"/>
  </si>
  <si>
    <t>下期で購入予定のため購入せず（防護ズボン着用済）</t>
    <rPh sb="15" eb="17">
      <t>ボウゴ</t>
    </rPh>
    <rPh sb="20" eb="22">
      <t>チャクヨウ</t>
    </rPh>
    <rPh sb="22" eb="23">
      <t>ズ</t>
    </rPh>
    <phoneticPr fontId="4"/>
  </si>
  <si>
    <t>③品名はリストより選択してください。リストにない商品の購入は不可です。また手入力はできません。</t>
    <rPh sb="1" eb="3">
      <t>ヒンメイ</t>
    </rPh>
    <rPh sb="9" eb="11">
      <t>センタク</t>
    </rPh>
    <rPh sb="24" eb="26">
      <t>ショウヒン</t>
    </rPh>
    <rPh sb="27" eb="29">
      <t>コウニュウ</t>
    </rPh>
    <rPh sb="30" eb="32">
      <t>フカ</t>
    </rPh>
    <rPh sb="37" eb="38">
      <t>テ</t>
    </rPh>
    <rPh sb="38" eb="40">
      <t>ニュウリョク</t>
    </rPh>
    <phoneticPr fontId="13"/>
  </si>
  <si>
    <r>
      <t>合計</t>
    </r>
    <r>
      <rPr>
        <b/>
        <sz val="11"/>
        <color indexed="10"/>
        <rFont val="ＭＳ Ｐゴシック"/>
        <family val="3"/>
        <charset val="128"/>
      </rPr>
      <t>（最大2ヶ月）</t>
    </r>
    <rPh sb="3" eb="5">
      <t>サイダイ</t>
    </rPh>
    <rPh sb="7" eb="8">
      <t>ゲツ</t>
    </rPh>
    <phoneticPr fontId="4"/>
  </si>
  <si>
    <t>造林業務従事経験</t>
    <rPh sb="0" eb="2">
      <t>ゾウリン</t>
    </rPh>
    <rPh sb="2" eb="4">
      <t>ギョウム</t>
    </rPh>
    <rPh sb="4" eb="6">
      <t>ジュウジ</t>
    </rPh>
    <rPh sb="6" eb="8">
      <t>ケイケン</t>
    </rPh>
    <phoneticPr fontId="2"/>
  </si>
  <si>
    <r>
      <t>作業面積(ha)　</t>
    </r>
    <r>
      <rPr>
        <b/>
        <sz val="12"/>
        <color rgb="FFFF0000"/>
        <rFont val="ＭＳ Ｐゴシック"/>
        <family val="3"/>
        <charset val="128"/>
        <scheme val="minor"/>
      </rPr>
      <t>（※1）</t>
    </r>
    <rPh sb="0" eb="2">
      <t>サギョウ</t>
    </rPh>
    <rPh sb="2" eb="4">
      <t>メンセキ</t>
    </rPh>
    <phoneticPr fontId="74"/>
  </si>
  <si>
    <r>
      <t>備考　</t>
    </r>
    <r>
      <rPr>
        <b/>
        <sz val="12"/>
        <color rgb="FFFF0000"/>
        <rFont val="ＭＳ Ｐゴシック"/>
        <family val="3"/>
        <charset val="128"/>
        <scheme val="minor"/>
      </rPr>
      <t>（※2）</t>
    </r>
    <rPh sb="0" eb="2">
      <t>ビコウ</t>
    </rPh>
    <phoneticPr fontId="74"/>
  </si>
  <si>
    <r>
      <rPr>
        <b/>
        <sz val="12"/>
        <color indexed="10"/>
        <rFont val="ＭＳ Ｐゴシック"/>
        <family val="3"/>
        <charset val="128"/>
      </rPr>
      <t>※2　</t>
    </r>
    <r>
      <rPr>
        <sz val="12"/>
        <rFont val="ＭＳ Ｐゴシック"/>
        <family val="3"/>
        <charset val="128"/>
      </rPr>
      <t>備考には作業場所・請負契約名等を入力してください。</t>
    </r>
    <rPh sb="3" eb="5">
      <t>ビコウ</t>
    </rPh>
    <rPh sb="7" eb="11">
      <t>サギョウバショ</t>
    </rPh>
    <rPh sb="12" eb="14">
      <t>ウケオイ</t>
    </rPh>
    <rPh sb="14" eb="17">
      <t>ケイヤクメイ</t>
    </rPh>
    <rPh sb="17" eb="18">
      <t>ナド</t>
    </rPh>
    <rPh sb="19" eb="21">
      <t>ニュウリョク</t>
    </rPh>
    <phoneticPr fontId="8"/>
  </si>
  <si>
    <r>
      <rPr>
        <b/>
        <sz val="12"/>
        <color indexed="10"/>
        <rFont val="ＭＳ Ｐゴシック"/>
        <family val="3"/>
        <charset val="128"/>
      </rPr>
      <t>※1</t>
    </r>
    <r>
      <rPr>
        <sz val="12"/>
        <color theme="1"/>
        <rFont val="ＭＳ Ｐゴシック"/>
        <family val="3"/>
        <charset val="128"/>
        <scheme val="minor"/>
      </rPr>
      <t>　多技能化実地研修で作業する面積（実績時は、作業した面積）を入力してください。小数点以下2桁まで入力可能です。</t>
    </r>
    <rPh sb="3" eb="6">
      <t>タギノウ</t>
    </rPh>
    <rPh sb="6" eb="7">
      <t>カ</t>
    </rPh>
    <rPh sb="7" eb="9">
      <t>ジッチ</t>
    </rPh>
    <rPh sb="9" eb="11">
      <t>ケンシュウ</t>
    </rPh>
    <rPh sb="12" eb="14">
      <t>サギョウ</t>
    </rPh>
    <rPh sb="16" eb="18">
      <t>メンセキ</t>
    </rPh>
    <rPh sb="19" eb="22">
      <t>ジッセキジ</t>
    </rPh>
    <rPh sb="24" eb="26">
      <t>サギョウ</t>
    </rPh>
    <rPh sb="28" eb="30">
      <t>メンセキ</t>
    </rPh>
    <rPh sb="32" eb="34">
      <t>ニュウリョク</t>
    </rPh>
    <rPh sb="41" eb="46">
      <t>ショウスウテンイカ</t>
    </rPh>
    <rPh sb="47" eb="48">
      <t>ケタ</t>
    </rPh>
    <rPh sb="50" eb="52">
      <t>ニュウリョク</t>
    </rPh>
    <rPh sb="52" eb="54">
      <t>カノウ</t>
    </rPh>
    <phoneticPr fontId="8"/>
  </si>
  <si>
    <t>③防護ズボンはclass1以上が対象です。JIS同等は対象外です。</t>
    <rPh sb="1" eb="3">
      <t>ボウゴ</t>
    </rPh>
    <rPh sb="13" eb="15">
      <t>イジョウ</t>
    </rPh>
    <rPh sb="16" eb="18">
      <t>タイショウ</t>
    </rPh>
    <rPh sb="24" eb="26">
      <t>ドウトウ</t>
    </rPh>
    <rPh sb="27" eb="30">
      <t>タイショウガイ</t>
    </rPh>
    <phoneticPr fontId="13"/>
  </si>
  <si>
    <t>③防護ブーツはclass1相当以上が対象です。</t>
    <rPh sb="1" eb="3">
      <t>ボウゴ</t>
    </rPh>
    <rPh sb="13" eb="15">
      <t>ソウトウ</t>
    </rPh>
    <rPh sb="15" eb="17">
      <t>イジョウ</t>
    </rPh>
    <rPh sb="18" eb="20">
      <t>タイショウ</t>
    </rPh>
    <phoneticPr fontId="13"/>
  </si>
  <si>
    <t>防護ブーツ(class1相当以上)</t>
    <rPh sb="0" eb="2">
      <t>ボウゴ</t>
    </rPh>
    <rPh sb="12" eb="14">
      <t>ソウトウ</t>
    </rPh>
    <rPh sb="14" eb="16">
      <t>イジョウ</t>
    </rPh>
    <phoneticPr fontId="4"/>
  </si>
  <si>
    <t>山間部への定着希望者</t>
    <rPh sb="0" eb="3">
      <t>サンカンブ</t>
    </rPh>
    <rPh sb="5" eb="10">
      <t>テイチャクキボウシャ</t>
    </rPh>
    <phoneticPr fontId="2"/>
  </si>
  <si>
    <t>ＴＲ</t>
    <phoneticPr fontId="13"/>
  </si>
  <si>
    <t>研修資材費明細②</t>
    <rPh sb="0" eb="2">
      <t>ケンシュウ</t>
    </rPh>
    <rPh sb="2" eb="4">
      <t>シザイ</t>
    </rPh>
    <rPh sb="4" eb="5">
      <t>ヒ</t>
    </rPh>
    <phoneticPr fontId="4"/>
  </si>
  <si>
    <t>研修資材費明細①</t>
    <rPh sb="0" eb="2">
      <t>ケンシュウ</t>
    </rPh>
    <rPh sb="2" eb="4">
      <t>シザイ</t>
    </rPh>
    <rPh sb="4" eb="5">
      <t>ヒ</t>
    </rPh>
    <phoneticPr fontId="4"/>
  </si>
  <si>
    <t>R3補正/R4緑</t>
    <rPh sb="2" eb="4">
      <t>ホセイ</t>
    </rPh>
    <rPh sb="7" eb="8">
      <t>ミドリ</t>
    </rPh>
    <phoneticPr fontId="2"/>
  </si>
  <si>
    <t>令和４年度「緑の雇用」新規就業者育成推進事業</t>
    <phoneticPr fontId="18"/>
  </si>
  <si>
    <t>令和３年度補正「緑の雇用」新規就業者育成推進事業</t>
    <rPh sb="5" eb="7">
      <t>ホセイ</t>
    </rPh>
    <rPh sb="13" eb="15">
      <t>シンキ</t>
    </rPh>
    <rPh sb="15" eb="18">
      <t>シュウギョウシャ</t>
    </rPh>
    <phoneticPr fontId="2"/>
  </si>
  <si>
    <t>R4</t>
    <phoneticPr fontId="4"/>
  </si>
  <si>
    <t>R3補正</t>
    <rPh sb="2" eb="4">
      <t>ホセイ</t>
    </rPh>
    <phoneticPr fontId="4"/>
  </si>
  <si>
    <t>ヘルメット・防災面</t>
    <rPh sb="6" eb="8">
      <t>ボウサイ</t>
    </rPh>
    <rPh sb="8" eb="9">
      <t>メン</t>
    </rPh>
    <phoneticPr fontId="2"/>
  </si>
  <si>
    <t>林業用ジャケット</t>
    <rPh sb="0" eb="3">
      <t>リンギョウヨウ</t>
    </rPh>
    <phoneticPr fontId="2"/>
  </si>
  <si>
    <t>レインウェア</t>
    <phoneticPr fontId="2"/>
  </si>
  <si>
    <t>防護ズボン(class1以上)</t>
    <rPh sb="0" eb="2">
      <t>ボウゴ</t>
    </rPh>
    <rPh sb="12" eb="14">
      <t>イジョウ</t>
    </rPh>
    <phoneticPr fontId="2"/>
  </si>
  <si>
    <t>カタログ11p～15pチェーンソー防護ズボン</t>
    <rPh sb="17" eb="19">
      <t>ボウゴ</t>
    </rPh>
    <phoneticPr fontId="2"/>
  </si>
  <si>
    <t>サスペンダー</t>
    <phoneticPr fontId="2"/>
  </si>
  <si>
    <t>カタログ15pサスペンダー</t>
    <phoneticPr fontId="2"/>
  </si>
  <si>
    <t>脚絆</t>
    <rPh sb="0" eb="2">
      <t>キャハン</t>
    </rPh>
    <phoneticPr fontId="2"/>
  </si>
  <si>
    <t>防護ブーツ(class1相当以上)</t>
    <rPh sb="0" eb="2">
      <t>ボウゴ</t>
    </rPh>
    <rPh sb="12" eb="14">
      <t>ソウトウ</t>
    </rPh>
    <rPh sb="14" eb="16">
      <t>イジョウ</t>
    </rPh>
    <phoneticPr fontId="2"/>
  </si>
  <si>
    <t>地下足袋・長靴・安全靴</t>
    <rPh sb="0" eb="2">
      <t>ジカ</t>
    </rPh>
    <rPh sb="2" eb="4">
      <t>タビ</t>
    </rPh>
    <rPh sb="5" eb="7">
      <t>ナガグツ</t>
    </rPh>
    <rPh sb="8" eb="10">
      <t>アンゼン</t>
    </rPh>
    <rPh sb="10" eb="11">
      <t>グツ</t>
    </rPh>
    <phoneticPr fontId="2"/>
  </si>
  <si>
    <t>インソール</t>
    <phoneticPr fontId="2"/>
  </si>
  <si>
    <t>手袋・腕カバー</t>
    <rPh sb="0" eb="2">
      <t>テブクロ</t>
    </rPh>
    <rPh sb="3" eb="4">
      <t>ウデ</t>
    </rPh>
    <phoneticPr fontId="2"/>
  </si>
  <si>
    <t>木起こし・木廻し道具</t>
    <rPh sb="0" eb="1">
      <t>キ</t>
    </rPh>
    <rPh sb="1" eb="2">
      <t>オ</t>
    </rPh>
    <rPh sb="5" eb="6">
      <t>キ</t>
    </rPh>
    <rPh sb="6" eb="7">
      <t>マワ</t>
    </rPh>
    <rPh sb="8" eb="10">
      <t>ドウグ</t>
    </rPh>
    <phoneticPr fontId="2"/>
  </si>
  <si>
    <t>フック</t>
    <phoneticPr fontId="2"/>
  </si>
  <si>
    <t>鉈・手斧・のこ・ハンマー</t>
    <rPh sb="0" eb="1">
      <t>ナタ</t>
    </rPh>
    <rPh sb="2" eb="4">
      <t>テオノ</t>
    </rPh>
    <phoneticPr fontId="2"/>
  </si>
  <si>
    <t>とび</t>
    <phoneticPr fontId="2"/>
  </si>
  <si>
    <t>セーフティーゴーグル</t>
    <phoneticPr fontId="2"/>
  </si>
  <si>
    <t>ガイドレーザー・水準器</t>
    <rPh sb="8" eb="11">
      <t>スイジュンキ</t>
    </rPh>
    <phoneticPr fontId="2"/>
  </si>
  <si>
    <t>距離計測器</t>
    <rPh sb="0" eb="2">
      <t>キョリ</t>
    </rPh>
    <rPh sb="2" eb="5">
      <t>ケイソクキ</t>
    </rPh>
    <phoneticPr fontId="2"/>
  </si>
  <si>
    <t>無線機・呼子</t>
    <rPh sb="0" eb="3">
      <t>ムセンキ</t>
    </rPh>
    <rPh sb="4" eb="6">
      <t>ヨビコ</t>
    </rPh>
    <phoneticPr fontId="2"/>
  </si>
  <si>
    <t>背負子・リュックサック</t>
    <rPh sb="0" eb="3">
      <t>ショイコ</t>
    </rPh>
    <phoneticPr fontId="2"/>
  </si>
  <si>
    <t>防犯・災害対策品</t>
    <rPh sb="0" eb="2">
      <t>ボウハン</t>
    </rPh>
    <rPh sb="3" eb="5">
      <t>サイガイ</t>
    </rPh>
    <rPh sb="5" eb="7">
      <t>タイサク</t>
    </rPh>
    <rPh sb="7" eb="8">
      <t>ヒン</t>
    </rPh>
    <phoneticPr fontId="2"/>
  </si>
  <si>
    <t>ツールベルト・ツールバッグ</t>
    <phoneticPr fontId="2"/>
  </si>
  <si>
    <t>墜落防止ハーネス</t>
    <rPh sb="0" eb="2">
      <t>ツイラク</t>
    </rPh>
    <rPh sb="2" eb="4">
      <t>ボウシ</t>
    </rPh>
    <phoneticPr fontId="2"/>
  </si>
  <si>
    <t>救急用品</t>
    <rPh sb="0" eb="2">
      <t>キュウキュウ</t>
    </rPh>
    <rPh sb="2" eb="3">
      <t>ヨウ</t>
    </rPh>
    <rPh sb="3" eb="4">
      <t>ヒン</t>
    </rPh>
    <phoneticPr fontId="2"/>
  </si>
  <si>
    <t>防獣・防虫用品</t>
    <rPh sb="0" eb="1">
      <t>ボウ</t>
    </rPh>
    <rPh sb="1" eb="2">
      <t>ジュウ</t>
    </rPh>
    <rPh sb="3" eb="5">
      <t>ボウチュウ</t>
    </rPh>
    <rPh sb="5" eb="6">
      <t>ヨウ</t>
    </rPh>
    <rPh sb="6" eb="7">
      <t>ヒン</t>
    </rPh>
    <phoneticPr fontId="2"/>
  </si>
  <si>
    <t>イヤーマフ・耳栓</t>
    <rPh sb="6" eb="8">
      <t>ミミセン</t>
    </rPh>
    <phoneticPr fontId="2"/>
  </si>
  <si>
    <t>目立て道具</t>
    <rPh sb="0" eb="2">
      <t>メタ</t>
    </rPh>
    <rPh sb="3" eb="5">
      <t>ドウグ</t>
    </rPh>
    <phoneticPr fontId="2"/>
  </si>
  <si>
    <t>カタログ外　ファイルゲージ、やすり</t>
    <rPh sb="4" eb="5">
      <t>ソト</t>
    </rPh>
    <phoneticPr fontId="2"/>
  </si>
  <si>
    <t>くさび</t>
    <phoneticPr fontId="2"/>
  </si>
  <si>
    <t>カタログ外　くさび</t>
    <rPh sb="4" eb="5">
      <t>ソト</t>
    </rPh>
    <phoneticPr fontId="2"/>
  </si>
  <si>
    <t>金額調整用</t>
    <rPh sb="0" eb="2">
      <t>キンガク</t>
    </rPh>
    <rPh sb="2" eb="5">
      <t>チョウセイヨウ</t>
    </rPh>
    <phoneticPr fontId="2"/>
  </si>
  <si>
    <t>資材費一式（計画時のみ）</t>
    <rPh sb="0" eb="3">
      <t>シザイヒ</t>
    </rPh>
    <rPh sb="3" eb="5">
      <t>イッシキ</t>
    </rPh>
    <rPh sb="6" eb="9">
      <t>ケイカクジ</t>
    </rPh>
    <phoneticPr fontId="2"/>
  </si>
  <si>
    <t>計画時用</t>
    <rPh sb="0" eb="4">
      <t>ケイカクジヨウ</t>
    </rPh>
    <phoneticPr fontId="2"/>
  </si>
  <si>
    <t>ヘルメット用キャップ</t>
    <rPh sb="5" eb="6">
      <t>ヨウ</t>
    </rPh>
    <phoneticPr fontId="4"/>
  </si>
  <si>
    <t>カタログ4p　さわやかキャップ、防寒の達人</t>
    <rPh sb="16" eb="18">
      <t>ボウカン</t>
    </rPh>
    <rPh sb="19" eb="21">
      <t>タツジン</t>
    </rPh>
    <phoneticPr fontId="4"/>
  </si>
  <si>
    <t>カタログ20pインソール</t>
    <phoneticPr fontId="2"/>
  </si>
  <si>
    <t>カタログ3～4pヘルメット　防災面はカタログ外</t>
    <rPh sb="14" eb="16">
      <t>ボウサイ</t>
    </rPh>
    <rPh sb="16" eb="17">
      <t>メン</t>
    </rPh>
    <rPh sb="22" eb="23">
      <t>ソト</t>
    </rPh>
    <phoneticPr fontId="2"/>
  </si>
  <si>
    <t>カタログ5p～7p林業用ジャケット</t>
    <rPh sb="9" eb="12">
      <t>リンギョウヨウ</t>
    </rPh>
    <phoneticPr fontId="2"/>
  </si>
  <si>
    <t>カタログ9～10p衣類</t>
    <rPh sb="9" eb="11">
      <t>イルイ</t>
    </rPh>
    <phoneticPr fontId="2"/>
  </si>
  <si>
    <t>シャツ・スパッツ・靴下</t>
    <rPh sb="9" eb="11">
      <t>クツシタ</t>
    </rPh>
    <phoneticPr fontId="2"/>
  </si>
  <si>
    <t>カタログ20p脚絆</t>
    <rPh sb="7" eb="9">
      <t>キャハン</t>
    </rPh>
    <phoneticPr fontId="2"/>
  </si>
  <si>
    <t>カタログ21～24pチェーンソー防護ブーツ</t>
    <rPh sb="16" eb="18">
      <t>ボウゴ</t>
    </rPh>
    <phoneticPr fontId="2"/>
  </si>
  <si>
    <t>カタログ25p～28p足袋・長靴・安全靴</t>
    <rPh sb="11" eb="13">
      <t>タビ</t>
    </rPh>
    <rPh sb="14" eb="16">
      <t>ナガグツ</t>
    </rPh>
    <rPh sb="17" eb="19">
      <t>アンゼン</t>
    </rPh>
    <rPh sb="19" eb="20">
      <t>グツ</t>
    </rPh>
    <phoneticPr fontId="2"/>
  </si>
  <si>
    <t>カタログ29p～30p手袋・腕カバー</t>
    <rPh sb="11" eb="13">
      <t>テブクロ</t>
    </rPh>
    <rPh sb="14" eb="15">
      <t>ウデ</t>
    </rPh>
    <phoneticPr fontId="2"/>
  </si>
  <si>
    <t>カタログ31p～32pレインウェア</t>
    <phoneticPr fontId="2"/>
  </si>
  <si>
    <t>カタログ33pファン付き作業服</t>
    <rPh sb="10" eb="11">
      <t>ツ</t>
    </rPh>
    <rPh sb="12" eb="15">
      <t>サギョウフク</t>
    </rPh>
    <phoneticPr fontId="2"/>
  </si>
  <si>
    <t>ヒートベスト</t>
    <phoneticPr fontId="4"/>
  </si>
  <si>
    <t>カタログ34p　防寒対策用品</t>
    <rPh sb="8" eb="14">
      <t>ボウカンタイサクヨウヒン</t>
    </rPh>
    <phoneticPr fontId="4"/>
  </si>
  <si>
    <t>カタログ35pフェリングレバー、インパクトバー、ブレイキングバー、木回しベルト</t>
    <rPh sb="33" eb="34">
      <t>キ</t>
    </rPh>
    <rPh sb="34" eb="35">
      <t>マワ</t>
    </rPh>
    <phoneticPr fontId="2"/>
  </si>
  <si>
    <t>カタログ35pリフティングフック、リフティングトング・木材トング</t>
    <rPh sb="27" eb="29">
      <t>モクザイ</t>
    </rPh>
    <phoneticPr fontId="2"/>
  </si>
  <si>
    <t>カタログ35pハチェット、万能斧、手斧　カタログ外　のこ、ハンマー</t>
    <rPh sb="13" eb="15">
      <t>バンノウ</t>
    </rPh>
    <rPh sb="15" eb="16">
      <t>オノ</t>
    </rPh>
    <rPh sb="17" eb="19">
      <t>テオノ</t>
    </rPh>
    <rPh sb="24" eb="25">
      <t>ソト</t>
    </rPh>
    <phoneticPr fontId="2"/>
  </si>
  <si>
    <t>カタログ35p　耳栓　カタログ外　イヤーマフ</t>
    <rPh sb="8" eb="10">
      <t>ミミセン</t>
    </rPh>
    <rPh sb="15" eb="16">
      <t>ソト</t>
    </rPh>
    <phoneticPr fontId="2"/>
  </si>
  <si>
    <t>カタログ35pアルミ両手とび</t>
    <rPh sb="10" eb="12">
      <t>リョウテ</t>
    </rPh>
    <phoneticPr fontId="2"/>
  </si>
  <si>
    <t>カタログ35pセーフティーゴーグル</t>
    <phoneticPr fontId="2"/>
  </si>
  <si>
    <t>カタログ37pガイドレーザー、ガイドレベル</t>
    <phoneticPr fontId="2"/>
  </si>
  <si>
    <t>カタログ37pレーザーレンジファインダー</t>
    <phoneticPr fontId="2"/>
  </si>
  <si>
    <t>カタログ37p緊急通報ハンマー　　トランシーバー、ホイッスルなどカタログ外</t>
    <rPh sb="7" eb="9">
      <t>キンキュウ</t>
    </rPh>
    <rPh sb="9" eb="11">
      <t>ツウホウ</t>
    </rPh>
    <rPh sb="36" eb="37">
      <t>ソト</t>
    </rPh>
    <phoneticPr fontId="2"/>
  </si>
  <si>
    <t>カタログ35pロガーキャリア、ロガーパック、バックパック、チェーンソーリュック</t>
    <phoneticPr fontId="2"/>
  </si>
  <si>
    <t>カタログ37pセーフエスケープ</t>
    <phoneticPr fontId="2"/>
  </si>
  <si>
    <t>カタログ36pロガーツールベルト、ロガーツールバッグ</t>
    <phoneticPr fontId="2"/>
  </si>
  <si>
    <t>カタログ37p柱上用対応フルハーネス</t>
    <rPh sb="7" eb="8">
      <t>ハシラ</t>
    </rPh>
    <rPh sb="8" eb="9">
      <t>ウエ</t>
    </rPh>
    <rPh sb="9" eb="10">
      <t>ヨウ</t>
    </rPh>
    <rPh sb="10" eb="12">
      <t>タイオウ</t>
    </rPh>
    <phoneticPr fontId="2"/>
  </si>
  <si>
    <t>カタログ37pオリジナル救急セット、ポイズンリムーバー</t>
    <rPh sb="12" eb="14">
      <t>キュウキュウ</t>
    </rPh>
    <phoneticPr fontId="2"/>
  </si>
  <si>
    <t>カタログ37～38pp殺虫剤、クマよけ鈴・スプレー</t>
    <rPh sb="11" eb="14">
      <t>サッチュウザイ</t>
    </rPh>
    <rPh sb="19" eb="20">
      <t>スズ</t>
    </rPh>
    <phoneticPr fontId="2"/>
  </si>
  <si>
    <t>ＴＲ・多技能研修(Ｒ３補正) 助成金請求書【上期】</t>
    <rPh sb="3" eb="4">
      <t>タ</t>
    </rPh>
    <rPh sb="4" eb="6">
      <t>ギノウ</t>
    </rPh>
    <phoneticPr fontId="2"/>
  </si>
  <si>
    <t>ＴＲ・多技能研修(Ｒ３補正) 助成金請求書【年間】</t>
    <rPh sb="3" eb="4">
      <t>タ</t>
    </rPh>
    <rPh sb="4" eb="6">
      <t>ギノウ</t>
    </rPh>
    <phoneticPr fontId="2"/>
  </si>
  <si>
    <t>ＦＷ研修 助成金請求書【上期】</t>
    <phoneticPr fontId="2"/>
  </si>
  <si>
    <t>2-17_TR多技能化研修(R3補正)助成金請求書【年間】</t>
    <phoneticPr fontId="2"/>
  </si>
  <si>
    <t>様式２－１０</t>
    <phoneticPr fontId="2"/>
  </si>
  <si>
    <t>指導員番号</t>
    <rPh sb="0" eb="3">
      <t>シドウイン</t>
    </rPh>
    <rPh sb="3" eb="5">
      <t>バンゴウ</t>
    </rPh>
    <phoneticPr fontId="2"/>
  </si>
  <si>
    <t>ＦＬ研修の修了年度</t>
    <rPh sb="2" eb="4">
      <t>ケンシュウ</t>
    </rPh>
    <rPh sb="5" eb="7">
      <t>シュウリョウ</t>
    </rPh>
    <rPh sb="7" eb="9">
      <t>ネンド</t>
    </rPh>
    <phoneticPr fontId="2"/>
  </si>
  <si>
    <t>ＦＭ研修の修了年度</t>
    <phoneticPr fontId="2"/>
  </si>
  <si>
    <r>
      <t xml:space="preserve">指導の実施状況
</t>
    </r>
    <r>
      <rPr>
        <sz val="10"/>
        <color indexed="10"/>
        <rFont val="ＭＳ Ｐゴシック"/>
        <family val="3"/>
        <charset val="128"/>
      </rPr>
      <t>実績時選択</t>
    </r>
    <rPh sb="0" eb="2">
      <t>シドウ</t>
    </rPh>
    <rPh sb="3" eb="5">
      <t>ジッシ</t>
    </rPh>
    <rPh sb="5" eb="7">
      <t>ジョウキョウ</t>
    </rPh>
    <rPh sb="8" eb="10">
      <t>ジッセキ</t>
    </rPh>
    <rPh sb="10" eb="11">
      <t>ジ</t>
    </rPh>
    <rPh sb="11" eb="13">
      <t>センタク</t>
    </rPh>
    <phoneticPr fontId="2"/>
  </si>
  <si>
    <t>当年度受講中</t>
    <rPh sb="0" eb="6">
      <t>トウネンドジュコウチュウ</t>
    </rPh>
    <phoneticPr fontId="2"/>
  </si>
  <si>
    <t>備考
（所属支所名等）</t>
    <rPh sb="0" eb="2">
      <t>ビコウ</t>
    </rPh>
    <rPh sb="4" eb="6">
      <t>ショゾク</t>
    </rPh>
    <rPh sb="6" eb="8">
      <t>シショ</t>
    </rPh>
    <rPh sb="8" eb="9">
      <t>メイ</t>
    </rPh>
    <rPh sb="9" eb="10">
      <t>ナド</t>
    </rPh>
    <phoneticPr fontId="2"/>
  </si>
  <si>
    <r>
      <t xml:space="preserve">指導の実施状況
</t>
    </r>
    <r>
      <rPr>
        <sz val="10"/>
        <color indexed="10"/>
        <rFont val="ＭＳ Ｐゴシック"/>
        <family val="3"/>
        <charset val="128"/>
      </rPr>
      <t>実績時選択</t>
    </r>
    <rPh sb="0" eb="2">
      <t>シドウ</t>
    </rPh>
    <rPh sb="3" eb="5">
      <t>ジッシ</t>
    </rPh>
    <rPh sb="5" eb="7">
      <t>ジョウキョウジッセキ</t>
    </rPh>
    <phoneticPr fontId="2"/>
  </si>
  <si>
    <t>計画時の指導員数
（氏名数とする）</t>
    <rPh sb="0" eb="2">
      <t>ケイカク</t>
    </rPh>
    <rPh sb="2" eb="3">
      <t>ジ</t>
    </rPh>
    <rPh sb="4" eb="7">
      <t>シドウイン</t>
    </rPh>
    <rPh sb="7" eb="8">
      <t>スウ</t>
    </rPh>
    <rPh sb="10" eb="12">
      <t>シメイ</t>
    </rPh>
    <rPh sb="12" eb="13">
      <t>スウ</t>
    </rPh>
    <phoneticPr fontId="2"/>
  </si>
  <si>
    <t>実績時の指導員数
（内、実施状況は”指導実施”）</t>
    <rPh sb="0" eb="2">
      <t>ジッセキ</t>
    </rPh>
    <rPh sb="2" eb="3">
      <t>ジ</t>
    </rPh>
    <rPh sb="4" eb="7">
      <t>シドウイン</t>
    </rPh>
    <rPh sb="7" eb="8">
      <t>スウ</t>
    </rPh>
    <rPh sb="10" eb="11">
      <t>ウチ</t>
    </rPh>
    <rPh sb="12" eb="14">
      <t>ジッシ</t>
    </rPh>
    <rPh sb="14" eb="16">
      <t>ジョウキョウ</t>
    </rPh>
    <rPh sb="18" eb="20">
      <t>シドウ</t>
    </rPh>
    <rPh sb="20" eb="22">
      <t>ジッシ</t>
    </rPh>
    <phoneticPr fontId="2"/>
  </si>
  <si>
    <t>①ＦＬ、ＦＭ研修修了者が指導員資格を有します。</t>
    <rPh sb="6" eb="8">
      <t>ケンシュウ</t>
    </rPh>
    <rPh sb="8" eb="11">
      <t>シュウリョウシャ</t>
    </rPh>
    <rPh sb="12" eb="15">
      <t>シドウイン</t>
    </rPh>
    <rPh sb="15" eb="17">
      <t>シカク</t>
    </rPh>
    <rPh sb="18" eb="19">
      <t>ユウ</t>
    </rPh>
    <phoneticPr fontId="2"/>
  </si>
  <si>
    <t>②当年度にFLFM研修受講者は当年度受講中欄に受講中の研修区分を記載してください。</t>
    <rPh sb="1" eb="4">
      <t>トウネンド</t>
    </rPh>
    <rPh sb="9" eb="11">
      <t>ケンシュウ</t>
    </rPh>
    <rPh sb="11" eb="14">
      <t>ジュコウシャ</t>
    </rPh>
    <rPh sb="15" eb="18">
      <t>トウネンド</t>
    </rPh>
    <rPh sb="18" eb="20">
      <t>ジュコウ</t>
    </rPh>
    <rPh sb="20" eb="21">
      <t>チュウ</t>
    </rPh>
    <rPh sb="21" eb="22">
      <t>ラン</t>
    </rPh>
    <rPh sb="23" eb="26">
      <t>ジュコウチュウ</t>
    </rPh>
    <rPh sb="27" eb="31">
      <t>ケンシュウクブン</t>
    </rPh>
    <rPh sb="32" eb="34">
      <t>キサイ</t>
    </rPh>
    <phoneticPr fontId="2"/>
  </si>
  <si>
    <t>※当年度受講中の指導員が修了前に離脱した場合は当該指導員の行った研修は無効となり、その分の助成金は支払われません</t>
    <rPh sb="1" eb="4">
      <t>トウネンド</t>
    </rPh>
    <rPh sb="4" eb="7">
      <t>ジュコウチュウ</t>
    </rPh>
    <rPh sb="8" eb="11">
      <t>シドウイン</t>
    </rPh>
    <rPh sb="12" eb="15">
      <t>シュウリョウマエ</t>
    </rPh>
    <rPh sb="16" eb="18">
      <t>リダツ</t>
    </rPh>
    <rPh sb="20" eb="22">
      <t>バアイ</t>
    </rPh>
    <rPh sb="23" eb="25">
      <t>トウガイ</t>
    </rPh>
    <rPh sb="25" eb="28">
      <t>シドウイン</t>
    </rPh>
    <rPh sb="29" eb="30">
      <t>オコナ</t>
    </rPh>
    <rPh sb="32" eb="34">
      <t>ケンシュウ</t>
    </rPh>
    <rPh sb="35" eb="37">
      <t>ムコウ</t>
    </rPh>
    <rPh sb="43" eb="44">
      <t>ブン</t>
    </rPh>
    <rPh sb="45" eb="48">
      <t>ジョセイキン</t>
    </rPh>
    <rPh sb="49" eb="51">
      <t>シハラ</t>
    </rPh>
    <phoneticPr fontId="2"/>
  </si>
  <si>
    <t>③今年度指導する可能性がある指導員のみ記載してください。</t>
    <rPh sb="1" eb="4">
      <t>コンネンド</t>
    </rPh>
    <rPh sb="4" eb="6">
      <t>シドウ</t>
    </rPh>
    <rPh sb="8" eb="11">
      <t>カノウセイ</t>
    </rPh>
    <rPh sb="14" eb="17">
      <t>シドウイン</t>
    </rPh>
    <rPh sb="19" eb="21">
      <t>キサイ</t>
    </rPh>
    <phoneticPr fontId="2"/>
  </si>
  <si>
    <t>令和３年度補正・令和４年度「緑の雇用」新規就業者育成推進事業</t>
    <rPh sb="0" eb="2">
      <t>レイワ</t>
    </rPh>
    <rPh sb="3" eb="5">
      <t>ネンド</t>
    </rPh>
    <rPh sb="5" eb="7">
      <t>ホセイ</t>
    </rPh>
    <rPh sb="19" eb="21">
      <t>シンキ</t>
    </rPh>
    <rPh sb="21" eb="24">
      <t>シュウギョウシャ</t>
    </rPh>
    <phoneticPr fontId="2"/>
  </si>
  <si>
    <t>ＦＷ研修　助成金請求書【年間】</t>
    <rPh sb="12" eb="14">
      <t>ネンカン</t>
    </rPh>
    <phoneticPr fontId="2"/>
  </si>
  <si>
    <t>ＴＲ・多技能化研修　助成金請求書【上期】</t>
    <rPh sb="3" eb="4">
      <t>タ</t>
    </rPh>
    <rPh sb="4" eb="6">
      <t>ギノウ</t>
    </rPh>
    <rPh sb="6" eb="7">
      <t>カ</t>
    </rPh>
    <rPh sb="7" eb="9">
      <t>ケンシュウ</t>
    </rPh>
    <rPh sb="10" eb="13">
      <t>ジョセイキン</t>
    </rPh>
    <rPh sb="13" eb="16">
      <t>セイキュウショ</t>
    </rPh>
    <rPh sb="17" eb="19">
      <t>カミキ</t>
    </rPh>
    <phoneticPr fontId="2"/>
  </si>
  <si>
    <t>R3補正</t>
    <rPh sb="2" eb="4">
      <t>ホセイ</t>
    </rPh>
    <phoneticPr fontId="28"/>
  </si>
  <si>
    <t>R4緑</t>
    <rPh sb="2" eb="3">
      <t>ミドリ</t>
    </rPh>
    <phoneticPr fontId="9"/>
  </si>
  <si>
    <t>ＴＲ・多技能化研修　助成金請求書【年間】</t>
    <rPh sb="3" eb="4">
      <t>タ</t>
    </rPh>
    <rPh sb="4" eb="6">
      <t>ギノウ</t>
    </rPh>
    <rPh sb="6" eb="7">
      <t>カ</t>
    </rPh>
    <rPh sb="17" eb="19">
      <t>ネンカン</t>
    </rPh>
    <phoneticPr fontId="2"/>
  </si>
  <si>
    <t>ＦＷ研修　助成金請求書【上期】</t>
    <rPh sb="5" eb="8">
      <t>ジョセイキン</t>
    </rPh>
    <rPh sb="8" eb="11">
      <t>セイキュウショ</t>
    </rPh>
    <rPh sb="12" eb="14">
      <t>カミキ</t>
    </rPh>
    <phoneticPr fontId="2"/>
  </si>
  <si>
    <r>
      <t>R4</t>
    </r>
    <r>
      <rPr>
        <sz val="11"/>
        <color indexed="8"/>
        <rFont val="ＭＳ Ｐゴシック"/>
        <family val="3"/>
        <charset val="128"/>
      </rPr>
      <t xml:space="preserve">年度
</t>
    </r>
    <r>
      <rPr>
        <sz val="9"/>
        <color indexed="8"/>
        <rFont val="ＭＳ Ｐゴシック"/>
        <family val="3"/>
        <charset val="128"/>
      </rPr>
      <t>(ＦＷ指導)</t>
    </r>
    <rPh sb="2" eb="4">
      <t>ネンド</t>
    </rPh>
    <rPh sb="8" eb="10">
      <t>シドウ</t>
    </rPh>
    <phoneticPr fontId="14"/>
  </si>
  <si>
    <t>合計
(ＦＷ)</t>
    <rPh sb="0" eb="2">
      <t>ゴウケイ</t>
    </rPh>
    <phoneticPr fontId="2"/>
  </si>
  <si>
    <t>ファン付き作業服・ファン付き作業服部品</t>
    <rPh sb="3" eb="4">
      <t>ツ</t>
    </rPh>
    <rPh sb="5" eb="8">
      <t>サギョウフク</t>
    </rPh>
    <rPh sb="12" eb="13">
      <t>ツ</t>
    </rPh>
    <rPh sb="14" eb="17">
      <t>サギョウフク</t>
    </rPh>
    <rPh sb="17" eb="19">
      <t>ブヒン</t>
    </rPh>
    <phoneticPr fontId="2"/>
  </si>
  <si>
    <t>ファン付き作業服</t>
    <rPh sb="3" eb="4">
      <t>ツ</t>
    </rPh>
    <rPh sb="5" eb="8">
      <t>サギョウフク</t>
    </rPh>
    <phoneticPr fontId="4"/>
  </si>
  <si>
    <t>多技能化研修（R3補正）</t>
    <rPh sb="0" eb="1">
      <t>タ</t>
    </rPh>
    <rPh sb="1" eb="3">
      <t>ギノウ</t>
    </rPh>
    <rPh sb="3" eb="4">
      <t>カ</t>
    </rPh>
    <rPh sb="4" eb="6">
      <t>ケンシュウ</t>
    </rPh>
    <phoneticPr fontId="9"/>
  </si>
  <si>
    <t>TR研修（R3補正）</t>
    <rPh sb="2" eb="4">
      <t>ケンシュウ</t>
    </rPh>
    <phoneticPr fontId="9"/>
  </si>
  <si>
    <t>多技能化研修</t>
    <rPh sb="0" eb="4">
      <t>タギノウカ</t>
    </rPh>
    <rPh sb="4" eb="6">
      <t>ケンシュウ</t>
    </rPh>
    <phoneticPr fontId="9"/>
  </si>
  <si>
    <t>多技能化研修（R3補正）</t>
    <rPh sb="0" eb="1">
      <t>タ</t>
    </rPh>
    <rPh sb="1" eb="3">
      <t>ギノウ</t>
    </rPh>
    <rPh sb="3" eb="4">
      <t>カ</t>
    </rPh>
    <rPh sb="4" eb="6">
      <t>ケンシュウ</t>
    </rPh>
    <rPh sb="9" eb="11">
      <t>ホセイ</t>
    </rPh>
    <phoneticPr fontId="9"/>
  </si>
  <si>
    <t>TR研修（R3補正）</t>
    <rPh sb="2" eb="4">
      <t>ケンシュウ</t>
    </rPh>
    <rPh sb="7" eb="9">
      <t>ホセイ</t>
    </rPh>
    <phoneticPr fontId="9"/>
  </si>
  <si>
    <r>
      <rPr>
        <b/>
        <sz val="11"/>
        <color indexed="10"/>
        <rFont val="ＭＳ Ｐゴシック"/>
        <family val="3"/>
        <charset val="128"/>
      </rPr>
      <t>※1</t>
    </r>
    <r>
      <rPr>
        <sz val="11"/>
        <color theme="1"/>
        <rFont val="ＭＳ Ｐゴシック"/>
        <family val="3"/>
        <charset val="128"/>
        <scheme val="minor"/>
      </rPr>
      <t>　トラック等による土場から木材市場や製材所への丸太の運搬作業は対象外。</t>
    </r>
    <phoneticPr fontId="2"/>
  </si>
  <si>
    <r>
      <rPr>
        <b/>
        <sz val="11"/>
        <color indexed="10"/>
        <rFont val="ＭＳ Ｐゴシック"/>
        <family val="3"/>
        <charset val="128"/>
      </rPr>
      <t>※2</t>
    </r>
    <r>
      <rPr>
        <sz val="11"/>
        <rFont val="ＭＳ Ｐゴシック"/>
        <family val="3"/>
        <charset val="128"/>
      </rPr>
      <t xml:space="preserve"> 多技能化研修における対象作業種は、③造林、④育林（切り捨て間伐を除く）、⑫森林保護対策のみ。</t>
    </r>
    <rPh sb="3" eb="4">
      <t>タ</t>
    </rPh>
    <rPh sb="4" eb="6">
      <t>ギノウ</t>
    </rPh>
    <rPh sb="6" eb="7">
      <t>カ</t>
    </rPh>
    <rPh sb="7" eb="9">
      <t>ケンシュウ</t>
    </rPh>
    <rPh sb="13" eb="15">
      <t>タイショウ</t>
    </rPh>
    <rPh sb="15" eb="17">
      <t>サギョウ</t>
    </rPh>
    <rPh sb="17" eb="18">
      <t>シュ</t>
    </rPh>
    <rPh sb="21" eb="23">
      <t>ゾウリン</t>
    </rPh>
    <rPh sb="25" eb="27">
      <t>イクリン</t>
    </rPh>
    <rPh sb="28" eb="29">
      <t>キ</t>
    </rPh>
    <rPh sb="30" eb="31">
      <t>ス</t>
    </rPh>
    <rPh sb="32" eb="34">
      <t>カンバツ</t>
    </rPh>
    <rPh sb="35" eb="36">
      <t>ノゾ</t>
    </rPh>
    <rPh sb="40" eb="42">
      <t>シンリン</t>
    </rPh>
    <rPh sb="42" eb="44">
      <t>ホゴ</t>
    </rPh>
    <rPh sb="44" eb="46">
      <t>タイサク</t>
    </rPh>
    <phoneticPr fontId="2"/>
  </si>
  <si>
    <t>①資材･設備管理</t>
    <phoneticPr fontId="2"/>
  </si>
  <si>
    <t>②森林調査･測量</t>
    <rPh sb="1" eb="3">
      <t>シンリン</t>
    </rPh>
    <rPh sb="3" eb="5">
      <t>チョウサ</t>
    </rPh>
    <rPh sb="6" eb="8">
      <t>ソクリョウ</t>
    </rPh>
    <phoneticPr fontId="2"/>
  </si>
  <si>
    <r>
      <t>③造林</t>
    </r>
    <r>
      <rPr>
        <b/>
        <sz val="11"/>
        <color rgb="FFFF0000"/>
        <rFont val="ＭＳ Ｐゴシック"/>
        <family val="3"/>
        <charset val="128"/>
        <scheme val="minor"/>
      </rPr>
      <t>（※2）</t>
    </r>
    <phoneticPr fontId="2"/>
  </si>
  <si>
    <r>
      <t>④育林</t>
    </r>
    <r>
      <rPr>
        <b/>
        <sz val="11"/>
        <color rgb="FFFF0000"/>
        <rFont val="ＭＳ Ｐゴシック"/>
        <family val="3"/>
        <charset val="128"/>
        <scheme val="minor"/>
      </rPr>
      <t>（※2）</t>
    </r>
    <rPh sb="1" eb="3">
      <t>イクリン</t>
    </rPh>
    <phoneticPr fontId="2"/>
  </si>
  <si>
    <t>⑤伐倒(素材生産)</t>
    <phoneticPr fontId="2"/>
  </si>
  <si>
    <t>⑥造材(素材生産)</t>
    <phoneticPr fontId="2"/>
  </si>
  <si>
    <t>⑦集材(素材生産)</t>
    <phoneticPr fontId="2"/>
  </si>
  <si>
    <t>⑧土場管理</t>
    <phoneticPr fontId="2"/>
  </si>
  <si>
    <r>
      <t>⑨輸送作業</t>
    </r>
    <r>
      <rPr>
        <b/>
        <sz val="11"/>
        <color indexed="10"/>
        <rFont val="ＭＳ Ｐゴシック"/>
        <family val="3"/>
        <charset val="128"/>
      </rPr>
      <t>（※1）</t>
    </r>
    <phoneticPr fontId="2"/>
  </si>
  <si>
    <t>⑩森林作業道等維持管理</t>
    <phoneticPr fontId="2"/>
  </si>
  <si>
    <t>⑪除染・漂流物等処理</t>
    <phoneticPr fontId="2"/>
  </si>
  <si>
    <r>
      <t>⑫森林保護対策</t>
    </r>
    <r>
      <rPr>
        <b/>
        <sz val="11"/>
        <color rgb="FFFF0000"/>
        <rFont val="ＭＳ Ｐゴシック"/>
        <family val="3"/>
        <charset val="128"/>
        <scheme val="minor"/>
      </rPr>
      <t>（※2）</t>
    </r>
    <phoneticPr fontId="2"/>
  </si>
  <si>
    <t>⑬森林作業道開設</t>
    <phoneticPr fontId="2"/>
  </si>
  <si>
    <t>R4合計</t>
    <rPh sb="2" eb="4">
      <t>ゴウケイ</t>
    </rPh>
    <phoneticPr fontId="2"/>
  </si>
  <si>
    <t>R3補正
(TR多技能化)</t>
    <rPh sb="2" eb="4">
      <t>ホセイ</t>
    </rPh>
    <rPh sb="8" eb="9">
      <t>タ</t>
    </rPh>
    <rPh sb="9" eb="11">
      <t>ギノウ</t>
    </rPh>
    <rPh sb="11" eb="12">
      <t>カ</t>
    </rPh>
    <phoneticPr fontId="14"/>
  </si>
  <si>
    <t>※TR多技能化のみ（ＦＷなし）の場合は指導管理費はR3補正となる</t>
    <rPh sb="3" eb="4">
      <t>タ</t>
    </rPh>
    <rPh sb="4" eb="6">
      <t>ギノウ</t>
    </rPh>
    <rPh sb="6" eb="7">
      <t>カ</t>
    </rPh>
    <rPh sb="16" eb="18">
      <t>バアイ</t>
    </rPh>
    <rPh sb="19" eb="21">
      <t>シドウ</t>
    </rPh>
    <rPh sb="21" eb="23">
      <t>カンリ</t>
    </rPh>
    <rPh sb="23" eb="24">
      <t>ヒ</t>
    </rPh>
    <rPh sb="27" eb="29">
      <t>ホセイ</t>
    </rPh>
    <phoneticPr fontId="14"/>
  </si>
  <si>
    <t>R3補正合計（※）</t>
    <rPh sb="2" eb="4">
      <t>ホセイ</t>
    </rPh>
    <rPh sb="4" eb="6">
      <t>ゴウケイ</t>
    </rPh>
    <phoneticPr fontId="2"/>
  </si>
  <si>
    <t>【修了年度】補正事業の場合は以下に置き換えて選択してください。（R2補正⇒R3を選択　R3補正⇒R4を選択）</t>
    <rPh sb="1" eb="3">
      <t>シュウリョウ</t>
    </rPh>
    <rPh sb="3" eb="5">
      <t>ネンド</t>
    </rPh>
    <rPh sb="6" eb="8">
      <t>ホセイ</t>
    </rPh>
    <rPh sb="8" eb="10">
      <t>ジギョウ</t>
    </rPh>
    <rPh sb="11" eb="13">
      <t>バアイ</t>
    </rPh>
    <rPh sb="14" eb="16">
      <t>イカ</t>
    </rPh>
    <rPh sb="17" eb="18">
      <t>オ</t>
    </rPh>
    <rPh sb="19" eb="20">
      <t>カ</t>
    </rPh>
    <rPh sb="22" eb="24">
      <t>センタク</t>
    </rPh>
    <rPh sb="34" eb="36">
      <t>ホセイ</t>
    </rPh>
    <rPh sb="40" eb="42">
      <t>センタク</t>
    </rPh>
    <rPh sb="45" eb="47">
      <t>ホセイ</t>
    </rPh>
    <rPh sb="51" eb="53">
      <t>センタク</t>
    </rPh>
    <phoneticPr fontId="2"/>
  </si>
  <si>
    <t>みなし指導員の指導の実施</t>
    <rPh sb="3" eb="6">
      <t>シドウイン</t>
    </rPh>
    <rPh sb="7" eb="9">
      <t>シドウ</t>
    </rPh>
    <rPh sb="10" eb="12">
      <t>ジッシ</t>
    </rPh>
    <phoneticPr fontId="2"/>
  </si>
  <si>
    <t>青森県</t>
    <rPh sb="0" eb="3">
      <t>アオモリケン</t>
    </rPh>
    <phoneticPr fontId="17"/>
  </si>
  <si>
    <t>青い森林業アカデミー</t>
    <rPh sb="0" eb="1">
      <t>アオ</t>
    </rPh>
    <rPh sb="2" eb="3">
      <t>モリ</t>
    </rPh>
    <rPh sb="3" eb="5">
      <t>リンギョウ</t>
    </rPh>
    <phoneticPr fontId="17"/>
  </si>
  <si>
    <t>奈良県</t>
    <rPh sb="0" eb="2">
      <t>ナラ</t>
    </rPh>
    <rPh sb="2" eb="3">
      <t>ケン</t>
    </rPh>
    <phoneticPr fontId="17"/>
  </si>
  <si>
    <t>奈良県フォレスターアカデミー</t>
    <rPh sb="0" eb="2">
      <t>ナラ</t>
    </rPh>
    <rPh sb="2" eb="3">
      <t>ケン</t>
    </rPh>
    <phoneticPr fontId="17"/>
  </si>
  <si>
    <t>無線機・新品購入</t>
    <rPh sb="0" eb="3">
      <t>ムセンキ</t>
    </rPh>
    <rPh sb="4" eb="8">
      <t>シンピンコウニュウ</t>
    </rPh>
    <phoneticPr fontId="2"/>
  </si>
  <si>
    <t>② 研修準備費は、チェーンソー・刈払機・無線機の新品購入費とし、リストから選択する。</t>
    <rPh sb="2" eb="4">
      <t>ケンシュウ</t>
    </rPh>
    <rPh sb="4" eb="6">
      <t>ジュンビ</t>
    </rPh>
    <rPh sb="6" eb="7">
      <t>ヒ</t>
    </rPh>
    <rPh sb="16" eb="17">
      <t>カリ</t>
    </rPh>
    <rPh sb="17" eb="18">
      <t>ハラ</t>
    </rPh>
    <rPh sb="18" eb="19">
      <t>キ</t>
    </rPh>
    <rPh sb="20" eb="23">
      <t>ムセンキ</t>
    </rPh>
    <rPh sb="24" eb="26">
      <t>シンピン</t>
    </rPh>
    <rPh sb="26" eb="28">
      <t>コウニュウ</t>
    </rPh>
    <rPh sb="28" eb="29">
      <t>ヒ</t>
    </rPh>
    <rPh sb="37" eb="39">
      <t>センタク</t>
    </rPh>
    <phoneticPr fontId="2"/>
  </si>
  <si>
    <t>④ 無線機は「簡易無線の登録局」の対象となる無線機に限ります。</t>
    <rPh sb="2" eb="5">
      <t>ムセンキ</t>
    </rPh>
    <rPh sb="7" eb="11">
      <t>カンイムセン</t>
    </rPh>
    <rPh sb="12" eb="14">
      <t>トウロク</t>
    </rPh>
    <rPh sb="14" eb="15">
      <t>キョク</t>
    </rPh>
    <rPh sb="17" eb="19">
      <t>タイショウ</t>
    </rPh>
    <rPh sb="22" eb="25">
      <t>ムセンキ</t>
    </rPh>
    <rPh sb="26" eb="27">
      <t>カギ</t>
    </rPh>
    <phoneticPr fontId="13"/>
  </si>
  <si>
    <t>TR研修期間（開始～終了≒途中離脱）</t>
    <rPh sb="2" eb="4">
      <t>ケンシュウ</t>
    </rPh>
    <rPh sb="4" eb="6">
      <t>キカン</t>
    </rPh>
    <rPh sb="7" eb="9">
      <t>カイシ</t>
    </rPh>
    <rPh sb="10" eb="12">
      <t>シュウリョウ</t>
    </rPh>
    <rPh sb="13" eb="15">
      <t>トチュウ</t>
    </rPh>
    <rPh sb="15" eb="17">
      <t>リダツ</t>
    </rPh>
    <phoneticPr fontId="2"/>
  </si>
  <si>
    <t>新潟県</t>
    <phoneticPr fontId="2"/>
  </si>
  <si>
    <t>日本自然環境専門学校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</si>
</sst>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411]ggge&quot;年&quot;m&quot;月&quot;d&quot;日&quot;;@"/>
    <numFmt numFmtId="177" formatCode="0_ "/>
    <numFmt numFmtId="178" formatCode="0_ ;[Red]\-0\ "/>
    <numFmt numFmtId="179" formatCode="#,##0.0;[Red]\-#,##0.0"/>
    <numFmt numFmtId="180" formatCode="[$-411]ge\.m\.d;@"/>
    <numFmt numFmtId="181" formatCode="#,##0_);[Red]\(#,##0\)"/>
    <numFmt numFmtId="182" formatCode="0_);[Red]\(0\)"/>
    <numFmt numFmtId="183" formatCode="#,##0_ "/>
    <numFmt numFmtId="184" formatCode="yyyy&quot;年&quot;m&quot;月&quot;d&quot;日&quot;;@"/>
    <numFmt numFmtId="185" formatCode="0.0%"/>
    <numFmt numFmtId="186" formatCode="0.00_ "/>
  </numFmts>
  <fonts count="76">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10"/>
      <name val="ＭＳ Ｐゴシック"/>
      <family val="3"/>
      <charset val="128"/>
    </font>
    <font>
      <sz val="6"/>
      <name val="ＭＳ Ｐゴシック"/>
      <family val="3"/>
      <charset val="128"/>
    </font>
    <font>
      <sz val="11"/>
      <name val="ＭＳ Ｐゴシック"/>
      <family val="3"/>
      <charset val="128"/>
    </font>
    <font>
      <b/>
      <sz val="12"/>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2"/>
      <color indexed="10"/>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2"/>
      <name val="ＭＳ Ｐ明朝"/>
      <family val="1"/>
      <charset val="128"/>
    </font>
    <font>
      <sz val="6"/>
      <name val="ＭＳ Ｐゴシック"/>
      <family val="3"/>
      <charset val="128"/>
    </font>
    <font>
      <sz val="6"/>
      <name val="ＭＳ Ｐゴシック"/>
      <family val="3"/>
      <charset val="128"/>
    </font>
    <font>
      <b/>
      <sz val="14"/>
      <name val="ＭＳ Ｐ明朝"/>
      <family val="1"/>
      <charset val="128"/>
    </font>
    <font>
      <sz val="10"/>
      <name val="ＭＳ Ｐ明朝"/>
      <family val="1"/>
      <charset val="128"/>
    </font>
    <font>
      <sz val="14"/>
      <name val="ＭＳ Ｐ明朝"/>
      <family val="1"/>
      <charset val="128"/>
    </font>
    <font>
      <sz val="12"/>
      <color indexed="8"/>
      <name val="ＭＳ Ｐゴシック"/>
      <family val="3"/>
      <charset val="128"/>
    </font>
    <font>
      <sz val="12"/>
      <color indexed="10"/>
      <name val="ＭＳ Ｐゴシック"/>
      <family val="3"/>
      <charset val="128"/>
    </font>
    <font>
      <sz val="6"/>
      <name val="ＭＳ Ｐゴシック"/>
      <family val="3"/>
      <charset val="128"/>
    </font>
    <font>
      <sz val="10"/>
      <color indexed="10"/>
      <name val="ＭＳ Ｐゴシック"/>
      <family val="3"/>
      <charset val="128"/>
    </font>
    <font>
      <b/>
      <sz val="14"/>
      <color indexed="81"/>
      <name val="ＭＳ Ｐゴシック"/>
      <family val="3"/>
      <charset val="128"/>
    </font>
    <font>
      <sz val="9"/>
      <color indexed="8"/>
      <name val="ＭＳ Ｐゴシック"/>
      <family val="3"/>
      <charset val="128"/>
    </font>
    <font>
      <sz val="6"/>
      <name val="ＭＳ Ｐゴシック"/>
      <family val="3"/>
      <charset val="128"/>
    </font>
    <font>
      <sz val="11"/>
      <color indexed="10"/>
      <name val="MS P ゴシック"/>
      <family val="3"/>
      <charset val="128"/>
    </font>
    <font>
      <b/>
      <sz val="11"/>
      <color indexed="8"/>
      <name val="ＭＳ Ｐゴシック"/>
      <family val="3"/>
      <charset val="128"/>
    </font>
    <font>
      <b/>
      <sz val="11"/>
      <color indexed="10"/>
      <name val="ＭＳ Ｐゴシック"/>
      <family val="3"/>
      <charset val="128"/>
    </font>
    <font>
      <b/>
      <sz val="9"/>
      <color indexed="81"/>
      <name val="MS P ゴシック"/>
      <family val="3"/>
      <charset val="128"/>
    </font>
    <font>
      <b/>
      <sz val="12"/>
      <color indexed="12"/>
      <name val="MS P ゴシック"/>
      <family val="3"/>
      <charset val="128"/>
    </font>
    <font>
      <b/>
      <sz val="11"/>
      <color indexed="81"/>
      <name val="MS P ゴシック"/>
      <family val="3"/>
      <charset val="128"/>
    </font>
    <font>
      <sz val="11"/>
      <color indexed="81"/>
      <name val="MS P ゴシック"/>
      <family val="3"/>
      <charset val="128"/>
    </font>
    <font>
      <u/>
      <sz val="12"/>
      <name val="ＭＳ Ｐ明朝"/>
      <family val="1"/>
      <charset val="128"/>
    </font>
    <font>
      <b/>
      <sz val="12"/>
      <color indexed="52"/>
      <name val="MS P ゴシック"/>
      <family val="3"/>
      <charset val="128"/>
    </font>
    <font>
      <b/>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i/>
      <sz val="11"/>
      <color theme="1"/>
      <name val="ＭＳ Ｐゴシック"/>
      <family val="3"/>
      <charset val="128"/>
      <scheme val="minor"/>
    </font>
    <font>
      <b/>
      <sz val="12"/>
      <color rgb="FFFF0000"/>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b/>
      <sz val="18"/>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2"/>
      <name val="ＭＳ Ｐゴシック"/>
      <family val="3"/>
      <charset val="128"/>
      <scheme val="minor"/>
    </font>
    <font>
      <sz val="11"/>
      <color theme="0" tint="-0.499984740745262"/>
      <name val="ＭＳ Ｐゴシック"/>
      <family val="3"/>
      <charset val="128"/>
      <scheme val="minor"/>
    </font>
    <font>
      <sz val="12"/>
      <color theme="1"/>
      <name val="ＭＳ Ｐ明朝"/>
      <family val="1"/>
      <charset val="128"/>
    </font>
    <font>
      <sz val="14"/>
      <color theme="1"/>
      <name val="ＭＳ Ｐゴシック"/>
      <family val="3"/>
      <charset val="128"/>
      <scheme val="minor"/>
    </font>
    <font>
      <sz val="9"/>
      <color theme="0" tint="-0.499984740745262"/>
      <name val="ＭＳ Ｐゴシック"/>
      <family val="3"/>
      <charset val="128"/>
      <scheme val="minor"/>
    </font>
    <font>
      <sz val="11"/>
      <color theme="1"/>
      <name val="ＭＳ Ｐ明朝"/>
      <family val="1"/>
      <charset val="128"/>
    </font>
    <font>
      <b/>
      <sz val="14"/>
      <color rgb="FFFF0000"/>
      <name val="ＭＳ Ｐゴシック"/>
      <family val="3"/>
      <charset val="128"/>
      <scheme val="minor"/>
    </font>
    <font>
      <sz val="10"/>
      <color theme="1"/>
      <name val="ＭＳ Ｐ明朝"/>
      <family val="1"/>
      <charset val="128"/>
    </font>
    <font>
      <sz val="8"/>
      <color theme="1"/>
      <name val="ＭＳ Ｐ明朝"/>
      <family val="1"/>
      <charset val="128"/>
    </font>
    <font>
      <sz val="14"/>
      <color theme="1"/>
      <name val="ＭＳ Ｐ明朝"/>
      <family val="1"/>
      <charset val="128"/>
    </font>
    <font>
      <b/>
      <sz val="16"/>
      <color rgb="FFFF0000"/>
      <name val="ＭＳ Ｐゴシック"/>
      <family val="3"/>
      <charset val="128"/>
      <scheme val="minor"/>
    </font>
    <font>
      <b/>
      <sz val="11"/>
      <name val="ＭＳ Ｐゴシック"/>
      <family val="3"/>
      <charset val="128"/>
      <scheme val="minor"/>
    </font>
    <font>
      <sz val="20"/>
      <color theme="1"/>
      <name val="ＭＳ Ｐゴシック"/>
      <family val="3"/>
      <charset val="128"/>
      <scheme val="minor"/>
    </font>
    <font>
      <b/>
      <sz val="12"/>
      <color theme="1"/>
      <name val="ＭＳ Ｐゴシック"/>
      <family val="3"/>
      <charset val="128"/>
      <scheme val="minor"/>
    </font>
    <font>
      <sz val="26"/>
      <color theme="1"/>
      <name val="ＭＳ Ｐゴシック"/>
      <family val="3"/>
      <charset val="128"/>
      <scheme val="minor"/>
    </font>
    <font>
      <b/>
      <sz val="14"/>
      <name val="ＭＳ Ｐゴシック"/>
      <family val="3"/>
      <charset val="128"/>
      <scheme val="minor"/>
    </font>
    <font>
      <sz val="6"/>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double">
        <color indexed="64"/>
      </top>
      <bottom/>
      <diagonal/>
    </border>
    <border>
      <left style="thin">
        <color indexed="64"/>
      </left>
      <right style="hair">
        <color indexed="64"/>
      </right>
      <top style="thin">
        <color indexed="64"/>
      </top>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bottom style="thin">
        <color indexed="64"/>
      </bottom>
      <diagonal/>
    </border>
    <border>
      <left style="double">
        <color indexed="64"/>
      </left>
      <right style="double">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double">
        <color indexed="64"/>
      </left>
      <right style="double">
        <color indexed="64"/>
      </right>
      <top style="double">
        <color indexed="64"/>
      </top>
      <bottom style="double">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double">
        <color indexed="64"/>
      </top>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style="thin">
        <color indexed="64"/>
      </right>
      <top style="hair">
        <color indexed="64"/>
      </top>
      <bottom style="thin">
        <color indexed="64"/>
      </bottom>
      <diagonal/>
    </border>
    <border>
      <left style="medium">
        <color rgb="FFFF0000"/>
      </left>
      <right/>
      <top style="medium">
        <color rgb="FFFF0000"/>
      </top>
      <bottom style="double">
        <color rgb="FFFF0000"/>
      </bottom>
      <diagonal/>
    </border>
    <border>
      <left/>
      <right style="medium">
        <color rgb="FFFF0000"/>
      </right>
      <top style="medium">
        <color rgb="FFFF0000"/>
      </top>
      <bottom style="double">
        <color rgb="FFFF0000"/>
      </bottom>
      <diagonal/>
    </border>
    <border>
      <left/>
      <right style="hair">
        <color indexed="64"/>
      </right>
      <top style="hair">
        <color indexed="64"/>
      </top>
      <bottom style="hair">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s>
  <cellStyleXfs count="7">
    <xf numFmtId="0" fontId="0" fillId="0" borderId="0">
      <alignment vertical="center"/>
    </xf>
    <xf numFmtId="38" fontId="39" fillId="0" borderId="0" applyFont="0" applyFill="0" applyBorder="0" applyAlignment="0" applyProtection="0">
      <alignment vertical="center"/>
    </xf>
    <xf numFmtId="0" fontId="5" fillId="0" borderId="0"/>
    <xf numFmtId="0" fontId="5" fillId="0" borderId="0">
      <alignment vertical="center"/>
    </xf>
    <xf numFmtId="0" fontId="5" fillId="0" borderId="0">
      <alignment vertical="center"/>
    </xf>
    <xf numFmtId="0" fontId="5" fillId="0" borderId="0"/>
    <xf numFmtId="0" fontId="5" fillId="0" borderId="0">
      <alignment vertical="center"/>
    </xf>
  </cellStyleXfs>
  <cellXfs count="1178">
    <xf numFmtId="0" fontId="0" fillId="0" borderId="0" xfId="0">
      <alignment vertical="center"/>
    </xf>
    <xf numFmtId="49" fontId="5" fillId="0" borderId="1" xfId="3" applyNumberFormat="1" applyFont="1" applyBorder="1" applyAlignment="1">
      <alignment vertical="center"/>
    </xf>
    <xf numFmtId="49" fontId="5" fillId="0" borderId="1" xfId="3" applyNumberFormat="1" applyFont="1" applyBorder="1" applyAlignment="1">
      <alignment horizontal="center" vertical="center"/>
    </xf>
    <xf numFmtId="49" fontId="5" fillId="0" borderId="0" xfId="2" applyNumberFormat="1" applyAlignment="1">
      <alignment vertical="center"/>
    </xf>
    <xf numFmtId="49" fontId="6" fillId="0" borderId="0" xfId="2" applyNumberFormat="1" applyFont="1" applyFill="1" applyBorder="1" applyAlignment="1">
      <alignment vertical="center"/>
    </xf>
    <xf numFmtId="49" fontId="0" fillId="0" borderId="0" xfId="0" applyNumberFormat="1" applyAlignment="1">
      <alignment vertical="center"/>
    </xf>
    <xf numFmtId="49" fontId="5" fillId="2" borderId="1" xfId="2" applyNumberFormat="1" applyFill="1" applyBorder="1" applyAlignment="1">
      <alignment horizontal="center" vertical="center"/>
    </xf>
    <xf numFmtId="49" fontId="5" fillId="2" borderId="1" xfId="6" applyNumberFormat="1" applyFill="1" applyBorder="1" applyAlignment="1">
      <alignment horizontal="center" vertical="center"/>
    </xf>
    <xf numFmtId="49" fontId="5" fillId="0" borderId="1" xfId="2" applyNumberFormat="1" applyFill="1" applyBorder="1" applyAlignment="1">
      <alignment vertical="center"/>
    </xf>
    <xf numFmtId="49" fontId="5" fillId="0" borderId="1" xfId="2" applyNumberFormat="1" applyBorder="1" applyAlignment="1">
      <alignment vertical="center"/>
    </xf>
    <xf numFmtId="49" fontId="5" fillId="0" borderId="1" xfId="6" applyNumberFormat="1" applyFill="1" applyBorder="1" applyAlignment="1">
      <alignment vertical="center"/>
    </xf>
    <xf numFmtId="49" fontId="5" fillId="0" borderId="1" xfId="6" applyNumberFormat="1" applyBorder="1" applyAlignment="1">
      <alignment vertical="center"/>
    </xf>
    <xf numFmtId="49" fontId="5" fillId="0" borderId="1" xfId="6" applyNumberFormat="1" applyFill="1" applyBorder="1" applyAlignment="1">
      <alignment horizontal="center" vertical="center"/>
    </xf>
    <xf numFmtId="49" fontId="5" fillId="0" borderId="1" xfId="6" applyNumberFormat="1" applyFont="1" applyBorder="1" applyAlignment="1">
      <alignment vertical="center"/>
    </xf>
    <xf numFmtId="49" fontId="5" fillId="0" borderId="1" xfId="6" applyNumberFormat="1" applyBorder="1" applyAlignment="1">
      <alignment horizontal="center" vertical="center"/>
    </xf>
    <xf numFmtId="49" fontId="5" fillId="0" borderId="0" xfId="2" applyNumberFormat="1" applyBorder="1" applyAlignment="1">
      <alignment vertical="center"/>
    </xf>
    <xf numFmtId="49" fontId="0" fillId="0" borderId="1" xfId="0" applyNumberFormat="1" applyBorder="1" applyAlignment="1">
      <alignment vertical="center"/>
    </xf>
    <xf numFmtId="49" fontId="5" fillId="0" borderId="1" xfId="2" applyNumberFormat="1" applyBorder="1" applyAlignment="1">
      <alignment horizontal="center" vertical="center"/>
    </xf>
    <xf numFmtId="49" fontId="5" fillId="0" borderId="0" xfId="6" applyNumberFormat="1" applyFill="1" applyBorder="1" applyAlignment="1">
      <alignment horizontal="center" vertical="center"/>
    </xf>
    <xf numFmtId="49" fontId="3" fillId="0" borderId="0" xfId="2" applyNumberFormat="1" applyFont="1" applyAlignment="1">
      <alignment vertical="center"/>
    </xf>
    <xf numFmtId="49" fontId="5" fillId="0" borderId="0" xfId="6" applyNumberFormat="1" applyBorder="1" applyAlignment="1">
      <alignment horizontal="center" vertical="center"/>
    </xf>
    <xf numFmtId="49" fontId="5" fillId="0" borderId="0" xfId="2" applyNumberFormat="1" applyFill="1" applyBorder="1" applyAlignment="1">
      <alignment horizontal="center" vertical="center"/>
    </xf>
    <xf numFmtId="49" fontId="5" fillId="0" borderId="0" xfId="2" applyNumberFormat="1" applyFill="1" applyBorder="1" applyAlignment="1">
      <alignment vertical="center"/>
    </xf>
    <xf numFmtId="49" fontId="0" fillId="0" borderId="0" xfId="0" applyNumberFormat="1" applyFill="1" applyBorder="1" applyAlignment="1">
      <alignment vertical="center"/>
    </xf>
    <xf numFmtId="49" fontId="0" fillId="0" borderId="0" xfId="0" applyNumberFormat="1" applyFill="1" applyAlignment="1">
      <alignment vertical="center"/>
    </xf>
    <xf numFmtId="49" fontId="6" fillId="0" borderId="0" xfId="2" applyNumberFormat="1" applyFont="1" applyFill="1" applyBorder="1" applyAlignment="1">
      <alignment horizontal="left" vertical="center"/>
    </xf>
    <xf numFmtId="49" fontId="5" fillId="0" borderId="0" xfId="6" applyNumberFormat="1" applyAlignment="1">
      <alignment vertical="center"/>
    </xf>
    <xf numFmtId="0" fontId="0" fillId="0" borderId="2" xfId="0" applyBorder="1" applyAlignment="1" applyProtection="1">
      <alignment horizontal="center" vertical="center"/>
      <protection locked="0"/>
    </xf>
    <xf numFmtId="49" fontId="39" fillId="0" borderId="1" xfId="2" applyNumberFormat="1" applyFont="1" applyBorder="1" applyAlignment="1">
      <alignment vertical="center"/>
    </xf>
    <xf numFmtId="49" fontId="6" fillId="0" borderId="3" xfId="2" applyNumberFormat="1" applyFont="1" applyFill="1" applyBorder="1" applyAlignment="1">
      <alignment vertical="center"/>
    </xf>
    <xf numFmtId="49" fontId="43" fillId="0" borderId="3" xfId="2" applyNumberFormat="1" applyFont="1" applyFill="1" applyBorder="1" applyAlignment="1">
      <alignment vertical="center"/>
    </xf>
    <xf numFmtId="49" fontId="39" fillId="0" borderId="1" xfId="2" applyNumberFormat="1" applyFont="1" applyBorder="1" applyAlignment="1">
      <alignment vertical="center"/>
    </xf>
    <xf numFmtId="49" fontId="39" fillId="0" borderId="0" xfId="2" applyNumberFormat="1" applyFont="1" applyBorder="1" applyAlignment="1">
      <alignment vertical="center"/>
    </xf>
    <xf numFmtId="0" fontId="0" fillId="0" borderId="0" xfId="0" applyProtection="1">
      <alignment vertical="center"/>
    </xf>
    <xf numFmtId="0" fontId="5" fillId="0" borderId="0" xfId="4" applyNumberFormat="1" applyFont="1" applyFill="1" applyBorder="1" applyAlignment="1" applyProtection="1">
      <alignment horizontal="right" vertical="center" shrinkToFit="1"/>
    </xf>
    <xf numFmtId="0" fontId="0" fillId="0" borderId="0" xfId="0" applyBorder="1" applyProtection="1">
      <alignment vertical="center"/>
    </xf>
    <xf numFmtId="49" fontId="39" fillId="0" borderId="1" xfId="2" applyNumberFormat="1" applyFont="1" applyBorder="1" applyAlignment="1">
      <alignment vertical="center"/>
    </xf>
    <xf numFmtId="49" fontId="44" fillId="0" borderId="0" xfId="0" applyNumberFormat="1" applyFont="1" applyAlignment="1">
      <alignment vertical="center"/>
    </xf>
    <xf numFmtId="49" fontId="39" fillId="0" borderId="1" xfId="2" applyNumberFormat="1" applyFont="1" applyBorder="1" applyAlignment="1">
      <alignment vertical="center"/>
    </xf>
    <xf numFmtId="49" fontId="43" fillId="0" borderId="0" xfId="2" applyNumberFormat="1" applyFont="1" applyBorder="1" applyAlignment="1">
      <alignment vertical="center"/>
    </xf>
    <xf numFmtId="49" fontId="45" fillId="0" borderId="0" xfId="0" applyNumberFormat="1" applyFont="1" applyAlignment="1">
      <alignment vertical="center"/>
    </xf>
    <xf numFmtId="0" fontId="5" fillId="0" borderId="1" xfId="2" applyNumberFormat="1" applyFill="1" applyBorder="1" applyAlignment="1">
      <alignment vertical="center"/>
    </xf>
    <xf numFmtId="3" fontId="46" fillId="0" borderId="4" xfId="0" applyNumberFormat="1" applyFont="1" applyFill="1" applyBorder="1" applyProtection="1">
      <alignment vertical="center"/>
    </xf>
    <xf numFmtId="3" fontId="46" fillId="0" borderId="0" xfId="0" applyNumberFormat="1" applyFont="1" applyFill="1" applyBorder="1" applyProtection="1">
      <alignment vertical="center"/>
    </xf>
    <xf numFmtId="0" fontId="48" fillId="0" borderId="0" xfId="0" applyFont="1" applyFill="1" applyBorder="1" applyAlignment="1" applyProtection="1">
      <alignment vertical="center"/>
    </xf>
    <xf numFmtId="0" fontId="48" fillId="0" borderId="0" xfId="0" applyFont="1" applyFill="1" applyBorder="1" applyAlignment="1" applyProtection="1">
      <alignment vertical="center" wrapText="1"/>
    </xf>
    <xf numFmtId="0" fontId="0" fillId="0" borderId="5" xfId="0" applyFont="1" applyFill="1" applyBorder="1" applyAlignment="1" applyProtection="1">
      <alignment horizontal="center" vertical="center" wrapText="1"/>
    </xf>
    <xf numFmtId="49" fontId="39" fillId="0" borderId="1" xfId="2" applyNumberFormat="1" applyFont="1" applyBorder="1" applyAlignment="1">
      <alignment vertical="center"/>
    </xf>
    <xf numFmtId="0" fontId="0" fillId="3" borderId="6" xfId="0" applyFill="1" applyBorder="1" applyAlignment="1" applyProtection="1">
      <alignment horizontal="center" vertical="center" shrinkToFit="1"/>
    </xf>
    <xf numFmtId="179" fontId="0" fillId="3" borderId="6" xfId="0" applyNumberFormat="1" applyFill="1" applyBorder="1" applyAlignment="1" applyProtection="1">
      <alignment vertical="center" shrinkToFit="1"/>
    </xf>
    <xf numFmtId="0" fontId="0" fillId="3" borderId="5" xfId="0" applyFill="1" applyBorder="1" applyAlignment="1" applyProtection="1">
      <alignment horizontal="center" vertical="center" shrinkToFit="1"/>
    </xf>
    <xf numFmtId="179" fontId="0" fillId="3" borderId="5" xfId="0" applyNumberFormat="1" applyFill="1" applyBorder="1" applyAlignment="1" applyProtection="1">
      <alignment vertical="center" shrinkToFit="1"/>
    </xf>
    <xf numFmtId="179" fontId="0" fillId="3" borderId="1" xfId="0" applyNumberFormat="1" applyFill="1" applyBorder="1" applyAlignment="1" applyProtection="1">
      <alignment vertical="center" shrinkToFit="1"/>
    </xf>
    <xf numFmtId="0" fontId="0" fillId="0" borderId="1" xfId="0" applyBorder="1" applyAlignment="1" applyProtection="1">
      <alignment horizontal="center" vertical="center" shrinkToFit="1"/>
    </xf>
    <xf numFmtId="0" fontId="0" fillId="0" borderId="0" xfId="0" applyAlignment="1" applyProtection="1">
      <alignment horizontal="right" vertical="center"/>
    </xf>
    <xf numFmtId="49" fontId="0" fillId="0" borderId="1"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xf>
    <xf numFmtId="0" fontId="0" fillId="0" borderId="7" xfId="0"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horizontal="center" vertical="center"/>
    </xf>
    <xf numFmtId="0" fontId="0" fillId="0" borderId="0" xfId="0" applyBorder="1" applyAlignment="1" applyProtection="1">
      <alignment horizontal="left" vertical="center"/>
    </xf>
    <xf numFmtId="0" fontId="0" fillId="0" borderId="0" xfId="0" applyAlignment="1" applyProtection="1">
      <alignment horizontal="left" vertical="center"/>
    </xf>
    <xf numFmtId="0" fontId="40" fillId="0" borderId="0" xfId="0" applyFont="1" applyAlignment="1" applyProtection="1">
      <alignment horizontal="right" vertical="center"/>
    </xf>
    <xf numFmtId="49" fontId="50" fillId="0" borderId="0" xfId="0" applyNumberFormat="1" applyFont="1" applyAlignment="1" applyProtection="1">
      <alignment vertical="center" wrapText="1"/>
    </xf>
    <xf numFmtId="0" fontId="46" fillId="0" borderId="1" xfId="0" applyFont="1" applyBorder="1" applyAlignment="1" applyProtection="1">
      <alignment horizontal="center" vertical="center"/>
    </xf>
    <xf numFmtId="0" fontId="0" fillId="0" borderId="1" xfId="0" applyNumberFormat="1" applyBorder="1" applyAlignment="1" applyProtection="1">
      <alignment horizontal="center" vertical="center"/>
    </xf>
    <xf numFmtId="49" fontId="0" fillId="0" borderId="0" xfId="0" applyNumberFormat="1" applyProtection="1">
      <alignment vertical="center"/>
    </xf>
    <xf numFmtId="0" fontId="0" fillId="0" borderId="0" xfId="0" applyAlignment="1" applyProtection="1">
      <alignment horizontal="right" vertical="center" shrinkToFit="1"/>
    </xf>
    <xf numFmtId="0" fontId="0" fillId="0" borderId="0" xfId="0" applyAlignment="1" applyProtection="1">
      <alignment vertical="center" shrinkToFit="1"/>
    </xf>
    <xf numFmtId="0" fontId="0" fillId="0" borderId="0" xfId="0" applyBorder="1" applyAlignment="1" applyProtection="1">
      <alignment horizontal="center" vertical="center" shrinkToFit="1"/>
    </xf>
    <xf numFmtId="0" fontId="0" fillId="0" borderId="0" xfId="0" applyBorder="1" applyAlignment="1" applyProtection="1">
      <alignment vertical="center"/>
    </xf>
    <xf numFmtId="0" fontId="5" fillId="0" borderId="0" xfId="4" applyNumberFormat="1" applyFont="1" applyFill="1" applyBorder="1" applyAlignment="1" applyProtection="1">
      <alignment vertical="center" shrinkToFit="1"/>
    </xf>
    <xf numFmtId="0" fontId="0" fillId="0" borderId="6" xfId="0" applyBorder="1" applyProtection="1">
      <alignment vertical="center"/>
    </xf>
    <xf numFmtId="0" fontId="0" fillId="0" borderId="6" xfId="0" applyBorder="1" applyAlignment="1" applyProtection="1">
      <alignment horizontal="center" vertical="center" shrinkToFit="1"/>
    </xf>
    <xf numFmtId="0" fontId="0" fillId="0" borderId="6" xfId="0" applyFill="1" applyBorder="1" applyAlignment="1" applyProtection="1">
      <alignment horizontal="center" vertical="center" shrinkToFit="1"/>
    </xf>
    <xf numFmtId="49" fontId="0" fillId="0" borderId="0" xfId="0" applyNumberFormat="1" applyBorder="1" applyAlignment="1" applyProtection="1">
      <alignment vertical="center" shrinkToFit="1"/>
    </xf>
    <xf numFmtId="0" fontId="0" fillId="0" borderId="5" xfId="0" applyBorder="1" applyProtection="1">
      <alignment vertical="center"/>
    </xf>
    <xf numFmtId="0" fontId="0" fillId="0" borderId="5" xfId="0" applyBorder="1" applyAlignment="1" applyProtection="1">
      <alignment horizontal="center" vertical="center" shrinkToFit="1"/>
    </xf>
    <xf numFmtId="0" fontId="0" fillId="0" borderId="5" xfId="0" applyFill="1" applyBorder="1" applyAlignment="1" applyProtection="1">
      <alignment horizontal="center" vertical="center" shrinkToFit="1"/>
    </xf>
    <xf numFmtId="0" fontId="0" fillId="0" borderId="1" xfId="0" applyBorder="1" applyProtection="1">
      <alignment vertical="center"/>
    </xf>
    <xf numFmtId="0" fontId="0" fillId="0" borderId="1" xfId="0" applyFill="1" applyBorder="1" applyAlignment="1" applyProtection="1">
      <alignment horizontal="center" vertical="center" shrinkToFit="1"/>
    </xf>
    <xf numFmtId="180" fontId="0" fillId="0" borderId="0" xfId="0" applyNumberFormat="1" applyFill="1" applyBorder="1" applyAlignment="1" applyProtection="1">
      <alignment horizontal="center" vertical="center" shrinkToFit="1"/>
    </xf>
    <xf numFmtId="0" fontId="0" fillId="0" borderId="0" xfId="0" applyFill="1" applyBorder="1" applyAlignment="1" applyProtection="1">
      <alignment horizontal="center" vertical="center" shrinkToFit="1"/>
    </xf>
    <xf numFmtId="182" fontId="0" fillId="0" borderId="0" xfId="0" applyNumberFormat="1" applyFill="1" applyBorder="1" applyAlignment="1" applyProtection="1">
      <alignment horizontal="center" vertical="center" shrinkToFit="1"/>
    </xf>
    <xf numFmtId="179" fontId="0" fillId="0" borderId="0" xfId="0" applyNumberFormat="1" applyFill="1" applyBorder="1" applyAlignment="1" applyProtection="1">
      <alignment vertical="center" shrinkToFit="1"/>
    </xf>
    <xf numFmtId="49" fontId="0" fillId="0" borderId="0" xfId="0" applyNumberFormat="1" applyFill="1" applyBorder="1" applyAlignment="1" applyProtection="1">
      <alignment horizontal="center" vertical="center" shrinkToFit="1"/>
    </xf>
    <xf numFmtId="49" fontId="0" fillId="0" borderId="0" xfId="0" applyNumberFormat="1" applyBorder="1" applyAlignment="1" applyProtection="1">
      <alignment vertical="center"/>
    </xf>
    <xf numFmtId="0" fontId="41" fillId="0" borderId="0" xfId="0" applyNumberFormat="1" applyFont="1" applyAlignment="1" applyProtection="1">
      <alignment vertical="center"/>
    </xf>
    <xf numFmtId="0" fontId="41" fillId="0" borderId="0" xfId="0" applyNumberFormat="1" applyFont="1" applyBorder="1" applyAlignment="1" applyProtection="1">
      <alignment vertical="center"/>
    </xf>
    <xf numFmtId="0" fontId="51" fillId="0" borderId="0" xfId="4" applyNumberFormat="1" applyFont="1" applyFill="1" applyBorder="1" applyAlignment="1" applyProtection="1">
      <alignment vertical="center"/>
    </xf>
    <xf numFmtId="180" fontId="0" fillId="0" borderId="0" xfId="0" applyNumberFormat="1" applyFill="1" applyBorder="1" applyAlignment="1" applyProtection="1">
      <alignment horizontal="center" vertical="center"/>
    </xf>
    <xf numFmtId="0" fontId="0" fillId="0" borderId="0" xfId="0" applyFill="1" applyBorder="1" applyAlignment="1" applyProtection="1">
      <alignment horizontal="center" vertical="center"/>
    </xf>
    <xf numFmtId="182" fontId="0" fillId="0" borderId="0" xfId="0" applyNumberFormat="1" applyFill="1" applyBorder="1" applyAlignment="1" applyProtection="1">
      <alignment horizontal="center" vertical="center"/>
    </xf>
    <xf numFmtId="179" fontId="0" fillId="0" borderId="0" xfId="0" applyNumberFormat="1" applyFill="1" applyBorder="1" applyAlignment="1" applyProtection="1">
      <alignment vertical="center"/>
    </xf>
    <xf numFmtId="49" fontId="0" fillId="0" borderId="0" xfId="0" applyNumberFormat="1" applyFill="1" applyBorder="1" applyAlignment="1" applyProtection="1">
      <alignment horizontal="center" vertical="center"/>
    </xf>
    <xf numFmtId="0" fontId="0" fillId="0" borderId="6"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protection locked="0"/>
    </xf>
    <xf numFmtId="0" fontId="0" fillId="0" borderId="5" xfId="0" applyFill="1" applyBorder="1" applyAlignment="1" applyProtection="1">
      <alignment horizontal="center" vertical="center" shrinkToFit="1"/>
      <protection locked="0"/>
    </xf>
    <xf numFmtId="0" fontId="0" fillId="0" borderId="6" xfId="0" applyFill="1" applyBorder="1" applyAlignment="1" applyProtection="1">
      <alignment vertical="center" shrinkToFit="1"/>
      <protection locked="0"/>
    </xf>
    <xf numFmtId="0" fontId="0" fillId="0" borderId="5" xfId="0" applyFill="1" applyBorder="1" applyAlignment="1" applyProtection="1">
      <alignment vertical="center" shrinkToFit="1"/>
      <protection locked="0"/>
    </xf>
    <xf numFmtId="0" fontId="0" fillId="0" borderId="1" xfId="0" applyFill="1" applyBorder="1" applyAlignment="1" applyProtection="1">
      <alignment vertical="center" shrinkToFit="1"/>
      <protection locked="0"/>
    </xf>
    <xf numFmtId="182" fontId="0" fillId="0" borderId="6" xfId="0" applyNumberFormat="1" applyFill="1" applyBorder="1" applyAlignment="1" applyProtection="1">
      <alignment horizontal="center" vertical="center" shrinkToFit="1"/>
      <protection locked="0"/>
    </xf>
    <xf numFmtId="182" fontId="0" fillId="0" borderId="5" xfId="0" applyNumberFormat="1" applyFill="1" applyBorder="1" applyAlignment="1" applyProtection="1">
      <alignment horizontal="center" vertical="center" shrinkToFit="1"/>
      <protection locked="0"/>
    </xf>
    <xf numFmtId="182" fontId="0" fillId="0" borderId="1" xfId="0" applyNumberFormat="1" applyFill="1" applyBorder="1" applyAlignment="1" applyProtection="1">
      <alignment horizontal="center" vertical="center" shrinkToFit="1"/>
      <protection locked="0"/>
    </xf>
    <xf numFmtId="49" fontId="39" fillId="0" borderId="1" xfId="2" applyNumberFormat="1" applyFont="1" applyBorder="1" applyAlignment="1">
      <alignment vertical="center"/>
    </xf>
    <xf numFmtId="0" fontId="0" fillId="0" borderId="6" xfId="0" applyFill="1" applyBorder="1" applyAlignment="1" applyProtection="1">
      <alignment horizontal="center" vertical="center"/>
    </xf>
    <xf numFmtId="0" fontId="0" fillId="0" borderId="5" xfId="0" applyFill="1" applyBorder="1" applyAlignment="1" applyProtection="1">
      <alignment horizontal="center" vertical="center"/>
    </xf>
    <xf numFmtId="181" fontId="0" fillId="0" borderId="6" xfId="0" applyNumberFormat="1" applyFill="1" applyBorder="1" applyAlignment="1" applyProtection="1">
      <alignment horizontal="center" vertical="center" shrinkToFit="1"/>
      <protection locked="0"/>
    </xf>
    <xf numFmtId="181" fontId="0" fillId="0" borderId="5" xfId="0" applyNumberFormat="1" applyFill="1" applyBorder="1" applyAlignment="1" applyProtection="1">
      <alignment horizontal="center" vertical="center" shrinkToFit="1"/>
      <protection locked="0"/>
    </xf>
    <xf numFmtId="181" fontId="0" fillId="0" borderId="1" xfId="0" applyNumberFormat="1" applyFill="1" applyBorder="1" applyAlignment="1" applyProtection="1">
      <alignment horizontal="center" vertical="center" shrinkToFit="1"/>
      <protection locked="0"/>
    </xf>
    <xf numFmtId="0" fontId="0" fillId="0" borderId="6" xfId="0" applyNumberFormat="1" applyFill="1" applyBorder="1" applyAlignment="1" applyProtection="1">
      <alignment horizontal="center" vertical="center"/>
    </xf>
    <xf numFmtId="0" fontId="0" fillId="0" borderId="6" xfId="0" applyNumberFormat="1" applyFill="1" applyBorder="1" applyAlignment="1" applyProtection="1">
      <alignment vertical="center" shrinkToFit="1"/>
    </xf>
    <xf numFmtId="0" fontId="0" fillId="0" borderId="5" xfId="0" applyNumberFormat="1" applyFill="1" applyBorder="1" applyAlignment="1" applyProtection="1">
      <alignment horizontal="center" vertical="center"/>
    </xf>
    <xf numFmtId="0" fontId="0" fillId="0" borderId="5" xfId="0" applyNumberFormat="1" applyFill="1" applyBorder="1" applyAlignment="1" applyProtection="1">
      <alignment vertical="center" shrinkToFit="1"/>
    </xf>
    <xf numFmtId="0" fontId="0" fillId="0" borderId="1" xfId="0" applyNumberFormat="1" applyFill="1" applyBorder="1" applyAlignment="1" applyProtection="1">
      <alignment horizontal="center" vertical="center"/>
    </xf>
    <xf numFmtId="0" fontId="0" fillId="0" borderId="1" xfId="0" applyNumberFormat="1" applyFill="1" applyBorder="1" applyAlignment="1" applyProtection="1">
      <alignment vertical="center" shrinkToFit="1"/>
    </xf>
    <xf numFmtId="0" fontId="5" fillId="0" borderId="3" xfId="4" applyNumberFormat="1" applyFont="1" applyFill="1" applyBorder="1" applyAlignment="1" applyProtection="1">
      <alignment horizontal="right" vertical="center" shrinkToFit="1"/>
    </xf>
    <xf numFmtId="38" fontId="0" fillId="0" borderId="6" xfId="0" applyNumberFormat="1" applyFont="1" applyFill="1" applyBorder="1" applyAlignment="1" applyProtection="1">
      <alignment vertical="center" shrinkToFit="1"/>
    </xf>
    <xf numFmtId="38" fontId="0" fillId="0" borderId="1" xfId="0" applyNumberFormat="1" applyFont="1" applyFill="1" applyBorder="1" applyAlignment="1" applyProtection="1">
      <alignment vertical="center" shrinkToFit="1"/>
    </xf>
    <xf numFmtId="0" fontId="5" fillId="0" borderId="2" xfId="4" applyNumberFormat="1" applyFont="1" applyFill="1" applyBorder="1" applyAlignment="1" applyProtection="1">
      <alignment vertical="center" shrinkToFit="1"/>
    </xf>
    <xf numFmtId="0" fontId="0" fillId="0" borderId="0" xfId="0" applyFill="1" applyProtection="1">
      <alignment vertical="center"/>
    </xf>
    <xf numFmtId="0" fontId="0" fillId="0" borderId="0" xfId="0" applyFill="1" applyAlignment="1" applyProtection="1">
      <alignment vertical="center"/>
    </xf>
    <xf numFmtId="0" fontId="0" fillId="0" borderId="0" xfId="0" applyFill="1" applyBorder="1" applyAlignment="1" applyProtection="1">
      <alignment vertical="center"/>
    </xf>
    <xf numFmtId="0" fontId="0" fillId="0" borderId="1" xfId="0" applyFont="1" applyFill="1" applyBorder="1" applyProtection="1">
      <alignment vertical="center"/>
    </xf>
    <xf numFmtId="0" fontId="0" fillId="0" borderId="1" xfId="0" applyFont="1" applyFill="1" applyBorder="1" applyAlignment="1" applyProtection="1">
      <alignment vertical="center" shrinkToFit="1"/>
    </xf>
    <xf numFmtId="0" fontId="0" fillId="0" borderId="5" xfId="0" applyFont="1" applyFill="1" applyBorder="1" applyProtection="1">
      <alignment vertical="center"/>
    </xf>
    <xf numFmtId="0" fontId="0" fillId="0" borderId="5" xfId="0" applyFont="1" applyFill="1" applyBorder="1" applyAlignment="1" applyProtection="1">
      <alignment vertical="center" shrinkToFit="1"/>
    </xf>
    <xf numFmtId="38" fontId="0" fillId="0" borderId="5" xfId="0" applyNumberFormat="1" applyFont="1" applyFill="1" applyBorder="1" applyAlignment="1" applyProtection="1">
      <alignment vertical="center" shrinkToFit="1"/>
    </xf>
    <xf numFmtId="3" fontId="0" fillId="0" borderId="5" xfId="0" applyNumberFormat="1" applyFont="1" applyFill="1" applyBorder="1" applyProtection="1">
      <alignment vertical="center"/>
    </xf>
    <xf numFmtId="38" fontId="0" fillId="0" borderId="8" xfId="0" applyNumberFormat="1" applyFont="1" applyFill="1" applyBorder="1" applyAlignment="1" applyProtection="1">
      <alignment vertical="center" shrinkToFit="1"/>
    </xf>
    <xf numFmtId="0" fontId="0" fillId="0" borderId="6" xfId="0" applyFont="1" applyFill="1" applyBorder="1" applyProtection="1">
      <alignment vertical="center"/>
    </xf>
    <xf numFmtId="0" fontId="0" fillId="0" borderId="6" xfId="0" applyFont="1" applyFill="1" applyBorder="1" applyAlignment="1" applyProtection="1">
      <alignment vertical="center" shrinkToFit="1"/>
    </xf>
    <xf numFmtId="3" fontId="0" fillId="0" borderId="6" xfId="0" applyNumberFormat="1" applyFont="1" applyFill="1" applyBorder="1" applyProtection="1">
      <alignment vertical="center"/>
    </xf>
    <xf numFmtId="3" fontId="0" fillId="0" borderId="1" xfId="0" applyNumberFormat="1" applyFont="1" applyFill="1" applyBorder="1" applyProtection="1">
      <alignment vertical="center"/>
    </xf>
    <xf numFmtId="0" fontId="0" fillId="0" borderId="0" xfId="0" applyFill="1" applyAlignment="1" applyProtection="1">
      <alignment horizontal="center" vertical="center"/>
    </xf>
    <xf numFmtId="38" fontId="0" fillId="0" borderId="1" xfId="0" applyNumberFormat="1" applyFont="1" applyFill="1" applyBorder="1" applyAlignment="1" applyProtection="1">
      <alignment vertical="center" shrinkToFit="1"/>
      <protection locked="0"/>
    </xf>
    <xf numFmtId="38" fontId="0" fillId="0" borderId="5" xfId="0" applyNumberFormat="1" applyFont="1" applyFill="1" applyBorder="1" applyAlignment="1" applyProtection="1">
      <alignment vertical="center" shrinkToFit="1"/>
      <protection locked="0"/>
    </xf>
    <xf numFmtId="38" fontId="0" fillId="0" borderId="6" xfId="0" applyNumberFormat="1" applyFont="1" applyFill="1" applyBorder="1" applyAlignment="1" applyProtection="1">
      <alignment vertical="center" shrinkToFit="1"/>
      <protection locked="0"/>
    </xf>
    <xf numFmtId="0" fontId="5" fillId="0" borderId="3" xfId="4" applyNumberFormat="1" applyFont="1" applyFill="1" applyBorder="1" applyAlignment="1" applyProtection="1">
      <alignment vertical="center" shrinkToFit="1"/>
    </xf>
    <xf numFmtId="0" fontId="0" fillId="0" borderId="9" xfId="0" applyFont="1" applyFill="1" applyBorder="1" applyAlignment="1" applyProtection="1">
      <alignment vertical="center" shrinkToFit="1"/>
    </xf>
    <xf numFmtId="0" fontId="0" fillId="0" borderId="9" xfId="0" applyFont="1" applyFill="1" applyBorder="1" applyProtection="1">
      <alignment vertical="center"/>
    </xf>
    <xf numFmtId="38" fontId="0" fillId="0" borderId="9" xfId="0" applyNumberFormat="1" applyFont="1" applyFill="1" applyBorder="1" applyAlignment="1" applyProtection="1">
      <alignment vertical="center" shrinkToFit="1"/>
    </xf>
    <xf numFmtId="3" fontId="0" fillId="0" borderId="9" xfId="0" applyNumberFormat="1" applyFont="1" applyFill="1" applyBorder="1" applyProtection="1">
      <alignment vertical="center"/>
    </xf>
    <xf numFmtId="0" fontId="48" fillId="0" borderId="0" xfId="0" applyFont="1" applyFill="1" applyProtection="1">
      <alignment vertical="center"/>
    </xf>
    <xf numFmtId="0" fontId="48" fillId="0" borderId="0" xfId="0" applyFont="1" applyFill="1" applyBorder="1" applyProtection="1">
      <alignment vertical="center"/>
    </xf>
    <xf numFmtId="0" fontId="46" fillId="0" borderId="0" xfId="0" applyFont="1" applyFill="1" applyBorder="1" applyAlignment="1" applyProtection="1">
      <alignment vertical="center"/>
    </xf>
    <xf numFmtId="0" fontId="48" fillId="0" borderId="0" xfId="0" applyFont="1" applyFill="1" applyBorder="1" applyAlignment="1" applyProtection="1">
      <alignment horizontal="center" vertical="center" wrapText="1"/>
    </xf>
    <xf numFmtId="38" fontId="46" fillId="0" borderId="0" xfId="0" applyNumberFormat="1" applyFont="1" applyFill="1" applyBorder="1" applyProtection="1">
      <alignment vertical="center"/>
    </xf>
    <xf numFmtId="38" fontId="46" fillId="0" borderId="0" xfId="0" applyNumberFormat="1" applyFont="1" applyFill="1" applyBorder="1" applyAlignment="1" applyProtection="1">
      <alignment vertical="center"/>
    </xf>
    <xf numFmtId="38" fontId="46" fillId="0" borderId="0" xfId="0" applyNumberFormat="1" applyFont="1" applyFill="1" applyBorder="1" applyAlignment="1" applyProtection="1">
      <alignment vertical="center" wrapText="1"/>
    </xf>
    <xf numFmtId="178" fontId="0" fillId="0" borderId="0" xfId="0" applyNumberFormat="1" applyFill="1" applyBorder="1" applyAlignment="1" applyProtection="1">
      <alignment horizontal="center" vertical="center"/>
    </xf>
    <xf numFmtId="181" fontId="39" fillId="0" borderId="0" xfId="1" applyNumberFormat="1" applyFont="1" applyFill="1" applyBorder="1" applyProtection="1">
      <alignment vertical="center"/>
    </xf>
    <xf numFmtId="38" fontId="52" fillId="0" borderId="0" xfId="0" applyNumberFormat="1" applyFont="1" applyFill="1" applyBorder="1" applyAlignment="1" applyProtection="1">
      <alignment vertical="center"/>
    </xf>
    <xf numFmtId="0" fontId="0" fillId="0" borderId="0" xfId="0" applyAlignment="1" applyProtection="1">
      <alignment horizontal="right" vertical="center"/>
    </xf>
    <xf numFmtId="0" fontId="0" fillId="0" borderId="10" xfId="0" applyBorder="1" applyAlignment="1" applyProtection="1">
      <alignment horizontal="right" vertical="center"/>
    </xf>
    <xf numFmtId="0" fontId="41" fillId="0" borderId="0" xfId="0" applyFont="1" applyFill="1" applyProtection="1">
      <alignment vertical="center"/>
    </xf>
    <xf numFmtId="0" fontId="0" fillId="0" borderId="2" xfId="0" applyFont="1" applyFill="1" applyBorder="1" applyAlignment="1" applyProtection="1">
      <alignment vertical="center"/>
    </xf>
    <xf numFmtId="177" fontId="0" fillId="0" borderId="10" xfId="0" applyNumberFormat="1" applyFont="1" applyFill="1" applyBorder="1" applyAlignment="1" applyProtection="1">
      <alignment vertical="center"/>
    </xf>
    <xf numFmtId="3" fontId="0" fillId="0" borderId="1" xfId="0" applyNumberFormat="1" applyFont="1" applyFill="1" applyBorder="1" applyProtection="1">
      <alignment vertical="center"/>
      <protection locked="0"/>
    </xf>
    <xf numFmtId="3" fontId="0" fillId="0" borderId="9" xfId="0" applyNumberFormat="1" applyFont="1" applyFill="1" applyBorder="1" applyProtection="1">
      <alignment vertical="center"/>
      <protection locked="0"/>
    </xf>
    <xf numFmtId="3" fontId="0" fillId="0" borderId="11" xfId="0" applyNumberFormat="1" applyFont="1" applyFill="1" applyBorder="1" applyProtection="1">
      <alignment vertical="center"/>
    </xf>
    <xf numFmtId="177" fontId="0" fillId="0" borderId="12" xfId="0" applyNumberFormat="1" applyFont="1" applyFill="1" applyBorder="1" applyAlignment="1" applyProtection="1">
      <alignment vertical="center"/>
    </xf>
    <xf numFmtId="0" fontId="0" fillId="0" borderId="0" xfId="0" applyFont="1" applyFill="1" applyProtection="1">
      <alignment vertical="center"/>
    </xf>
    <xf numFmtId="0" fontId="0" fillId="0" borderId="0" xfId="0" applyFont="1" applyFill="1" applyBorder="1" applyProtection="1">
      <alignment vertical="center"/>
    </xf>
    <xf numFmtId="0" fontId="0" fillId="0" borderId="0" xfId="0" applyFont="1" applyFill="1" applyAlignment="1" applyProtection="1">
      <alignment vertical="center"/>
    </xf>
    <xf numFmtId="49" fontId="0" fillId="0" borderId="0" xfId="0" applyNumberFormat="1" applyFont="1" applyFill="1" applyBorder="1" applyAlignment="1" applyProtection="1">
      <alignment vertical="center" shrinkToFit="1"/>
    </xf>
    <xf numFmtId="0" fontId="0" fillId="0" borderId="4" xfId="0" applyFont="1" applyFill="1" applyBorder="1" applyAlignment="1" applyProtection="1">
      <alignment horizontal="center" vertical="center"/>
    </xf>
    <xf numFmtId="0" fontId="0" fillId="0" borderId="4" xfId="0" applyFont="1" applyFill="1" applyBorder="1" applyAlignment="1" applyProtection="1">
      <alignment vertical="center" shrinkToFit="1"/>
    </xf>
    <xf numFmtId="3" fontId="0" fillId="0" borderId="4" xfId="0" applyNumberFormat="1" applyFont="1" applyFill="1" applyBorder="1" applyProtection="1">
      <alignment vertical="center"/>
    </xf>
    <xf numFmtId="0" fontId="0" fillId="0" borderId="0" xfId="0" applyFont="1" applyFill="1" applyBorder="1" applyAlignment="1" applyProtection="1">
      <alignment vertical="center" shrinkToFit="1"/>
    </xf>
    <xf numFmtId="3" fontId="0" fillId="0" borderId="0" xfId="0" applyNumberFormat="1" applyFont="1" applyFill="1" applyBorder="1" applyProtection="1">
      <alignment vertical="center"/>
    </xf>
    <xf numFmtId="0" fontId="0" fillId="0" borderId="0" xfId="0" applyFont="1" applyFill="1" applyAlignment="1" applyProtection="1">
      <alignment horizontal="center" vertical="center"/>
    </xf>
    <xf numFmtId="38" fontId="39" fillId="0" borderId="10" xfId="1" applyFont="1" applyFill="1" applyBorder="1" applyAlignment="1" applyProtection="1">
      <alignment vertical="center"/>
      <protection locked="0"/>
    </xf>
    <xf numFmtId="0" fontId="50" fillId="0" borderId="0" xfId="0" applyFont="1" applyFill="1" applyProtection="1">
      <alignment vertical="center"/>
    </xf>
    <xf numFmtId="0" fontId="52" fillId="0" borderId="0" xfId="0" applyFont="1" applyFill="1" applyBorder="1" applyAlignment="1" applyProtection="1">
      <alignment vertical="center"/>
    </xf>
    <xf numFmtId="0" fontId="5" fillId="0" borderId="4" xfId="4" applyNumberFormat="1" applyFont="1" applyFill="1" applyBorder="1" applyAlignment="1" applyProtection="1">
      <alignment vertical="center" shrinkToFit="1"/>
    </xf>
    <xf numFmtId="49" fontId="39" fillId="0" borderId="1" xfId="2" applyNumberFormat="1" applyFont="1" applyBorder="1" applyAlignment="1">
      <alignment vertical="center"/>
    </xf>
    <xf numFmtId="0" fontId="0" fillId="0" borderId="0" xfId="0" applyFont="1" applyBorder="1" applyProtection="1">
      <alignment vertical="center"/>
    </xf>
    <xf numFmtId="182" fontId="0" fillId="0" borderId="0" xfId="0" applyNumberFormat="1" applyFont="1" applyFill="1" applyBorder="1" applyAlignment="1" applyProtection="1">
      <alignment vertical="center"/>
    </xf>
    <xf numFmtId="0" fontId="0" fillId="0" borderId="1" xfId="0" applyNumberFormat="1" applyFont="1" applyFill="1" applyBorder="1" applyAlignment="1" applyProtection="1">
      <alignment vertical="center"/>
    </xf>
    <xf numFmtId="0" fontId="50" fillId="0" borderId="0" xfId="0" applyFont="1" applyFill="1" applyAlignment="1" applyProtection="1">
      <alignment vertical="center"/>
    </xf>
    <xf numFmtId="0" fontId="0" fillId="0" borderId="2" xfId="0" applyBorder="1" applyProtection="1">
      <alignment vertical="center"/>
    </xf>
    <xf numFmtId="0" fontId="0" fillId="0" borderId="8" xfId="0" applyBorder="1" applyProtection="1">
      <alignment vertical="center"/>
    </xf>
    <xf numFmtId="0" fontId="0" fillId="0" borderId="8" xfId="0" applyNumberFormat="1" applyBorder="1" applyAlignment="1" applyProtection="1">
      <alignment vertical="center"/>
    </xf>
    <xf numFmtId="0" fontId="50" fillId="0" borderId="0" xfId="0" applyFont="1" applyProtection="1">
      <alignment vertical="center"/>
    </xf>
    <xf numFmtId="0" fontId="50" fillId="0" borderId="0" xfId="0" applyFont="1" applyAlignment="1" applyProtection="1">
      <alignment horizontal="right" vertical="center"/>
    </xf>
    <xf numFmtId="0" fontId="50" fillId="0" borderId="0" xfId="0" applyFont="1" applyAlignment="1" applyProtection="1">
      <alignment horizontal="center" vertical="center"/>
    </xf>
    <xf numFmtId="0" fontId="0" fillId="3" borderId="1" xfId="0" applyFill="1" applyBorder="1" applyAlignment="1" applyProtection="1">
      <alignment horizontal="center" vertical="center" shrinkToFit="1"/>
    </xf>
    <xf numFmtId="0" fontId="0" fillId="0" borderId="6" xfId="0" applyNumberFormat="1" applyFont="1" applyFill="1" applyBorder="1" applyAlignment="1" applyProtection="1">
      <alignment vertical="center" shrinkToFit="1"/>
    </xf>
    <xf numFmtId="0" fontId="0" fillId="0" borderId="4" xfId="0" applyBorder="1" applyAlignment="1" applyProtection="1">
      <alignment vertical="center"/>
    </xf>
    <xf numFmtId="0" fontId="0" fillId="0" borderId="10" xfId="0" applyNumberFormat="1" applyFont="1" applyBorder="1" applyAlignment="1" applyProtection="1">
      <alignment vertical="center"/>
    </xf>
    <xf numFmtId="0" fontId="0" fillId="0" borderId="10" xfId="0" applyNumberFormat="1" applyFont="1" applyFill="1" applyBorder="1" applyAlignment="1" applyProtection="1">
      <alignment vertical="center"/>
    </xf>
    <xf numFmtId="0" fontId="0" fillId="0" borderId="0" xfId="0" applyFont="1" applyProtection="1">
      <alignment vertical="center"/>
    </xf>
    <xf numFmtId="0" fontId="0" fillId="0" borderId="0" xfId="0" applyFont="1" applyBorder="1" applyAlignment="1" applyProtection="1">
      <alignment horizontal="center" vertical="center"/>
    </xf>
    <xf numFmtId="0" fontId="0" fillId="0" borderId="0" xfId="0" applyFont="1" applyBorder="1" applyAlignment="1" applyProtection="1">
      <alignment vertical="center"/>
    </xf>
    <xf numFmtId="0" fontId="46" fillId="0" borderId="0" xfId="0" applyFont="1" applyAlignment="1" applyProtection="1">
      <alignment horizontal="right" vertical="center"/>
    </xf>
    <xf numFmtId="38" fontId="0" fillId="0" borderId="11" xfId="0" applyNumberFormat="1" applyFont="1" applyFill="1" applyBorder="1" applyAlignment="1" applyProtection="1">
      <alignment vertical="center" shrinkToFit="1"/>
    </xf>
    <xf numFmtId="3" fontId="0" fillId="0" borderId="5" xfId="0" applyNumberFormat="1" applyFont="1" applyFill="1" applyBorder="1" applyProtection="1">
      <alignment vertical="center"/>
      <protection locked="0"/>
    </xf>
    <xf numFmtId="0" fontId="5" fillId="0" borderId="4" xfId="4" applyNumberFormat="1" applyFont="1" applyFill="1" applyBorder="1" applyAlignment="1" applyProtection="1">
      <alignment horizontal="right" vertical="center" shrinkToFit="1"/>
    </xf>
    <xf numFmtId="0" fontId="0" fillId="0" borderId="1" xfId="0" applyBorder="1" applyAlignment="1" applyProtection="1">
      <alignment horizontal="center" vertical="center"/>
    </xf>
    <xf numFmtId="0" fontId="0" fillId="0" borderId="0" xfId="0" applyAlignment="1" applyProtection="1">
      <alignment horizontal="right"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55" fillId="0" borderId="0" xfId="0" applyFont="1" applyAlignment="1" applyProtection="1">
      <alignment vertical="center"/>
    </xf>
    <xf numFmtId="0" fontId="0" fillId="0" borderId="9" xfId="0" applyFont="1" applyFill="1" applyBorder="1" applyAlignment="1" applyProtection="1">
      <alignment horizontal="center" vertical="center"/>
    </xf>
    <xf numFmtId="0" fontId="41" fillId="0" borderId="3"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56" fillId="0" borderId="0" xfId="0" applyFont="1" applyFill="1" applyAlignment="1" applyProtection="1">
      <alignment vertical="center"/>
    </xf>
    <xf numFmtId="0" fontId="0" fillId="0" borderId="6" xfId="0" applyFont="1" applyFill="1" applyBorder="1" applyAlignment="1" applyProtection="1">
      <alignment horizontal="center" vertical="center"/>
    </xf>
    <xf numFmtId="0" fontId="0" fillId="0" borderId="0" xfId="0" applyFill="1" applyAlignment="1" applyProtection="1">
      <alignment horizontal="right" vertical="center"/>
    </xf>
    <xf numFmtId="0" fontId="0" fillId="0" borderId="0" xfId="0" applyFont="1" applyFill="1" applyAlignment="1" applyProtection="1">
      <alignment horizontal="right" vertical="center"/>
    </xf>
    <xf numFmtId="0" fontId="0" fillId="0" borderId="1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3" xfId="0" applyBorder="1" applyAlignment="1" applyProtection="1">
      <alignment vertical="center"/>
    </xf>
    <xf numFmtId="38" fontId="39" fillId="0" borderId="13" xfId="1" applyFont="1" applyFill="1" applyBorder="1" applyAlignment="1" applyProtection="1">
      <alignment vertical="center"/>
    </xf>
    <xf numFmtId="177" fontId="0" fillId="0" borderId="13" xfId="0" applyNumberFormat="1" applyFont="1" applyFill="1" applyBorder="1" applyAlignment="1" applyProtection="1">
      <alignment vertical="center"/>
    </xf>
    <xf numFmtId="38" fontId="39" fillId="0" borderId="14" xfId="1" applyFont="1" applyFill="1" applyBorder="1" applyAlignment="1" applyProtection="1">
      <alignment vertical="center"/>
      <protection locked="0"/>
    </xf>
    <xf numFmtId="177" fontId="0" fillId="0" borderId="14" xfId="0" applyNumberFormat="1" applyFont="1" applyFill="1" applyBorder="1" applyAlignment="1" applyProtection="1">
      <alignment vertical="center"/>
    </xf>
    <xf numFmtId="38" fontId="39" fillId="0" borderId="11" xfId="1" applyFont="1" applyFill="1" applyBorder="1" applyAlignment="1" applyProtection="1">
      <alignment horizontal="center" vertical="center"/>
    </xf>
    <xf numFmtId="38" fontId="39" fillId="0" borderId="4" xfId="1" applyFont="1" applyFill="1" applyBorder="1" applyAlignment="1" applyProtection="1">
      <alignment horizontal="center" vertical="center" textRotation="255"/>
    </xf>
    <xf numFmtId="38" fontId="39" fillId="0" borderId="4" xfId="1" applyFont="1" applyFill="1" applyBorder="1" applyAlignment="1" applyProtection="1">
      <alignment horizontal="center" vertical="center"/>
    </xf>
    <xf numFmtId="38" fontId="39" fillId="0" borderId="4" xfId="1" applyFont="1" applyFill="1" applyBorder="1" applyProtection="1">
      <alignment vertical="center"/>
    </xf>
    <xf numFmtId="38" fontId="52" fillId="0" borderId="4" xfId="1" applyFont="1" applyFill="1" applyBorder="1" applyAlignment="1" applyProtection="1">
      <alignment vertical="center"/>
    </xf>
    <xf numFmtId="38" fontId="39" fillId="0" borderId="1" xfId="1" applyFont="1" applyFill="1" applyBorder="1" applyAlignment="1" applyProtection="1">
      <alignment vertical="center"/>
    </xf>
    <xf numFmtId="38" fontId="48" fillId="0" borderId="1" xfId="1" applyFont="1" applyFill="1" applyBorder="1" applyAlignment="1" applyProtection="1">
      <alignment horizontal="center" vertical="center" wrapText="1"/>
    </xf>
    <xf numFmtId="0" fontId="0" fillId="0" borderId="0" xfId="0" applyFill="1" applyBorder="1" applyProtection="1">
      <alignment vertical="center"/>
    </xf>
    <xf numFmtId="0" fontId="0" fillId="0" borderId="0" xfId="0" applyNumberFormat="1" applyBorder="1" applyAlignment="1" applyProtection="1">
      <alignment vertical="center"/>
    </xf>
    <xf numFmtId="0" fontId="0" fillId="0" borderId="6" xfId="0" applyFill="1" applyBorder="1" applyProtection="1">
      <alignment vertical="center"/>
    </xf>
    <xf numFmtId="0" fontId="0" fillId="0" borderId="1" xfId="0" applyFill="1" applyBorder="1" applyProtection="1">
      <alignment vertical="center"/>
    </xf>
    <xf numFmtId="0" fontId="0" fillId="0" borderId="5" xfId="0" applyFill="1" applyBorder="1" applyProtection="1">
      <alignment vertical="center"/>
    </xf>
    <xf numFmtId="0" fontId="52" fillId="0" borderId="0" xfId="0" applyFont="1" applyFill="1" applyBorder="1" applyProtection="1">
      <alignment vertical="center"/>
    </xf>
    <xf numFmtId="38" fontId="39" fillId="0" borderId="12" xfId="1"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50" fillId="0" borderId="0" xfId="0" applyFont="1" applyAlignment="1" applyProtection="1">
      <alignment horizontal="right" vertical="center"/>
    </xf>
    <xf numFmtId="0" fontId="0" fillId="0" borderId="1" xfId="0" applyFont="1" applyFill="1" applyBorder="1" applyAlignment="1" applyProtection="1">
      <alignment vertical="center"/>
    </xf>
    <xf numFmtId="0" fontId="0" fillId="0" borderId="9" xfId="0" applyFont="1" applyFill="1" applyBorder="1" applyAlignment="1" applyProtection="1">
      <alignment vertical="center"/>
    </xf>
    <xf numFmtId="0" fontId="0" fillId="0" borderId="6" xfId="0" applyFill="1" applyBorder="1" applyAlignment="1" applyProtection="1">
      <alignment horizontal="center" vertical="center" shrinkToFit="1"/>
    </xf>
    <xf numFmtId="0" fontId="41" fillId="0" borderId="3" xfId="0" applyFont="1" applyFill="1" applyBorder="1" applyAlignment="1" applyProtection="1">
      <alignment vertical="center"/>
    </xf>
    <xf numFmtId="0" fontId="41" fillId="0" borderId="0" xfId="0" applyFont="1" applyFill="1" applyBorder="1" applyProtection="1">
      <alignment vertical="center"/>
    </xf>
    <xf numFmtId="0" fontId="0" fillId="0" borderId="0" xfId="0" applyFill="1" applyAlignment="1" applyProtection="1">
      <alignment horizontal="right" vertical="center"/>
    </xf>
    <xf numFmtId="0" fontId="55" fillId="0" borderId="0" xfId="0" applyFont="1" applyFill="1" applyAlignment="1" applyProtection="1">
      <alignment vertical="center"/>
    </xf>
    <xf numFmtId="0" fontId="6" fillId="0" borderId="0" xfId="6" applyFont="1" applyFill="1" applyBorder="1" applyAlignment="1">
      <alignment vertical="center"/>
    </xf>
    <xf numFmtId="0" fontId="5" fillId="0" borderId="0" xfId="6" applyAlignment="1">
      <alignment vertical="center"/>
    </xf>
    <xf numFmtId="0" fontId="5" fillId="2" borderId="1" xfId="6" applyFill="1" applyBorder="1" applyAlignment="1">
      <alignment horizontal="center" vertical="center"/>
    </xf>
    <xf numFmtId="49" fontId="5" fillId="2" borderId="1" xfId="6" applyNumberFormat="1" applyFont="1" applyFill="1" applyBorder="1" applyAlignment="1">
      <alignment horizontal="center" vertical="center"/>
    </xf>
    <xf numFmtId="0" fontId="5" fillId="0" borderId="1" xfId="6" applyFill="1" applyBorder="1" applyAlignment="1">
      <alignment vertical="center"/>
    </xf>
    <xf numFmtId="0" fontId="5" fillId="0" borderId="1" xfId="6" applyBorder="1" applyAlignment="1">
      <alignment vertical="center"/>
    </xf>
    <xf numFmtId="0" fontId="5" fillId="0" borderId="1" xfId="2" applyBorder="1"/>
    <xf numFmtId="0" fontId="5" fillId="0" borderId="0" xfId="2"/>
    <xf numFmtId="0" fontId="55" fillId="0" borderId="0" xfId="0" applyFont="1" applyAlignment="1" applyProtection="1">
      <alignment vertical="center"/>
    </xf>
    <xf numFmtId="0" fontId="55" fillId="0" borderId="0" xfId="0" applyFont="1" applyFill="1" applyAlignment="1" applyProtection="1">
      <alignment vertical="center"/>
    </xf>
    <xf numFmtId="0" fontId="56" fillId="0" borderId="0" xfId="0" applyFont="1" applyFill="1" applyAlignment="1" applyProtection="1">
      <alignment vertical="center"/>
    </xf>
    <xf numFmtId="0" fontId="57" fillId="0" borderId="0" xfId="0" applyFont="1" applyFill="1" applyAlignment="1" applyProtection="1">
      <alignment vertical="center"/>
    </xf>
    <xf numFmtId="0" fontId="56" fillId="0" borderId="15" xfId="0" applyFont="1" applyFill="1" applyBorder="1" applyAlignment="1" applyProtection="1">
      <alignment vertical="center"/>
    </xf>
    <xf numFmtId="0" fontId="0" fillId="0" borderId="0" xfId="0" applyNumberFormat="1" applyFont="1" applyFill="1" applyBorder="1" applyAlignment="1" applyProtection="1">
      <alignment vertical="center"/>
    </xf>
    <xf numFmtId="0" fontId="52" fillId="0" borderId="0" xfId="0" applyFont="1" applyAlignment="1" applyProtection="1">
      <alignment vertical="center" shrinkToFit="1"/>
    </xf>
    <xf numFmtId="0" fontId="58" fillId="0" borderId="0" xfId="0" applyFont="1" applyAlignment="1" applyProtection="1">
      <alignment vertical="center" shrinkToFit="1"/>
    </xf>
    <xf numFmtId="0" fontId="0" fillId="0" borderId="16" xfId="0" applyFill="1" applyBorder="1" applyAlignment="1" applyProtection="1">
      <alignment horizontal="center" vertical="center" shrinkToFit="1"/>
      <protection locked="0"/>
    </xf>
    <xf numFmtId="0" fontId="0" fillId="0" borderId="17" xfId="0" applyFill="1" applyBorder="1" applyAlignment="1" applyProtection="1">
      <alignment horizontal="center" vertical="center" shrinkToFit="1"/>
      <protection locked="0"/>
    </xf>
    <xf numFmtId="0" fontId="0" fillId="0" borderId="18" xfId="0" applyFill="1" applyBorder="1" applyAlignment="1" applyProtection="1">
      <alignment horizontal="center" vertical="center" shrinkToFit="1"/>
      <protection locked="0"/>
    </xf>
    <xf numFmtId="0" fontId="0" fillId="0" borderId="19" xfId="0" applyFill="1" applyBorder="1" applyAlignment="1" applyProtection="1">
      <alignment horizontal="center" vertical="center" shrinkToFit="1"/>
      <protection locked="0"/>
    </xf>
    <xf numFmtId="0" fontId="0" fillId="0" borderId="20" xfId="0" applyFill="1" applyBorder="1" applyAlignment="1" applyProtection="1">
      <alignment horizontal="center" vertical="center" shrinkToFit="1"/>
      <protection locked="0"/>
    </xf>
    <xf numFmtId="0" fontId="0" fillId="0" borderId="21" xfId="0" applyFill="1" applyBorder="1" applyAlignment="1" applyProtection="1">
      <alignment horizontal="center" vertical="center" shrinkToFit="1"/>
      <protection locked="0"/>
    </xf>
    <xf numFmtId="0" fontId="0" fillId="0" borderId="22" xfId="0" applyFill="1" applyBorder="1" applyAlignment="1" applyProtection="1">
      <alignment horizontal="center" vertical="center" shrinkToFit="1"/>
      <protection locked="0"/>
    </xf>
    <xf numFmtId="0" fontId="0" fillId="0" borderId="23" xfId="0" applyFill="1" applyBorder="1" applyAlignment="1" applyProtection="1">
      <alignment horizontal="center" vertical="center" shrinkToFit="1"/>
      <protection locked="0"/>
    </xf>
    <xf numFmtId="0" fontId="0" fillId="0" borderId="24" xfId="0" applyFill="1" applyBorder="1" applyAlignment="1" applyProtection="1">
      <alignment horizontal="center" vertical="center" shrinkToFit="1"/>
      <protection locked="0"/>
    </xf>
    <xf numFmtId="0" fontId="0" fillId="0" borderId="25" xfId="0" applyFill="1" applyBorder="1" applyAlignment="1" applyProtection="1">
      <alignment horizontal="center" vertical="top" textRotation="255"/>
    </xf>
    <xf numFmtId="0" fontId="0" fillId="0" borderId="26" xfId="0" applyFill="1" applyBorder="1" applyAlignment="1" applyProtection="1">
      <alignment horizontal="center" vertical="top" textRotation="255" wrapText="1"/>
    </xf>
    <xf numFmtId="0" fontId="0" fillId="0" borderId="26" xfId="0" applyFill="1" applyBorder="1" applyAlignment="1" applyProtection="1">
      <alignment horizontal="center" vertical="top" textRotation="255"/>
    </xf>
    <xf numFmtId="0" fontId="0" fillId="0" borderId="27" xfId="0" applyFill="1" applyBorder="1" applyAlignment="1" applyProtection="1">
      <alignment horizontal="center" vertical="top" textRotation="255"/>
    </xf>
    <xf numFmtId="0" fontId="0" fillId="0" borderId="25" xfId="0" applyFill="1" applyBorder="1" applyAlignment="1" applyProtection="1">
      <alignment horizontal="center" vertical="top" textRotation="255" wrapText="1"/>
    </xf>
    <xf numFmtId="0" fontId="59" fillId="0" borderId="26" xfId="0" applyFont="1" applyFill="1" applyBorder="1" applyAlignment="1" applyProtection="1">
      <alignment horizontal="center" vertical="top" textRotation="255" wrapText="1"/>
    </xf>
    <xf numFmtId="0" fontId="0" fillId="0" borderId="27" xfId="0" applyFill="1" applyBorder="1" applyAlignment="1" applyProtection="1">
      <alignment horizontal="center" vertical="top" textRotation="255" wrapText="1"/>
    </xf>
    <xf numFmtId="0" fontId="0" fillId="0" borderId="28" xfId="0" applyFill="1" applyBorder="1" applyAlignment="1" applyProtection="1">
      <alignment horizontal="center" vertical="top" textRotation="255" wrapText="1"/>
    </xf>
    <xf numFmtId="0" fontId="0" fillId="0" borderId="29" xfId="0" applyFill="1" applyBorder="1" applyAlignment="1" applyProtection="1">
      <alignment horizontal="center" vertical="top" textRotation="255"/>
    </xf>
    <xf numFmtId="182" fontId="0" fillId="0" borderId="11" xfId="0" applyNumberFormat="1" applyFill="1" applyBorder="1" applyAlignment="1" applyProtection="1">
      <alignment horizontal="center" vertical="center" shrinkToFit="1"/>
      <protection locked="0"/>
    </xf>
    <xf numFmtId="182" fontId="0" fillId="0" borderId="30" xfId="0" applyNumberFormat="1" applyFill="1" applyBorder="1" applyAlignment="1" applyProtection="1">
      <alignment horizontal="center" vertical="center" shrinkToFit="1"/>
      <protection locked="0"/>
    </xf>
    <xf numFmtId="49" fontId="39" fillId="0" borderId="1" xfId="2" applyNumberFormat="1" applyFont="1" applyBorder="1" applyAlignment="1">
      <alignment vertical="center"/>
    </xf>
    <xf numFmtId="0" fontId="60" fillId="0" borderId="0" xfId="0" applyFont="1" applyAlignment="1">
      <alignment horizontal="right" vertical="center"/>
    </xf>
    <xf numFmtId="0" fontId="0" fillId="3" borderId="6" xfId="0" applyNumberFormat="1" applyFill="1" applyBorder="1" applyAlignment="1" applyProtection="1">
      <alignment vertical="center" shrinkToFit="1"/>
    </xf>
    <xf numFmtId="0" fontId="0" fillId="3" borderId="1" xfId="0" applyNumberFormat="1" applyFill="1" applyBorder="1" applyAlignment="1" applyProtection="1">
      <alignment vertical="center" shrinkToFit="1"/>
    </xf>
    <xf numFmtId="0" fontId="50" fillId="3" borderId="6" xfId="0" applyFont="1" applyFill="1" applyBorder="1" applyAlignment="1" applyProtection="1">
      <alignment horizontal="center" vertical="center" shrinkToFit="1"/>
    </xf>
    <xf numFmtId="0" fontId="50" fillId="3" borderId="1" xfId="0" applyFont="1" applyFill="1" applyBorder="1" applyAlignment="1" applyProtection="1">
      <alignment horizontal="center" vertical="center" shrinkToFit="1"/>
    </xf>
    <xf numFmtId="0" fontId="50" fillId="3" borderId="5" xfId="0" applyFont="1" applyFill="1" applyBorder="1" applyAlignment="1" applyProtection="1">
      <alignment horizontal="center" vertical="center" shrinkToFit="1"/>
    </xf>
    <xf numFmtId="181" fontId="0" fillId="0" borderId="30" xfId="0" applyNumberFormat="1" applyFill="1" applyBorder="1" applyAlignment="1" applyProtection="1">
      <alignment horizontal="center" vertical="center" shrinkToFit="1"/>
      <protection locked="0"/>
    </xf>
    <xf numFmtId="181" fontId="0" fillId="0" borderId="6" xfId="0" applyNumberFormat="1" applyFill="1" applyBorder="1" applyAlignment="1" applyProtection="1">
      <alignment horizontal="center" vertical="center" shrinkToFit="1"/>
    </xf>
    <xf numFmtId="181" fontId="0" fillId="0" borderId="30" xfId="0" applyNumberFormat="1" applyFill="1" applyBorder="1" applyAlignment="1" applyProtection="1">
      <alignment horizontal="center" vertical="center" shrinkToFit="1"/>
    </xf>
    <xf numFmtId="181" fontId="0" fillId="0" borderId="11" xfId="0" applyNumberFormat="1" applyFill="1" applyBorder="1" applyAlignment="1" applyProtection="1">
      <alignment horizontal="center" vertical="center" shrinkToFit="1"/>
    </xf>
    <xf numFmtId="181" fontId="0" fillId="0" borderId="31" xfId="0" applyNumberFormat="1" applyFill="1" applyBorder="1" applyAlignment="1" applyProtection="1">
      <alignment horizontal="center" vertical="center" shrinkToFit="1"/>
    </xf>
    <xf numFmtId="0" fontId="0" fillId="0" borderId="11" xfId="0" applyNumberFormat="1" applyFill="1" applyBorder="1" applyAlignment="1" applyProtection="1">
      <alignment vertical="center" shrinkToFit="1"/>
    </xf>
    <xf numFmtId="0" fontId="0" fillId="0" borderId="0" xfId="0" applyBorder="1" applyAlignment="1" applyProtection="1">
      <alignment vertical="center" shrinkToFit="1"/>
    </xf>
    <xf numFmtId="0" fontId="49" fillId="0" borderId="0" xfId="0" applyNumberFormat="1" applyFont="1" applyFill="1" applyBorder="1" applyAlignment="1" applyProtection="1">
      <alignment horizontal="center" vertical="center"/>
    </xf>
    <xf numFmtId="0" fontId="61" fillId="0" borderId="0" xfId="0" applyFont="1" applyAlignment="1" applyProtection="1">
      <alignment vertical="center"/>
    </xf>
    <xf numFmtId="0" fontId="0" fillId="0" borderId="7" xfId="0" applyFont="1" applyBorder="1" applyAlignment="1" applyProtection="1">
      <alignment vertical="center"/>
    </xf>
    <xf numFmtId="49" fontId="39" fillId="0" borderId="1" xfId="2" applyNumberFormat="1" applyFont="1" applyBorder="1" applyAlignment="1">
      <alignment vertical="center"/>
    </xf>
    <xf numFmtId="0" fontId="16" fillId="0" borderId="0" xfId="5" applyFont="1" applyFill="1" applyBorder="1" applyAlignment="1" applyProtection="1">
      <alignment vertical="center"/>
    </xf>
    <xf numFmtId="0" fontId="16" fillId="0" borderId="0" xfId="0" applyFont="1" applyProtection="1">
      <alignment vertical="center"/>
    </xf>
    <xf numFmtId="0" fontId="16" fillId="0" borderId="0" xfId="0" applyFont="1" applyBorder="1" applyAlignment="1" applyProtection="1">
      <alignment vertical="center" shrinkToFit="1"/>
    </xf>
    <xf numFmtId="0" fontId="16" fillId="0" borderId="0" xfId="0" applyFont="1" applyAlignment="1" applyProtection="1">
      <alignment horizontal="center" vertical="center"/>
    </xf>
    <xf numFmtId="0" fontId="16" fillId="0" borderId="0" xfId="0" applyFont="1" applyBorder="1" applyAlignment="1" applyProtection="1">
      <alignment horizontal="center" vertical="center"/>
    </xf>
    <xf numFmtId="0" fontId="16" fillId="0" borderId="0" xfId="0" applyFont="1" applyBorder="1" applyAlignment="1" applyProtection="1">
      <alignment vertical="center"/>
    </xf>
    <xf numFmtId="0" fontId="16" fillId="0" borderId="0" xfId="0" applyFont="1" applyAlignment="1" applyProtection="1">
      <alignment vertical="center"/>
    </xf>
    <xf numFmtId="0" fontId="16" fillId="0" borderId="0" xfId="0" applyFont="1" applyFill="1" applyProtection="1">
      <alignment vertical="center"/>
    </xf>
    <xf numFmtId="0" fontId="19" fillId="0" borderId="0" xfId="0" applyFont="1" applyAlignment="1" applyProtection="1">
      <alignment horizontal="center" vertical="center"/>
    </xf>
    <xf numFmtId="0" fontId="0" fillId="0" borderId="0" xfId="0" applyFill="1" applyBorder="1" applyAlignment="1" applyProtection="1">
      <alignment horizontal="center" vertical="center"/>
    </xf>
    <xf numFmtId="0" fontId="0" fillId="0" borderId="11" xfId="0" applyFill="1" applyBorder="1" applyAlignment="1" applyProtection="1">
      <alignment horizontal="center" vertical="center" shrinkToFit="1"/>
      <protection locked="0"/>
    </xf>
    <xf numFmtId="0" fontId="0" fillId="0" borderId="31" xfId="0" applyFill="1" applyBorder="1" applyAlignment="1" applyProtection="1">
      <alignment horizontal="center" vertical="center" shrinkToFit="1"/>
      <protection locked="0"/>
    </xf>
    <xf numFmtId="182" fontId="0" fillId="4" borderId="1" xfId="0" applyNumberFormat="1" applyFill="1" applyBorder="1" applyAlignment="1" applyProtection="1">
      <alignment horizontal="center" vertical="center" shrinkToFit="1"/>
      <protection locked="0"/>
    </xf>
    <xf numFmtId="182" fontId="0" fillId="4" borderId="5" xfId="0" applyNumberFormat="1" applyFill="1" applyBorder="1" applyAlignment="1" applyProtection="1">
      <alignment horizontal="center" vertical="center" shrinkToFit="1"/>
      <protection locked="0"/>
    </xf>
    <xf numFmtId="179" fontId="0" fillId="0" borderId="11" xfId="0" applyNumberFormat="1" applyFill="1" applyBorder="1" applyAlignment="1" applyProtection="1">
      <alignment horizontal="center" vertical="center" shrinkToFit="1"/>
      <protection locked="0"/>
    </xf>
    <xf numFmtId="179" fontId="0" fillId="0" borderId="6" xfId="0" applyNumberFormat="1" applyFill="1" applyBorder="1" applyAlignment="1" applyProtection="1">
      <alignment horizontal="center" vertical="center" shrinkToFit="1"/>
      <protection locked="0"/>
    </xf>
    <xf numFmtId="179" fontId="0" fillId="0" borderId="31" xfId="0" applyNumberFormat="1" applyFill="1" applyBorder="1" applyAlignment="1" applyProtection="1">
      <alignment horizontal="center" vertical="center" shrinkToFit="1"/>
      <protection locked="0"/>
    </xf>
    <xf numFmtId="184" fontId="39" fillId="0" borderId="1" xfId="2" applyNumberFormat="1" applyFont="1" applyBorder="1" applyAlignment="1">
      <alignment horizontal="right" vertical="center"/>
    </xf>
    <xf numFmtId="0" fontId="5" fillId="0" borderId="0" xfId="4" applyNumberFormat="1" applyFont="1" applyFill="1" applyBorder="1" applyAlignment="1" applyProtection="1">
      <alignment horizontal="right" vertical="center" wrapText="1" shrinkToFit="1"/>
    </xf>
    <xf numFmtId="0" fontId="20" fillId="0" borderId="32" xfId="0" applyFont="1" applyBorder="1" applyAlignment="1" applyProtection="1">
      <alignment horizontal="center" vertical="center" shrinkToFit="1"/>
    </xf>
    <xf numFmtId="0" fontId="0" fillId="0" borderId="0" xfId="0" applyFill="1" applyBorder="1" applyAlignment="1" applyProtection="1">
      <alignment horizontal="center" vertical="center"/>
    </xf>
    <xf numFmtId="0" fontId="0" fillId="0" borderId="0" xfId="0" applyBorder="1" applyAlignment="1" applyProtection="1">
      <alignment horizontal="right" vertical="center"/>
    </xf>
    <xf numFmtId="0" fontId="50" fillId="0" borderId="0" xfId="0" applyNumberFormat="1" applyFont="1" applyBorder="1" applyAlignment="1" applyProtection="1">
      <alignment vertical="center"/>
    </xf>
    <xf numFmtId="0" fontId="50" fillId="0" borderId="0" xfId="0" applyNumberFormat="1" applyFont="1" applyAlignment="1" applyProtection="1">
      <alignment vertical="center"/>
    </xf>
    <xf numFmtId="0" fontId="5" fillId="0" borderId="0" xfId="4" applyNumberFormat="1" applyFont="1" applyFill="1" applyBorder="1" applyAlignment="1" applyProtection="1">
      <alignment vertical="center"/>
    </xf>
    <xf numFmtId="0" fontId="0" fillId="0" borderId="1" xfId="0" applyFill="1" applyBorder="1" applyAlignment="1" applyProtection="1">
      <alignment vertical="center" shrinkToFit="1"/>
      <protection locked="0"/>
    </xf>
    <xf numFmtId="182" fontId="0" fillId="3" borderId="6" xfId="0" applyNumberFormat="1" applyFill="1" applyBorder="1" applyAlignment="1" applyProtection="1">
      <alignment horizontal="center" vertical="center" shrinkToFit="1"/>
    </xf>
    <xf numFmtId="182" fontId="0" fillId="3" borderId="1" xfId="0" applyNumberFormat="1" applyFill="1" applyBorder="1" applyAlignment="1" applyProtection="1">
      <alignment horizontal="center" vertical="center" shrinkToFit="1"/>
    </xf>
    <xf numFmtId="182" fontId="0" fillId="3" borderId="9" xfId="0" applyNumberFormat="1" applyFill="1" applyBorder="1" applyAlignment="1" applyProtection="1">
      <alignment horizontal="center" vertical="center" shrinkToFit="1"/>
    </xf>
    <xf numFmtId="182" fontId="0" fillId="3" borderId="5" xfId="0" applyNumberFormat="1" applyFill="1" applyBorder="1" applyAlignment="1" applyProtection="1">
      <alignment horizontal="center" vertical="center" shrinkToFit="1"/>
    </xf>
    <xf numFmtId="0" fontId="0" fillId="0" borderId="31" xfId="0" applyFill="1" applyBorder="1" applyAlignment="1" applyProtection="1">
      <alignment vertical="center" textRotation="255"/>
    </xf>
    <xf numFmtId="0" fontId="0" fillId="0" borderId="9" xfId="0" applyNumberFormat="1" applyFill="1" applyBorder="1" applyAlignment="1" applyProtection="1">
      <alignment vertical="center" shrinkToFit="1"/>
    </xf>
    <xf numFmtId="49" fontId="39" fillId="0" borderId="1" xfId="2" applyNumberFormat="1" applyFont="1" applyBorder="1" applyAlignment="1">
      <alignment vertical="center"/>
    </xf>
    <xf numFmtId="185" fontId="20" fillId="0" borderId="33" xfId="0" applyNumberFormat="1" applyFont="1" applyFill="1" applyBorder="1" applyAlignment="1" applyProtection="1">
      <alignment horizontal="center" vertical="center" shrinkToFit="1"/>
    </xf>
    <xf numFmtId="0" fontId="41" fillId="0" borderId="0" xfId="0" applyFont="1" applyBorder="1" applyAlignment="1" applyProtection="1">
      <alignment vertical="center"/>
      <protection locked="0"/>
    </xf>
    <xf numFmtId="0" fontId="0" fillId="0" borderId="0" xfId="0" applyProtection="1">
      <alignment vertical="center"/>
      <protection locked="0"/>
    </xf>
    <xf numFmtId="0" fontId="41" fillId="0" borderId="0" xfId="0" applyFont="1" applyBorder="1" applyProtection="1">
      <alignment vertical="center"/>
      <protection locked="0"/>
    </xf>
    <xf numFmtId="0" fontId="0" fillId="0" borderId="0" xfId="0" applyNumberFormat="1" applyBorder="1" applyAlignment="1" applyProtection="1">
      <alignment vertical="center"/>
      <protection locked="0"/>
    </xf>
    <xf numFmtId="0" fontId="41" fillId="0" borderId="0" xfId="0" applyFont="1" applyFill="1" applyBorder="1" applyAlignment="1" applyProtection="1">
      <alignment vertical="center" shrinkToFit="1"/>
      <protection locked="0"/>
    </xf>
    <xf numFmtId="0" fontId="51" fillId="0" borderId="0" xfId="4" applyNumberFormat="1" applyFont="1" applyFill="1" applyBorder="1" applyAlignment="1" applyProtection="1">
      <alignment vertical="center" shrinkToFit="1"/>
      <protection locked="0"/>
    </xf>
    <xf numFmtId="0" fontId="41" fillId="0" borderId="0" xfId="0" applyFont="1" applyProtection="1">
      <alignment vertical="center"/>
      <protection locked="0"/>
    </xf>
    <xf numFmtId="182" fontId="0" fillId="3" borderId="11" xfId="0" applyNumberFormat="1" applyFill="1" applyBorder="1" applyAlignment="1" applyProtection="1">
      <alignment horizontal="center" vertical="center" shrinkToFit="1"/>
    </xf>
    <xf numFmtId="180" fontId="0" fillId="3" borderId="6" xfId="0" applyNumberFormat="1" applyFill="1" applyBorder="1" applyAlignment="1" applyProtection="1">
      <alignment horizontal="center" vertical="center" shrinkToFit="1"/>
    </xf>
    <xf numFmtId="180" fontId="0" fillId="3" borderId="1" xfId="0" applyNumberFormat="1" applyFill="1" applyBorder="1" applyAlignment="1" applyProtection="1">
      <alignment horizontal="center" vertical="center" shrinkToFit="1"/>
    </xf>
    <xf numFmtId="180" fontId="0" fillId="3" borderId="5" xfId="0" applyNumberFormat="1" applyFill="1" applyBorder="1" applyAlignment="1" applyProtection="1">
      <alignment horizontal="center" vertical="center" shrinkToFit="1"/>
    </xf>
    <xf numFmtId="49" fontId="39" fillId="0" borderId="1" xfId="2" applyNumberFormat="1" applyFont="1" applyBorder="1" applyAlignment="1">
      <alignment vertical="center"/>
    </xf>
    <xf numFmtId="181" fontId="0" fillId="3" borderId="6" xfId="0" applyNumberFormat="1" applyFill="1" applyBorder="1" applyAlignment="1" applyProtection="1">
      <alignment horizontal="center" vertical="center" shrinkToFit="1"/>
    </xf>
    <xf numFmtId="181" fontId="0" fillId="3" borderId="1" xfId="0" applyNumberFormat="1" applyFill="1" applyBorder="1" applyAlignment="1" applyProtection="1">
      <alignment horizontal="center" vertical="center" shrinkToFit="1"/>
    </xf>
    <xf numFmtId="181" fontId="0" fillId="3" borderId="5" xfId="0" applyNumberFormat="1" applyFill="1" applyBorder="1" applyAlignment="1" applyProtection="1">
      <alignment horizontal="center" vertical="center" shrinkToFit="1"/>
    </xf>
    <xf numFmtId="182" fontId="0" fillId="0" borderId="31" xfId="0" applyNumberFormat="1" applyFill="1" applyBorder="1" applyAlignment="1" applyProtection="1">
      <alignment horizontal="center" vertical="center" shrinkToFit="1"/>
      <protection locked="0"/>
    </xf>
    <xf numFmtId="0" fontId="0" fillId="0" borderId="1"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49" fontId="5" fillId="0" borderId="1" xfId="2" applyNumberFormat="1" applyBorder="1" applyAlignment="1">
      <alignment vertical="center" shrinkToFit="1"/>
    </xf>
    <xf numFmtId="0" fontId="48" fillId="0" borderId="0" xfId="0" applyNumberFormat="1" applyFont="1" applyFill="1" applyBorder="1" applyAlignment="1" applyProtection="1">
      <alignment vertical="center"/>
    </xf>
    <xf numFmtId="0" fontId="62" fillId="0" borderId="0" xfId="0" applyNumberFormat="1" applyFont="1" applyFill="1" applyBorder="1" applyAlignment="1" applyProtection="1">
      <alignment horizontal="center" vertical="center"/>
    </xf>
    <xf numFmtId="0" fontId="48" fillId="0" borderId="0" xfId="0" applyNumberFormat="1" applyFont="1" applyFill="1" applyBorder="1" applyAlignment="1" applyProtection="1">
      <alignment horizontal="center" vertical="center"/>
    </xf>
    <xf numFmtId="0" fontId="0" fillId="0" borderId="0" xfId="0" applyNumberFormat="1" applyFill="1" applyBorder="1" applyAlignment="1" applyProtection="1">
      <alignment vertical="center"/>
    </xf>
    <xf numFmtId="0" fontId="0" fillId="0" borderId="0" xfId="0" applyFill="1" applyBorder="1" applyAlignment="1" applyProtection="1">
      <alignment vertical="center" wrapText="1"/>
    </xf>
    <xf numFmtId="0" fontId="0" fillId="0" borderId="8" xfId="0" applyBorder="1" applyAlignment="1" applyProtection="1">
      <alignment horizontal="center" vertical="center" shrinkToFit="1"/>
    </xf>
    <xf numFmtId="0" fontId="0" fillId="0" borderId="0" xfId="0" applyFill="1" applyAlignment="1" applyProtection="1">
      <alignment horizontal="right" vertical="center"/>
    </xf>
    <xf numFmtId="0" fontId="0" fillId="0" borderId="0" xfId="0" applyBorder="1" applyAlignment="1" applyProtection="1">
      <alignment vertical="center" shrinkToFit="1"/>
    </xf>
    <xf numFmtId="49" fontId="39" fillId="0" borderId="1" xfId="2" applyNumberFormat="1" applyFont="1" applyBorder="1" applyAlignment="1">
      <alignment vertical="center"/>
    </xf>
    <xf numFmtId="184" fontId="39" fillId="0" borderId="1" xfId="2" applyNumberFormat="1" applyFont="1" applyFill="1" applyBorder="1" applyAlignment="1">
      <alignment vertical="center"/>
    </xf>
    <xf numFmtId="0" fontId="0" fillId="0" borderId="8" xfId="0" applyBorder="1" applyAlignment="1" applyProtection="1">
      <alignment horizontal="center" vertical="center" shrinkToFit="1"/>
    </xf>
    <xf numFmtId="0" fontId="55" fillId="0" borderId="0" xfId="0" applyFont="1" applyFill="1" applyAlignment="1" applyProtection="1">
      <alignment vertical="top"/>
    </xf>
    <xf numFmtId="0" fontId="50" fillId="0" borderId="0" xfId="0" applyFont="1" applyFill="1" applyBorder="1" applyProtection="1">
      <alignment vertical="center"/>
    </xf>
    <xf numFmtId="0" fontId="40" fillId="0" borderId="0" xfId="0" applyFont="1" applyFill="1" applyAlignment="1" applyProtection="1">
      <alignment horizontal="center" vertical="center"/>
    </xf>
    <xf numFmtId="0" fontId="0" fillId="0" borderId="0" xfId="0" applyFill="1" applyAlignment="1" applyProtection="1">
      <alignment vertical="top"/>
    </xf>
    <xf numFmtId="0" fontId="40" fillId="0" borderId="0" xfId="0" applyFont="1" applyFill="1" applyAlignment="1" applyProtection="1">
      <alignment vertical="center"/>
    </xf>
    <xf numFmtId="0" fontId="52" fillId="0" borderId="7" xfId="0" applyFont="1" applyFill="1" applyBorder="1" applyAlignment="1" applyProtection="1">
      <alignment vertical="center"/>
    </xf>
    <xf numFmtId="0" fontId="0" fillId="0" borderId="1" xfId="0" applyNumberFormat="1" applyBorder="1" applyAlignment="1" applyProtection="1">
      <alignment vertical="center"/>
    </xf>
    <xf numFmtId="0" fontId="0" fillId="0" borderId="0" xfId="0" applyNumberFormat="1" applyAlignment="1" applyProtection="1">
      <alignment vertical="center"/>
    </xf>
    <xf numFmtId="0" fontId="0" fillId="0" borderId="0" xfId="0" applyNumberFormat="1" applyBorder="1" applyAlignment="1" applyProtection="1">
      <alignment horizontal="center" vertical="center"/>
    </xf>
    <xf numFmtId="0" fontId="0" fillId="0" borderId="0" xfId="0" applyNumberFormat="1" applyFill="1" applyBorder="1" applyAlignment="1" applyProtection="1">
      <alignment horizontal="center" vertical="center"/>
    </xf>
    <xf numFmtId="0" fontId="42" fillId="0" borderId="1" xfId="0" applyNumberFormat="1" applyFont="1" applyBorder="1" applyAlignment="1" applyProtection="1">
      <alignment vertical="center"/>
    </xf>
    <xf numFmtId="0" fontId="0" fillId="0" borderId="6" xfId="0" applyNumberFormat="1" applyBorder="1" applyAlignment="1" applyProtection="1">
      <alignment vertical="center"/>
    </xf>
    <xf numFmtId="0" fontId="0" fillId="0" borderId="9" xfId="0" applyNumberFormat="1" applyBorder="1" applyAlignment="1" applyProtection="1">
      <alignment vertical="center"/>
    </xf>
    <xf numFmtId="0" fontId="42" fillId="0" borderId="9" xfId="0" applyNumberFormat="1" applyFont="1" applyBorder="1" applyAlignment="1" applyProtection="1">
      <alignment vertical="center"/>
    </xf>
    <xf numFmtId="0" fontId="0" fillId="0" borderId="11" xfId="0" applyNumberFormat="1" applyBorder="1" applyAlignment="1" applyProtection="1">
      <alignment vertical="center"/>
    </xf>
    <xf numFmtId="0" fontId="42" fillId="0" borderId="11" xfId="0" applyNumberFormat="1" applyFont="1" applyBorder="1" applyAlignment="1" applyProtection="1">
      <alignment vertical="center"/>
    </xf>
    <xf numFmtId="0" fontId="0" fillId="0" borderId="5" xfId="0" applyNumberFormat="1" applyBorder="1" applyAlignment="1" applyProtection="1">
      <alignment vertical="center"/>
    </xf>
    <xf numFmtId="0" fontId="42" fillId="0" borderId="5" xfId="0" applyNumberFormat="1" applyFont="1" applyBorder="1" applyAlignment="1" applyProtection="1">
      <alignment vertical="center"/>
    </xf>
    <xf numFmtId="0" fontId="0" fillId="0" borderId="35" xfId="0" applyNumberFormat="1" applyBorder="1" applyAlignment="1" applyProtection="1">
      <alignment vertical="center"/>
    </xf>
    <xf numFmtId="0" fontId="0" fillId="0" borderId="9" xfId="0" applyNumberFormat="1" applyBorder="1" applyAlignment="1" applyProtection="1">
      <alignment horizontal="center" vertical="center" wrapText="1"/>
    </xf>
    <xf numFmtId="0" fontId="42" fillId="0" borderId="9" xfId="0" applyNumberFormat="1" applyFont="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0" fillId="0" borderId="1" xfId="0" applyBorder="1" applyAlignment="1" applyProtection="1">
      <alignment horizontal="center" vertical="center"/>
    </xf>
    <xf numFmtId="0" fontId="0" fillId="0" borderId="0" xfId="0" applyAlignment="1" applyProtection="1">
      <alignment horizontal="right" vertical="center"/>
    </xf>
    <xf numFmtId="0" fontId="0" fillId="0" borderId="10" xfId="0" applyBorder="1" applyAlignment="1" applyProtection="1">
      <alignment horizontal="center" vertical="center" shrinkToFit="1"/>
    </xf>
    <xf numFmtId="0" fontId="0" fillId="0" borderId="8" xfId="0" applyNumberFormat="1" applyFill="1" applyBorder="1" applyAlignment="1" applyProtection="1">
      <alignment horizontal="center" vertical="center" shrinkToFit="1"/>
    </xf>
    <xf numFmtId="0" fontId="45" fillId="0" borderId="0" xfId="0" applyFont="1" applyFill="1" applyBorder="1" applyAlignment="1" applyProtection="1">
      <alignment vertical="center"/>
    </xf>
    <xf numFmtId="0" fontId="58" fillId="0" borderId="0" xfId="0" applyFont="1" applyFill="1" applyBorder="1" applyAlignment="1" applyProtection="1">
      <alignment vertical="center"/>
    </xf>
    <xf numFmtId="0" fontId="58" fillId="0" borderId="0" xfId="0" applyFont="1" applyFill="1" applyBorder="1" applyAlignment="1" applyProtection="1">
      <alignment horizontal="right" vertical="center"/>
    </xf>
    <xf numFmtId="0" fontId="0" fillId="0" borderId="8" xfId="0" applyBorder="1" applyAlignment="1" applyProtection="1">
      <alignment vertical="center"/>
    </xf>
    <xf numFmtId="49" fontId="0" fillId="0" borderId="2" xfId="0" applyNumberFormat="1" applyBorder="1" applyAlignment="1" applyProtection="1">
      <alignment horizontal="center" vertical="center"/>
      <protection locked="0"/>
    </xf>
    <xf numFmtId="0" fontId="0" fillId="0" borderId="10" xfId="0" applyBorder="1" applyAlignment="1" applyProtection="1">
      <alignment horizontal="right" vertical="center"/>
    </xf>
    <xf numFmtId="0" fontId="0" fillId="0" borderId="8" xfId="0" applyFont="1" applyBorder="1" applyAlignment="1" applyProtection="1">
      <alignment vertical="center" shrinkToFit="1"/>
    </xf>
    <xf numFmtId="38" fontId="39" fillId="0" borderId="1" xfId="1" applyFont="1" applyFill="1" applyBorder="1" applyAlignment="1" applyProtection="1">
      <alignment horizontal="center" vertical="center" shrinkToFit="1"/>
    </xf>
    <xf numFmtId="38" fontId="39" fillId="0" borderId="14" xfId="1" applyFont="1" applyFill="1" applyBorder="1" applyAlignment="1" applyProtection="1">
      <alignment horizontal="center" vertical="center" shrinkToFit="1"/>
    </xf>
    <xf numFmtId="38" fontId="39" fillId="0" borderId="9" xfId="1" applyFont="1" applyFill="1" applyBorder="1" applyAlignment="1" applyProtection="1">
      <alignment horizontal="center" vertical="center" shrinkToFit="1"/>
    </xf>
    <xf numFmtId="38" fontId="39" fillId="0" borderId="1" xfId="1" applyFont="1" applyFill="1" applyBorder="1" applyAlignment="1" applyProtection="1">
      <alignment horizontal="right" vertical="center" shrinkToFit="1"/>
    </xf>
    <xf numFmtId="38" fontId="39" fillId="0" borderId="9" xfId="1" applyFont="1" applyFill="1" applyBorder="1" applyAlignment="1" applyProtection="1">
      <alignment horizontal="right" vertical="center" shrinkToFit="1"/>
    </xf>
    <xf numFmtId="38" fontId="46" fillId="0" borderId="1" xfId="1" applyFont="1" applyFill="1" applyBorder="1" applyAlignment="1" applyProtection="1">
      <alignment horizontal="center" vertical="center" wrapText="1"/>
    </xf>
    <xf numFmtId="0" fontId="0" fillId="0" borderId="0" xfId="0" applyFill="1" applyAlignment="1" applyProtection="1">
      <alignment horizontal="right" vertical="center"/>
    </xf>
    <xf numFmtId="0" fontId="0" fillId="0" borderId="2" xfId="0" applyBorder="1" applyAlignment="1" applyProtection="1">
      <alignment horizontal="center" vertical="center"/>
      <protection locked="0"/>
    </xf>
    <xf numFmtId="0" fontId="0" fillId="3" borderId="30" xfId="0" applyNumberFormat="1" applyFill="1" applyBorder="1" applyAlignment="1" applyProtection="1">
      <alignment vertical="center" shrinkToFit="1"/>
    </xf>
    <xf numFmtId="0" fontId="0" fillId="3" borderId="11" xfId="0" applyNumberFormat="1" applyFill="1" applyBorder="1" applyAlignment="1" applyProtection="1">
      <alignment vertical="center" shrinkToFit="1"/>
    </xf>
    <xf numFmtId="0" fontId="0" fillId="3" borderId="31" xfId="0" applyNumberFormat="1" applyFill="1" applyBorder="1" applyAlignment="1" applyProtection="1">
      <alignment vertical="center" shrinkToFit="1"/>
    </xf>
    <xf numFmtId="0" fontId="50" fillId="0" borderId="0" xfId="0" applyFont="1" applyFill="1" applyBorder="1" applyAlignment="1" applyProtection="1">
      <alignment vertical="center"/>
    </xf>
    <xf numFmtId="0" fontId="50"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Protection="1">
      <alignment vertical="center"/>
    </xf>
    <xf numFmtId="0" fontId="50" fillId="0" borderId="0" xfId="0" applyNumberFormat="1" applyFont="1" applyFill="1" applyBorder="1" applyAlignment="1" applyProtection="1">
      <alignment vertical="center"/>
    </xf>
    <xf numFmtId="0" fontId="50" fillId="0" borderId="0" xfId="0" applyNumberFormat="1" applyFont="1" applyFill="1" applyBorder="1" applyAlignment="1" applyProtection="1">
      <alignment horizontal="center" vertical="center"/>
    </xf>
    <xf numFmtId="0" fontId="49" fillId="0" borderId="0" xfId="0" applyNumberFormat="1" applyFont="1" applyFill="1" applyBorder="1" applyProtection="1">
      <alignment vertical="center"/>
    </xf>
    <xf numFmtId="0" fontId="52" fillId="0" borderId="7" xfId="0" applyFont="1" applyFill="1" applyBorder="1" applyAlignment="1" applyProtection="1">
      <alignment vertical="center" shrinkToFit="1"/>
    </xf>
    <xf numFmtId="0" fontId="50" fillId="0" borderId="0" xfId="1" applyNumberFormat="1" applyFont="1" applyProtection="1">
      <alignment vertical="center"/>
      <protection locked="0"/>
    </xf>
    <xf numFmtId="0" fontId="42" fillId="0" borderId="37" xfId="0" applyFont="1" applyBorder="1" applyAlignment="1" applyProtection="1">
      <alignment vertical="center" shrinkToFit="1"/>
      <protection locked="0"/>
    </xf>
    <xf numFmtId="0" fontId="42" fillId="0" borderId="8" xfId="0" applyFont="1" applyBorder="1" applyAlignment="1" applyProtection="1">
      <alignment vertical="center" shrinkToFit="1"/>
      <protection locked="0"/>
    </xf>
    <xf numFmtId="180" fontId="42" fillId="0" borderId="1" xfId="0" applyNumberFormat="1" applyFont="1" applyBorder="1" applyAlignment="1" applyProtection="1">
      <alignment vertical="center" shrinkToFit="1"/>
      <protection locked="0"/>
    </xf>
    <xf numFmtId="0" fontId="0" fillId="0" borderId="0" xfId="0" applyFont="1" applyProtection="1">
      <alignment vertical="center"/>
      <protection locked="0"/>
    </xf>
    <xf numFmtId="0" fontId="0" fillId="0" borderId="0" xfId="0" applyNumberFormat="1" applyFont="1" applyProtection="1">
      <alignment vertical="center"/>
      <protection locked="0"/>
    </xf>
    <xf numFmtId="0" fontId="39" fillId="0" borderId="0" xfId="1" applyNumberFormat="1" applyFont="1" applyProtection="1">
      <alignment vertical="center"/>
      <protection locked="0"/>
    </xf>
    <xf numFmtId="0" fontId="63" fillId="0" borderId="9" xfId="0" applyFont="1" applyBorder="1" applyAlignment="1" applyProtection="1">
      <alignment horizontal="center" vertical="center" shrinkToFit="1"/>
      <protection locked="0"/>
    </xf>
    <xf numFmtId="0" fontId="63" fillId="0" borderId="0" xfId="0" applyFont="1" applyProtection="1">
      <alignment vertical="center"/>
      <protection locked="0"/>
    </xf>
    <xf numFmtId="0" fontId="63" fillId="0" borderId="1" xfId="0" applyFont="1" applyBorder="1" applyAlignment="1" applyProtection="1">
      <alignment horizontal="center" vertical="center" shrinkToFit="1"/>
      <protection locked="0"/>
    </xf>
    <xf numFmtId="0" fontId="0" fillId="0" borderId="15" xfId="0" applyFont="1" applyBorder="1" applyAlignment="1" applyProtection="1">
      <alignment horizontal="center" vertical="center"/>
      <protection locked="0"/>
    </xf>
    <xf numFmtId="0" fontId="0" fillId="0" borderId="30"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63" fillId="0" borderId="10" xfId="0" applyFont="1" applyBorder="1" applyAlignment="1" applyProtection="1">
      <alignment horizontal="center" vertical="center" shrinkToFit="1"/>
      <protection locked="0"/>
    </xf>
    <xf numFmtId="0" fontId="63" fillId="0" borderId="2" xfId="0" applyFont="1" applyBorder="1" applyAlignment="1" applyProtection="1">
      <alignment horizontal="center" vertical="center" shrinkToFit="1"/>
      <protection locked="0"/>
    </xf>
    <xf numFmtId="0" fontId="63" fillId="0" borderId="38" xfId="0" applyFont="1" applyBorder="1" applyAlignment="1" applyProtection="1">
      <alignment horizontal="center" vertical="center" shrinkToFit="1"/>
      <protection locked="0"/>
    </xf>
    <xf numFmtId="0" fontId="42" fillId="0" borderId="39" xfId="0" applyFont="1" applyBorder="1" applyProtection="1">
      <alignment vertical="center"/>
      <protection locked="0"/>
    </xf>
    <xf numFmtId="0" fontId="42" fillId="0" borderId="40" xfId="0" applyFont="1" applyBorder="1" applyProtection="1">
      <alignment vertical="center"/>
      <protection locked="0"/>
    </xf>
    <xf numFmtId="0" fontId="42" fillId="0" borderId="41" xfId="0" applyFont="1" applyBorder="1" applyProtection="1">
      <alignment vertical="center"/>
      <protection locked="0"/>
    </xf>
    <xf numFmtId="0" fontId="42" fillId="0" borderId="42" xfId="0" applyFont="1" applyBorder="1" applyProtection="1">
      <alignment vertical="center"/>
      <protection locked="0"/>
    </xf>
    <xf numFmtId="0" fontId="0" fillId="0" borderId="1" xfId="0" applyFont="1" applyBorder="1" applyAlignment="1" applyProtection="1">
      <alignment vertical="center" shrinkToFit="1"/>
      <protection locked="0"/>
    </xf>
    <xf numFmtId="0" fontId="39" fillId="0" borderId="1" xfId="1" applyNumberFormat="1" applyFont="1" applyBorder="1" applyAlignment="1" applyProtection="1">
      <alignment vertical="center" shrinkToFit="1"/>
      <protection locked="0"/>
    </xf>
    <xf numFmtId="180" fontId="0" fillId="0" borderId="1" xfId="0" applyNumberFormat="1" applyFont="1" applyBorder="1" applyAlignment="1" applyProtection="1">
      <alignment vertical="center" shrinkToFit="1"/>
      <protection locked="0"/>
    </xf>
    <xf numFmtId="0" fontId="0" fillId="0" borderId="10" xfId="0" applyFont="1" applyBorder="1" applyAlignment="1" applyProtection="1">
      <alignment vertical="center" shrinkToFit="1"/>
      <protection locked="0"/>
    </xf>
    <xf numFmtId="0" fontId="0" fillId="0" borderId="43" xfId="0" applyFont="1" applyBorder="1" applyProtection="1">
      <alignment vertical="center"/>
      <protection locked="0"/>
    </xf>
    <xf numFmtId="0" fontId="0" fillId="0" borderId="6" xfId="0" applyFont="1" applyBorder="1" applyProtection="1">
      <alignment vertical="center"/>
      <protection locked="0"/>
    </xf>
    <xf numFmtId="0" fontId="0" fillId="0" borderId="1" xfId="0" applyFont="1" applyBorder="1" applyProtection="1">
      <alignment vertical="center"/>
      <protection locked="0"/>
    </xf>
    <xf numFmtId="0" fontId="0" fillId="0" borderId="2" xfId="0" applyFill="1" applyBorder="1" applyAlignment="1" applyProtection="1">
      <alignment horizontal="center" vertical="center"/>
      <protection locked="0"/>
    </xf>
    <xf numFmtId="0" fontId="40" fillId="0" borderId="0" xfId="0" applyFont="1" applyBorder="1" applyAlignment="1" applyProtection="1">
      <alignment vertical="center"/>
    </xf>
    <xf numFmtId="0" fontId="50" fillId="0" borderId="0" xfId="0" applyFont="1" applyAlignment="1" applyProtection="1">
      <alignment vertical="center"/>
    </xf>
    <xf numFmtId="0" fontId="63" fillId="0" borderId="44" xfId="0" applyFont="1" applyBorder="1" applyAlignment="1" applyProtection="1">
      <alignment vertical="center"/>
      <protection locked="0"/>
    </xf>
    <xf numFmtId="0" fontId="63" fillId="0" borderId="3" xfId="0" applyFont="1" applyBorder="1" applyAlignment="1" applyProtection="1">
      <alignment vertical="center"/>
      <protection locked="0"/>
    </xf>
    <xf numFmtId="0" fontId="41" fillId="0" borderId="0" xfId="0" applyFont="1" applyFill="1" applyAlignment="1" applyProtection="1">
      <alignment horizontal="center" vertical="center"/>
    </xf>
    <xf numFmtId="38" fontId="39" fillId="0" borderId="11" xfId="1" applyFont="1" applyFill="1" applyBorder="1" applyAlignment="1" applyProtection="1">
      <alignment vertical="center" shrinkToFit="1"/>
      <protection locked="0"/>
    </xf>
    <xf numFmtId="178" fontId="0" fillId="0" borderId="11" xfId="0" applyNumberFormat="1" applyFill="1" applyBorder="1" applyAlignment="1" applyProtection="1">
      <alignment vertical="center" shrinkToFit="1"/>
      <protection locked="0"/>
    </xf>
    <xf numFmtId="3" fontId="0" fillId="0" borderId="11" xfId="0" applyNumberFormat="1" applyFill="1" applyBorder="1" applyAlignment="1" applyProtection="1">
      <alignment vertical="center" shrinkToFit="1"/>
    </xf>
    <xf numFmtId="38" fontId="39" fillId="0" borderId="1" xfId="1" applyFont="1" applyFill="1" applyBorder="1" applyAlignment="1" applyProtection="1">
      <alignment vertical="center" shrinkToFit="1"/>
      <protection locked="0"/>
    </xf>
    <xf numFmtId="178" fontId="0" fillId="0" borderId="1" xfId="0" applyNumberFormat="1" applyFill="1" applyBorder="1" applyAlignment="1" applyProtection="1">
      <alignment vertical="center" shrinkToFit="1"/>
      <protection locked="0"/>
    </xf>
    <xf numFmtId="3" fontId="0" fillId="0" borderId="1" xfId="0" applyNumberFormat="1" applyFill="1" applyBorder="1" applyAlignment="1" applyProtection="1">
      <alignment vertical="center" shrinkToFit="1"/>
    </xf>
    <xf numFmtId="3" fontId="0" fillId="0" borderId="9" xfId="0" applyNumberFormat="1" applyFill="1" applyBorder="1" applyAlignment="1" applyProtection="1">
      <alignment vertical="center" shrinkToFit="1"/>
    </xf>
    <xf numFmtId="3" fontId="0" fillId="0" borderId="45" xfId="0" applyNumberFormat="1" applyFill="1" applyBorder="1" applyAlignment="1" applyProtection="1">
      <alignment vertical="center" shrinkToFit="1"/>
    </xf>
    <xf numFmtId="3" fontId="0" fillId="0" borderId="33" xfId="0" applyNumberFormat="1" applyFill="1" applyBorder="1" applyAlignment="1" applyProtection="1">
      <alignment vertical="center" shrinkToFit="1"/>
    </xf>
    <xf numFmtId="3" fontId="0" fillId="0" borderId="46" xfId="0" applyNumberFormat="1" applyFill="1" applyBorder="1" applyAlignment="1" applyProtection="1">
      <alignment vertical="center" shrinkToFit="1"/>
    </xf>
    <xf numFmtId="38" fontId="39" fillId="0" borderId="6" xfId="1" applyFont="1" applyFill="1" applyBorder="1" applyAlignment="1" applyProtection="1">
      <alignment vertical="center" shrinkToFit="1"/>
      <protection locked="0"/>
    </xf>
    <xf numFmtId="178" fontId="0" fillId="0" borderId="6" xfId="0" applyNumberFormat="1" applyFill="1" applyBorder="1" applyAlignment="1" applyProtection="1">
      <alignment vertical="center" shrinkToFit="1"/>
      <protection locked="0"/>
    </xf>
    <xf numFmtId="3" fontId="0" fillId="0" borderId="6" xfId="0" applyNumberFormat="1" applyFont="1" applyFill="1" applyBorder="1" applyAlignment="1" applyProtection="1">
      <alignment vertical="center" shrinkToFit="1"/>
    </xf>
    <xf numFmtId="0" fontId="0" fillId="0" borderId="1" xfId="0" applyBorder="1" applyAlignment="1" applyProtection="1">
      <alignment horizontal="center" vertical="center" shrinkToFit="1"/>
      <protection locked="0"/>
    </xf>
    <xf numFmtId="182" fontId="0" fillId="0" borderId="19" xfId="0" applyNumberFormat="1" applyBorder="1" applyAlignment="1" applyProtection="1">
      <alignment horizontal="center" vertical="center" shrinkToFit="1"/>
      <protection locked="0"/>
    </xf>
    <xf numFmtId="0" fontId="16" fillId="0" borderId="1" xfId="0" applyFont="1" applyBorder="1" applyAlignment="1" applyProtection="1">
      <alignment horizontal="center" vertical="center"/>
    </xf>
    <xf numFmtId="0" fontId="16" fillId="0" borderId="0" xfId="0" applyFont="1" applyAlignment="1" applyProtection="1">
      <alignment horizontal="center" vertical="center" shrinkToFit="1"/>
    </xf>
    <xf numFmtId="0" fontId="0" fillId="0" borderId="8" xfId="0" applyFont="1" applyFill="1" applyBorder="1" applyProtection="1">
      <alignment vertical="center"/>
    </xf>
    <xf numFmtId="0" fontId="0" fillId="0" borderId="47" xfId="0" applyFont="1" applyFill="1" applyBorder="1" applyProtection="1">
      <alignment vertical="center"/>
    </xf>
    <xf numFmtId="38" fontId="0" fillId="0" borderId="48" xfId="0" applyNumberFormat="1" applyFont="1" applyFill="1" applyBorder="1" applyAlignment="1" applyProtection="1">
      <alignment vertical="center" shrinkToFit="1"/>
    </xf>
    <xf numFmtId="183" fontId="52" fillId="0" borderId="49" xfId="0" applyNumberFormat="1" applyFont="1" applyFill="1" applyBorder="1" applyAlignment="1" applyProtection="1">
      <alignment vertical="center" shrinkToFit="1"/>
    </xf>
    <xf numFmtId="183" fontId="52" fillId="0" borderId="1" xfId="0" applyNumberFormat="1" applyFont="1" applyFill="1" applyBorder="1" applyAlignment="1" applyProtection="1">
      <alignment vertical="center" shrinkToFit="1"/>
      <protection locked="0"/>
    </xf>
    <xf numFmtId="183" fontId="58" fillId="0" borderId="1" xfId="0" applyNumberFormat="1" applyFont="1" applyFill="1" applyBorder="1" applyAlignment="1" applyProtection="1">
      <alignment vertical="center" shrinkToFit="1"/>
      <protection locked="0"/>
    </xf>
    <xf numFmtId="183" fontId="52" fillId="0" borderId="1" xfId="0" applyNumberFormat="1" applyFont="1" applyFill="1" applyBorder="1" applyAlignment="1" applyProtection="1">
      <alignment vertical="center" shrinkToFit="1"/>
    </xf>
    <xf numFmtId="0" fontId="45" fillId="0" borderId="3" xfId="0" applyFont="1" applyFill="1" applyBorder="1" applyAlignment="1" applyProtection="1">
      <alignment vertical="center"/>
    </xf>
    <xf numFmtId="0" fontId="0" fillId="0" borderId="0" xfId="0" applyFont="1" applyFill="1" applyBorder="1" applyAlignment="1" applyProtection="1">
      <alignment vertical="center"/>
    </xf>
    <xf numFmtId="0" fontId="64" fillId="0" borderId="0" xfId="0" applyFont="1" applyFill="1" applyBorder="1" applyAlignment="1" applyProtection="1">
      <alignment vertical="center"/>
    </xf>
    <xf numFmtId="186" fontId="0" fillId="0" borderId="1" xfId="0" applyNumberForma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9" xfId="0" applyFont="1" applyFill="1" applyBorder="1" applyAlignment="1" applyProtection="1">
      <alignment horizontal="center" vertical="center" wrapText="1"/>
    </xf>
    <xf numFmtId="0" fontId="0" fillId="0" borderId="50" xfId="0" applyFont="1" applyBorder="1" applyAlignment="1" applyProtection="1">
      <alignment horizontal="center" vertical="center"/>
    </xf>
    <xf numFmtId="0" fontId="0" fillId="0" borderId="51" xfId="0" applyFont="1" applyBorder="1" applyAlignment="1" applyProtection="1">
      <alignment horizontal="center" vertical="center"/>
    </xf>
    <xf numFmtId="49" fontId="0" fillId="0" borderId="2" xfId="0" applyNumberFormat="1" applyBorder="1" applyAlignment="1" applyProtection="1">
      <alignment vertical="center"/>
    </xf>
    <xf numFmtId="0" fontId="0" fillId="0" borderId="2" xfId="0" applyNumberFormat="1" applyBorder="1" applyAlignment="1" applyProtection="1">
      <alignment vertical="center"/>
    </xf>
    <xf numFmtId="0" fontId="60" fillId="0" borderId="0" xfId="0" applyFont="1" applyAlignment="1" applyProtection="1">
      <alignment vertical="center"/>
    </xf>
    <xf numFmtId="0" fontId="60" fillId="0" borderId="0" xfId="0" applyFont="1" applyProtection="1">
      <alignment vertical="center"/>
    </xf>
    <xf numFmtId="0" fontId="65" fillId="0" borderId="1" xfId="0" applyFont="1" applyBorder="1" applyAlignment="1" applyProtection="1">
      <alignment horizontal="center" vertical="center" shrinkToFit="1"/>
    </xf>
    <xf numFmtId="0" fontId="60" fillId="0" borderId="1" xfId="0" applyFont="1" applyBorder="1" applyAlignment="1" applyProtection="1">
      <alignment horizontal="center" vertical="center" shrinkToFit="1"/>
    </xf>
    <xf numFmtId="0" fontId="66" fillId="0" borderId="1" xfId="0" applyFont="1" applyBorder="1" applyAlignment="1" applyProtection="1">
      <alignment horizontal="center" vertical="center" wrapText="1"/>
    </xf>
    <xf numFmtId="0" fontId="60" fillId="0" borderId="0" xfId="0" applyFont="1" applyAlignment="1" applyProtection="1">
      <alignment horizontal="right" vertical="center"/>
    </xf>
    <xf numFmtId="0" fontId="60" fillId="0" borderId="0" xfId="0" applyFont="1" applyAlignment="1" applyProtection="1">
      <alignment horizontal="center" vertical="center"/>
    </xf>
    <xf numFmtId="0" fontId="67" fillId="0" borderId="0" xfId="0" applyFont="1" applyAlignment="1" applyProtection="1">
      <alignment vertical="center"/>
    </xf>
    <xf numFmtId="0" fontId="0" fillId="0" borderId="30" xfId="0" applyFill="1" applyBorder="1" applyAlignment="1" applyProtection="1">
      <alignment horizontal="center" vertical="center" shrinkToFit="1"/>
      <protection locked="0"/>
    </xf>
    <xf numFmtId="38" fontId="0" fillId="0" borderId="52" xfId="0" applyNumberFormat="1" applyFont="1" applyFill="1" applyBorder="1" applyAlignment="1" applyProtection="1">
      <alignment vertical="center" shrinkToFit="1"/>
    </xf>
    <xf numFmtId="0" fontId="0" fillId="0" borderId="6" xfId="0" applyBorder="1" applyAlignment="1" applyProtection="1">
      <alignment horizontal="center" vertical="center" shrinkToFit="1"/>
      <protection locked="0"/>
    </xf>
    <xf numFmtId="182" fontId="0" fillId="0" borderId="16" xfId="0" applyNumberFormat="1" applyBorder="1" applyAlignment="1" applyProtection="1">
      <alignment horizontal="center" vertical="center" shrinkToFit="1"/>
      <protection locked="0"/>
    </xf>
    <xf numFmtId="49" fontId="0" fillId="0" borderId="6" xfId="0" applyNumberFormat="1" applyBorder="1" applyAlignment="1" applyProtection="1">
      <alignment horizontal="center" vertical="center" shrinkToFit="1"/>
      <protection locked="0"/>
    </xf>
    <xf numFmtId="0" fontId="46" fillId="0" borderId="0" xfId="0" applyFont="1" applyFill="1" applyAlignment="1" applyProtection="1">
      <alignment horizontal="right" vertical="center"/>
    </xf>
    <xf numFmtId="0" fontId="0" fillId="0" borderId="53" xfId="0" applyFont="1" applyBorder="1" applyAlignment="1" applyProtection="1">
      <alignment vertical="center"/>
    </xf>
    <xf numFmtId="0" fontId="0" fillId="0" borderId="54" xfId="0" applyFont="1" applyBorder="1" applyAlignment="1" applyProtection="1">
      <alignment vertical="center"/>
    </xf>
    <xf numFmtId="0" fontId="0" fillId="0" borderId="5" xfId="0" applyFont="1" applyBorder="1" applyAlignment="1" applyProtection="1">
      <alignment horizontal="center" vertical="center" shrinkToFit="1"/>
      <protection locked="0"/>
    </xf>
    <xf numFmtId="0" fontId="52" fillId="0" borderId="0" xfId="0" applyFont="1" applyAlignment="1" applyProtection="1">
      <alignment vertical="center" shrinkToFit="1"/>
    </xf>
    <xf numFmtId="0" fontId="0" fillId="0" borderId="0" xfId="0" applyAlignment="1" applyProtection="1">
      <alignment horizontal="right" vertical="center"/>
    </xf>
    <xf numFmtId="0" fontId="50" fillId="0" borderId="0" xfId="0" applyFont="1" applyAlignment="1" applyProtection="1">
      <alignment horizontal="center" vertical="center"/>
    </xf>
    <xf numFmtId="0" fontId="50" fillId="0" borderId="0" xfId="0" applyFont="1" applyAlignment="1" applyProtection="1">
      <alignment horizontal="right" vertical="center"/>
    </xf>
    <xf numFmtId="0" fontId="47" fillId="0" borderId="0" xfId="0" applyFont="1" applyProtection="1">
      <alignment vertical="center"/>
    </xf>
    <xf numFmtId="0" fontId="42" fillId="0" borderId="10" xfId="0" applyFont="1" applyBorder="1" applyAlignment="1" applyProtection="1">
      <alignment vertical="center" shrinkToFit="1"/>
    </xf>
    <xf numFmtId="49" fontId="42" fillId="0" borderId="2" xfId="0" applyNumberFormat="1" applyFont="1" applyBorder="1" applyAlignment="1" applyProtection="1">
      <alignment vertical="center" shrinkToFit="1"/>
    </xf>
    <xf numFmtId="49" fontId="5" fillId="0" borderId="1" xfId="2" applyNumberFormat="1" applyFont="1" applyFill="1" applyBorder="1" applyAlignment="1">
      <alignment vertical="center" shrinkToFit="1"/>
    </xf>
    <xf numFmtId="49" fontId="39" fillId="0" borderId="1" xfId="2" applyNumberFormat="1" applyFont="1" applyBorder="1" applyAlignment="1">
      <alignment vertical="center"/>
    </xf>
    <xf numFmtId="49" fontId="43" fillId="0" borderId="3" xfId="2" applyNumberFormat="1" applyFont="1" applyFill="1" applyBorder="1" applyAlignment="1">
      <alignment vertical="center"/>
    </xf>
    <xf numFmtId="49" fontId="39" fillId="0" borderId="1" xfId="2" applyNumberFormat="1" applyFont="1" applyFill="1" applyBorder="1" applyAlignment="1">
      <alignment vertical="center"/>
    </xf>
    <xf numFmtId="0" fontId="0" fillId="0" borderId="1" xfId="0" applyFont="1" applyBorder="1" applyAlignment="1" applyProtection="1">
      <alignment horizontal="center" vertical="center" shrinkToFit="1"/>
    </xf>
    <xf numFmtId="49" fontId="39" fillId="0" borderId="1" xfId="2" applyNumberFormat="1" applyFont="1" applyBorder="1" applyAlignment="1">
      <alignment vertical="center"/>
    </xf>
    <xf numFmtId="0" fontId="0" fillId="0" borderId="10" xfId="0" applyFill="1" applyBorder="1" applyAlignment="1" applyProtection="1">
      <alignment horizontal="center" vertical="center"/>
    </xf>
    <xf numFmtId="0" fontId="0" fillId="0" borderId="0" xfId="0" applyFill="1" applyBorder="1" applyAlignment="1" applyProtection="1">
      <alignment horizontal="center" vertical="center"/>
    </xf>
    <xf numFmtId="38" fontId="0" fillId="0" borderId="37" xfId="0" applyNumberFormat="1" applyFill="1" applyBorder="1" applyAlignment="1" applyProtection="1">
      <alignment vertical="center"/>
    </xf>
    <xf numFmtId="38" fontId="0" fillId="0" borderId="56" xfId="0" applyNumberFormat="1" applyFill="1" applyBorder="1" applyAlignment="1" applyProtection="1">
      <alignment vertical="center"/>
    </xf>
    <xf numFmtId="38" fontId="0" fillId="0" borderId="37" xfId="0" applyNumberFormat="1" applyFill="1" applyBorder="1" applyAlignment="1" applyProtection="1">
      <alignment vertical="center" shrinkToFit="1"/>
    </xf>
    <xf numFmtId="38" fontId="0" fillId="0" borderId="56" xfId="0" applyNumberFormat="1" applyFill="1" applyBorder="1" applyAlignment="1" applyProtection="1">
      <alignment vertical="center" shrinkToFit="1"/>
    </xf>
    <xf numFmtId="0" fontId="0" fillId="0" borderId="44" xfId="0" applyFill="1" applyBorder="1" applyAlignment="1" applyProtection="1">
      <alignment horizontal="center" vertical="center" shrinkToFit="1"/>
    </xf>
    <xf numFmtId="38" fontId="0" fillId="0" borderId="44" xfId="0" applyNumberFormat="1" applyFill="1" applyBorder="1" applyAlignment="1" applyProtection="1">
      <alignment vertical="center"/>
    </xf>
    <xf numFmtId="0" fontId="0" fillId="0" borderId="35" xfId="0" applyFill="1" applyBorder="1" applyAlignment="1" applyProtection="1">
      <alignment horizontal="center" vertical="center"/>
    </xf>
    <xf numFmtId="38" fontId="0" fillId="0" borderId="43" xfId="0" applyNumberFormat="1" applyFont="1" applyFill="1" applyBorder="1" applyAlignment="1" applyProtection="1">
      <alignment vertical="center" shrinkToFit="1"/>
    </xf>
    <xf numFmtId="38" fontId="0" fillId="0" borderId="31" xfId="0" applyNumberFormat="1" applyFont="1" applyFill="1" applyBorder="1" applyAlignment="1" applyProtection="1">
      <alignment vertical="center" shrinkToFit="1"/>
      <protection locked="0"/>
    </xf>
    <xf numFmtId="0" fontId="0" fillId="0" borderId="1" xfId="0" applyFont="1" applyFill="1" applyBorder="1" applyAlignment="1" applyProtection="1">
      <alignment horizontal="center" vertical="center"/>
    </xf>
    <xf numFmtId="0" fontId="0" fillId="0" borderId="1" xfId="0" applyFont="1" applyFill="1" applyBorder="1" applyAlignment="1" applyProtection="1">
      <alignment horizontal="center" vertical="center" shrinkToFit="1"/>
    </xf>
    <xf numFmtId="38" fontId="0" fillId="3" borderId="8" xfId="0" applyNumberFormat="1" applyFont="1" applyFill="1" applyBorder="1" applyAlignment="1" applyProtection="1">
      <alignment vertical="center" shrinkToFit="1"/>
    </xf>
    <xf numFmtId="38" fontId="0" fillId="3" borderId="6" xfId="0" applyNumberFormat="1" applyFont="1" applyFill="1" applyBorder="1" applyAlignment="1" applyProtection="1">
      <alignment vertical="center" shrinkToFit="1"/>
    </xf>
    <xf numFmtId="38" fontId="0" fillId="3" borderId="1" xfId="0" applyNumberFormat="1" applyFont="1" applyFill="1" applyBorder="1" applyAlignment="1" applyProtection="1">
      <alignment vertical="center" shrinkToFit="1"/>
    </xf>
    <xf numFmtId="38" fontId="39" fillId="3" borderId="1" xfId="1" applyFont="1" applyFill="1" applyBorder="1" applyAlignment="1" applyProtection="1">
      <alignment horizontal="right" vertical="center" shrinkToFit="1"/>
    </xf>
    <xf numFmtId="0" fontId="0" fillId="3" borderId="8" xfId="0" applyNumberFormat="1" applyFill="1" applyBorder="1" applyAlignment="1" applyProtection="1">
      <alignment vertical="center"/>
    </xf>
    <xf numFmtId="182" fontId="42" fillId="0" borderId="1" xfId="0" applyNumberFormat="1" applyFont="1" applyFill="1" applyBorder="1" applyAlignment="1" applyProtection="1">
      <alignment horizontal="center" vertical="center"/>
    </xf>
    <xf numFmtId="0" fontId="42" fillId="0" borderId="1" xfId="0" applyNumberFormat="1" applyFont="1" applyFill="1" applyBorder="1" applyAlignment="1" applyProtection="1">
      <alignment vertical="center"/>
    </xf>
    <xf numFmtId="0" fontId="42" fillId="0" borderId="1" xfId="0" applyFont="1" applyFill="1" applyBorder="1" applyProtection="1">
      <alignment vertical="center"/>
    </xf>
    <xf numFmtId="38" fontId="42" fillId="0" borderId="1" xfId="1" applyFont="1" applyFill="1" applyBorder="1" applyProtection="1">
      <alignment vertical="center"/>
    </xf>
    <xf numFmtId="0" fontId="0" fillId="0" borderId="10" xfId="0" applyFont="1" applyBorder="1" applyAlignment="1" applyProtection="1">
      <alignment vertical="center"/>
    </xf>
    <xf numFmtId="0" fontId="0" fillId="0" borderId="2" xfId="0" applyFont="1" applyBorder="1" applyAlignment="1" applyProtection="1">
      <alignment vertical="center"/>
    </xf>
    <xf numFmtId="0" fontId="0" fillId="0" borderId="8" xfId="0" applyFont="1" applyBorder="1" applyAlignment="1" applyProtection="1">
      <alignment vertical="center"/>
    </xf>
    <xf numFmtId="38" fontId="0" fillId="0" borderId="44" xfId="0" applyNumberFormat="1" applyFill="1" applyBorder="1" applyAlignment="1" applyProtection="1">
      <alignment vertical="center" shrinkToFit="1"/>
    </xf>
    <xf numFmtId="0" fontId="0" fillId="0" borderId="44" xfId="0" applyFont="1" applyFill="1" applyBorder="1" applyAlignment="1" applyProtection="1">
      <alignment horizontal="center" vertical="center"/>
    </xf>
    <xf numFmtId="3" fontId="0" fillId="0" borderId="56" xfId="0" applyNumberFormat="1" applyFont="1" applyFill="1" applyBorder="1" applyProtection="1">
      <alignment vertical="center"/>
    </xf>
    <xf numFmtId="3" fontId="0" fillId="0" borderId="59" xfId="0" applyNumberFormat="1" applyFont="1" applyFill="1" applyBorder="1" applyProtection="1">
      <alignment vertical="center"/>
    </xf>
    <xf numFmtId="0" fontId="0" fillId="0" borderId="1" xfId="0" applyBorder="1" applyAlignment="1">
      <alignment horizontal="center" vertical="center"/>
    </xf>
    <xf numFmtId="0" fontId="0" fillId="0" borderId="10" xfId="0" applyBorder="1" applyAlignment="1">
      <alignment horizontal="center" vertical="center"/>
    </xf>
    <xf numFmtId="0" fontId="68" fillId="0" borderId="0" xfId="0" applyFont="1" applyFill="1" applyBorder="1" applyAlignment="1" applyProtection="1">
      <alignment shrinkToFit="1"/>
    </xf>
    <xf numFmtId="0" fontId="47" fillId="0" borderId="0" xfId="0" applyFont="1" applyFill="1" applyAlignment="1" applyProtection="1">
      <alignment vertical="center" shrinkToFit="1"/>
    </xf>
    <xf numFmtId="0" fontId="47" fillId="0" borderId="34" xfId="0" applyFont="1" applyFill="1" applyBorder="1" applyAlignment="1" applyProtection="1">
      <alignment vertical="center" shrinkToFit="1"/>
    </xf>
    <xf numFmtId="0" fontId="69" fillId="0" borderId="0" xfId="0" applyFont="1" applyFill="1" applyBorder="1" applyAlignment="1" applyProtection="1">
      <alignment vertical="center" shrinkToFit="1"/>
    </xf>
    <xf numFmtId="0" fontId="47" fillId="0" borderId="0" xfId="0" applyFont="1" applyFill="1" applyBorder="1" applyAlignment="1" applyProtection="1">
      <alignment vertical="center" shrinkToFit="1"/>
    </xf>
    <xf numFmtId="0" fontId="68" fillId="0" borderId="0" xfId="0" applyFont="1" applyFill="1" applyAlignment="1" applyProtection="1">
      <alignment shrinkToFit="1"/>
    </xf>
    <xf numFmtId="38" fontId="47" fillId="0" borderId="34" xfId="0" applyNumberFormat="1" applyFont="1" applyFill="1" applyBorder="1" applyAlignment="1" applyProtection="1">
      <alignment vertical="center" shrinkToFit="1"/>
    </xf>
    <xf numFmtId="38" fontId="47" fillId="0" borderId="0" xfId="0" applyNumberFormat="1" applyFont="1" applyFill="1" applyAlignment="1" applyProtection="1">
      <alignment vertical="center" shrinkToFit="1"/>
    </xf>
    <xf numFmtId="0" fontId="41" fillId="0" borderId="0" xfId="0" applyFont="1" applyFill="1" applyAlignment="1" applyProtection="1">
      <alignment vertical="center" shrinkToFit="1"/>
    </xf>
    <xf numFmtId="0" fontId="68" fillId="0" borderId="0" xfId="0" applyFont="1" applyAlignment="1" applyProtection="1">
      <alignment shrinkToFit="1"/>
      <protection locked="0"/>
    </xf>
    <xf numFmtId="0" fontId="41" fillId="0" borderId="34" xfId="1" applyNumberFormat="1" applyFont="1" applyBorder="1" applyAlignment="1" applyProtection="1">
      <alignment vertical="center" shrinkToFit="1"/>
    </xf>
    <xf numFmtId="0" fontId="41" fillId="0" borderId="0" xfId="0" applyFont="1" applyAlignment="1" applyProtection="1">
      <alignment vertical="center" shrinkToFit="1"/>
      <protection locked="0"/>
    </xf>
    <xf numFmtId="0" fontId="41" fillId="0" borderId="0" xfId="0" applyFont="1" applyBorder="1" applyAlignment="1" applyProtection="1">
      <alignment vertical="center" shrinkToFit="1"/>
      <protection locked="0"/>
    </xf>
    <xf numFmtId="0" fontId="0" fillId="0" borderId="10"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0" xfId="0" applyFill="1" applyBorder="1" applyAlignment="1" applyProtection="1">
      <alignment horizontal="center" vertical="center"/>
    </xf>
    <xf numFmtId="0" fontId="0" fillId="0" borderId="8" xfId="0" applyFont="1" applyFill="1" applyBorder="1" applyAlignment="1" applyProtection="1">
      <alignment horizontal="center" vertical="center" shrinkToFit="1"/>
    </xf>
    <xf numFmtId="0" fontId="48" fillId="0" borderId="0" xfId="0" applyFont="1" applyFill="1" applyBorder="1" applyAlignment="1" applyProtection="1">
      <alignment horizontal="center" vertical="center"/>
    </xf>
    <xf numFmtId="49" fontId="39" fillId="0" borderId="1" xfId="2" applyNumberFormat="1" applyFont="1" applyBorder="1" applyAlignment="1">
      <alignment vertical="center"/>
    </xf>
    <xf numFmtId="185" fontId="70" fillId="0" borderId="0" xfId="0" applyNumberFormat="1" applyFont="1" applyFill="1" applyBorder="1" applyAlignment="1" applyProtection="1">
      <alignment vertical="center" shrinkToFit="1"/>
    </xf>
    <xf numFmtId="0" fontId="0" fillId="0" borderId="10" xfId="0" applyBorder="1" applyAlignment="1" applyProtection="1">
      <alignment vertical="center"/>
    </xf>
    <xf numFmtId="0" fontId="0" fillId="0" borderId="1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41" fillId="0" borderId="0" xfId="0" applyFont="1" applyFill="1" applyAlignment="1" applyProtection="1">
      <alignment horizontal="center" vertical="top"/>
    </xf>
    <xf numFmtId="0" fontId="0" fillId="0" borderId="0" xfId="0" applyBorder="1" applyAlignment="1" applyProtection="1">
      <alignment vertical="center" wrapText="1"/>
    </xf>
    <xf numFmtId="0" fontId="0" fillId="0" borderId="10" xfId="0" applyFont="1" applyFill="1" applyBorder="1" applyAlignment="1" applyProtection="1">
      <alignment horizontal="center" vertical="center" shrinkToFit="1"/>
    </xf>
    <xf numFmtId="0" fontId="42" fillId="0" borderId="1" xfId="0" applyFont="1" applyFill="1" applyBorder="1" applyAlignment="1" applyProtection="1">
      <alignment horizontal="center" vertical="center"/>
    </xf>
    <xf numFmtId="0" fontId="0" fillId="0" borderId="8" xfId="0" applyBorder="1" applyAlignment="1" applyProtection="1">
      <alignment horizontal="center" vertical="center" shrinkToFit="1"/>
    </xf>
    <xf numFmtId="0" fontId="0" fillId="0" borderId="1" xfId="0" applyFill="1" applyBorder="1" applyAlignment="1" applyProtection="1">
      <alignment horizontal="center" vertical="center"/>
    </xf>
    <xf numFmtId="0" fontId="0" fillId="0" borderId="0" xfId="0" applyFill="1" applyBorder="1" applyAlignment="1" applyProtection="1">
      <alignment horizontal="center" vertical="center"/>
    </xf>
    <xf numFmtId="0" fontId="48" fillId="0" borderId="0" xfId="0" applyFont="1" applyFill="1" applyBorder="1" applyAlignment="1" applyProtection="1">
      <alignment horizontal="center" vertical="center"/>
    </xf>
    <xf numFmtId="49" fontId="0" fillId="0" borderId="1" xfId="2" applyNumberFormat="1" applyFont="1" applyBorder="1" applyAlignment="1">
      <alignment vertical="center"/>
    </xf>
    <xf numFmtId="0" fontId="50" fillId="0" borderId="0" xfId="0" applyFont="1" applyFill="1" applyAlignment="1" applyProtection="1">
      <alignment horizontal="center" vertical="top"/>
    </xf>
    <xf numFmtId="0" fontId="0" fillId="0" borderId="1" xfId="0" applyFill="1" applyBorder="1" applyAlignment="1" applyProtection="1">
      <alignment horizontal="center" vertical="center"/>
    </xf>
    <xf numFmtId="0" fontId="0" fillId="0" borderId="0" xfId="0" applyFill="1" applyAlignment="1" applyProtection="1">
      <alignment horizontal="right" vertical="center"/>
    </xf>
    <xf numFmtId="0" fontId="5" fillId="0" borderId="0" xfId="4" applyNumberFormat="1" applyFont="1" applyFill="1" applyBorder="1" applyAlignment="1" applyProtection="1">
      <alignment horizontal="right" vertical="center" shrinkToFit="1"/>
    </xf>
    <xf numFmtId="0" fontId="60" fillId="0" borderId="0" xfId="0" applyFont="1" applyAlignment="1" applyProtection="1">
      <alignment vertical="center"/>
    </xf>
    <xf numFmtId="38" fontId="0" fillId="0" borderId="1" xfId="1" applyFont="1" applyFill="1" applyBorder="1" applyAlignment="1" applyProtection="1">
      <alignment horizontal="center" vertical="center" shrinkToFit="1"/>
    </xf>
    <xf numFmtId="0" fontId="0" fillId="0" borderId="1" xfId="0" applyBorder="1" applyAlignment="1" applyProtection="1">
      <alignment horizontal="center" vertical="center" textRotation="255"/>
    </xf>
    <xf numFmtId="0" fontId="0" fillId="0" borderId="5" xfId="0" applyFont="1" applyFill="1" applyBorder="1" applyAlignment="1" applyProtection="1">
      <alignment horizontal="center" vertical="center" wrapText="1"/>
    </xf>
    <xf numFmtId="0" fontId="0" fillId="0" borderId="0" xfId="0" applyFill="1" applyBorder="1" applyAlignment="1" applyProtection="1">
      <alignment horizontal="center" vertical="center"/>
    </xf>
    <xf numFmtId="0" fontId="52" fillId="0" borderId="0" xfId="0" applyFont="1" applyFill="1" applyBorder="1" applyAlignment="1" applyProtection="1">
      <alignment vertical="center" shrinkToFit="1"/>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41" fillId="0" borderId="0" xfId="0" applyFont="1" applyFill="1" applyAlignment="1" applyProtection="1">
      <alignment vertical="center" shrinkToFit="1"/>
    </xf>
    <xf numFmtId="0" fontId="0" fillId="0" borderId="14"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1" xfId="0" applyFill="1" applyBorder="1" applyAlignment="1" applyProtection="1">
      <alignment vertical="center" shrinkToFit="1"/>
      <protection locked="0"/>
    </xf>
    <xf numFmtId="0" fontId="0" fillId="0" borderId="0" xfId="0" applyFont="1" applyFill="1" applyBorder="1" applyAlignment="1" applyProtection="1">
      <alignment horizontal="center" vertical="center" wrapText="1"/>
    </xf>
    <xf numFmtId="38" fontId="47" fillId="0" borderId="81" xfId="0" applyNumberFormat="1" applyFont="1" applyFill="1" applyBorder="1" applyAlignment="1" applyProtection="1">
      <alignment vertical="center" shrinkToFit="1"/>
    </xf>
    <xf numFmtId="0" fontId="0" fillId="0" borderId="0" xfId="0" applyNumberFormat="1" applyAlignment="1" applyProtection="1">
      <alignment horizontal="center" vertical="center"/>
    </xf>
    <xf numFmtId="181" fontId="0" fillId="0" borderId="1" xfId="0" applyNumberFormat="1" applyFill="1" applyBorder="1" applyAlignment="1" applyProtection="1">
      <alignment horizontal="center" vertical="center" shrinkToFit="1"/>
    </xf>
    <xf numFmtId="0" fontId="0" fillId="0" borderId="0" xfId="0" applyNumberFormat="1" applyFill="1" applyBorder="1" applyAlignment="1" applyProtection="1">
      <alignment vertical="center" shrinkToFit="1"/>
      <protection locked="0"/>
    </xf>
    <xf numFmtId="0" fontId="0" fillId="0" borderId="1" xfId="0" applyNumberFormat="1" applyFill="1" applyBorder="1" applyAlignment="1" applyProtection="1">
      <alignment vertical="center" shrinkToFit="1"/>
      <protection locked="0"/>
    </xf>
    <xf numFmtId="0" fontId="0" fillId="0" borderId="8" xfId="0" applyBorder="1" applyAlignment="1" applyProtection="1">
      <alignment horizontal="center" vertical="center" shrinkToFit="1"/>
    </xf>
    <xf numFmtId="0" fontId="0" fillId="0" borderId="0" xfId="0"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 xfId="0" applyBorder="1" applyAlignment="1" applyProtection="1">
      <alignment horizontal="center" vertical="center" shrinkToFit="1"/>
    </xf>
    <xf numFmtId="0" fontId="0" fillId="0" borderId="0" xfId="0" applyFill="1" applyAlignment="1" applyProtection="1">
      <alignment horizontal="right" vertical="center"/>
    </xf>
    <xf numFmtId="0" fontId="0" fillId="0" borderId="1" xfId="0" applyNumberFormat="1" applyFill="1" applyBorder="1" applyAlignment="1" applyProtection="1">
      <alignment horizontal="center" vertical="center" shrinkToFit="1"/>
    </xf>
    <xf numFmtId="0" fontId="0" fillId="0" borderId="1" xfId="0" applyBorder="1" applyAlignment="1" applyProtection="1">
      <alignment horizontal="center" vertical="center" shrinkToFit="1"/>
    </xf>
    <xf numFmtId="49" fontId="5" fillId="2" borderId="1" xfId="2" applyNumberFormat="1" applyFill="1" applyBorder="1" applyAlignment="1">
      <alignment horizontal="center" vertical="center"/>
    </xf>
    <xf numFmtId="49" fontId="5" fillId="0" borderId="1" xfId="2" applyNumberFormat="1" applyBorder="1" applyAlignment="1">
      <alignment vertical="center"/>
    </xf>
    <xf numFmtId="49" fontId="6" fillId="0" borderId="3" xfId="2" applyNumberFormat="1" applyFont="1" applyFill="1" applyBorder="1" applyAlignment="1">
      <alignment vertical="center"/>
    </xf>
    <xf numFmtId="38" fontId="0" fillId="0" borderId="1" xfId="0" applyNumberFormat="1" applyFont="1" applyFill="1" applyBorder="1" applyAlignment="1" applyProtection="1">
      <alignment vertical="center" shrinkToFit="1"/>
      <protection locked="0"/>
    </xf>
    <xf numFmtId="0" fontId="0" fillId="0" borderId="6" xfId="0" applyFill="1" applyBorder="1" applyProtection="1">
      <alignment vertical="center"/>
      <protection locked="0"/>
    </xf>
    <xf numFmtId="0" fontId="0" fillId="0" borderId="1" xfId="0" applyFill="1" applyBorder="1" applyProtection="1">
      <alignment vertical="center"/>
      <protection locked="0"/>
    </xf>
    <xf numFmtId="0" fontId="0" fillId="0" borderId="1" xfId="0" applyBorder="1" applyAlignment="1" applyProtection="1">
      <alignment horizontal="center" vertical="center"/>
    </xf>
    <xf numFmtId="0" fontId="0" fillId="0" borderId="10" xfId="0" applyFont="1" applyFill="1" applyBorder="1" applyAlignment="1" applyProtection="1">
      <alignment horizontal="center" vertical="center" shrinkToFit="1"/>
    </xf>
    <xf numFmtId="0" fontId="0" fillId="0" borderId="1" xfId="0" applyFont="1" applyBorder="1" applyAlignment="1" applyProtection="1">
      <alignment horizontal="center" vertical="center" shrinkToFit="1"/>
    </xf>
    <xf numFmtId="38" fontId="39" fillId="0" borderId="11" xfId="1" applyFont="1" applyFill="1" applyBorder="1" applyAlignment="1" applyProtection="1">
      <alignment horizontal="right" vertical="center" shrinkToFit="1"/>
    </xf>
    <xf numFmtId="38" fontId="39" fillId="0" borderId="8" xfId="1" applyFont="1" applyFill="1" applyBorder="1" applyAlignment="1" applyProtection="1">
      <alignment horizontal="right" vertical="center" shrinkToFit="1"/>
    </xf>
    <xf numFmtId="38" fontId="46" fillId="0" borderId="8" xfId="1" applyFont="1" applyFill="1" applyBorder="1" applyAlignment="1" applyProtection="1">
      <alignment horizontal="center" vertical="center" wrapText="1"/>
    </xf>
    <xf numFmtId="38" fontId="39" fillId="0" borderId="9" xfId="1" applyFont="1" applyFill="1" applyBorder="1" applyAlignment="1" applyProtection="1">
      <alignment horizontal="center" vertical="center"/>
    </xf>
    <xf numFmtId="38" fontId="39" fillId="0" borderId="51" xfId="1" applyFont="1" applyFill="1" applyBorder="1" applyAlignment="1" applyProtection="1">
      <alignment horizontal="center" vertical="center"/>
    </xf>
    <xf numFmtId="0" fontId="0" fillId="0" borderId="1" xfId="0" applyNumberFormat="1" applyFont="1" applyBorder="1" applyAlignment="1" applyProtection="1">
      <alignment vertical="center"/>
    </xf>
    <xf numFmtId="180" fontId="0" fillId="0" borderId="6" xfId="0" applyNumberFormat="1" applyFill="1" applyBorder="1" applyAlignment="1" applyProtection="1">
      <alignment horizontal="center" vertical="center" shrinkToFit="1"/>
      <protection locked="0"/>
    </xf>
    <xf numFmtId="180" fontId="0" fillId="0" borderId="1" xfId="0" applyNumberFormat="1" applyFill="1" applyBorder="1" applyAlignment="1" applyProtection="1">
      <alignment horizontal="center" vertical="center" shrinkToFit="1"/>
      <protection locked="0"/>
    </xf>
    <xf numFmtId="180" fontId="0" fillId="0" borderId="5" xfId="0" applyNumberFormat="1" applyFill="1" applyBorder="1" applyAlignment="1" applyProtection="1">
      <alignment horizontal="center" vertical="center" shrinkToFit="1"/>
      <protection locked="0"/>
    </xf>
    <xf numFmtId="180" fontId="0" fillId="0" borderId="11" xfId="0" applyNumberFormat="1" applyFill="1" applyBorder="1" applyAlignment="1" applyProtection="1">
      <alignment horizontal="center" vertical="center" shrinkToFit="1"/>
      <protection locked="0"/>
    </xf>
    <xf numFmtId="180" fontId="5" fillId="0" borderId="1" xfId="2" applyNumberFormat="1" applyFill="1" applyBorder="1" applyAlignment="1">
      <alignment vertical="center"/>
    </xf>
    <xf numFmtId="180" fontId="39" fillId="0" borderId="1" xfId="2" applyNumberFormat="1" applyFont="1" applyBorder="1" applyAlignment="1">
      <alignment vertical="center"/>
    </xf>
    <xf numFmtId="180" fontId="5" fillId="0" borderId="1" xfId="2" applyNumberFormat="1" applyFont="1" applyFill="1" applyBorder="1" applyAlignment="1">
      <alignment vertical="center"/>
    </xf>
    <xf numFmtId="180" fontId="0" fillId="0" borderId="6" xfId="0" applyNumberFormat="1" applyFill="1" applyBorder="1" applyAlignment="1" applyProtection="1">
      <alignment horizontal="center" vertical="center" shrinkToFit="1"/>
      <protection locked="0"/>
    </xf>
    <xf numFmtId="180" fontId="0" fillId="0" borderId="1" xfId="0" applyNumberFormat="1" applyFill="1" applyBorder="1" applyAlignment="1" applyProtection="1">
      <alignment horizontal="center" vertical="center" shrinkToFit="1"/>
      <protection locked="0"/>
    </xf>
    <xf numFmtId="0" fontId="0" fillId="0" borderId="1" xfId="0" applyFill="1" applyBorder="1" applyAlignment="1" applyProtection="1">
      <alignment horizontal="center" vertical="center"/>
    </xf>
    <xf numFmtId="0" fontId="0" fillId="0" borderId="1" xfId="0" applyFill="1" applyBorder="1" applyAlignment="1" applyProtection="1">
      <alignment horizontal="center" vertical="center" shrinkToFit="1"/>
    </xf>
    <xf numFmtId="0" fontId="5" fillId="0" borderId="0" xfId="4" applyNumberFormat="1" applyFont="1" applyFill="1" applyBorder="1" applyAlignment="1" applyProtection="1">
      <alignment horizontal="right" vertical="center" shrinkToFit="1"/>
    </xf>
    <xf numFmtId="180" fontId="0" fillId="0" borderId="1" xfId="0" applyNumberFormat="1" applyFill="1" applyBorder="1" applyAlignment="1" applyProtection="1">
      <alignment horizontal="center" vertical="center" shrinkToFit="1"/>
      <protection locked="0"/>
    </xf>
    <xf numFmtId="180" fontId="0" fillId="0" borderId="6" xfId="0" applyNumberFormat="1" applyFill="1" applyBorder="1" applyAlignment="1" applyProtection="1">
      <alignment horizontal="center" vertical="center" shrinkToFit="1"/>
      <protection locked="0"/>
    </xf>
    <xf numFmtId="49" fontId="5" fillId="0" borderId="1" xfId="2" applyNumberFormat="1" applyBorder="1" applyAlignment="1">
      <alignment vertical="center"/>
    </xf>
    <xf numFmtId="0" fontId="0" fillId="0" borderId="0" xfId="0" applyNumberFormat="1" applyProtection="1">
      <alignment vertical="center"/>
    </xf>
    <xf numFmtId="0" fontId="60" fillId="0" borderId="0" xfId="0" applyNumberFormat="1" applyFont="1" applyProtection="1">
      <alignment vertical="center"/>
    </xf>
    <xf numFmtId="49" fontId="5" fillId="2" borderId="1" xfId="2" applyNumberFormat="1" applyFill="1" applyBorder="1" applyAlignment="1">
      <alignment horizontal="center" vertical="center"/>
    </xf>
    <xf numFmtId="49" fontId="5" fillId="0" borderId="1" xfId="2" applyNumberFormat="1" applyBorder="1" applyAlignment="1">
      <alignment vertical="center"/>
    </xf>
    <xf numFmtId="0" fontId="0" fillId="0" borderId="5" xfId="0" applyFont="1" applyFill="1" applyBorder="1" applyAlignment="1" applyProtection="1">
      <alignment horizontal="center" vertical="center" wrapText="1"/>
    </xf>
    <xf numFmtId="49" fontId="0" fillId="0" borderId="1" xfId="0" applyNumberFormat="1" applyBorder="1" applyAlignment="1" applyProtection="1">
      <alignment vertical="center" shrinkToFit="1"/>
      <protection locked="0"/>
    </xf>
    <xf numFmtId="49" fontId="0" fillId="0" borderId="6" xfId="0" applyNumberFormat="1" applyBorder="1" applyAlignment="1" applyProtection="1">
      <alignment vertical="center" shrinkToFit="1"/>
      <protection locked="0"/>
    </xf>
    <xf numFmtId="3" fontId="0" fillId="0" borderId="6" xfId="0" applyNumberFormat="1" applyFont="1" applyFill="1" applyBorder="1" applyAlignment="1" applyProtection="1">
      <alignment vertical="center" shrinkToFit="1"/>
    </xf>
    <xf numFmtId="38" fontId="0" fillId="0" borderId="1" xfId="0" applyNumberFormat="1" applyFont="1" applyFill="1" applyBorder="1" applyAlignment="1" applyProtection="1">
      <alignment vertical="center" shrinkToFit="1"/>
      <protection locked="0"/>
    </xf>
    <xf numFmtId="0" fontId="0" fillId="0" borderId="0" xfId="0" applyAlignment="1">
      <alignment horizontal="right" vertical="center"/>
    </xf>
    <xf numFmtId="0" fontId="55" fillId="0" borderId="0" xfId="0" applyFont="1">
      <alignment vertical="center"/>
    </xf>
    <xf numFmtId="0" fontId="0" fillId="0" borderId="8" xfId="0" applyBorder="1" applyAlignment="1">
      <alignment horizontal="center" vertical="center" shrinkToFit="1"/>
    </xf>
    <xf numFmtId="0" fontId="0" fillId="0" borderId="6" xfId="0" applyBorder="1">
      <alignment vertical="center"/>
    </xf>
    <xf numFmtId="0" fontId="0" fillId="0" borderId="6" xfId="0" applyBorder="1" applyAlignment="1">
      <alignment horizontal="center" vertical="center" shrinkToFit="1"/>
    </xf>
    <xf numFmtId="0" fontId="0" fillId="0" borderId="17" xfId="0" applyBorder="1" applyAlignment="1" applyProtection="1">
      <alignment horizontal="center" vertical="center" shrinkToFit="1"/>
      <protection locked="0"/>
    </xf>
    <xf numFmtId="0" fontId="0" fillId="0" borderId="88" xfId="0" applyBorder="1">
      <alignment vertical="center"/>
    </xf>
    <xf numFmtId="0" fontId="0" fillId="0" borderId="1" xfId="0" applyBorder="1">
      <alignment vertical="center"/>
    </xf>
    <xf numFmtId="0" fontId="0" fillId="0" borderId="1" xfId="0" applyBorder="1" applyAlignment="1">
      <alignment horizontal="center" vertical="center" shrinkToFit="1"/>
    </xf>
    <xf numFmtId="0" fontId="0" fillId="0" borderId="20" xfId="0" applyBorder="1" applyAlignment="1" applyProtection="1">
      <alignment horizontal="center" vertical="center" shrinkToFit="1"/>
      <protection locked="0"/>
    </xf>
    <xf numFmtId="0" fontId="0" fillId="0" borderId="55" xfId="0" applyBorder="1">
      <alignment vertical="center"/>
    </xf>
    <xf numFmtId="49" fontId="5" fillId="0" borderId="1" xfId="2" applyNumberFormat="1" applyBorder="1" applyAlignment="1">
      <alignment vertical="center"/>
    </xf>
    <xf numFmtId="0" fontId="5" fillId="0" borderId="0" xfId="4" applyAlignment="1">
      <alignment vertical="center" shrinkToFit="1"/>
    </xf>
    <xf numFmtId="0" fontId="0" fillId="0" borderId="1" xfId="0" applyBorder="1" applyAlignment="1">
      <alignment vertical="center" shrinkToFit="1"/>
    </xf>
    <xf numFmtId="0" fontId="50" fillId="0" borderId="1" xfId="0" applyFont="1" applyBorder="1" applyAlignment="1">
      <alignment vertical="center" shrinkToFit="1"/>
    </xf>
    <xf numFmtId="0" fontId="0" fillId="6" borderId="8" xfId="0" applyNumberFormat="1" applyFill="1" applyBorder="1" applyAlignment="1" applyProtection="1">
      <alignment vertical="center"/>
    </xf>
    <xf numFmtId="49" fontId="5" fillId="0" borderId="1" xfId="2" applyNumberFormat="1" applyBorder="1" applyAlignment="1">
      <alignment vertical="center"/>
    </xf>
    <xf numFmtId="49" fontId="0" fillId="0" borderId="0" xfId="0" applyNumberFormat="1">
      <alignment vertical="center"/>
    </xf>
    <xf numFmtId="0" fontId="50" fillId="0" borderId="0" xfId="0" applyFont="1">
      <alignment vertical="center"/>
    </xf>
    <xf numFmtId="180" fontId="0" fillId="0" borderId="0" xfId="0" applyNumberFormat="1" applyAlignment="1">
      <alignment horizontal="center" vertical="center"/>
    </xf>
    <xf numFmtId="0" fontId="0" fillId="0" borderId="0" xfId="0" applyAlignment="1">
      <alignment horizontal="center" vertical="center"/>
    </xf>
    <xf numFmtId="182" fontId="0" fillId="0" borderId="0" xfId="0" applyNumberFormat="1" applyAlignment="1">
      <alignment horizontal="center" vertical="center"/>
    </xf>
    <xf numFmtId="179" fontId="0" fillId="0" borderId="0" xfId="0" applyNumberFormat="1">
      <alignment vertical="center"/>
    </xf>
    <xf numFmtId="49" fontId="0" fillId="0" borderId="0" xfId="0" applyNumberFormat="1" applyAlignment="1">
      <alignment horizontal="center" vertical="center"/>
    </xf>
    <xf numFmtId="0" fontId="41" fillId="0" borderId="0" xfId="0" applyFont="1">
      <alignment vertical="center"/>
    </xf>
    <xf numFmtId="0" fontId="48" fillId="0" borderId="10" xfId="0" applyFont="1" applyBorder="1" applyAlignment="1" applyProtection="1">
      <alignment vertical="center" textRotation="255" wrapText="1"/>
      <protection locked="0"/>
    </xf>
    <xf numFmtId="0" fontId="48" fillId="0" borderId="8" xfId="0" applyFont="1" applyBorder="1" applyAlignment="1" applyProtection="1">
      <alignment vertical="center" textRotation="255" wrapText="1"/>
      <protection locked="0"/>
    </xf>
    <xf numFmtId="0" fontId="41" fillId="0" borderId="0" xfId="0" applyFont="1" applyProtection="1">
      <alignment vertical="center"/>
    </xf>
    <xf numFmtId="180" fontId="0" fillId="0" borderId="1" xfId="0" applyNumberFormat="1" applyFill="1" applyBorder="1" applyAlignment="1" applyProtection="1">
      <alignment horizontal="center" vertical="center" shrinkToFit="1"/>
      <protection locked="0"/>
    </xf>
    <xf numFmtId="180" fontId="0" fillId="0" borderId="6" xfId="0" applyNumberFormat="1" applyFill="1" applyBorder="1" applyAlignment="1" applyProtection="1">
      <alignment horizontal="center" vertical="center" shrinkToFit="1"/>
      <protection locked="0"/>
    </xf>
    <xf numFmtId="49" fontId="5" fillId="0" borderId="1" xfId="2" applyNumberFormat="1" applyBorder="1" applyAlignment="1">
      <alignment vertical="center"/>
    </xf>
    <xf numFmtId="49" fontId="5" fillId="2" borderId="1" xfId="2" applyNumberFormat="1" applyFill="1" applyBorder="1" applyAlignment="1">
      <alignment horizontal="center" vertical="center"/>
    </xf>
    <xf numFmtId="49" fontId="5" fillId="0" borderId="1" xfId="2" applyNumberFormat="1" applyBorder="1" applyAlignment="1">
      <alignment vertical="center"/>
    </xf>
    <xf numFmtId="0" fontId="0" fillId="0" borderId="10" xfId="0" applyBorder="1" applyAlignment="1">
      <alignment horizontal="center" vertical="center"/>
    </xf>
    <xf numFmtId="0" fontId="0" fillId="0" borderId="10" xfId="0" applyBorder="1">
      <alignment vertical="center"/>
    </xf>
    <xf numFmtId="0" fontId="0" fillId="0" borderId="2" xfId="0" applyBorder="1">
      <alignment vertical="center"/>
    </xf>
    <xf numFmtId="0" fontId="0" fillId="0" borderId="8" xfId="0" applyBorder="1">
      <alignment vertical="center"/>
    </xf>
    <xf numFmtId="0" fontId="0" fillId="0" borderId="7" xfId="0" applyBorder="1">
      <alignment vertical="center"/>
    </xf>
    <xf numFmtId="180" fontId="50" fillId="0" borderId="6" xfId="0" applyNumberFormat="1" applyFont="1" applyFill="1" applyBorder="1" applyAlignment="1" applyProtection="1">
      <alignment horizontal="center" vertical="center" shrinkToFit="1"/>
      <protection locked="0"/>
    </xf>
    <xf numFmtId="180" fontId="50" fillId="0" borderId="1" xfId="0" applyNumberFormat="1" applyFont="1" applyFill="1" applyBorder="1" applyAlignment="1" applyProtection="1">
      <alignment horizontal="center" vertical="center" shrinkToFit="1"/>
      <protection locked="0"/>
    </xf>
    <xf numFmtId="38" fontId="39" fillId="3" borderId="8" xfId="1" applyFont="1" applyFill="1" applyBorder="1" applyAlignment="1" applyProtection="1">
      <alignment horizontal="right" vertical="center" shrinkToFit="1"/>
    </xf>
    <xf numFmtId="38" fontId="39" fillId="0" borderId="8" xfId="1" applyFont="1" applyFill="1" applyBorder="1" applyAlignment="1" applyProtection="1">
      <alignment horizontal="right" vertical="center" shrinkToFit="1"/>
    </xf>
    <xf numFmtId="38" fontId="46" fillId="0" borderId="8" xfId="1" applyFont="1" applyFill="1" applyBorder="1" applyAlignment="1" applyProtection="1">
      <alignment horizontal="center" vertical="center" wrapText="1"/>
    </xf>
    <xf numFmtId="49" fontId="5" fillId="0" borderId="10" xfId="2" applyNumberFormat="1" applyBorder="1" applyAlignment="1">
      <alignment vertical="center"/>
    </xf>
    <xf numFmtId="49" fontId="5" fillId="0" borderId="2" xfId="2" applyNumberFormat="1" applyBorder="1" applyAlignment="1">
      <alignment vertical="center"/>
    </xf>
    <xf numFmtId="49" fontId="5" fillId="0" borderId="8" xfId="2" applyNumberFormat="1" applyBorder="1" applyAlignment="1">
      <alignment vertical="center"/>
    </xf>
    <xf numFmtId="49" fontId="71" fillId="0" borderId="3" xfId="0" applyNumberFormat="1" applyFont="1" applyBorder="1" applyAlignment="1">
      <alignment horizontal="left" vertical="center"/>
    </xf>
    <xf numFmtId="49" fontId="45" fillId="0" borderId="3" xfId="0" applyNumberFormat="1" applyFont="1" applyBorder="1" applyAlignment="1">
      <alignment horizontal="left" vertical="center"/>
    </xf>
    <xf numFmtId="49" fontId="6" fillId="0" borderId="3" xfId="6" applyNumberFormat="1" applyFont="1" applyFill="1" applyBorder="1" applyAlignment="1">
      <alignment vertical="center"/>
    </xf>
    <xf numFmtId="49" fontId="45" fillId="0" borderId="0" xfId="0" applyNumberFormat="1" applyFont="1" applyBorder="1" applyAlignment="1">
      <alignment horizontal="left" vertical="center"/>
    </xf>
    <xf numFmtId="49" fontId="5" fillId="2" borderId="1" xfId="2" applyNumberFormat="1" applyFill="1" applyBorder="1" applyAlignment="1">
      <alignment horizontal="center" vertical="center"/>
    </xf>
    <xf numFmtId="49" fontId="5" fillId="0" borderId="1" xfId="2" applyNumberFormat="1" applyBorder="1" applyAlignment="1">
      <alignment vertical="center"/>
    </xf>
    <xf numFmtId="49" fontId="43" fillId="0" borderId="0" xfId="2" applyNumberFormat="1" applyFont="1" applyFill="1" applyBorder="1" applyAlignment="1">
      <alignment vertical="center"/>
    </xf>
    <xf numFmtId="49" fontId="6" fillId="0" borderId="3" xfId="6" applyNumberFormat="1" applyFont="1" applyFill="1" applyBorder="1" applyAlignment="1">
      <alignment horizontal="left" vertical="center"/>
    </xf>
    <xf numFmtId="49" fontId="6" fillId="0" borderId="3" xfId="2" applyNumberFormat="1" applyFont="1" applyFill="1" applyBorder="1" applyAlignment="1">
      <alignment vertical="center"/>
    </xf>
    <xf numFmtId="49" fontId="6" fillId="0" borderId="3" xfId="2" applyNumberFormat="1" applyFont="1" applyFill="1" applyBorder="1" applyAlignment="1">
      <alignment horizontal="left" vertical="center"/>
    </xf>
    <xf numFmtId="0" fontId="0" fillId="0" borderId="0" xfId="0" applyBorder="1" applyAlignment="1" applyProtection="1">
      <alignment horizontal="left" vertical="center" shrinkToFit="1"/>
      <protection locked="0"/>
    </xf>
    <xf numFmtId="0" fontId="5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Border="1" applyAlignment="1" applyProtection="1">
      <alignment vertical="center" shrinkToFit="1"/>
      <protection locked="0"/>
    </xf>
    <xf numFmtId="0" fontId="0" fillId="0" borderId="0" xfId="0" applyAlignment="1" applyProtection="1">
      <alignment vertical="center" shrinkToFit="1"/>
    </xf>
    <xf numFmtId="0" fontId="42" fillId="0" borderId="2" xfId="0" applyFont="1" applyBorder="1" applyAlignment="1" applyProtection="1">
      <alignment horizontal="left" vertical="center" shrinkToFit="1"/>
    </xf>
    <xf numFmtId="0" fontId="42" fillId="0" borderId="8" xfId="0" applyFont="1" applyBorder="1" applyAlignment="1" applyProtection="1">
      <alignment horizontal="left" vertical="center" shrinkToFit="1"/>
    </xf>
    <xf numFmtId="0" fontId="0" fillId="0" borderId="10" xfId="0" applyBorder="1" applyAlignment="1" applyProtection="1">
      <alignment horizontal="center" vertical="center"/>
    </xf>
    <xf numFmtId="0" fontId="0" fillId="0" borderId="2" xfId="0" applyBorder="1" applyAlignment="1" applyProtection="1">
      <alignment horizontal="center" vertical="center"/>
    </xf>
    <xf numFmtId="0" fontId="0" fillId="0" borderId="8" xfId="0" applyBorder="1" applyAlignment="1" applyProtection="1">
      <alignment horizontal="center" vertical="center"/>
    </xf>
    <xf numFmtId="0" fontId="0" fillId="0" borderId="0" xfId="0" applyNumberFormat="1" applyAlignment="1" applyProtection="1">
      <alignment horizontal="right" vertical="center" shrinkToFit="1"/>
      <protection locked="0"/>
    </xf>
    <xf numFmtId="49" fontId="0" fillId="0" borderId="0" xfId="0" applyNumberFormat="1" applyAlignment="1" applyProtection="1">
      <alignment horizontal="right" vertical="center" shrinkToFit="1"/>
      <protection locked="0"/>
    </xf>
    <xf numFmtId="176" fontId="0" fillId="0" borderId="0" xfId="0" applyNumberFormat="1" applyAlignment="1" applyProtection="1">
      <alignment horizontal="right" vertical="center" shrinkToFit="1"/>
      <protection locked="0"/>
    </xf>
    <xf numFmtId="177" fontId="0" fillId="0" borderId="0" xfId="0" applyNumberFormat="1" applyAlignment="1" applyProtection="1">
      <alignment horizontal="right"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 xfId="0" applyBorder="1" applyAlignment="1" applyProtection="1">
      <alignment horizontal="center" vertical="center"/>
    </xf>
    <xf numFmtId="49" fontId="0" fillId="0" borderId="1" xfId="0" applyNumberFormat="1" applyFill="1" applyBorder="1" applyAlignment="1" applyProtection="1">
      <alignment vertical="center" shrinkToFit="1"/>
      <protection locked="0"/>
    </xf>
    <xf numFmtId="49" fontId="0" fillId="0" borderId="5" xfId="0" applyNumberFormat="1" applyFill="1" applyBorder="1" applyAlignment="1" applyProtection="1">
      <alignment vertical="center" shrinkToFit="1"/>
      <protection locked="0"/>
    </xf>
    <xf numFmtId="49" fontId="0" fillId="0" borderId="6" xfId="0" applyNumberFormat="1" applyFill="1" applyBorder="1" applyAlignment="1" applyProtection="1">
      <alignment vertical="center" shrinkToFit="1"/>
      <protection locked="0"/>
    </xf>
    <xf numFmtId="0" fontId="0" fillId="0" borderId="5" xfId="0" applyBorder="1" applyAlignment="1" applyProtection="1">
      <alignment horizontal="center" vertical="center"/>
    </xf>
    <xf numFmtId="0" fontId="0" fillId="0" borderId="10" xfId="0"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1" xfId="0" applyFill="1" applyBorder="1" applyAlignment="1" applyProtection="1">
      <alignment horizontal="center" vertical="center"/>
    </xf>
    <xf numFmtId="0" fontId="0" fillId="0" borderId="1" xfId="0" applyBorder="1" applyAlignment="1" applyProtection="1">
      <alignment horizontal="center" vertical="center" textRotation="255"/>
    </xf>
    <xf numFmtId="0" fontId="0" fillId="0" borderId="5" xfId="0" applyBorder="1" applyAlignment="1" applyProtection="1">
      <alignment horizontal="center" vertical="center" textRotation="255"/>
    </xf>
    <xf numFmtId="0" fontId="0" fillId="0" borderId="8" xfId="0" applyBorder="1" applyAlignment="1" applyProtection="1">
      <alignment horizontal="center" vertical="center" shrinkToFit="1"/>
    </xf>
    <xf numFmtId="0" fontId="0" fillId="0" borderId="30" xfId="0" applyBorder="1" applyAlignment="1" applyProtection="1">
      <alignment horizontal="center" vertical="center" textRotation="255"/>
    </xf>
    <xf numFmtId="0" fontId="0" fillId="0" borderId="6" xfId="0" applyBorder="1" applyAlignment="1" applyProtection="1">
      <alignment horizontal="center" vertical="center" textRotation="255"/>
    </xf>
    <xf numFmtId="0" fontId="0" fillId="0" borderId="1" xfId="0" applyBorder="1" applyAlignment="1" applyProtection="1">
      <alignment horizontal="center" vertical="center" wrapText="1"/>
    </xf>
    <xf numFmtId="0" fontId="55" fillId="0" borderId="0" xfId="0" applyFont="1" applyAlignment="1" applyProtection="1">
      <alignment vertical="top"/>
    </xf>
    <xf numFmtId="0" fontId="0" fillId="0" borderId="9" xfId="0" applyBorder="1" applyAlignment="1" applyProtection="1">
      <alignment horizontal="center" vertical="center" textRotation="255"/>
    </xf>
    <xf numFmtId="0" fontId="0" fillId="0" borderId="31" xfId="0" applyBorder="1" applyAlignment="1" applyProtection="1">
      <alignment horizontal="center" vertical="center" textRotation="255"/>
    </xf>
    <xf numFmtId="0" fontId="0" fillId="0" borderId="1" xfId="0" applyFont="1" applyBorder="1" applyAlignment="1" applyProtection="1">
      <alignment horizontal="center" vertical="center" textRotation="255"/>
    </xf>
    <xf numFmtId="0" fontId="0" fillId="0" borderId="5" xfId="0" applyFont="1" applyBorder="1" applyAlignment="1" applyProtection="1">
      <alignment horizontal="center" vertical="center" textRotation="255"/>
    </xf>
    <xf numFmtId="0" fontId="46" fillId="0" borderId="9" xfId="0" applyFont="1" applyBorder="1" applyAlignment="1" applyProtection="1">
      <alignment horizontal="center" vertical="center" textRotation="255" wrapText="1" shrinkToFit="1"/>
    </xf>
    <xf numFmtId="0" fontId="46" fillId="0" borderId="30" xfId="0" applyFont="1" applyBorder="1" applyAlignment="1" applyProtection="1">
      <alignment horizontal="center" vertical="center" textRotation="255" shrinkToFit="1"/>
    </xf>
    <xf numFmtId="0" fontId="46" fillId="0" borderId="31" xfId="0" applyFont="1" applyBorder="1" applyAlignment="1" applyProtection="1">
      <alignment horizontal="center" vertical="center" textRotation="255" shrinkToFit="1"/>
    </xf>
    <xf numFmtId="0" fontId="48" fillId="0" borderId="30" xfId="0" applyFont="1" applyBorder="1" applyAlignment="1" applyProtection="1">
      <alignment horizontal="center" vertical="center" textRotation="255" wrapText="1"/>
    </xf>
    <xf numFmtId="0" fontId="48" fillId="0" borderId="31" xfId="0" applyFont="1" applyBorder="1" applyAlignment="1" applyProtection="1">
      <alignment horizontal="center" vertical="center" textRotation="255" wrapText="1"/>
    </xf>
    <xf numFmtId="0" fontId="46" fillId="0" borderId="9" xfId="0" applyFont="1" applyFill="1" applyBorder="1" applyAlignment="1" applyProtection="1">
      <alignment horizontal="center" vertical="center" textRotation="255" wrapText="1" shrinkToFit="1"/>
    </xf>
    <xf numFmtId="0" fontId="46" fillId="0" borderId="30" xfId="0" applyFont="1" applyFill="1" applyBorder="1" applyAlignment="1" applyProtection="1">
      <alignment horizontal="center" vertical="center" textRotation="255" shrinkToFit="1"/>
    </xf>
    <xf numFmtId="0" fontId="46" fillId="0" borderId="31" xfId="0" applyFont="1" applyFill="1" applyBorder="1" applyAlignment="1" applyProtection="1">
      <alignment horizontal="center" vertical="center" textRotation="255" shrinkToFit="1"/>
    </xf>
    <xf numFmtId="0" fontId="0" fillId="0" borderId="9" xfId="0" applyBorder="1" applyAlignment="1" applyProtection="1">
      <alignment horizontal="center" vertical="center" textRotation="255" shrinkToFit="1"/>
    </xf>
    <xf numFmtId="0" fontId="0" fillId="0" borderId="30" xfId="0" applyBorder="1" applyAlignment="1" applyProtection="1">
      <alignment horizontal="center" vertical="center" textRotation="255" shrinkToFit="1"/>
    </xf>
    <xf numFmtId="0" fontId="0" fillId="0" borderId="31" xfId="0" applyBorder="1" applyAlignment="1" applyProtection="1">
      <alignment horizontal="center" vertical="center" textRotation="255" shrinkToFit="1"/>
    </xf>
    <xf numFmtId="0" fontId="0" fillId="0" borderId="9" xfId="0" applyFont="1" applyBorder="1" applyAlignment="1" applyProtection="1">
      <alignment horizontal="center" vertical="center" textRotation="255"/>
    </xf>
    <xf numFmtId="0" fontId="0" fillId="0" borderId="31" xfId="0" applyFont="1" applyBorder="1" applyAlignment="1" applyProtection="1">
      <alignment horizontal="center" vertical="center" textRotation="255"/>
    </xf>
    <xf numFmtId="0" fontId="0" fillId="0" borderId="9" xfId="0" applyFill="1" applyBorder="1" applyAlignment="1" applyProtection="1">
      <alignment horizontal="center" vertical="center" textRotation="255" shrinkToFit="1"/>
    </xf>
    <xf numFmtId="0" fontId="0" fillId="0" borderId="30" xfId="0" applyFill="1" applyBorder="1" applyAlignment="1" applyProtection="1">
      <alignment horizontal="center" vertical="center" textRotation="255" shrinkToFit="1"/>
    </xf>
    <xf numFmtId="0" fontId="0" fillId="0" borderId="31" xfId="0" applyFill="1" applyBorder="1" applyAlignment="1" applyProtection="1">
      <alignment horizontal="center" vertical="center" textRotation="255" shrinkToFit="1"/>
    </xf>
    <xf numFmtId="0" fontId="0" fillId="0" borderId="1" xfId="0" applyBorder="1" applyAlignment="1" applyProtection="1">
      <alignment horizontal="center" vertical="center" shrinkToFit="1"/>
    </xf>
    <xf numFmtId="0" fontId="55" fillId="0" borderId="0" xfId="0" applyFont="1" applyAlignment="1" applyProtection="1">
      <alignment vertical="top" shrinkToFit="1"/>
    </xf>
    <xf numFmtId="0" fontId="55" fillId="0" borderId="15" xfId="0" applyFont="1" applyBorder="1" applyAlignment="1" applyProtection="1">
      <alignment vertical="top" shrinkToFit="1"/>
    </xf>
    <xf numFmtId="0" fontId="0" fillId="0" borderId="50"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53" xfId="0" applyFill="1" applyBorder="1" applyAlignment="1" applyProtection="1">
      <alignment horizontal="center" vertical="center"/>
    </xf>
    <xf numFmtId="0" fontId="0" fillId="0" borderId="9" xfId="0" applyFill="1" applyBorder="1" applyAlignment="1" applyProtection="1">
      <alignment horizontal="center" vertical="center" textRotation="255"/>
    </xf>
    <xf numFmtId="0" fontId="0" fillId="0" borderId="30" xfId="0" applyFill="1" applyBorder="1" applyAlignment="1" applyProtection="1">
      <alignment horizontal="center" vertical="center" textRotation="255"/>
    </xf>
    <xf numFmtId="0" fontId="0" fillId="0" borderId="31" xfId="0" applyFill="1" applyBorder="1" applyAlignment="1" applyProtection="1">
      <alignment horizontal="center" vertical="center" textRotation="255"/>
    </xf>
    <xf numFmtId="0" fontId="0" fillId="0" borderId="1" xfId="0" applyFill="1" applyBorder="1" applyAlignment="1" applyProtection="1">
      <alignment horizontal="center" vertical="center" textRotation="255"/>
    </xf>
    <xf numFmtId="0" fontId="0" fillId="0" borderId="5" xfId="0" applyFill="1" applyBorder="1" applyAlignment="1" applyProtection="1">
      <alignment horizontal="center" vertical="center" textRotation="255"/>
    </xf>
    <xf numFmtId="0" fontId="50" fillId="0" borderId="9" xfId="0" applyFont="1" applyFill="1" applyBorder="1" applyAlignment="1" applyProtection="1">
      <alignment horizontal="center" vertical="center" textRotation="255" wrapText="1"/>
    </xf>
    <xf numFmtId="0" fontId="50" fillId="0" borderId="31" xfId="0" applyFont="1" applyFill="1" applyBorder="1" applyAlignment="1" applyProtection="1">
      <alignment horizontal="center" vertical="center" textRotation="255" wrapText="1"/>
    </xf>
    <xf numFmtId="0" fontId="0" fillId="0" borderId="10" xfId="0" applyFill="1" applyBorder="1" applyAlignment="1" applyProtection="1">
      <alignment horizontal="center" vertical="center" shrinkToFit="1"/>
    </xf>
    <xf numFmtId="0" fontId="0" fillId="0" borderId="2" xfId="0" applyFill="1" applyBorder="1" applyAlignment="1" applyProtection="1">
      <alignment horizontal="center" vertical="center" shrinkToFit="1"/>
    </xf>
    <xf numFmtId="0" fontId="48" fillId="0" borderId="30" xfId="0" applyFont="1" applyFill="1" applyBorder="1" applyAlignment="1" applyProtection="1">
      <alignment horizontal="center" vertical="center" textRotation="255" wrapText="1"/>
    </xf>
    <xf numFmtId="0" fontId="48" fillId="0" borderId="31" xfId="0" applyFont="1" applyFill="1" applyBorder="1" applyAlignment="1" applyProtection="1">
      <alignment horizontal="center" vertical="center" textRotation="255" wrapText="1"/>
    </xf>
    <xf numFmtId="0" fontId="0" fillId="0" borderId="0" xfId="0" applyFill="1" applyBorder="1" applyAlignment="1" applyProtection="1">
      <alignment horizontal="center" vertical="center"/>
    </xf>
    <xf numFmtId="0" fontId="0" fillId="0" borderId="15" xfId="0" applyFill="1" applyBorder="1" applyAlignment="1" applyProtection="1">
      <alignment horizontal="center" vertical="center"/>
    </xf>
    <xf numFmtId="0" fontId="0" fillId="0" borderId="8" xfId="0" applyFill="1" applyBorder="1" applyAlignment="1" applyProtection="1">
      <alignment horizontal="center" vertical="center" shrinkToFit="1"/>
    </xf>
    <xf numFmtId="0" fontId="0" fillId="0" borderId="10"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8" xfId="0" applyFill="1" applyBorder="1" applyAlignment="1" applyProtection="1">
      <alignment horizontal="center" vertical="center"/>
    </xf>
    <xf numFmtId="0" fontId="52" fillId="0" borderId="0" xfId="0" applyFont="1" applyAlignment="1" applyProtection="1">
      <alignment vertical="center" shrinkToFit="1"/>
    </xf>
    <xf numFmtId="0" fontId="0" fillId="0" borderId="6" xfId="0" applyFill="1" applyBorder="1" applyAlignment="1" applyProtection="1">
      <alignment horizontal="center" vertical="center" textRotation="255" shrinkToFit="1"/>
    </xf>
    <xf numFmtId="0" fontId="52" fillId="0" borderId="0" xfId="0" applyFont="1" applyFill="1" applyBorder="1" applyAlignment="1" applyProtection="1">
      <alignment vertical="center" shrinkToFit="1"/>
    </xf>
    <xf numFmtId="0" fontId="0" fillId="0" borderId="9" xfId="0" applyFill="1" applyBorder="1" applyAlignment="1" applyProtection="1">
      <alignment horizontal="center" vertical="center" textRotation="255" wrapText="1"/>
    </xf>
    <xf numFmtId="0" fontId="0" fillId="0" borderId="31" xfId="0" applyFill="1" applyBorder="1" applyAlignment="1" applyProtection="1">
      <alignment horizontal="center" vertical="center" textRotation="255" wrapText="1"/>
    </xf>
    <xf numFmtId="0" fontId="0" fillId="0" borderId="9" xfId="0" applyFill="1" applyBorder="1" applyAlignment="1" applyProtection="1">
      <alignment horizontal="center" vertical="center" textRotation="255" wrapText="1" shrinkToFit="1"/>
    </xf>
    <xf numFmtId="0" fontId="55" fillId="0" borderId="0" xfId="0" applyFont="1" applyFill="1" applyAlignment="1" applyProtection="1">
      <alignment vertical="top"/>
    </xf>
    <xf numFmtId="0" fontId="0" fillId="0" borderId="61" xfId="0" applyFill="1" applyBorder="1" applyAlignment="1" applyProtection="1">
      <alignment horizontal="center" vertical="center"/>
    </xf>
    <xf numFmtId="0" fontId="0" fillId="0" borderId="62" xfId="0" applyFill="1" applyBorder="1" applyAlignment="1" applyProtection="1">
      <alignment horizontal="center" vertical="center"/>
    </xf>
    <xf numFmtId="0" fontId="0" fillId="0" borderId="64" xfId="0" applyFill="1" applyBorder="1" applyAlignment="1" applyProtection="1">
      <alignment horizontal="center" vertical="center"/>
    </xf>
    <xf numFmtId="0" fontId="0" fillId="0" borderId="65" xfId="0" applyFill="1" applyBorder="1" applyAlignment="1" applyProtection="1">
      <alignment horizontal="center" vertical="center"/>
    </xf>
    <xf numFmtId="0" fontId="0" fillId="0" borderId="30" xfId="0" applyFill="1" applyBorder="1" applyAlignment="1" applyProtection="1">
      <alignment horizontal="center" vertical="center" textRotation="255" wrapText="1"/>
    </xf>
    <xf numFmtId="0" fontId="0" fillId="3" borderId="9" xfId="0" applyFill="1" applyBorder="1" applyAlignment="1" applyProtection="1">
      <alignment horizontal="center" vertical="center" textRotation="255"/>
    </xf>
    <xf numFmtId="0" fontId="0" fillId="3" borderId="30" xfId="0" applyFill="1" applyBorder="1" applyAlignment="1" applyProtection="1">
      <alignment horizontal="center" vertical="center" textRotation="255"/>
    </xf>
    <xf numFmtId="0" fontId="0" fillId="3" borderId="31" xfId="0" applyFill="1" applyBorder="1" applyAlignment="1" applyProtection="1">
      <alignment horizontal="center" vertical="center" textRotation="255"/>
    </xf>
    <xf numFmtId="0" fontId="0" fillId="0" borderId="63" xfId="0"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textRotation="255" wrapText="1"/>
    </xf>
    <xf numFmtId="0" fontId="0" fillId="0" borderId="30" xfId="0" applyFont="1" applyFill="1" applyBorder="1" applyAlignment="1" applyProtection="1">
      <alignment horizontal="center" vertical="center" textRotation="255"/>
    </xf>
    <xf numFmtId="0" fontId="0" fillId="0" borderId="31" xfId="0" applyFont="1" applyFill="1" applyBorder="1" applyAlignment="1" applyProtection="1">
      <alignment horizontal="center" vertical="center" textRotation="255"/>
    </xf>
    <xf numFmtId="0" fontId="50" fillId="0" borderId="31" xfId="0" applyFont="1" applyFill="1" applyBorder="1" applyAlignment="1" applyProtection="1">
      <alignment horizontal="center" vertical="center" textRotation="255"/>
    </xf>
    <xf numFmtId="0" fontId="63" fillId="0" borderId="10" xfId="0" applyFont="1" applyBorder="1" applyAlignment="1" applyProtection="1">
      <alignment horizontal="center" vertical="center"/>
      <protection locked="0"/>
    </xf>
    <xf numFmtId="0" fontId="63" fillId="0" borderId="2" xfId="0" applyFont="1" applyBorder="1" applyAlignment="1" applyProtection="1">
      <alignment horizontal="center" vertical="center"/>
      <protection locked="0"/>
    </xf>
    <xf numFmtId="0" fontId="63" fillId="0" borderId="8" xfId="0" applyFont="1" applyBorder="1" applyAlignment="1" applyProtection="1">
      <alignment horizontal="center" vertical="center"/>
      <protection locked="0"/>
    </xf>
    <xf numFmtId="0" fontId="50" fillId="0" borderId="9" xfId="1" applyNumberFormat="1" applyFont="1" applyBorder="1" applyAlignment="1" applyProtection="1">
      <alignment horizontal="center" vertical="center" textRotation="255"/>
      <protection locked="0"/>
    </xf>
    <xf numFmtId="0" fontId="50" fillId="0" borderId="30" xfId="1" applyNumberFormat="1" applyFont="1" applyBorder="1" applyAlignment="1" applyProtection="1">
      <alignment horizontal="center" vertical="center" textRotation="255"/>
      <protection locked="0"/>
    </xf>
    <xf numFmtId="0" fontId="50" fillId="0" borderId="6" xfId="1" applyNumberFormat="1" applyFont="1" applyBorder="1" applyAlignment="1" applyProtection="1">
      <alignment horizontal="center" vertical="center" textRotation="255"/>
      <protection locked="0"/>
    </xf>
    <xf numFmtId="0" fontId="0" fillId="0" borderId="66" xfId="0" applyFill="1" applyBorder="1" applyAlignment="1" applyProtection="1">
      <alignment horizontal="center" vertical="center"/>
    </xf>
    <xf numFmtId="0" fontId="0" fillId="0" borderId="9" xfId="0" applyFont="1" applyFill="1" applyBorder="1" applyAlignment="1" applyProtection="1">
      <alignment horizontal="center" vertical="center" textRotation="255" wrapText="1"/>
    </xf>
    <xf numFmtId="49" fontId="0" fillId="0" borderId="1" xfId="0" applyNumberFormat="1" applyFont="1" applyFill="1" applyBorder="1" applyAlignment="1" applyProtection="1">
      <alignment vertical="center" shrinkToFit="1"/>
      <protection locked="0"/>
    </xf>
    <xf numFmtId="0" fontId="0" fillId="0" borderId="67" xfId="0" applyFont="1" applyFill="1" applyBorder="1" applyAlignment="1" applyProtection="1">
      <alignment horizontal="center" vertical="center" textRotation="255" shrinkToFit="1"/>
    </xf>
    <xf numFmtId="0" fontId="0" fillId="0" borderId="7" xfId="0" applyFont="1" applyFill="1" applyBorder="1" applyAlignment="1" applyProtection="1">
      <alignment horizontal="center" vertical="center" textRotation="255" shrinkToFit="1"/>
    </xf>
    <xf numFmtId="0" fontId="0" fillId="0" borderId="53" xfId="0" applyFont="1" applyFill="1" applyBorder="1" applyAlignment="1" applyProtection="1">
      <alignment horizontal="center" vertical="center" textRotation="255" shrinkToFit="1"/>
    </xf>
    <xf numFmtId="0" fontId="0" fillId="0" borderId="48" xfId="0" applyFont="1" applyFill="1" applyBorder="1" applyAlignment="1" applyProtection="1">
      <alignment horizontal="center" vertical="center" textRotation="255" shrinkToFit="1"/>
    </xf>
    <xf numFmtId="0" fontId="0" fillId="0" borderId="30" xfId="0" applyFont="1" applyFill="1" applyBorder="1" applyAlignment="1" applyProtection="1">
      <alignment horizontal="center" vertical="center" textRotation="255" shrinkToFit="1"/>
    </xf>
    <xf numFmtId="0" fontId="0" fillId="0" borderId="6" xfId="0" applyFont="1" applyFill="1" applyBorder="1" applyAlignment="1" applyProtection="1">
      <alignment horizontal="center" vertical="center" textRotation="255" shrinkToFit="1"/>
    </xf>
    <xf numFmtId="0" fontId="0" fillId="0" borderId="31" xfId="0" applyFont="1" applyFill="1" applyBorder="1" applyAlignment="1" applyProtection="1">
      <alignment horizontal="center" vertical="center" textRotation="255" shrinkToFit="1"/>
    </xf>
    <xf numFmtId="49" fontId="0" fillId="0" borderId="5" xfId="0" applyNumberFormat="1" applyFont="1" applyFill="1" applyBorder="1" applyAlignment="1" applyProtection="1">
      <alignment vertical="center" shrinkToFit="1"/>
      <protection locked="0"/>
    </xf>
    <xf numFmtId="49" fontId="0" fillId="0" borderId="6" xfId="0" applyNumberFormat="1" applyFont="1" applyFill="1" applyBorder="1" applyAlignment="1" applyProtection="1">
      <alignment vertical="center" shrinkToFit="1"/>
      <protection locked="0"/>
    </xf>
    <xf numFmtId="0" fontId="0" fillId="0" borderId="9" xfId="0" applyFont="1" applyFill="1" applyBorder="1" applyAlignment="1" applyProtection="1">
      <alignment horizontal="center" vertical="center" textRotation="255"/>
    </xf>
    <xf numFmtId="0" fontId="42" fillId="0" borderId="13" xfId="0" applyFont="1" applyFill="1" applyBorder="1" applyAlignment="1" applyProtection="1">
      <alignment horizontal="center" vertical="center" shrinkToFit="1"/>
    </xf>
    <xf numFmtId="0" fontId="42" fillId="0" borderId="68" xfId="0" applyFont="1" applyFill="1" applyBorder="1" applyAlignment="1" applyProtection="1">
      <alignment horizontal="center" vertical="center" shrinkToFit="1"/>
    </xf>
    <xf numFmtId="0" fontId="42" fillId="0" borderId="52" xfId="0" applyFont="1" applyFill="1" applyBorder="1" applyAlignment="1" applyProtection="1">
      <alignment horizontal="center" vertical="center" shrinkToFit="1"/>
    </xf>
    <xf numFmtId="0" fontId="0" fillId="0" borderId="13" xfId="0" applyFont="1" applyFill="1" applyBorder="1" applyAlignment="1" applyProtection="1">
      <alignment horizontal="center" vertical="center"/>
    </xf>
    <xf numFmtId="0" fontId="0" fillId="0" borderId="68" xfId="0" applyFont="1" applyFill="1" applyBorder="1" applyAlignment="1" applyProtection="1">
      <alignment horizontal="center" vertical="center"/>
    </xf>
    <xf numFmtId="0" fontId="0" fillId="0" borderId="52"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50" fillId="0" borderId="3" xfId="0" applyFont="1" applyFill="1" applyBorder="1" applyAlignment="1" applyProtection="1">
      <alignment vertical="center"/>
    </xf>
    <xf numFmtId="0" fontId="0" fillId="0" borderId="1" xfId="0" applyFont="1" applyFill="1" applyBorder="1" applyAlignment="1" applyProtection="1">
      <alignment horizontal="center" vertical="center" textRotation="255"/>
    </xf>
    <xf numFmtId="0" fontId="0" fillId="0" borderId="5" xfId="0" applyFont="1" applyFill="1" applyBorder="1" applyAlignment="1" applyProtection="1">
      <alignment horizontal="center" vertical="center" textRotation="255"/>
    </xf>
    <xf numFmtId="49" fontId="0" fillId="0" borderId="11" xfId="0" applyNumberFormat="1" applyFont="1" applyFill="1" applyBorder="1" applyAlignment="1" applyProtection="1">
      <alignment vertical="center" shrinkToFit="1"/>
      <protection locked="0"/>
    </xf>
    <xf numFmtId="0" fontId="0" fillId="0" borderId="12"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0" fontId="0" fillId="0" borderId="43" xfId="0" applyFont="1" applyFill="1" applyBorder="1" applyAlignment="1" applyProtection="1">
      <alignment horizontal="center" vertical="center"/>
    </xf>
    <xf numFmtId="185" fontId="70" fillId="0" borderId="1" xfId="0" applyNumberFormat="1" applyFont="1" applyFill="1" applyBorder="1" applyAlignment="1" applyProtection="1">
      <alignment horizontal="center" vertical="center" shrinkToFit="1"/>
      <protection locked="0"/>
    </xf>
    <xf numFmtId="0" fontId="54" fillId="0" borderId="30" xfId="0" applyFont="1" applyFill="1" applyBorder="1" applyAlignment="1" applyProtection="1">
      <alignment horizontal="center" vertical="center" textRotation="255" wrapText="1"/>
    </xf>
    <xf numFmtId="0" fontId="54" fillId="0" borderId="31" xfId="0" applyFont="1" applyFill="1" applyBorder="1" applyAlignment="1" applyProtection="1">
      <alignment horizontal="center" vertical="center" textRotation="255" wrapText="1"/>
    </xf>
    <xf numFmtId="0" fontId="0" fillId="0" borderId="12" xfId="0" applyFill="1" applyBorder="1" applyAlignment="1" applyProtection="1">
      <alignment horizontal="center" vertical="center"/>
    </xf>
    <xf numFmtId="0" fontId="55" fillId="0" borderId="15" xfId="0" applyFont="1" applyFill="1" applyBorder="1" applyAlignment="1" applyProtection="1">
      <alignment vertical="top"/>
    </xf>
    <xf numFmtId="0" fontId="41" fillId="0" borderId="4" xfId="0" applyFont="1" applyFill="1" applyBorder="1" applyAlignment="1" applyProtection="1">
      <alignment vertical="top" wrapText="1" shrinkToFit="1"/>
    </xf>
    <xf numFmtId="0" fontId="54" fillId="0" borderId="48" xfId="0" applyFont="1" applyFill="1" applyBorder="1" applyAlignment="1" applyProtection="1">
      <alignment horizontal="center" vertical="center" textRotation="255" wrapText="1"/>
    </xf>
    <xf numFmtId="0" fontId="0" fillId="0" borderId="50" xfId="0" applyFont="1" applyFill="1" applyBorder="1" applyAlignment="1" applyProtection="1">
      <alignment horizontal="center" vertical="center" wrapText="1"/>
    </xf>
    <xf numFmtId="0" fontId="0" fillId="0" borderId="51" xfId="0" applyFont="1" applyFill="1" applyBorder="1" applyAlignment="1" applyProtection="1">
      <alignment horizontal="center" vertical="center" wrapText="1"/>
    </xf>
    <xf numFmtId="0" fontId="0" fillId="0" borderId="53" xfId="0" applyFont="1" applyFill="1" applyBorder="1" applyAlignment="1" applyProtection="1">
      <alignment horizontal="center" vertical="center" wrapText="1"/>
    </xf>
    <xf numFmtId="0" fontId="0" fillId="0" borderId="54" xfId="0" applyFont="1" applyFill="1" applyBorder="1" applyAlignment="1" applyProtection="1">
      <alignment horizontal="center" vertical="center" wrapText="1"/>
    </xf>
    <xf numFmtId="0" fontId="41" fillId="0" borderId="0" xfId="0" applyFont="1" applyFill="1" applyBorder="1" applyAlignment="1" applyProtection="1">
      <alignment vertical="top" wrapText="1" shrinkToFit="1"/>
    </xf>
    <xf numFmtId="0" fontId="0" fillId="0" borderId="0" xfId="0" applyFill="1" applyAlignment="1" applyProtection="1">
      <alignment horizontal="right" vertical="center"/>
    </xf>
    <xf numFmtId="49" fontId="0" fillId="0" borderId="10" xfId="0" applyNumberFormat="1" applyFont="1" applyFill="1" applyBorder="1" applyAlignment="1" applyProtection="1">
      <alignment vertical="center" shrinkToFit="1"/>
      <protection locked="0"/>
    </xf>
    <xf numFmtId="49" fontId="0" fillId="0" borderId="8" xfId="0" applyNumberFormat="1" applyFont="1" applyFill="1" applyBorder="1" applyAlignment="1" applyProtection="1">
      <alignment vertical="center" shrinkToFit="1"/>
      <protection locked="0"/>
    </xf>
    <xf numFmtId="49" fontId="0" fillId="0" borderId="14" xfId="0" applyNumberFormat="1" applyFont="1" applyFill="1" applyBorder="1" applyAlignment="1" applyProtection="1">
      <alignment vertical="center" shrinkToFit="1"/>
      <protection locked="0"/>
    </xf>
    <xf numFmtId="49" fontId="0" fillId="0" borderId="47" xfId="0" applyNumberFormat="1" applyFont="1" applyFill="1" applyBorder="1" applyAlignment="1" applyProtection="1">
      <alignment vertical="center" shrinkToFit="1"/>
      <protection locked="0"/>
    </xf>
    <xf numFmtId="49" fontId="0" fillId="0" borderId="12" xfId="0" applyNumberFormat="1" applyFont="1" applyFill="1" applyBorder="1" applyAlignment="1" applyProtection="1">
      <alignment vertical="center" shrinkToFit="1"/>
      <protection locked="0"/>
    </xf>
    <xf numFmtId="49" fontId="0" fillId="0" borderId="43" xfId="0" applyNumberFormat="1" applyFont="1" applyFill="1" applyBorder="1" applyAlignment="1" applyProtection="1">
      <alignment vertical="center" shrinkToFit="1"/>
      <protection locked="0"/>
    </xf>
    <xf numFmtId="49" fontId="0" fillId="0" borderId="13" xfId="0" applyNumberFormat="1" applyFont="1" applyFill="1" applyBorder="1" applyAlignment="1" applyProtection="1">
      <alignment horizontal="center" vertical="center" shrinkToFit="1"/>
      <protection locked="0"/>
    </xf>
    <xf numFmtId="49" fontId="0" fillId="0" borderId="52" xfId="0" applyNumberFormat="1" applyFont="1" applyFill="1" applyBorder="1" applyAlignment="1" applyProtection="1">
      <alignment horizontal="center" vertical="center" shrinkToFit="1"/>
      <protection locked="0"/>
    </xf>
    <xf numFmtId="0" fontId="0" fillId="0" borderId="9"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0" fillId="0" borderId="7" xfId="0" applyFont="1" applyFill="1" applyBorder="1" applyAlignment="1" applyProtection="1">
      <alignment horizontal="center" vertical="center"/>
    </xf>
    <xf numFmtId="0" fontId="55" fillId="0" borderId="0" xfId="0" applyFont="1" applyFill="1" applyAlignment="1" applyProtection="1">
      <alignment vertical="top" wrapText="1" shrinkToFit="1"/>
    </xf>
    <xf numFmtId="0" fontId="0" fillId="0" borderId="30" xfId="0" applyFont="1" applyFill="1" applyBorder="1" applyAlignment="1" applyProtection="1">
      <alignment horizontal="center" vertical="center" textRotation="255" wrapText="1"/>
    </xf>
    <xf numFmtId="0" fontId="0" fillId="0" borderId="53" xfId="0" applyFont="1" applyFill="1" applyBorder="1" applyAlignment="1" applyProtection="1">
      <alignment horizontal="center" vertical="center"/>
    </xf>
    <xf numFmtId="0" fontId="0" fillId="0" borderId="31" xfId="0" applyFont="1" applyFill="1" applyBorder="1" applyAlignment="1" applyProtection="1">
      <alignment horizontal="center" vertical="center" textRotation="255" wrapText="1"/>
    </xf>
    <xf numFmtId="0" fontId="41" fillId="0" borderId="0" xfId="0" applyFont="1" applyFill="1" applyAlignment="1" applyProtection="1">
      <alignment vertical="center" shrinkToFit="1"/>
    </xf>
    <xf numFmtId="0" fontId="55" fillId="0" borderId="0" xfId="0" applyFont="1" applyFill="1" applyAlignment="1" applyProtection="1">
      <alignment vertical="top" shrinkToFit="1"/>
    </xf>
    <xf numFmtId="0" fontId="0" fillId="0" borderId="48" xfId="0" applyFont="1" applyFill="1" applyBorder="1" applyAlignment="1" applyProtection="1">
      <alignment horizontal="center" vertical="center" textRotation="255"/>
    </xf>
    <xf numFmtId="0" fontId="0" fillId="0" borderId="6" xfId="0" applyFont="1" applyFill="1" applyBorder="1" applyAlignment="1" applyProtection="1">
      <alignment horizontal="center" vertical="center" textRotation="255"/>
    </xf>
    <xf numFmtId="0" fontId="0" fillId="0" borderId="10"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0" fillId="0" borderId="14" xfId="0" applyFont="1" applyFill="1" applyBorder="1" applyAlignment="1" applyProtection="1">
      <alignment horizontal="center" vertical="center"/>
    </xf>
    <xf numFmtId="0" fontId="0" fillId="0" borderId="47"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38" fontId="39" fillId="0" borderId="48" xfId="1" applyFont="1" applyFill="1" applyBorder="1" applyAlignment="1" applyProtection="1">
      <alignment vertical="center"/>
    </xf>
    <xf numFmtId="38" fontId="39" fillId="0" borderId="31" xfId="1" applyFont="1" applyFill="1" applyBorder="1" applyAlignment="1" applyProtection="1">
      <alignment vertical="center"/>
    </xf>
    <xf numFmtId="0" fontId="0" fillId="0" borderId="9" xfId="0" applyFont="1" applyFill="1" applyBorder="1" applyAlignment="1" applyProtection="1">
      <alignment horizontal="center" vertical="center" wrapText="1"/>
    </xf>
    <xf numFmtId="0" fontId="0" fillId="0" borderId="30" xfId="0" applyFont="1" applyFill="1" applyBorder="1" applyAlignment="1" applyProtection="1">
      <alignment horizontal="center" vertical="center" wrapText="1"/>
    </xf>
    <xf numFmtId="0" fontId="55" fillId="0" borderId="0" xfId="0" applyFont="1" applyFill="1" applyAlignment="1" applyProtection="1">
      <alignment vertical="top" wrapText="1"/>
    </xf>
    <xf numFmtId="0" fontId="0" fillId="0" borderId="13" xfId="0" applyFont="1" applyFill="1" applyBorder="1" applyAlignment="1" applyProtection="1">
      <alignment vertical="center" shrinkToFit="1"/>
      <protection locked="0"/>
    </xf>
    <xf numFmtId="0" fontId="0" fillId="0" borderId="52" xfId="0" applyFont="1" applyFill="1" applyBorder="1" applyAlignment="1" applyProtection="1">
      <alignment vertical="center" shrinkToFit="1"/>
      <protection locked="0"/>
    </xf>
    <xf numFmtId="0" fontId="0" fillId="0" borderId="10" xfId="0" applyFont="1" applyFill="1" applyBorder="1" applyAlignment="1" applyProtection="1">
      <alignment horizontal="center" vertical="center" shrinkToFit="1"/>
    </xf>
    <xf numFmtId="0" fontId="0" fillId="0" borderId="2" xfId="0" applyFont="1" applyFill="1" applyBorder="1" applyAlignment="1" applyProtection="1">
      <alignment horizontal="center" vertical="center" shrinkToFit="1"/>
    </xf>
    <xf numFmtId="0" fontId="0" fillId="0" borderId="8" xfId="0" applyFont="1" applyFill="1" applyBorder="1" applyAlignment="1" applyProtection="1">
      <alignment horizontal="center" vertical="center" shrinkToFit="1"/>
    </xf>
    <xf numFmtId="0" fontId="0" fillId="0" borderId="2" xfId="0" applyFont="1" applyFill="1" applyBorder="1" applyAlignment="1" applyProtection="1">
      <alignment horizontal="center" vertical="center"/>
    </xf>
    <xf numFmtId="49" fontId="0" fillId="0" borderId="13" xfId="0" applyNumberFormat="1" applyFont="1" applyFill="1" applyBorder="1" applyAlignment="1" applyProtection="1">
      <alignment vertical="center" shrinkToFit="1"/>
      <protection locked="0"/>
    </xf>
    <xf numFmtId="49" fontId="0" fillId="0" borderId="52" xfId="0" applyNumberFormat="1" applyFont="1" applyFill="1" applyBorder="1" applyAlignment="1" applyProtection="1">
      <alignment vertical="center" shrinkToFit="1"/>
      <protection locked="0"/>
    </xf>
    <xf numFmtId="0" fontId="0" fillId="0" borderId="11" xfId="0" applyFont="1" applyFill="1" applyBorder="1" applyAlignment="1" applyProtection="1">
      <alignment horizontal="center" vertical="center"/>
    </xf>
    <xf numFmtId="0" fontId="48" fillId="0" borderId="48" xfId="0" applyFont="1" applyFill="1" applyBorder="1" applyAlignment="1" applyProtection="1">
      <alignment horizontal="center" vertical="center" textRotation="255" wrapText="1"/>
    </xf>
    <xf numFmtId="0" fontId="0" fillId="0" borderId="67"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41" fillId="0" borderId="3" xfId="0" applyFont="1" applyFill="1" applyBorder="1" applyAlignment="1" applyProtection="1">
      <alignment vertical="center"/>
    </xf>
    <xf numFmtId="38" fontId="39" fillId="0" borderId="30" xfId="1" applyFont="1" applyFill="1" applyBorder="1" applyAlignment="1" applyProtection="1">
      <alignment vertical="center"/>
    </xf>
    <xf numFmtId="38" fontId="39" fillId="0" borderId="6" xfId="1" applyFont="1" applyFill="1" applyBorder="1" applyAlignment="1" applyProtection="1">
      <alignment vertical="center"/>
    </xf>
    <xf numFmtId="49" fontId="0" fillId="0" borderId="9" xfId="0" applyNumberFormat="1" applyFont="1" applyFill="1" applyBorder="1" applyAlignment="1" applyProtection="1">
      <alignment vertical="center" shrinkToFit="1"/>
      <protection locked="0"/>
    </xf>
    <xf numFmtId="49" fontId="0" fillId="0" borderId="10" xfId="0" applyNumberFormat="1" applyFill="1" applyBorder="1" applyAlignment="1" applyProtection="1">
      <alignment vertical="center" shrinkToFit="1"/>
      <protection locked="0"/>
    </xf>
    <xf numFmtId="49" fontId="0" fillId="0" borderId="8" xfId="0" applyNumberFormat="1" applyFill="1" applyBorder="1" applyAlignment="1" applyProtection="1">
      <alignment vertical="center" shrinkToFit="1"/>
      <protection locked="0"/>
    </xf>
    <xf numFmtId="49" fontId="0" fillId="0" borderId="13" xfId="0" applyNumberFormat="1" applyFill="1" applyBorder="1" applyAlignment="1" applyProtection="1">
      <alignment vertical="center" shrinkToFit="1"/>
      <protection locked="0"/>
    </xf>
    <xf numFmtId="49" fontId="0" fillId="0" borderId="52" xfId="0" applyNumberFormat="1" applyFill="1" applyBorder="1" applyAlignment="1" applyProtection="1">
      <alignment vertical="center" shrinkToFit="1"/>
      <protection locked="0"/>
    </xf>
    <xf numFmtId="49" fontId="0" fillId="0" borderId="12" xfId="0" applyNumberFormat="1" applyFill="1" applyBorder="1" applyAlignment="1" applyProtection="1">
      <alignment vertical="center" shrinkToFit="1"/>
      <protection locked="0"/>
    </xf>
    <xf numFmtId="49" fontId="0" fillId="0" borderId="43" xfId="0" applyNumberFormat="1" applyFill="1" applyBorder="1" applyAlignment="1" applyProtection="1">
      <alignment vertical="center" shrinkToFit="1"/>
      <protection locked="0"/>
    </xf>
    <xf numFmtId="0" fontId="0" fillId="0" borderId="1" xfId="0" applyFill="1" applyBorder="1" applyAlignment="1" applyProtection="1">
      <alignment horizontal="center" vertical="center"/>
      <protection locked="0"/>
    </xf>
    <xf numFmtId="0" fontId="0" fillId="0" borderId="70" xfId="0" applyFill="1" applyBorder="1" applyAlignment="1" applyProtection="1">
      <alignment horizontal="center" vertical="center"/>
    </xf>
    <xf numFmtId="0" fontId="0" fillId="0" borderId="71" xfId="0" applyFill="1" applyBorder="1" applyAlignment="1" applyProtection="1">
      <alignment horizontal="center" vertical="center"/>
    </xf>
    <xf numFmtId="0" fontId="0" fillId="0" borderId="10"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11" xfId="0" applyFill="1" applyBorder="1" applyAlignment="1" applyProtection="1">
      <alignment vertical="center" shrinkToFit="1"/>
      <protection locked="0"/>
    </xf>
    <xf numFmtId="0" fontId="0" fillId="0" borderId="1" xfId="0" applyFill="1" applyBorder="1" applyAlignment="1" applyProtection="1">
      <alignment vertical="center" shrinkToFit="1"/>
      <protection locked="0"/>
    </xf>
    <xf numFmtId="0" fontId="0" fillId="0" borderId="45" xfId="0" applyFill="1" applyBorder="1" applyAlignment="1" applyProtection="1">
      <alignment vertical="center" shrinkToFit="1"/>
    </xf>
    <xf numFmtId="0" fontId="0" fillId="0" borderId="4" xfId="0" applyFill="1" applyBorder="1" applyAlignment="1" applyProtection="1">
      <alignment horizontal="center" vertical="center"/>
    </xf>
    <xf numFmtId="0" fontId="0" fillId="0" borderId="43" xfId="0" applyFill="1" applyBorder="1" applyAlignment="1" applyProtection="1">
      <alignment horizontal="center" vertical="center"/>
    </xf>
    <xf numFmtId="0" fontId="0" fillId="0" borderId="9" xfId="0" applyFill="1" applyBorder="1" applyAlignment="1" applyProtection="1">
      <alignment vertical="center" shrinkToFit="1"/>
    </xf>
    <xf numFmtId="0" fontId="0" fillId="0" borderId="72" xfId="0" applyFill="1" applyBorder="1" applyAlignment="1" applyProtection="1">
      <alignment horizontal="center" vertical="center"/>
    </xf>
    <xf numFmtId="0" fontId="0" fillId="0" borderId="73" xfId="0" applyFill="1" applyBorder="1" applyAlignment="1" applyProtection="1">
      <alignment horizontal="center" vertical="center"/>
    </xf>
    <xf numFmtId="0" fontId="0" fillId="0" borderId="1"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xf>
    <xf numFmtId="0" fontId="0" fillId="0" borderId="0" xfId="0" applyAlignment="1">
      <alignment vertical="center" shrinkToFit="1"/>
    </xf>
    <xf numFmtId="49" fontId="0" fillId="0" borderId="49" xfId="0" applyNumberFormat="1" applyBorder="1" applyAlignment="1" applyProtection="1">
      <alignment vertical="center" shrinkToFit="1"/>
      <protection locked="0"/>
    </xf>
    <xf numFmtId="49" fontId="0" fillId="0" borderId="37" xfId="0" applyNumberFormat="1" applyBorder="1" applyAlignment="1" applyProtection="1">
      <alignment vertical="center" shrinkToFit="1"/>
      <protection locked="0"/>
    </xf>
    <xf numFmtId="49" fontId="0" fillId="0" borderId="1" xfId="0" applyNumberFormat="1" applyBorder="1" applyAlignment="1" applyProtection="1">
      <alignment vertical="center" shrinkToFit="1"/>
      <protection locked="0"/>
    </xf>
    <xf numFmtId="0" fontId="0" fillId="0" borderId="4" xfId="0" applyBorder="1" applyAlignment="1">
      <alignment vertical="center" shrinkToFit="1"/>
    </xf>
    <xf numFmtId="0" fontId="41" fillId="0" borderId="0" xfId="0" applyFont="1" applyAlignment="1">
      <alignment vertical="center" shrinkToFit="1"/>
    </xf>
    <xf numFmtId="49" fontId="0" fillId="0" borderId="86" xfId="0" applyNumberFormat="1" applyBorder="1" applyAlignment="1" applyProtection="1">
      <alignment vertical="center" shrinkToFit="1"/>
      <protection locked="0"/>
    </xf>
    <xf numFmtId="49" fontId="0" fillId="0" borderId="87" xfId="0" applyNumberFormat="1" applyBorder="1" applyAlignment="1" applyProtection="1">
      <alignment vertical="center" shrinkToFit="1"/>
      <protection locked="0"/>
    </xf>
    <xf numFmtId="49" fontId="0" fillId="0" borderId="12" xfId="0" applyNumberFormat="1" applyBorder="1" applyAlignment="1" applyProtection="1">
      <alignment vertical="center" shrinkToFit="1"/>
      <protection locked="0"/>
    </xf>
    <xf numFmtId="49" fontId="0" fillId="0" borderId="43" xfId="0" applyNumberFormat="1" applyBorder="1" applyAlignment="1" applyProtection="1">
      <alignment vertical="center" shrinkToFit="1"/>
      <protection locked="0"/>
    </xf>
    <xf numFmtId="0" fontId="46" fillId="0" borderId="1" xfId="0" applyFont="1" applyBorder="1" applyAlignment="1">
      <alignment horizontal="center" vertical="center"/>
    </xf>
    <xf numFmtId="0" fontId="46" fillId="0" borderId="5" xfId="0" applyFont="1" applyBorder="1" applyAlignment="1">
      <alignment horizontal="center" vertical="center"/>
    </xf>
    <xf numFmtId="0" fontId="46" fillId="0" borderId="36" xfId="0" applyFont="1" applyBorder="1" applyAlignment="1">
      <alignment horizontal="center" vertical="center" textRotation="255"/>
    </xf>
    <xf numFmtId="0" fontId="46" fillId="0" borderId="57" xfId="0" applyFont="1" applyBorder="1" applyAlignment="1">
      <alignment horizontal="center" vertical="center" textRotation="255"/>
    </xf>
    <xf numFmtId="0" fontId="46" fillId="0" borderId="25" xfId="0" applyFont="1" applyBorder="1" applyAlignment="1">
      <alignment horizontal="center" vertical="center" textRotation="255"/>
    </xf>
    <xf numFmtId="0" fontId="46" fillId="0" borderId="75" xfId="0" applyFont="1" applyBorder="1" applyAlignment="1">
      <alignment horizontal="center" vertical="center" textRotation="255"/>
    </xf>
    <xf numFmtId="0" fontId="46" fillId="0" borderId="58" xfId="0" applyFont="1" applyBorder="1" applyAlignment="1">
      <alignment horizontal="center" vertical="center" textRotation="255"/>
    </xf>
    <xf numFmtId="0" fontId="46" fillId="0" borderId="26" xfId="0" applyFont="1" applyBorder="1" applyAlignment="1">
      <alignment horizontal="center" vertical="center" textRotation="255"/>
    </xf>
    <xf numFmtId="0" fontId="46" fillId="0" borderId="1" xfId="0" applyFont="1" applyBorder="1" applyAlignment="1">
      <alignment horizontal="center" vertical="center" textRotation="255" wrapText="1" shrinkToFit="1"/>
    </xf>
    <xf numFmtId="0" fontId="46" fillId="0" borderId="1" xfId="0" applyFont="1" applyBorder="1" applyAlignment="1">
      <alignment horizontal="center" vertical="center" textRotation="255" shrinkToFit="1"/>
    </xf>
    <xf numFmtId="0" fontId="46" fillId="0" borderId="5" xfId="0" applyFont="1" applyBorder="1" applyAlignment="1">
      <alignment horizontal="center" vertical="center" textRotation="255" shrinkToFit="1"/>
    </xf>
    <xf numFmtId="0" fontId="46" fillId="0" borderId="9" xfId="0" applyFont="1" applyBorder="1" applyAlignment="1">
      <alignment horizontal="center" vertical="center" textRotation="255" wrapText="1"/>
    </xf>
    <xf numFmtId="0" fontId="46" fillId="0" borderId="30" xfId="0" applyFont="1" applyBorder="1" applyAlignment="1">
      <alignment horizontal="center" vertical="center" textRotation="255" wrapText="1"/>
    </xf>
    <xf numFmtId="0" fontId="46" fillId="0" borderId="31" xfId="0" applyFont="1" applyBorder="1" applyAlignment="1">
      <alignment horizontal="center" vertical="center" textRotation="255" wrapText="1"/>
    </xf>
    <xf numFmtId="0" fontId="0" fillId="0" borderId="1" xfId="0" applyBorder="1" applyAlignment="1">
      <alignment horizontal="center" vertical="center" shrinkToFit="1"/>
    </xf>
    <xf numFmtId="0" fontId="0" fillId="0" borderId="10" xfId="0" applyBorder="1" applyAlignment="1">
      <alignment horizontal="center"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5" fillId="0" borderId="0" xfId="4" applyAlignment="1">
      <alignment horizontal="right" vertical="center" shrinkToFit="1"/>
    </xf>
    <xf numFmtId="0" fontId="46" fillId="0" borderId="1" xfId="0" applyFont="1" applyBorder="1" applyAlignment="1">
      <alignment horizontal="center" vertical="center" textRotation="255"/>
    </xf>
    <xf numFmtId="0" fontId="46" fillId="0" borderId="5" xfId="0" applyFont="1" applyBorder="1" applyAlignment="1">
      <alignment horizontal="center" vertical="center" textRotation="255"/>
    </xf>
    <xf numFmtId="0" fontId="46" fillId="0" borderId="1"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49" xfId="0" applyFont="1" applyBorder="1" applyAlignment="1">
      <alignment horizontal="center" vertical="center" wrapText="1"/>
    </xf>
    <xf numFmtId="0" fontId="46" fillId="0" borderId="37" xfId="0" applyFont="1" applyBorder="1" applyAlignment="1">
      <alignment horizontal="center" vertical="center" wrapText="1"/>
    </xf>
    <xf numFmtId="0" fontId="46" fillId="0" borderId="84" xfId="0" applyFont="1" applyBorder="1" applyAlignment="1">
      <alignment horizontal="center" vertical="center" wrapText="1"/>
    </xf>
    <xf numFmtId="0" fontId="46" fillId="0" borderId="56" xfId="0" applyFont="1" applyBorder="1" applyAlignment="1">
      <alignment horizontal="center" vertical="center" wrapText="1"/>
    </xf>
    <xf numFmtId="0" fontId="46" fillId="0" borderId="55" xfId="0" applyFont="1" applyBorder="1" applyAlignment="1">
      <alignment horizontal="center" vertical="center" textRotation="255"/>
    </xf>
    <xf numFmtId="0" fontId="46" fillId="0" borderId="85" xfId="0" applyFont="1" applyBorder="1" applyAlignment="1">
      <alignment horizontal="center" vertical="center" textRotation="255"/>
    </xf>
    <xf numFmtId="0" fontId="52" fillId="0" borderId="10" xfId="0" applyFont="1" applyBorder="1" applyAlignment="1">
      <alignment horizontal="center" vertical="center"/>
    </xf>
    <xf numFmtId="0" fontId="52" fillId="0" borderId="2" xfId="0" applyFont="1" applyBorder="1" applyAlignment="1">
      <alignment horizontal="center" vertical="center"/>
    </xf>
    <xf numFmtId="0" fontId="52" fillId="0" borderId="8" xfId="0" applyFont="1" applyBorder="1" applyAlignment="1">
      <alignment horizontal="center" vertical="center"/>
    </xf>
    <xf numFmtId="0" fontId="55" fillId="0" borderId="0" xfId="0" applyFont="1" applyAlignment="1">
      <alignment vertical="top"/>
    </xf>
    <xf numFmtId="0" fontId="5" fillId="0" borderId="0" xfId="0" applyFont="1" applyAlignment="1" applyProtection="1">
      <alignment vertical="center" shrinkToFit="1"/>
    </xf>
    <xf numFmtId="0" fontId="0" fillId="0" borderId="1" xfId="0" applyFont="1" applyBorder="1" applyAlignment="1" applyProtection="1">
      <alignment horizontal="center" vertical="center" wrapText="1"/>
    </xf>
    <xf numFmtId="0" fontId="5" fillId="0" borderId="0" xfId="0" applyFont="1" applyAlignment="1">
      <alignment vertical="center" shrinkToFit="1"/>
    </xf>
    <xf numFmtId="0" fontId="50" fillId="0" borderId="0" xfId="0" applyFont="1" applyAlignment="1">
      <alignment vertical="center" shrinkToFit="1"/>
    </xf>
    <xf numFmtId="0" fontId="0" fillId="0" borderId="1" xfId="0" applyFont="1" applyBorder="1" applyAlignment="1" applyProtection="1">
      <alignment horizontal="center" vertical="center"/>
    </xf>
    <xf numFmtId="0" fontId="0" fillId="0" borderId="3" xfId="0" applyFill="1" applyBorder="1" applyAlignment="1" applyProtection="1">
      <alignment horizontal="center" vertical="center"/>
    </xf>
    <xf numFmtId="0" fontId="0" fillId="0" borderId="76" xfId="0" applyBorder="1" applyAlignment="1" applyProtection="1">
      <alignment horizontal="center" vertical="center"/>
    </xf>
    <xf numFmtId="0" fontId="0" fillId="0" borderId="77" xfId="0" applyBorder="1" applyAlignment="1" applyProtection="1">
      <alignment horizontal="center" vertical="center"/>
    </xf>
    <xf numFmtId="0" fontId="0" fillId="0" borderId="1" xfId="0" applyFont="1" applyBorder="1" applyAlignment="1" applyProtection="1">
      <alignment horizontal="center" vertical="center" shrinkToFit="1"/>
    </xf>
    <xf numFmtId="0" fontId="0" fillId="0" borderId="5" xfId="0" applyFont="1" applyBorder="1" applyAlignment="1" applyProtection="1">
      <alignment horizontal="center" vertical="center" shrinkToFit="1"/>
    </xf>
    <xf numFmtId="0" fontId="0" fillId="0" borderId="50"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51" xfId="0" applyFont="1" applyBorder="1" applyAlignment="1" applyProtection="1">
      <alignment horizontal="center" vertical="center"/>
    </xf>
    <xf numFmtId="0" fontId="55" fillId="0" borderId="0" xfId="0" applyFont="1" applyBorder="1" applyAlignment="1" applyProtection="1">
      <alignment vertical="top"/>
    </xf>
    <xf numFmtId="38" fontId="72" fillId="0" borderId="20" xfId="1" applyFont="1" applyFill="1" applyBorder="1" applyAlignment="1" applyProtection="1">
      <alignment vertical="center" shrinkToFit="1"/>
    </xf>
    <xf numFmtId="38" fontId="72" fillId="0" borderId="21" xfId="1" applyFont="1" applyFill="1" applyBorder="1" applyAlignment="1" applyProtection="1">
      <alignment vertical="center" shrinkToFit="1"/>
    </xf>
    <xf numFmtId="0" fontId="47" fillId="0" borderId="0" xfId="1" applyNumberFormat="1" applyFont="1" applyFill="1" applyBorder="1" applyAlignment="1" applyProtection="1">
      <alignment vertical="center" shrinkToFit="1"/>
    </xf>
    <xf numFmtId="38" fontId="39" fillId="3" borderId="14" xfId="1" applyFont="1" applyFill="1" applyBorder="1" applyAlignment="1" applyProtection="1">
      <alignment horizontal="right" vertical="center" shrinkToFit="1"/>
    </xf>
    <xf numFmtId="38" fontId="39" fillId="3" borderId="69" xfId="1" applyFont="1" applyFill="1" applyBorder="1" applyAlignment="1" applyProtection="1">
      <alignment horizontal="right" vertical="center" shrinkToFit="1"/>
    </xf>
    <xf numFmtId="38" fontId="39" fillId="3" borderId="82" xfId="1" applyFont="1" applyFill="1" applyBorder="1" applyAlignment="1" applyProtection="1">
      <alignment horizontal="right" vertical="center" shrinkToFit="1"/>
    </xf>
    <xf numFmtId="38" fontId="39" fillId="0" borderId="11" xfId="1" applyFont="1" applyFill="1" applyBorder="1" applyAlignment="1" applyProtection="1">
      <alignment horizontal="right" vertical="center" shrinkToFit="1"/>
    </xf>
    <xf numFmtId="38" fontId="39" fillId="0" borderId="83" xfId="1" applyFont="1" applyFill="1" applyBorder="1" applyAlignment="1" applyProtection="1">
      <alignment horizontal="right" vertical="center" shrinkToFit="1"/>
    </xf>
    <xf numFmtId="0" fontId="0" fillId="0" borderId="19" xfId="1" applyNumberFormat="1" applyFont="1" applyFill="1" applyBorder="1" applyAlignment="1" applyProtection="1">
      <alignment horizontal="center" vertical="center" wrapText="1"/>
    </xf>
    <xf numFmtId="0" fontId="39" fillId="0" borderId="19" xfId="1" applyNumberFormat="1" applyFont="1" applyFill="1" applyBorder="1" applyAlignment="1" applyProtection="1">
      <alignment horizontal="center" vertical="center" wrapText="1"/>
    </xf>
    <xf numFmtId="38" fontId="39" fillId="0" borderId="12" xfId="1" applyFont="1" applyFill="1" applyBorder="1" applyAlignment="1" applyProtection="1">
      <alignment vertical="center" shrinkToFit="1"/>
    </xf>
    <xf numFmtId="38" fontId="39" fillId="0" borderId="3" xfId="1" applyFont="1" applyFill="1" applyBorder="1" applyAlignment="1" applyProtection="1">
      <alignment vertical="center" shrinkToFit="1"/>
    </xf>
    <xf numFmtId="38" fontId="39" fillId="0" borderId="43" xfId="1" applyFont="1" applyFill="1" applyBorder="1" applyAlignment="1" applyProtection="1">
      <alignment vertical="center" shrinkToFit="1"/>
    </xf>
    <xf numFmtId="38" fontId="39" fillId="0" borderId="7" xfId="1" applyFont="1" applyFill="1" applyBorder="1" applyAlignment="1" applyProtection="1">
      <alignment horizontal="right" vertical="center" shrinkToFit="1"/>
    </xf>
    <xf numFmtId="38" fontId="39" fillId="0" borderId="15" xfId="1" applyFont="1" applyFill="1" applyBorder="1" applyAlignment="1" applyProtection="1">
      <alignment horizontal="right" vertical="center" shrinkToFit="1"/>
    </xf>
    <xf numFmtId="38" fontId="39" fillId="0" borderId="52" xfId="1" applyFont="1" applyFill="1" applyBorder="1" applyAlignment="1" applyProtection="1">
      <alignment horizontal="right" vertical="center" shrinkToFit="1"/>
    </xf>
    <xf numFmtId="38" fontId="0" fillId="0" borderId="12" xfId="1" applyFont="1" applyFill="1" applyBorder="1" applyAlignment="1" applyProtection="1">
      <alignment horizontal="center" vertical="center"/>
    </xf>
    <xf numFmtId="38" fontId="39" fillId="0" borderId="3" xfId="1" applyFont="1" applyFill="1" applyBorder="1" applyAlignment="1" applyProtection="1">
      <alignment horizontal="center" vertical="center"/>
    </xf>
    <xf numFmtId="38" fontId="39" fillId="0" borderId="43" xfId="1" applyFont="1" applyFill="1" applyBorder="1" applyAlignment="1" applyProtection="1">
      <alignment horizontal="center" vertical="center"/>
    </xf>
    <xf numFmtId="38" fontId="39" fillId="0" borderId="10" xfId="1" applyFont="1" applyFill="1" applyBorder="1" applyAlignment="1" applyProtection="1">
      <alignment horizontal="right" vertical="center" shrinkToFit="1"/>
    </xf>
    <xf numFmtId="38" fontId="39" fillId="0" borderId="8" xfId="1" applyFont="1" applyFill="1" applyBorder="1" applyAlignment="1" applyProtection="1">
      <alignment horizontal="right" vertical="center" shrinkToFit="1"/>
    </xf>
    <xf numFmtId="38" fontId="39" fillId="0" borderId="7" xfId="1" applyFont="1" applyFill="1" applyBorder="1" applyAlignment="1" applyProtection="1">
      <alignment vertical="center" shrinkToFit="1"/>
    </xf>
    <xf numFmtId="38" fontId="39" fillId="0" borderId="0" xfId="1" applyFont="1" applyFill="1" applyBorder="1" applyAlignment="1" applyProtection="1">
      <alignment vertical="center" shrinkToFit="1"/>
    </xf>
    <xf numFmtId="38" fontId="39" fillId="0" borderId="15" xfId="1" applyFont="1" applyFill="1" applyBorder="1" applyAlignment="1" applyProtection="1">
      <alignment vertical="center" shrinkToFit="1"/>
    </xf>
    <xf numFmtId="38" fontId="39" fillId="3" borderId="10" xfId="1" applyFont="1" applyFill="1" applyBorder="1" applyAlignment="1" applyProtection="1">
      <alignment horizontal="right" vertical="center" shrinkToFit="1"/>
    </xf>
    <xf numFmtId="38" fontId="39" fillId="3" borderId="38" xfId="1" applyFont="1" applyFill="1" applyBorder="1" applyAlignment="1" applyProtection="1">
      <alignment horizontal="right" vertical="center" shrinkToFit="1"/>
    </xf>
    <xf numFmtId="38" fontId="39" fillId="3" borderId="2" xfId="1" applyFont="1" applyFill="1" applyBorder="1" applyAlignment="1" applyProtection="1">
      <alignment horizontal="right" vertical="center" shrinkToFit="1"/>
    </xf>
    <xf numFmtId="38" fontId="39" fillId="0" borderId="2" xfId="1" applyFont="1" applyFill="1" applyBorder="1" applyAlignment="1" applyProtection="1">
      <alignment horizontal="right" vertical="center" shrinkToFit="1"/>
    </xf>
    <xf numFmtId="38" fontId="39" fillId="3" borderId="8" xfId="1" applyFont="1" applyFill="1" applyBorder="1" applyAlignment="1" applyProtection="1">
      <alignment horizontal="right" vertical="center" shrinkToFit="1"/>
    </xf>
    <xf numFmtId="38" fontId="39" fillId="0" borderId="2" xfId="1" applyFont="1" applyFill="1" applyBorder="1" applyAlignment="1" applyProtection="1">
      <alignment horizontal="center" vertical="center"/>
    </xf>
    <xf numFmtId="38" fontId="39" fillId="0" borderId="8" xfId="1" applyFont="1" applyFill="1" applyBorder="1" applyAlignment="1" applyProtection="1">
      <alignment horizontal="center" vertical="center"/>
    </xf>
    <xf numFmtId="38" fontId="39" fillId="0" borderId="14" xfId="1" applyFont="1" applyFill="1" applyBorder="1" applyAlignment="1" applyProtection="1">
      <alignment horizontal="right" vertical="center" shrinkToFit="1"/>
    </xf>
    <xf numFmtId="38" fontId="39" fillId="0" borderId="69" xfId="1" applyFont="1" applyFill="1" applyBorder="1" applyAlignment="1" applyProtection="1">
      <alignment horizontal="right" vertical="center" shrinkToFit="1"/>
    </xf>
    <xf numFmtId="38" fontId="39" fillId="0" borderId="47" xfId="1" applyFont="1" applyFill="1" applyBorder="1" applyAlignment="1" applyProtection="1">
      <alignment horizontal="right" vertical="center" shrinkToFit="1"/>
    </xf>
    <xf numFmtId="38" fontId="46" fillId="0" borderId="10" xfId="1" applyFont="1" applyFill="1" applyBorder="1" applyAlignment="1" applyProtection="1">
      <alignment horizontal="center" vertical="center" wrapText="1"/>
    </xf>
    <xf numFmtId="38" fontId="46" fillId="0" borderId="8" xfId="1" applyFont="1" applyFill="1" applyBorder="1" applyAlignment="1" applyProtection="1">
      <alignment horizontal="center" vertical="center" wrapText="1"/>
    </xf>
    <xf numFmtId="38" fontId="39" fillId="0" borderId="10" xfId="1" applyFont="1" applyFill="1" applyBorder="1" applyAlignment="1" applyProtection="1">
      <alignment horizontal="center" vertical="center"/>
    </xf>
    <xf numFmtId="0" fontId="39" fillId="0" borderId="1" xfId="1" applyNumberFormat="1" applyFont="1" applyFill="1" applyBorder="1" applyAlignment="1" applyProtection="1">
      <alignment horizontal="center" vertical="center"/>
    </xf>
    <xf numFmtId="38" fontId="0" fillId="0" borderId="1" xfId="1" applyFont="1" applyFill="1" applyBorder="1" applyAlignment="1" applyProtection="1">
      <alignment horizontal="center" vertical="center" wrapText="1"/>
    </xf>
    <xf numFmtId="38" fontId="39" fillId="0" borderId="1" xfId="1" applyFont="1" applyFill="1" applyBorder="1" applyAlignment="1" applyProtection="1">
      <alignment horizontal="center" vertical="center"/>
    </xf>
    <xf numFmtId="38" fontId="42" fillId="0" borderId="10" xfId="1" applyFont="1" applyFill="1" applyBorder="1" applyAlignment="1" applyProtection="1">
      <alignment horizontal="right" vertical="center"/>
    </xf>
    <xf numFmtId="38" fontId="42" fillId="0" borderId="8" xfId="1" applyFont="1" applyFill="1" applyBorder="1" applyAlignment="1" applyProtection="1">
      <alignment horizontal="right" vertical="center"/>
    </xf>
    <xf numFmtId="0" fontId="48" fillId="0" borderId="3" xfId="0" applyFont="1" applyFill="1" applyBorder="1" applyAlignment="1" applyProtection="1">
      <alignment horizontal="right" vertical="center"/>
    </xf>
    <xf numFmtId="38" fontId="39" fillId="0" borderId="10" xfId="1" applyFont="1" applyFill="1" applyBorder="1" applyAlignment="1" applyProtection="1">
      <alignment horizontal="center" vertical="center" wrapText="1"/>
    </xf>
    <xf numFmtId="38" fontId="39" fillId="0" borderId="2" xfId="1" applyFont="1" applyFill="1" applyBorder="1" applyAlignment="1" applyProtection="1">
      <alignment horizontal="center" vertical="center" wrapText="1"/>
    </xf>
    <xf numFmtId="0" fontId="52" fillId="0" borderId="10" xfId="0" applyFont="1" applyFill="1" applyBorder="1" applyAlignment="1" applyProtection="1">
      <alignment horizontal="center" vertical="center" shrinkToFit="1"/>
    </xf>
    <xf numFmtId="0" fontId="52" fillId="0" borderId="2" xfId="0" applyFont="1" applyFill="1" applyBorder="1" applyAlignment="1" applyProtection="1">
      <alignment horizontal="center" vertical="center" shrinkToFit="1"/>
    </xf>
    <xf numFmtId="38" fontId="39" fillId="0" borderId="10" xfId="1" applyFont="1" applyFill="1" applyBorder="1" applyAlignment="1" applyProtection="1">
      <alignment horizontal="center" vertical="center" shrinkToFit="1"/>
    </xf>
    <xf numFmtId="38" fontId="39" fillId="0" borderId="8" xfId="1" applyFont="1" applyFill="1" applyBorder="1" applyAlignment="1" applyProtection="1">
      <alignment horizontal="center" vertical="center" shrinkToFit="1"/>
    </xf>
    <xf numFmtId="38" fontId="39" fillId="0" borderId="9" xfId="1" applyFont="1" applyFill="1" applyBorder="1" applyAlignment="1" applyProtection="1">
      <alignment horizontal="center" vertical="center" textRotation="255"/>
    </xf>
    <xf numFmtId="38" fontId="39" fillId="0" borderId="30" xfId="1" applyFont="1" applyFill="1" applyBorder="1" applyAlignment="1" applyProtection="1">
      <alignment horizontal="center" vertical="center" textRotation="255"/>
    </xf>
    <xf numFmtId="38" fontId="39" fillId="0" borderId="6" xfId="1" applyFont="1" applyFill="1" applyBorder="1" applyAlignment="1" applyProtection="1">
      <alignment horizontal="center" vertical="center" textRotation="255"/>
    </xf>
    <xf numFmtId="38" fontId="39" fillId="0" borderId="9" xfId="1" applyFont="1" applyFill="1" applyBorder="1" applyAlignment="1" applyProtection="1">
      <alignment horizontal="center" vertical="center"/>
    </xf>
    <xf numFmtId="38" fontId="39" fillId="0" borderId="6" xfId="1" applyFont="1" applyFill="1" applyBorder="1" applyAlignment="1" applyProtection="1">
      <alignment horizontal="center" vertical="center"/>
    </xf>
    <xf numFmtId="38" fontId="42" fillId="0" borderId="38" xfId="1" applyFont="1" applyFill="1" applyBorder="1" applyAlignment="1" applyProtection="1">
      <alignment horizontal="right" vertical="center"/>
    </xf>
    <xf numFmtId="38" fontId="0" fillId="0" borderId="10" xfId="1" applyFont="1" applyFill="1" applyBorder="1" applyAlignment="1" applyProtection="1">
      <alignment horizontal="center" vertical="center"/>
    </xf>
    <xf numFmtId="38" fontId="39" fillId="0" borderId="38" xfId="1" applyFont="1" applyFill="1" applyBorder="1" applyAlignment="1" applyProtection="1">
      <alignment horizontal="center" vertical="center"/>
    </xf>
    <xf numFmtId="38" fontId="39" fillId="0" borderId="38" xfId="1" applyFont="1" applyFill="1" applyBorder="1" applyAlignment="1" applyProtection="1">
      <alignment horizontal="right" vertical="center" shrinkToFit="1"/>
    </xf>
    <xf numFmtId="38" fontId="39" fillId="0" borderId="1" xfId="1" applyFont="1" applyFill="1" applyBorder="1" applyAlignment="1" applyProtection="1">
      <alignment horizontal="center" vertical="center" textRotation="255"/>
    </xf>
    <xf numFmtId="38" fontId="39" fillId="3" borderId="47" xfId="1" applyFont="1" applyFill="1" applyBorder="1" applyAlignment="1" applyProtection="1">
      <alignment horizontal="right" vertical="center" shrinkToFit="1"/>
    </xf>
    <xf numFmtId="38" fontId="39" fillId="0" borderId="10" xfId="1" applyFont="1" applyFill="1" applyBorder="1" applyAlignment="1" applyProtection="1">
      <alignment vertical="center" shrinkToFit="1"/>
    </xf>
    <xf numFmtId="38" fontId="39" fillId="0" borderId="2" xfId="1" applyFont="1" applyFill="1" applyBorder="1" applyAlignment="1" applyProtection="1">
      <alignment vertical="center" shrinkToFit="1"/>
    </xf>
    <xf numFmtId="38" fontId="39" fillId="0" borderId="8" xfId="1" applyFont="1" applyFill="1" applyBorder="1" applyAlignment="1" applyProtection="1">
      <alignment vertical="center" shrinkToFit="1"/>
    </xf>
    <xf numFmtId="38" fontId="39" fillId="0" borderId="14" xfId="1" applyFont="1" applyFill="1" applyBorder="1" applyAlignment="1" applyProtection="1">
      <alignment vertical="center" shrinkToFit="1"/>
    </xf>
    <xf numFmtId="38" fontId="39" fillId="0" borderId="69" xfId="1" applyFont="1" applyFill="1" applyBorder="1" applyAlignment="1" applyProtection="1">
      <alignment vertical="center" shrinkToFit="1"/>
    </xf>
    <xf numFmtId="38" fontId="39" fillId="0" borderId="47" xfId="1" applyFont="1" applyFill="1" applyBorder="1" applyAlignment="1" applyProtection="1">
      <alignment vertical="center" shrinkToFit="1"/>
    </xf>
    <xf numFmtId="38" fontId="39" fillId="0" borderId="79" xfId="1" applyFont="1" applyFill="1" applyBorder="1" applyAlignment="1" applyProtection="1">
      <alignment horizontal="right" vertical="center" shrinkToFit="1"/>
      <protection locked="0"/>
    </xf>
    <xf numFmtId="38" fontId="39" fillId="0" borderId="80" xfId="1" applyFont="1" applyFill="1" applyBorder="1" applyAlignment="1" applyProtection="1">
      <alignment horizontal="right" vertical="center" shrinkToFit="1"/>
      <protection locked="0"/>
    </xf>
    <xf numFmtId="0" fontId="0" fillId="0" borderId="5" xfId="0" applyBorder="1" applyAlignment="1" applyProtection="1">
      <alignment horizontal="center" vertical="center" wrapText="1"/>
    </xf>
    <xf numFmtId="180" fontId="0" fillId="0" borderId="1" xfId="0" applyNumberFormat="1" applyFill="1" applyBorder="1" applyAlignment="1" applyProtection="1">
      <alignment horizontal="center" vertical="center" shrinkToFit="1"/>
      <protection locked="0"/>
    </xf>
    <xf numFmtId="0" fontId="0" fillId="0" borderId="1" xfId="0" applyFill="1" applyBorder="1" applyAlignment="1" applyProtection="1">
      <alignment vertical="center"/>
      <protection locked="0"/>
    </xf>
    <xf numFmtId="0" fontId="54" fillId="0" borderId="6" xfId="0" applyFont="1" applyFill="1" applyBorder="1" applyAlignment="1" applyProtection="1">
      <alignment horizontal="center" vertical="center" textRotation="255" wrapText="1"/>
    </xf>
    <xf numFmtId="0" fontId="54" fillId="0" borderId="1" xfId="0" applyFont="1" applyFill="1" applyBorder="1" applyAlignment="1" applyProtection="1">
      <alignment horizontal="center" vertical="center" textRotation="255" wrapText="1"/>
    </xf>
    <xf numFmtId="0" fontId="0" fillId="0" borderId="6" xfId="0" applyFont="1" applyFill="1" applyBorder="1" applyAlignment="1" applyProtection="1">
      <alignment horizontal="center" vertical="center"/>
    </xf>
    <xf numFmtId="3" fontId="0" fillId="0" borderId="6" xfId="0" applyNumberFormat="1" applyFont="1" applyFill="1" applyBorder="1" applyAlignment="1" applyProtection="1">
      <alignment vertical="center" shrinkToFit="1"/>
    </xf>
    <xf numFmtId="38" fontId="0" fillId="0" borderId="1" xfId="0" applyNumberFormat="1" applyFont="1" applyFill="1" applyBorder="1" applyAlignment="1" applyProtection="1">
      <alignment vertical="center" shrinkToFit="1"/>
      <protection locked="0"/>
    </xf>
    <xf numFmtId="0" fontId="48" fillId="0" borderId="6" xfId="0" applyFont="1" applyBorder="1" applyAlignment="1" applyProtection="1">
      <alignment horizontal="center" vertical="center" textRotation="255" wrapText="1"/>
    </xf>
    <xf numFmtId="0" fontId="0" fillId="0" borderId="1" xfId="0" applyFill="1" applyBorder="1" applyAlignment="1" applyProtection="1">
      <alignment horizontal="center" vertical="center" textRotation="255" shrinkToFit="1"/>
    </xf>
    <xf numFmtId="0" fontId="0" fillId="0" borderId="5" xfId="0" applyFill="1" applyBorder="1" applyAlignment="1" applyProtection="1">
      <alignment horizontal="center" vertical="center" textRotation="255" shrinkToFit="1"/>
    </xf>
    <xf numFmtId="0" fontId="46" fillId="0" borderId="1" xfId="0" applyFont="1" applyFill="1" applyBorder="1" applyAlignment="1" applyProtection="1">
      <alignment horizontal="center" vertical="center" textRotation="255" wrapText="1" shrinkToFit="1"/>
    </xf>
    <xf numFmtId="0" fontId="46" fillId="0" borderId="5" xfId="0" applyFont="1" applyFill="1" applyBorder="1" applyAlignment="1" applyProtection="1">
      <alignment horizontal="center" vertical="center" textRotation="255" wrapText="1" shrinkToFit="1"/>
    </xf>
    <xf numFmtId="0" fontId="0" fillId="0" borderId="1" xfId="0" applyFill="1" applyBorder="1" applyAlignment="1" applyProtection="1">
      <alignment horizontal="center" vertical="center" textRotation="255" wrapText="1"/>
    </xf>
    <xf numFmtId="0" fontId="1" fillId="0" borderId="1" xfId="0" applyFont="1" applyFill="1" applyBorder="1" applyAlignment="1" applyProtection="1">
      <alignment horizontal="center" vertical="center" textRotation="255" wrapText="1"/>
    </xf>
    <xf numFmtId="0" fontId="1" fillId="0" borderId="5" xfId="0" applyFont="1" applyFill="1" applyBorder="1" applyAlignment="1" applyProtection="1">
      <alignment horizontal="center" vertical="center" textRotation="255" wrapText="1"/>
    </xf>
    <xf numFmtId="0" fontId="50" fillId="0" borderId="0" xfId="0" applyFont="1" applyFill="1" applyBorder="1" applyAlignment="1" applyProtection="1">
      <alignment vertical="top" wrapText="1" shrinkToFit="1"/>
    </xf>
    <xf numFmtId="0" fontId="50" fillId="0" borderId="1" xfId="0" applyFont="1" applyFill="1" applyBorder="1" applyAlignment="1" applyProtection="1">
      <alignment horizontal="center" vertical="center" textRotation="255" wrapText="1"/>
    </xf>
    <xf numFmtId="0" fontId="50" fillId="0" borderId="5" xfId="0" applyFont="1" applyFill="1" applyBorder="1" applyAlignment="1" applyProtection="1">
      <alignment horizontal="center" vertical="center" textRotation="255" wrapText="1"/>
    </xf>
    <xf numFmtId="180" fontId="0" fillId="0" borderId="6" xfId="0" applyNumberFormat="1" applyFill="1" applyBorder="1" applyAlignment="1" applyProtection="1">
      <alignment horizontal="center" vertical="center" shrinkToFit="1"/>
      <protection locked="0"/>
    </xf>
    <xf numFmtId="0" fontId="75" fillId="0" borderId="0" xfId="0" applyFont="1" applyAlignment="1" applyProtection="1">
      <alignment vertical="center" shrinkToFit="1"/>
    </xf>
    <xf numFmtId="0" fontId="70" fillId="0" borderId="1" xfId="0" applyNumberFormat="1" applyFont="1" applyBorder="1" applyAlignment="1" applyProtection="1">
      <alignment horizontal="center" vertical="center"/>
    </xf>
    <xf numFmtId="0" fontId="70" fillId="0" borderId="10" xfId="0" applyNumberFormat="1" applyFont="1" applyBorder="1" applyAlignment="1" applyProtection="1">
      <alignment vertical="center"/>
    </xf>
    <xf numFmtId="0" fontId="70" fillId="0" borderId="2" xfId="0" applyNumberFormat="1" applyFont="1" applyBorder="1" applyAlignment="1" applyProtection="1">
      <alignment vertical="center"/>
    </xf>
    <xf numFmtId="0" fontId="70" fillId="0" borderId="8" xfId="0" applyNumberFormat="1" applyFont="1" applyBorder="1" applyAlignment="1" applyProtection="1">
      <alignment vertical="center"/>
    </xf>
    <xf numFmtId="0" fontId="0" fillId="0" borderId="1" xfId="0" applyNumberFormat="1" applyBorder="1" applyAlignment="1" applyProtection="1">
      <alignment vertical="center"/>
      <protection locked="0"/>
    </xf>
    <xf numFmtId="0" fontId="52" fillId="0" borderId="1" xfId="0" applyNumberFormat="1" applyFont="1" applyBorder="1" applyAlignment="1" applyProtection="1">
      <alignment vertical="center"/>
    </xf>
    <xf numFmtId="0" fontId="70" fillId="0" borderId="10" xfId="0" applyNumberFormat="1" applyFont="1" applyBorder="1" applyAlignment="1" applyProtection="1">
      <alignment vertical="center"/>
      <protection locked="0"/>
    </xf>
    <xf numFmtId="0" fontId="70" fillId="0" borderId="2" xfId="0" applyNumberFormat="1" applyFont="1" applyBorder="1" applyAlignment="1" applyProtection="1">
      <alignment vertical="center"/>
      <protection locked="0"/>
    </xf>
    <xf numFmtId="0" fontId="70" fillId="0" borderId="8" xfId="0" applyNumberFormat="1" applyFont="1" applyBorder="1" applyAlignment="1" applyProtection="1">
      <alignment vertical="center"/>
      <protection locked="0"/>
    </xf>
    <xf numFmtId="0" fontId="0" fillId="3" borderId="1" xfId="0" applyNumberFormat="1" applyFill="1" applyBorder="1" applyAlignment="1" applyProtection="1">
      <alignment vertical="center"/>
      <protection locked="0"/>
    </xf>
    <xf numFmtId="0" fontId="52" fillId="0" borderId="1" xfId="0" applyNumberFormat="1" applyFont="1" applyBorder="1" applyAlignment="1" applyProtection="1">
      <alignment horizontal="center" vertical="center"/>
    </xf>
    <xf numFmtId="0" fontId="52" fillId="0" borderId="2" xfId="0" applyNumberFormat="1" applyFont="1" applyBorder="1" applyAlignment="1" applyProtection="1">
      <alignment horizontal="center" vertical="center"/>
    </xf>
    <xf numFmtId="0" fontId="52" fillId="0" borderId="8" xfId="0" applyNumberFormat="1" applyFont="1" applyBorder="1" applyAlignment="1" applyProtection="1">
      <alignment horizontal="center" vertical="center"/>
    </xf>
    <xf numFmtId="0" fontId="0" fillId="0" borderId="0" xfId="0" applyAlignment="1" applyProtection="1">
      <alignment horizontal="right" vertical="center" shrinkToFit="1"/>
    </xf>
    <xf numFmtId="0" fontId="0" fillId="0" borderId="2" xfId="0" applyBorder="1" applyAlignment="1" applyProtection="1">
      <alignment vertical="center"/>
    </xf>
    <xf numFmtId="0" fontId="0" fillId="0" borderId="0" xfId="0" applyBorder="1" applyAlignment="1" applyProtection="1">
      <alignment vertical="center" shrinkToFit="1"/>
    </xf>
    <xf numFmtId="0" fontId="52" fillId="0" borderId="10" xfId="0" applyFont="1" applyBorder="1" applyAlignment="1" applyProtection="1">
      <alignment horizontal="center" vertical="center" shrinkToFit="1"/>
    </xf>
    <xf numFmtId="0" fontId="52" fillId="0" borderId="8" xfId="0" applyFont="1" applyBorder="1" applyAlignment="1" applyProtection="1">
      <alignment horizontal="center" vertical="center" shrinkToFit="1"/>
    </xf>
    <xf numFmtId="0" fontId="10" fillId="0" borderId="0" xfId="5" applyFont="1" applyFill="1" applyBorder="1" applyAlignment="1" applyProtection="1">
      <alignment horizontal="center" vertical="center"/>
    </xf>
    <xf numFmtId="0" fontId="0" fillId="0" borderId="0" xfId="0" applyAlignment="1" applyProtection="1">
      <alignment horizontal="right" vertical="center"/>
    </xf>
    <xf numFmtId="0" fontId="0" fillId="0" borderId="0" xfId="0" applyNumberFormat="1" applyAlignment="1" applyProtection="1">
      <alignment horizontal="right" vertical="center"/>
    </xf>
    <xf numFmtId="176" fontId="0" fillId="0" borderId="0" xfId="0" applyNumberFormat="1" applyAlignment="1" applyProtection="1">
      <alignment horizontal="right" vertical="center"/>
    </xf>
    <xf numFmtId="38" fontId="0" fillId="0" borderId="10" xfId="0" applyNumberFormat="1" applyBorder="1" applyAlignment="1" applyProtection="1">
      <alignment vertical="center" shrinkToFit="1"/>
    </xf>
    <xf numFmtId="38" fontId="0" fillId="0" borderId="2" xfId="0" applyNumberFormat="1" applyBorder="1" applyAlignment="1" applyProtection="1">
      <alignment vertical="center" shrinkToFit="1"/>
    </xf>
    <xf numFmtId="0" fontId="0" fillId="3" borderId="10" xfId="0" applyFill="1" applyBorder="1" applyAlignment="1" applyProtection="1">
      <alignment horizontal="center" vertical="center"/>
    </xf>
    <xf numFmtId="0" fontId="0" fillId="3" borderId="8" xfId="0" applyFill="1" applyBorder="1" applyAlignment="1" applyProtection="1">
      <alignment horizontal="center" vertical="center"/>
    </xf>
    <xf numFmtId="38" fontId="0" fillId="3" borderId="10" xfId="0" applyNumberFormat="1" applyFill="1" applyBorder="1" applyAlignment="1" applyProtection="1">
      <alignment vertical="center" shrinkToFit="1"/>
    </xf>
    <xf numFmtId="38" fontId="0" fillId="3" borderId="2" xfId="0" applyNumberFormat="1" applyFill="1" applyBorder="1" applyAlignment="1" applyProtection="1">
      <alignment vertical="center" shrinkToFit="1"/>
    </xf>
    <xf numFmtId="38" fontId="42" fillId="0" borderId="10" xfId="0" applyNumberFormat="1" applyFont="1" applyBorder="1" applyAlignment="1" applyProtection="1">
      <alignment vertical="center" shrinkToFit="1"/>
    </xf>
    <xf numFmtId="38" fontId="42" fillId="0" borderId="2" xfId="0" applyNumberFormat="1" applyFont="1" applyBorder="1" applyAlignment="1" applyProtection="1">
      <alignment vertical="center" shrinkToFit="1"/>
    </xf>
    <xf numFmtId="49" fontId="0" fillId="0" borderId="10" xfId="0" applyNumberFormat="1" applyBorder="1" applyAlignment="1" applyProtection="1">
      <alignment horizontal="center" vertical="center" shrinkToFit="1"/>
      <protection locked="0"/>
    </xf>
    <xf numFmtId="49" fontId="0" fillId="0" borderId="2" xfId="0" applyNumberFormat="1" applyBorder="1" applyAlignment="1" applyProtection="1">
      <alignment horizontal="center" vertical="center" shrinkToFit="1"/>
      <protection locked="0"/>
    </xf>
    <xf numFmtId="49" fontId="0" fillId="0" borderId="8" xfId="0" applyNumberFormat="1" applyBorder="1" applyAlignment="1" applyProtection="1">
      <alignment horizontal="center" vertical="center" shrinkToFit="1"/>
      <protection locked="0"/>
    </xf>
    <xf numFmtId="0" fontId="0" fillId="0" borderId="4" xfId="0" applyBorder="1" applyAlignment="1" applyProtection="1">
      <alignment vertical="center" wrapText="1"/>
    </xf>
    <xf numFmtId="49" fontId="0" fillId="0" borderId="10" xfId="0" applyNumberFormat="1" applyBorder="1" applyAlignment="1" applyProtection="1">
      <alignment vertical="center" wrapText="1"/>
      <protection locked="0"/>
    </xf>
    <xf numFmtId="49" fontId="0" fillId="0" borderId="2" xfId="0" applyNumberFormat="1" applyBorder="1" applyAlignment="1" applyProtection="1">
      <alignment vertical="center" wrapText="1"/>
      <protection locked="0"/>
    </xf>
    <xf numFmtId="49" fontId="0" fillId="0" borderId="8" xfId="0" applyNumberFormat="1" applyBorder="1" applyAlignment="1" applyProtection="1">
      <alignment vertical="center" wrapText="1"/>
      <protection locked="0"/>
    </xf>
    <xf numFmtId="0" fontId="0" fillId="0" borderId="10" xfId="0" applyNumberFormat="1" applyBorder="1" applyAlignment="1" applyProtection="1">
      <alignment horizontal="center" vertical="center" shrinkToFit="1"/>
      <protection locked="0"/>
    </xf>
    <xf numFmtId="0" fontId="0" fillId="0" borderId="2" xfId="0" applyNumberFormat="1" applyBorder="1" applyAlignment="1" applyProtection="1">
      <alignment horizontal="center" vertical="center" shrinkToFit="1"/>
      <protection locked="0"/>
    </xf>
    <xf numFmtId="0" fontId="0" fillId="0" borderId="8" xfId="0" applyNumberFormat="1" applyBorder="1" applyAlignment="1" applyProtection="1">
      <alignment horizontal="center" vertical="center" shrinkToFit="1"/>
      <protection locked="0"/>
    </xf>
    <xf numFmtId="0" fontId="0" fillId="6" borderId="10" xfId="0" applyFill="1" applyBorder="1" applyAlignment="1" applyProtection="1">
      <alignment horizontal="center" vertical="center"/>
    </xf>
    <xf numFmtId="0" fontId="0" fillId="6" borderId="8" xfId="0" applyFill="1" applyBorder="1" applyAlignment="1" applyProtection="1">
      <alignment horizontal="center" vertical="center"/>
    </xf>
    <xf numFmtId="38" fontId="0" fillId="6" borderId="10" xfId="0" applyNumberFormat="1" applyFill="1" applyBorder="1" applyAlignment="1" applyProtection="1">
      <alignment vertical="center" shrinkToFit="1"/>
    </xf>
    <xf numFmtId="38" fontId="0" fillId="6" borderId="2" xfId="0" applyNumberFormat="1" applyFill="1" applyBorder="1" applyAlignment="1" applyProtection="1">
      <alignment vertical="center" shrinkToFit="1"/>
    </xf>
    <xf numFmtId="0" fontId="50" fillId="3" borderId="10" xfId="0" applyFont="1" applyFill="1" applyBorder="1" applyAlignment="1" applyProtection="1">
      <alignment horizontal="center" vertical="center"/>
    </xf>
    <xf numFmtId="0" fontId="50" fillId="3" borderId="8" xfId="0" applyFont="1" applyFill="1" applyBorder="1" applyAlignment="1" applyProtection="1">
      <alignment horizontal="center" vertical="center"/>
    </xf>
    <xf numFmtId="38" fontId="50" fillId="3" borderId="1" xfId="0" applyNumberFormat="1" applyFont="1" applyFill="1" applyBorder="1" applyAlignment="1" applyProtection="1">
      <alignment vertical="center" shrinkToFit="1"/>
      <protection locked="0"/>
    </xf>
    <xf numFmtId="38" fontId="50" fillId="3" borderId="1" xfId="0" applyNumberFormat="1" applyFont="1" applyFill="1" applyBorder="1" applyAlignment="1" applyProtection="1">
      <alignment vertical="center" shrinkToFit="1"/>
    </xf>
    <xf numFmtId="0" fontId="50" fillId="0" borderId="10" xfId="0" applyFont="1" applyFill="1" applyBorder="1" applyAlignment="1" applyProtection="1">
      <alignment horizontal="center" vertical="center"/>
    </xf>
    <xf numFmtId="0" fontId="50" fillId="0" borderId="8" xfId="0" applyFont="1" applyFill="1" applyBorder="1" applyAlignment="1" applyProtection="1">
      <alignment horizontal="center" vertical="center"/>
    </xf>
    <xf numFmtId="38" fontId="50" fillId="0" borderId="10" xfId="0" applyNumberFormat="1" applyFont="1" applyFill="1" applyBorder="1" applyAlignment="1" applyProtection="1">
      <alignment vertical="center" shrinkToFit="1"/>
      <protection locked="0"/>
    </xf>
    <xf numFmtId="38" fontId="50" fillId="0" borderId="8" xfId="0" applyNumberFormat="1" applyFont="1" applyFill="1" applyBorder="1" applyAlignment="1" applyProtection="1">
      <alignment vertical="center" shrinkToFit="1"/>
      <protection locked="0"/>
    </xf>
    <xf numFmtId="38" fontId="50" fillId="0" borderId="1" xfId="0" applyNumberFormat="1" applyFont="1" applyFill="1" applyBorder="1" applyAlignment="1" applyProtection="1">
      <alignment vertical="center" shrinkToFit="1"/>
    </xf>
    <xf numFmtId="38" fontId="50" fillId="0" borderId="1" xfId="0" applyNumberFormat="1" applyFont="1" applyBorder="1" applyAlignment="1" applyProtection="1">
      <alignment vertical="center" shrinkToFit="1"/>
    </xf>
    <xf numFmtId="0" fontId="50" fillId="0" borderId="10" xfId="0" applyFont="1" applyBorder="1" applyAlignment="1" applyProtection="1">
      <alignment horizontal="center" vertical="center"/>
    </xf>
    <xf numFmtId="0" fontId="50" fillId="0" borderId="8" xfId="0" applyFont="1" applyBorder="1" applyAlignment="1" applyProtection="1">
      <alignment horizontal="center" vertical="center"/>
    </xf>
    <xf numFmtId="38" fontId="69" fillId="0" borderId="1" xfId="0" applyNumberFormat="1" applyFont="1" applyBorder="1" applyAlignment="1" applyProtection="1">
      <alignment vertical="center" shrinkToFit="1"/>
    </xf>
    <xf numFmtId="0" fontId="58" fillId="0" borderId="10" xfId="0" applyFont="1" applyBorder="1" applyAlignment="1" applyProtection="1">
      <alignment horizontal="center" vertical="center" shrinkToFit="1"/>
    </xf>
    <xf numFmtId="0" fontId="58" fillId="0" borderId="8" xfId="0" applyFont="1" applyBorder="1" applyAlignment="1" applyProtection="1">
      <alignment horizontal="center" vertical="center" shrinkToFit="1"/>
    </xf>
    <xf numFmtId="0" fontId="43" fillId="0" borderId="0" xfId="5" applyFont="1" applyFill="1" applyBorder="1" applyAlignment="1" applyProtection="1">
      <alignment horizontal="center" vertical="center"/>
    </xf>
    <xf numFmtId="0" fontId="50" fillId="0" borderId="0" xfId="0" applyFont="1" applyAlignment="1" applyProtection="1">
      <alignment horizontal="right" vertical="center"/>
    </xf>
    <xf numFmtId="0" fontId="50" fillId="0" borderId="0" xfId="0" applyNumberFormat="1" applyFont="1" applyAlignment="1" applyProtection="1">
      <alignment horizontal="right" vertical="center"/>
    </xf>
    <xf numFmtId="176" fontId="50" fillId="0" borderId="0" xfId="0" applyNumberFormat="1" applyFont="1" applyAlignment="1" applyProtection="1">
      <alignment horizontal="right" vertical="center"/>
    </xf>
    <xf numFmtId="0" fontId="50" fillId="0" borderId="0" xfId="0" applyFont="1" applyBorder="1" applyAlignment="1" applyProtection="1">
      <alignment vertical="center" shrinkToFit="1"/>
    </xf>
    <xf numFmtId="0" fontId="73" fillId="0" borderId="0" xfId="0" applyFont="1" applyAlignment="1" applyProtection="1">
      <alignment horizontal="center" vertical="center"/>
    </xf>
    <xf numFmtId="0" fontId="50" fillId="0" borderId="0" xfId="0" applyFont="1" applyAlignment="1" applyProtection="1">
      <alignment horizontal="center" vertical="center"/>
    </xf>
    <xf numFmtId="0" fontId="50" fillId="0" borderId="1" xfId="0" applyFont="1" applyBorder="1" applyAlignment="1" applyProtection="1">
      <alignment horizontal="center" vertical="center"/>
    </xf>
    <xf numFmtId="0" fontId="50" fillId="0" borderId="10" xfId="0" applyFont="1" applyFill="1" applyBorder="1" applyAlignment="1" applyProtection="1">
      <alignment horizontal="center" vertical="center" shrinkToFit="1"/>
    </xf>
    <xf numFmtId="0" fontId="50" fillId="0" borderId="8" xfId="0" applyFont="1" applyFill="1" applyBorder="1" applyAlignment="1" applyProtection="1">
      <alignment horizontal="center" vertical="center" shrinkToFit="1"/>
    </xf>
    <xf numFmtId="38" fontId="50" fillId="0" borderId="1" xfId="0" applyNumberFormat="1" applyFont="1" applyBorder="1" applyAlignment="1" applyProtection="1">
      <alignment vertical="center" shrinkToFit="1"/>
      <protection locked="0"/>
    </xf>
    <xf numFmtId="0" fontId="50" fillId="0" borderId="10" xfId="0" applyNumberFormat="1" applyFont="1" applyBorder="1" applyAlignment="1" applyProtection="1">
      <alignment horizontal="center" vertical="center" shrinkToFit="1"/>
      <protection locked="0"/>
    </xf>
    <xf numFmtId="0" fontId="50" fillId="0" borderId="2" xfId="0" applyNumberFormat="1" applyFont="1" applyBorder="1" applyAlignment="1" applyProtection="1">
      <alignment horizontal="center" vertical="center" shrinkToFit="1"/>
      <protection locked="0"/>
    </xf>
    <xf numFmtId="0" fontId="50" fillId="0" borderId="8" xfId="0" applyNumberFormat="1" applyFont="1" applyBorder="1" applyAlignment="1" applyProtection="1">
      <alignment horizontal="center" vertical="center" shrinkToFit="1"/>
      <protection locked="0"/>
    </xf>
    <xf numFmtId="0" fontId="50" fillId="0" borderId="10" xfId="0" applyNumberFormat="1" applyFont="1" applyBorder="1" applyAlignment="1" applyProtection="1">
      <alignment vertical="center" wrapText="1"/>
      <protection locked="0"/>
    </xf>
    <xf numFmtId="0" fontId="50" fillId="0" borderId="2" xfId="0" applyNumberFormat="1" applyFont="1" applyBorder="1" applyAlignment="1" applyProtection="1">
      <alignment vertical="center" wrapText="1"/>
      <protection locked="0"/>
    </xf>
    <xf numFmtId="0" fontId="50" fillId="0" borderId="8" xfId="0" applyNumberFormat="1" applyFont="1" applyBorder="1" applyAlignment="1" applyProtection="1">
      <alignment vertical="center" wrapText="1"/>
      <protection locked="0"/>
    </xf>
    <xf numFmtId="177" fontId="0" fillId="0" borderId="10" xfId="0" applyNumberFormat="1" applyBorder="1" applyAlignment="1" applyProtection="1">
      <alignment horizontal="center" vertical="center" shrinkToFit="1"/>
      <protection locked="0"/>
    </xf>
    <xf numFmtId="177" fontId="0" fillId="0" borderId="2" xfId="0" applyNumberFormat="1" applyBorder="1" applyAlignment="1" applyProtection="1">
      <alignment horizontal="center" vertical="center" shrinkToFit="1"/>
      <protection locked="0"/>
    </xf>
    <xf numFmtId="177" fontId="0" fillId="0" borderId="8" xfId="0" applyNumberFormat="1" applyBorder="1" applyAlignment="1" applyProtection="1">
      <alignment horizontal="center" vertical="center" shrinkToFit="1"/>
      <protection locked="0"/>
    </xf>
    <xf numFmtId="0" fontId="50" fillId="5" borderId="10" xfId="0" applyFont="1" applyFill="1" applyBorder="1" applyAlignment="1" applyProtection="1">
      <alignment horizontal="center" vertical="center"/>
    </xf>
    <xf numFmtId="0" fontId="50" fillId="5" borderId="8" xfId="0" applyFont="1" applyFill="1" applyBorder="1" applyAlignment="1" applyProtection="1">
      <alignment horizontal="center" vertical="center"/>
    </xf>
    <xf numFmtId="38" fontId="50" fillId="5" borderId="10" xfId="0" applyNumberFormat="1" applyFont="1" applyFill="1" applyBorder="1" applyAlignment="1" applyProtection="1">
      <alignment vertical="center" shrinkToFit="1"/>
    </xf>
    <xf numFmtId="38" fontId="50" fillId="5" borderId="8" xfId="0" applyNumberFormat="1" applyFont="1" applyFill="1" applyBorder="1" applyAlignment="1" applyProtection="1">
      <alignment vertical="center" shrinkToFit="1"/>
    </xf>
    <xf numFmtId="38" fontId="50" fillId="5" borderId="2" xfId="0" applyNumberFormat="1" applyFont="1" applyFill="1" applyBorder="1" applyAlignment="1" applyProtection="1">
      <alignment vertical="center" shrinkToFit="1"/>
    </xf>
    <xf numFmtId="38" fontId="50" fillId="0" borderId="1" xfId="0" applyNumberFormat="1" applyFont="1" applyFill="1" applyBorder="1" applyAlignment="1" applyProtection="1">
      <alignment vertical="center" shrinkToFit="1"/>
      <protection locked="0"/>
    </xf>
    <xf numFmtId="0" fontId="60" fillId="0" borderId="0" xfId="0" applyFont="1" applyFill="1" applyAlignment="1" applyProtection="1">
      <alignment vertical="top" wrapText="1"/>
      <protection locked="0"/>
    </xf>
    <xf numFmtId="0" fontId="60" fillId="0" borderId="0" xfId="0" applyFont="1" applyAlignment="1" applyProtection="1">
      <alignment vertical="center" wrapText="1"/>
    </xf>
    <xf numFmtId="0" fontId="60" fillId="0" borderId="0" xfId="0" applyFont="1" applyAlignment="1" applyProtection="1">
      <alignment vertical="center"/>
    </xf>
    <xf numFmtId="0" fontId="67" fillId="0" borderId="0" xfId="0" applyFont="1" applyAlignment="1" applyProtection="1">
      <alignment horizontal="center" vertical="center"/>
    </xf>
    <xf numFmtId="0" fontId="60" fillId="0" borderId="0" xfId="0" applyFont="1" applyAlignment="1" applyProtection="1">
      <alignment vertical="top" wrapText="1"/>
    </xf>
    <xf numFmtId="0" fontId="60" fillId="0" borderId="0" xfId="0" applyFont="1" applyAlignment="1" applyProtection="1">
      <alignment horizontal="center" vertical="center"/>
    </xf>
    <xf numFmtId="0" fontId="20" fillId="0" borderId="61" xfId="0" applyFont="1" applyBorder="1" applyAlignment="1" applyProtection="1">
      <alignment horizontal="center" vertical="center" shrinkToFit="1"/>
    </xf>
    <xf numFmtId="0" fontId="20" fillId="0" borderId="62" xfId="0" applyFont="1" applyBorder="1" applyAlignment="1" applyProtection="1">
      <alignment horizontal="center" vertical="center" shrinkToFit="1"/>
    </xf>
    <xf numFmtId="0" fontId="20" fillId="0" borderId="63" xfId="0" applyFont="1" applyBorder="1" applyAlignment="1" applyProtection="1">
      <alignment horizontal="center" vertical="center" shrinkToFit="1"/>
    </xf>
    <xf numFmtId="0" fontId="20" fillId="0" borderId="60" xfId="0" applyFont="1" applyBorder="1" applyAlignment="1" applyProtection="1">
      <alignment horizontal="center" vertical="center" shrinkToFit="1"/>
    </xf>
    <xf numFmtId="0" fontId="20" fillId="0" borderId="74" xfId="0" applyFont="1" applyBorder="1" applyAlignment="1" applyProtection="1">
      <alignment horizontal="center" vertical="center" shrinkToFit="1"/>
    </xf>
    <xf numFmtId="0" fontId="20" fillId="0" borderId="78" xfId="0" applyFont="1" applyBorder="1" applyAlignment="1" applyProtection="1">
      <alignment horizontal="center" vertical="center" shrinkToFit="1"/>
    </xf>
    <xf numFmtId="0" fontId="20" fillId="0" borderId="61" xfId="0" applyFont="1" applyFill="1" applyBorder="1" applyAlignment="1" applyProtection="1">
      <alignment horizontal="center" vertical="center" shrinkToFit="1"/>
      <protection locked="0"/>
    </xf>
    <xf numFmtId="0" fontId="20" fillId="0" borderId="62" xfId="0" applyFont="1" applyFill="1" applyBorder="1" applyAlignment="1" applyProtection="1">
      <alignment horizontal="center" vertical="center" shrinkToFit="1"/>
      <protection locked="0"/>
    </xf>
    <xf numFmtId="0" fontId="20" fillId="0" borderId="63" xfId="0" applyFont="1" applyFill="1" applyBorder="1" applyAlignment="1" applyProtection="1">
      <alignment horizontal="center" vertical="center" shrinkToFit="1"/>
      <protection locked="0"/>
    </xf>
    <xf numFmtId="0" fontId="20" fillId="0" borderId="33" xfId="0" applyFont="1" applyFill="1" applyBorder="1" applyAlignment="1" applyProtection="1">
      <alignment horizontal="center" vertical="center" shrinkToFit="1"/>
    </xf>
    <xf numFmtId="0" fontId="20" fillId="0" borderId="32" xfId="0" applyFont="1" applyFill="1" applyBorder="1" applyAlignment="1" applyProtection="1">
      <alignment horizontal="center" vertical="center" shrinkToFit="1"/>
    </xf>
    <xf numFmtId="0" fontId="20" fillId="0" borderId="60" xfId="0" applyFont="1" applyFill="1" applyBorder="1" applyAlignment="1" applyProtection="1">
      <alignment horizontal="left" vertical="center" indent="2" shrinkToFit="1"/>
      <protection locked="0"/>
    </xf>
    <xf numFmtId="0" fontId="20" fillId="0" borderId="74" xfId="0" applyFont="1" applyFill="1" applyBorder="1" applyAlignment="1" applyProtection="1">
      <alignment horizontal="left" vertical="center" indent="2" shrinkToFit="1"/>
      <protection locked="0"/>
    </xf>
    <xf numFmtId="0" fontId="20" fillId="0" borderId="78" xfId="0" applyFont="1" applyFill="1" applyBorder="1" applyAlignment="1" applyProtection="1">
      <alignment horizontal="left" vertical="center" indent="2" shrinkToFit="1"/>
      <protection locked="0"/>
    </xf>
    <xf numFmtId="0" fontId="16" fillId="0" borderId="0" xfId="0" applyFont="1" applyAlignment="1" applyProtection="1">
      <alignment vertical="center" wrapText="1"/>
    </xf>
    <xf numFmtId="0" fontId="16" fillId="0" borderId="0" xfId="0" applyFont="1" applyBorder="1" applyAlignment="1" applyProtection="1">
      <alignment vertical="center" shrinkToFit="1"/>
    </xf>
    <xf numFmtId="0" fontId="20" fillId="0" borderId="32" xfId="0" applyFont="1" applyBorder="1" applyAlignment="1" applyProtection="1">
      <alignment horizontal="center" vertical="center" shrinkToFit="1"/>
    </xf>
    <xf numFmtId="0" fontId="16" fillId="0" borderId="0" xfId="0" applyFont="1" applyAlignment="1" applyProtection="1">
      <alignment horizontal="center" vertical="center"/>
    </xf>
    <xf numFmtId="0" fontId="21" fillId="0" borderId="0" xfId="0" applyFont="1" applyAlignment="1" applyProtection="1">
      <alignment horizontal="center" vertical="center"/>
    </xf>
    <xf numFmtId="0" fontId="16" fillId="0" borderId="0" xfId="0" applyFont="1" applyAlignment="1" applyProtection="1">
      <alignment vertical="top" wrapText="1"/>
    </xf>
    <xf numFmtId="0" fontId="20" fillId="0" borderId="33" xfId="0" applyFont="1" applyBorder="1" applyAlignment="1" applyProtection="1">
      <alignment horizontal="center" vertical="center" shrinkToFit="1"/>
    </xf>
    <xf numFmtId="0" fontId="16" fillId="0" borderId="0" xfId="0" applyFont="1" applyAlignment="1" applyProtection="1">
      <alignment vertical="center" shrinkToFit="1"/>
    </xf>
    <xf numFmtId="38" fontId="0" fillId="0" borderId="8" xfId="1" applyFont="1" applyFill="1" applyBorder="1" applyAlignment="1" applyProtection="1">
      <alignment horizontal="center" vertical="center" shrinkToFit="1"/>
    </xf>
  </cellXfs>
  <cellStyles count="7">
    <cellStyle name="桁区切り" xfId="1" builtinId="6"/>
    <cellStyle name="標準" xfId="0" builtinId="0"/>
    <cellStyle name="標準 2" xfId="2" xr:uid="{00000000-0005-0000-0000-000002000000}"/>
    <cellStyle name="標準 3" xfId="3" xr:uid="{00000000-0005-0000-0000-000003000000}"/>
    <cellStyle name="標準_名簿_様式訂正案" xfId="4" xr:uid="{00000000-0005-0000-0000-000004000000}"/>
    <cellStyle name="標準_様式１_帳票" xfId="5" xr:uid="{00000000-0005-0000-0000-000005000000}"/>
    <cellStyle name="標準_様式２_帳票" xfId="6" xr:uid="{00000000-0005-0000-0000-000006000000}"/>
  </cellStyles>
  <dxfs count="101">
    <dxf>
      <fill>
        <patternFill>
          <bgColor rgb="FFCCFFFF"/>
        </patternFill>
      </fill>
    </dxf>
    <dxf>
      <numFmt numFmtId="187" formatCode="&quot;令和4年&quot;m&quot;月&quot;d&quot;日&quot;"/>
    </dxf>
    <dxf>
      <numFmt numFmtId="188" formatCode="&quot;令和5年&quot;m&quot;月&quot;d&quot;日&quot;"/>
    </dxf>
    <dxf>
      <fill>
        <patternFill>
          <bgColor rgb="FFFFFF99"/>
        </patternFill>
      </fill>
    </dxf>
    <dxf>
      <fill>
        <patternFill>
          <bgColor rgb="FFCCFFFF"/>
        </patternFill>
      </fill>
    </dxf>
    <dxf>
      <font>
        <color theme="0"/>
      </font>
    </dxf>
    <dxf>
      <fill>
        <patternFill>
          <bgColor rgb="FFCCFFFF"/>
        </patternFill>
      </fill>
    </dxf>
    <dxf>
      <numFmt numFmtId="187" formatCode="&quot;令和4年&quot;m&quot;月&quot;d&quot;日&quot;"/>
    </dxf>
    <dxf>
      <numFmt numFmtId="188" formatCode="&quot;令和5年&quot;m&quot;月&quot;d&quot;日&quot;"/>
    </dxf>
    <dxf>
      <fill>
        <patternFill>
          <bgColor rgb="FFCCFFFF"/>
        </patternFill>
      </fill>
    </dxf>
    <dxf>
      <fill>
        <patternFill>
          <bgColor rgb="FFFFFF99"/>
        </patternFill>
      </fill>
    </dxf>
    <dxf>
      <font>
        <color theme="0"/>
      </font>
    </dxf>
    <dxf>
      <fill>
        <patternFill>
          <bgColor rgb="FFCCFFFF"/>
        </patternFill>
      </fill>
    </dxf>
    <dxf>
      <numFmt numFmtId="189" formatCode="&quot;令和3年&quot;m&quot;月&quot;d&quot;日&quot;"/>
    </dxf>
    <dxf>
      <numFmt numFmtId="187" formatCode="&quot;令和4年&quot;m&quot;月&quot;d&quot;日&quot;"/>
    </dxf>
    <dxf>
      <fill>
        <patternFill>
          <bgColor rgb="FFCCFFFF"/>
        </patternFill>
      </fill>
    </dxf>
    <dxf>
      <fill>
        <patternFill>
          <bgColor rgb="FFFFFF99"/>
        </patternFill>
      </fill>
    </dxf>
    <dxf>
      <font>
        <color theme="0"/>
      </font>
    </dxf>
    <dxf>
      <fill>
        <patternFill>
          <bgColor rgb="FFCCFFFF"/>
        </patternFill>
      </fill>
    </dxf>
    <dxf>
      <fill>
        <patternFill>
          <bgColor rgb="FFFFFF99"/>
        </patternFill>
      </fill>
    </dxf>
    <dxf>
      <fill>
        <patternFill>
          <bgColor rgb="FFFFFF99"/>
        </patternFill>
      </fill>
    </dxf>
    <dxf>
      <fill>
        <patternFill>
          <bgColor rgb="FFCCFFFF"/>
        </patternFill>
      </fill>
    </dxf>
    <dxf>
      <fill>
        <patternFill>
          <bgColor rgb="FFFFFF99"/>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ont>
        <color theme="0"/>
      </font>
      <fill>
        <patternFill>
          <bgColor rgb="FFFF0000"/>
        </patternFill>
      </fill>
    </dxf>
    <dxf>
      <font>
        <color theme="0"/>
      </font>
      <fill>
        <patternFill>
          <bgColor rgb="FFFF0000"/>
        </patternFill>
      </fill>
    </dxf>
    <dxf>
      <fill>
        <patternFill>
          <bgColor rgb="FFFFFF99"/>
        </patternFill>
      </fill>
    </dxf>
    <dxf>
      <fill>
        <patternFill>
          <bgColor rgb="FFCCFFFF"/>
        </patternFill>
      </fill>
    </dxf>
    <dxf>
      <fill>
        <patternFill>
          <bgColor rgb="FFFFFF99"/>
        </patternFill>
      </fill>
    </dxf>
    <dxf>
      <fill>
        <patternFill>
          <bgColor rgb="FFFFFF99"/>
        </patternFill>
      </fill>
    </dxf>
    <dxf>
      <fill>
        <patternFill>
          <bgColor rgb="FFCCFFFF"/>
        </patternFill>
      </fill>
    </dxf>
    <dxf>
      <fill>
        <patternFill>
          <bgColor rgb="FFCCFFFF"/>
        </patternFill>
      </fill>
    </dxf>
    <dxf>
      <fill>
        <patternFill>
          <bgColor rgb="FFFFFF99"/>
        </patternFill>
      </fill>
    </dxf>
    <dxf>
      <fill>
        <patternFill>
          <bgColor rgb="FFCCFFFF"/>
        </patternFill>
      </fill>
    </dxf>
    <dxf>
      <fill>
        <patternFill>
          <bgColor rgb="FFCCFFFF"/>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FFFF99"/>
        </patternFill>
      </fill>
    </dxf>
    <dxf>
      <fill>
        <patternFill>
          <bgColor rgb="FFCCFFFF"/>
        </patternFill>
      </fill>
    </dxf>
    <dxf>
      <fill>
        <patternFill>
          <bgColor rgb="FFCCFFFF"/>
        </patternFill>
      </fill>
    </dxf>
    <dxf>
      <fill>
        <patternFill>
          <bgColor rgb="FFFFFF99"/>
        </patternFill>
      </fill>
    </dxf>
    <dxf>
      <fill>
        <patternFill>
          <bgColor rgb="FFFFFF99"/>
        </patternFill>
      </fill>
    </dxf>
    <dxf>
      <fill>
        <patternFill>
          <bgColor rgb="FFCCFFFF"/>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CCFFFF"/>
        </patternFill>
      </fill>
    </dxf>
    <dxf>
      <font>
        <color theme="0"/>
      </font>
      <fill>
        <patternFill>
          <bgColor rgb="FFFF0000"/>
        </patternFill>
      </fill>
    </dxf>
    <dxf>
      <fill>
        <patternFill>
          <bgColor rgb="FFFFFF99"/>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FF99"/>
        </patternFill>
      </fill>
    </dxf>
    <dxf>
      <fill>
        <patternFill>
          <bgColor rgb="FFCCFFFF"/>
        </patternFill>
      </fill>
    </dxf>
    <dxf>
      <font>
        <color theme="0"/>
      </font>
      <fill>
        <patternFill>
          <bgColor rgb="FFFF0000"/>
        </patternFill>
      </fill>
    </dxf>
    <dxf>
      <fill>
        <patternFill>
          <bgColor rgb="FFFFFF99"/>
        </patternFill>
      </fill>
    </dxf>
    <dxf>
      <fill>
        <patternFill>
          <bgColor rgb="FFCCFFFF"/>
        </patternFill>
      </fill>
    </dxf>
    <dxf>
      <font>
        <color theme="0"/>
      </font>
      <fill>
        <patternFill>
          <bgColor rgb="FFFF0000"/>
        </patternFill>
      </fill>
    </dxf>
    <dxf>
      <fill>
        <patternFill>
          <bgColor rgb="FFFFFF99"/>
        </patternFill>
      </fill>
    </dxf>
    <dxf>
      <fill>
        <patternFill>
          <bgColor rgb="FFFFFF99"/>
        </patternFill>
      </fill>
    </dxf>
    <dxf>
      <font>
        <color theme="0"/>
      </font>
      <fill>
        <patternFill>
          <bgColor rgb="FFFF0000"/>
        </patternFill>
      </fill>
    </dxf>
    <dxf>
      <fill>
        <patternFill>
          <bgColor rgb="FFCCFFFF"/>
        </patternFill>
      </fill>
    </dxf>
    <dxf>
      <font>
        <color theme="0"/>
      </font>
    </dxf>
    <dxf>
      <font>
        <color theme="0"/>
      </font>
      <fill>
        <patternFill>
          <bgColor rgb="FFFF0000"/>
        </patternFill>
      </fill>
    </dxf>
    <dxf>
      <font>
        <color theme="0"/>
      </font>
      <fill>
        <patternFill>
          <bgColor rgb="FFFF0000"/>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CCFFFF"/>
        </patternFill>
      </fill>
    </dxf>
    <dxf>
      <font>
        <color theme="0"/>
      </font>
      <border>
        <left/>
        <right/>
        <top/>
        <bottom/>
      </border>
    </dxf>
    <dxf>
      <font>
        <color theme="0"/>
      </font>
      <border>
        <left/>
        <right/>
        <top/>
        <bottom/>
      </border>
    </dxf>
    <dxf>
      <font>
        <color theme="0"/>
      </font>
      <border>
        <left/>
        <right/>
        <top/>
        <bottom/>
      </border>
    </dxf>
    <dxf>
      <fill>
        <patternFill>
          <bgColor rgb="FFCCFFFF"/>
        </patternFill>
      </fill>
      <border>
        <left style="thin">
          <color indexed="64"/>
        </left>
        <right style="thin">
          <color indexed="64"/>
        </right>
        <top style="thin">
          <color indexed="64"/>
        </top>
        <bottom style="thin">
          <color indexed="64"/>
        </bottom>
      </border>
    </dxf>
    <dxf>
      <fill>
        <patternFill>
          <bgColor rgb="FFCCFFFF"/>
        </patternFill>
      </fill>
      <border>
        <left style="thin">
          <color indexed="64"/>
        </left>
        <right style="thin">
          <color indexed="64"/>
        </right>
        <top style="thin">
          <color indexed="64"/>
        </top>
        <bottom style="thin">
          <color indexed="64"/>
        </bottom>
      </border>
    </dxf>
    <dxf>
      <fill>
        <patternFill>
          <bgColor rgb="FFCCFFFF"/>
        </patternFill>
      </fill>
      <border>
        <left style="thin">
          <color indexed="64"/>
        </left>
        <right style="thin">
          <color indexed="64"/>
        </right>
        <top style="thin">
          <color indexed="64"/>
        </top>
        <bottom style="thin">
          <color indexed="64"/>
        </bottom>
      </border>
    </dxf>
    <dxf>
      <fill>
        <patternFill>
          <bgColor rgb="FFFFFF99"/>
        </patternFill>
      </fill>
    </dxf>
    <dxf>
      <fill>
        <patternFill>
          <bgColor rgb="FFCCFFFF"/>
        </patternFill>
      </fill>
    </dxf>
    <dxf>
      <numFmt numFmtId="187" formatCode="&quot;令和4年&quot;m&quot;月&quot;d&quot;日&quot;"/>
    </dxf>
    <dxf>
      <numFmt numFmtId="188" formatCode="&quot;令和5年&quot;m&quot;月&quot;d&quot;日&quot;"/>
    </dxf>
  </dxfs>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187141</xdr:colOff>
      <xdr:row>1</xdr:row>
      <xdr:rowOff>246529</xdr:rowOff>
    </xdr:from>
    <xdr:to>
      <xdr:col>11</xdr:col>
      <xdr:colOff>612405</xdr:colOff>
      <xdr:row>6</xdr:row>
      <xdr:rowOff>78441</xdr:rowOff>
    </xdr:to>
    <xdr:sp macro="" textlink="">
      <xdr:nvSpPr>
        <xdr:cNvPr id="4" name="テキスト ボックス 3">
          <a:extLst>
            <a:ext uri="{FF2B5EF4-FFF2-40B4-BE49-F238E27FC236}">
              <a16:creationId xmlns:a16="http://schemas.microsoft.com/office/drawing/2014/main" id="{AA5B9617-AFDF-4C41-92C1-35EC290E9E2A}"/>
            </a:ext>
          </a:extLst>
        </xdr:cNvPr>
        <xdr:cNvSpPr txBox="1"/>
      </xdr:nvSpPr>
      <xdr:spPr>
        <a:xfrm>
          <a:off x="5983944" y="493058"/>
          <a:ext cx="1120586" cy="9412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100" b="0">
              <a:latin typeface="+mn-ea"/>
              <a:ea typeface="+mn-ea"/>
            </a:rPr>
            <a:t>（</a:t>
          </a:r>
          <a:r>
            <a:rPr kumimoji="1" lang="en-US" altLang="ja-JP" sz="1100" b="0">
              <a:latin typeface="+mn-ea"/>
              <a:ea typeface="+mn-ea"/>
            </a:rPr>
            <a:t>94,500</a:t>
          </a:r>
          <a:r>
            <a:rPr kumimoji="1" lang="ja-JP" altLang="en-US" sz="1100" b="0">
              <a:latin typeface="+mn-ea"/>
              <a:ea typeface="+mn-ea"/>
            </a:rPr>
            <a:t>円）</a:t>
          </a:r>
        </a:p>
        <a:p>
          <a:pPr algn="l">
            <a:lnSpc>
              <a:spcPts val="1300"/>
            </a:lnSpc>
          </a:pPr>
          <a:r>
            <a:rPr kumimoji="1" lang="ja-JP" altLang="en-US" sz="1100" b="0">
              <a:latin typeface="+mn-ea"/>
              <a:ea typeface="+mn-ea"/>
            </a:rPr>
            <a:t>（</a:t>
          </a:r>
          <a:r>
            <a:rPr kumimoji="1" lang="en-US" altLang="ja-JP" sz="1100" b="0">
              <a:latin typeface="+mn-ea"/>
              <a:ea typeface="+mn-ea"/>
            </a:rPr>
            <a:t>90,000</a:t>
          </a:r>
          <a:r>
            <a:rPr kumimoji="1" lang="ja-JP" altLang="en-US" sz="1100" b="0">
              <a:latin typeface="+mn-ea"/>
              <a:ea typeface="+mn-ea"/>
            </a:rPr>
            <a:t>円）</a:t>
          </a:r>
        </a:p>
        <a:p>
          <a:pPr algn="l">
            <a:lnSpc>
              <a:spcPts val="1300"/>
            </a:lnSpc>
          </a:pPr>
          <a:r>
            <a:rPr kumimoji="1" lang="ja-JP" altLang="en-US" sz="1100" b="0">
              <a:latin typeface="+mn-ea"/>
              <a:ea typeface="+mn-ea"/>
            </a:rPr>
            <a:t>（</a:t>
          </a:r>
          <a:r>
            <a:rPr kumimoji="1" lang="en-US" altLang="ja-JP" sz="1100" b="0">
              <a:latin typeface="+mn-ea"/>
              <a:ea typeface="+mn-ea"/>
            </a:rPr>
            <a:t>85,500</a:t>
          </a:r>
          <a:r>
            <a:rPr kumimoji="1" lang="ja-JP" altLang="en-US" sz="1100" b="0">
              <a:latin typeface="+mn-ea"/>
              <a:ea typeface="+mn-ea"/>
            </a:rPr>
            <a:t>円）</a:t>
          </a:r>
        </a:p>
        <a:p>
          <a:pPr algn="l">
            <a:lnSpc>
              <a:spcPts val="1200"/>
            </a:lnSpc>
          </a:pPr>
          <a:r>
            <a:rPr kumimoji="1" lang="ja-JP" altLang="en-US" sz="1100" b="0">
              <a:latin typeface="+mn-ea"/>
              <a:ea typeface="+mn-ea"/>
            </a:rPr>
            <a:t>（</a:t>
          </a:r>
          <a:r>
            <a:rPr kumimoji="1" lang="en-US" altLang="ja-JP" sz="1100" b="0">
              <a:latin typeface="+mn-ea"/>
              <a:ea typeface="+mn-ea"/>
            </a:rPr>
            <a:t>81,000</a:t>
          </a:r>
          <a:r>
            <a:rPr kumimoji="1" lang="ja-JP" altLang="en-US" sz="1100" b="0">
              <a:latin typeface="+mn-ea"/>
              <a:ea typeface="+mn-ea"/>
            </a:rPr>
            <a:t>円）</a:t>
          </a:r>
        </a:p>
      </xdr:txBody>
    </xdr:sp>
    <xdr:clientData/>
  </xdr:twoCellAnchor>
  <xdr:twoCellAnchor>
    <xdr:from>
      <xdr:col>8</xdr:col>
      <xdr:colOff>42021</xdr:colOff>
      <xdr:row>1</xdr:row>
      <xdr:rowOff>128307</xdr:rowOff>
    </xdr:from>
    <xdr:to>
      <xdr:col>11</xdr:col>
      <xdr:colOff>414767</xdr:colOff>
      <xdr:row>5</xdr:row>
      <xdr:rowOff>80222</xdr:rowOff>
    </xdr:to>
    <xdr:sp macro="" textlink="">
      <xdr:nvSpPr>
        <xdr:cNvPr id="5" name="テキスト ボックス 4">
          <a:extLst>
            <a:ext uri="{FF2B5EF4-FFF2-40B4-BE49-F238E27FC236}">
              <a16:creationId xmlns:a16="http://schemas.microsoft.com/office/drawing/2014/main" id="{A51C45CF-BDC1-42BF-A98D-46AA78DDA263}"/>
            </a:ext>
          </a:extLst>
        </xdr:cNvPr>
        <xdr:cNvSpPr txBox="1"/>
      </xdr:nvSpPr>
      <xdr:spPr>
        <a:xfrm>
          <a:off x="4477871" y="365311"/>
          <a:ext cx="2447363" cy="95698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5</xdr:col>
      <xdr:colOff>769209</xdr:colOff>
      <xdr:row>5</xdr:row>
      <xdr:rowOff>35218</xdr:rowOff>
    </xdr:from>
    <xdr:to>
      <xdr:col>15</xdr:col>
      <xdr:colOff>3182323</xdr:colOff>
      <xdr:row>6</xdr:row>
      <xdr:rowOff>84045</xdr:rowOff>
    </xdr:to>
    <xdr:sp macro="" textlink="">
      <xdr:nvSpPr>
        <xdr:cNvPr id="2" name="テキスト ボックス 1">
          <a:extLst>
            <a:ext uri="{FF2B5EF4-FFF2-40B4-BE49-F238E27FC236}">
              <a16:creationId xmlns:a16="http://schemas.microsoft.com/office/drawing/2014/main" id="{74A4E665-402E-4304-B744-B06E2F7AB726}"/>
            </a:ext>
          </a:extLst>
        </xdr:cNvPr>
        <xdr:cNvSpPr txBox="1"/>
      </xdr:nvSpPr>
      <xdr:spPr>
        <a:xfrm>
          <a:off x="3637915" y="1267865"/>
          <a:ext cx="10022056" cy="340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0">
              <a:solidFill>
                <a:srgbClr val="FF0000"/>
              </a:solidFill>
              <a:latin typeface="+mn-ea"/>
              <a:ea typeface="+mn-ea"/>
            </a:rPr>
            <a:t>↑様式</a:t>
          </a:r>
          <a:r>
            <a:rPr kumimoji="1" lang="en-US" altLang="ja-JP" sz="1200" b="0">
              <a:solidFill>
                <a:srgbClr val="FF0000"/>
              </a:solidFill>
              <a:latin typeface="+mn-ea"/>
              <a:ea typeface="+mn-ea"/>
            </a:rPr>
            <a:t>1-2</a:t>
          </a:r>
          <a:r>
            <a:rPr kumimoji="1" lang="ja-JP" altLang="en-US" sz="1200" b="0">
              <a:solidFill>
                <a:srgbClr val="FF0000"/>
              </a:solidFill>
              <a:latin typeface="+mn-ea"/>
              <a:ea typeface="+mn-ea"/>
            </a:rPr>
            <a:t>（申請時の定着率）が空欄（過去</a:t>
          </a:r>
          <a:r>
            <a:rPr kumimoji="1" lang="en-US" altLang="ja-JP" sz="1200" b="0">
              <a:solidFill>
                <a:srgbClr val="FF0000"/>
              </a:solidFill>
              <a:latin typeface="+mn-ea"/>
              <a:ea typeface="+mn-ea"/>
            </a:rPr>
            <a:t>5</a:t>
          </a:r>
          <a:r>
            <a:rPr kumimoji="1" lang="ja-JP" altLang="en-US" sz="1200" b="0">
              <a:solidFill>
                <a:srgbClr val="FF0000"/>
              </a:solidFill>
              <a:latin typeface="+mn-ea"/>
              <a:ea typeface="+mn-ea"/>
            </a:rPr>
            <a:t>年間（</a:t>
          </a:r>
          <a:r>
            <a:rPr kumimoji="1" lang="en-US" altLang="ja-JP" sz="1200" b="0">
              <a:solidFill>
                <a:srgbClr val="FF0000"/>
              </a:solidFill>
              <a:latin typeface="+mn-ea"/>
              <a:ea typeface="+mn-ea"/>
            </a:rPr>
            <a:t>H29</a:t>
          </a:r>
          <a:r>
            <a:rPr kumimoji="1" lang="ja-JP" altLang="en-US" sz="1200" b="0">
              <a:solidFill>
                <a:srgbClr val="FF0000"/>
              </a:solidFill>
              <a:latin typeface="+mn-ea"/>
              <a:ea typeface="+mn-ea"/>
            </a:rPr>
            <a:t>年度以降）に「緑の雇用」を実施していない）場合は「新規・</a:t>
          </a:r>
          <a:r>
            <a:rPr kumimoji="1" lang="en-US" altLang="ja-JP" sz="1200" b="0">
              <a:solidFill>
                <a:srgbClr val="FF0000"/>
              </a:solidFill>
              <a:latin typeface="+mn-ea"/>
              <a:ea typeface="+mn-ea"/>
            </a:rPr>
            <a:t>5</a:t>
          </a:r>
          <a:r>
            <a:rPr kumimoji="1" lang="ja-JP" altLang="en-US" sz="1200" b="0">
              <a:solidFill>
                <a:srgbClr val="FF0000"/>
              </a:solidFill>
              <a:latin typeface="+mn-ea"/>
              <a:ea typeface="+mn-ea"/>
            </a:rPr>
            <a:t>年利用無」と入力して下さい</a:t>
          </a:r>
        </a:p>
      </xdr:txBody>
    </xdr:sp>
    <xdr:clientData/>
  </xdr:twoCellAnchor>
  <xdr:twoCellAnchor>
    <xdr:from>
      <xdr:col>8</xdr:col>
      <xdr:colOff>11208</xdr:colOff>
      <xdr:row>1</xdr:row>
      <xdr:rowOff>99171</xdr:rowOff>
    </xdr:from>
    <xdr:to>
      <xdr:col>10</xdr:col>
      <xdr:colOff>492948</xdr:colOff>
      <xdr:row>6</xdr:row>
      <xdr:rowOff>91426</xdr:rowOff>
    </xdr:to>
    <xdr:sp macro="" textlink="">
      <xdr:nvSpPr>
        <xdr:cNvPr id="3" name="テキスト ボックス 2">
          <a:extLst>
            <a:ext uri="{FF2B5EF4-FFF2-40B4-BE49-F238E27FC236}">
              <a16:creationId xmlns:a16="http://schemas.microsoft.com/office/drawing/2014/main" id="{0A226E88-1EEF-4653-A15F-9E9DEEE00DBD}"/>
            </a:ext>
          </a:extLst>
        </xdr:cNvPr>
        <xdr:cNvSpPr txBox="1"/>
      </xdr:nvSpPr>
      <xdr:spPr>
        <a:xfrm>
          <a:off x="4437532" y="336175"/>
          <a:ext cx="1871379" cy="1120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100" b="0" u="sng">
              <a:latin typeface="+mn-ea"/>
              <a:ea typeface="+mn-ea"/>
            </a:rPr>
            <a:t>定着率（</a:t>
          </a:r>
          <a:r>
            <a:rPr kumimoji="1" lang="ja-JP" altLang="en-US" sz="1100" b="1" u="sng">
              <a:solidFill>
                <a:srgbClr val="FF0000"/>
              </a:solidFill>
              <a:latin typeface="+mn-ea"/>
              <a:ea typeface="+mn-ea"/>
            </a:rPr>
            <a:t>ＦＷ１</a:t>
          </a:r>
          <a:r>
            <a:rPr kumimoji="1" lang="ja-JP" altLang="en-US" sz="1100" b="0" u="sng">
              <a:latin typeface="+mn-ea"/>
              <a:ea typeface="+mn-ea"/>
            </a:rPr>
            <a:t>月額上限）</a:t>
          </a:r>
        </a:p>
        <a:p>
          <a:pPr algn="l">
            <a:lnSpc>
              <a:spcPts val="1300"/>
            </a:lnSpc>
          </a:pPr>
          <a:r>
            <a:rPr kumimoji="1" lang="en-US" altLang="ja-JP" sz="1100" b="0">
              <a:latin typeface="+mn-ea"/>
              <a:ea typeface="+mn-ea"/>
            </a:rPr>
            <a:t>100</a:t>
          </a:r>
          <a:r>
            <a:rPr kumimoji="1" lang="ja-JP" altLang="en-US" sz="1100" b="0">
              <a:latin typeface="+mn-ea"/>
              <a:ea typeface="+mn-ea"/>
            </a:rPr>
            <a:t>％</a:t>
          </a:r>
        </a:p>
        <a:p>
          <a:pPr algn="l">
            <a:lnSpc>
              <a:spcPts val="1200"/>
            </a:lnSpc>
          </a:pPr>
          <a:r>
            <a:rPr kumimoji="1" lang="en-US" altLang="ja-JP" sz="1100" b="0">
              <a:latin typeface="+mn-ea"/>
              <a:ea typeface="+mn-ea"/>
            </a:rPr>
            <a:t> 80</a:t>
          </a:r>
          <a:r>
            <a:rPr kumimoji="1" lang="ja-JP" altLang="en-US" sz="1100" b="0">
              <a:latin typeface="+mn-ea"/>
              <a:ea typeface="+mn-ea"/>
            </a:rPr>
            <a:t>％以上～</a:t>
          </a:r>
          <a:r>
            <a:rPr kumimoji="1" lang="en-US" altLang="ja-JP" sz="1100" b="0">
              <a:latin typeface="+mn-ea"/>
              <a:ea typeface="+mn-ea"/>
            </a:rPr>
            <a:t>100</a:t>
          </a:r>
          <a:r>
            <a:rPr kumimoji="1" lang="ja-JP" altLang="en-US" sz="1100" b="0">
              <a:latin typeface="+mn-ea"/>
              <a:ea typeface="+mn-ea"/>
            </a:rPr>
            <a:t>％未満</a:t>
          </a:r>
        </a:p>
        <a:p>
          <a:pPr algn="l"/>
          <a:r>
            <a:rPr kumimoji="1" lang="en-US" altLang="ja-JP" sz="1100" b="0">
              <a:latin typeface="+mn-ea"/>
              <a:ea typeface="+mn-ea"/>
            </a:rPr>
            <a:t> 60</a:t>
          </a:r>
          <a:r>
            <a:rPr kumimoji="1" lang="ja-JP" altLang="en-US" sz="1100" b="0">
              <a:latin typeface="+mn-ea"/>
              <a:ea typeface="+mn-ea"/>
            </a:rPr>
            <a:t>％以上～ </a:t>
          </a:r>
          <a:r>
            <a:rPr kumimoji="1" lang="en-US" altLang="ja-JP" sz="1100" b="0">
              <a:latin typeface="+mn-ea"/>
              <a:ea typeface="+mn-ea"/>
            </a:rPr>
            <a:t>80</a:t>
          </a:r>
          <a:r>
            <a:rPr kumimoji="1" lang="ja-JP" altLang="en-US" sz="1100" b="0">
              <a:latin typeface="+mn-ea"/>
              <a:ea typeface="+mn-ea"/>
            </a:rPr>
            <a:t>％未満</a:t>
          </a:r>
        </a:p>
        <a:p>
          <a:pPr algn="l">
            <a:lnSpc>
              <a:spcPts val="1100"/>
            </a:lnSpc>
          </a:pPr>
          <a:r>
            <a:rPr kumimoji="1" lang="en-US" altLang="ja-JP" sz="1100" b="0">
              <a:latin typeface="+mn-ea"/>
              <a:ea typeface="+mn-ea"/>
            </a:rPr>
            <a:t> 0</a:t>
          </a:r>
          <a:r>
            <a:rPr kumimoji="1" lang="ja-JP" altLang="en-US" sz="1100" b="0">
              <a:latin typeface="+mn-ea"/>
              <a:ea typeface="+mn-ea"/>
            </a:rPr>
            <a:t>％　　 　～</a:t>
          </a:r>
          <a:r>
            <a:rPr kumimoji="1" lang="ja-JP" altLang="en-US" sz="1100" b="0" baseline="0">
              <a:latin typeface="+mn-ea"/>
              <a:ea typeface="+mn-ea"/>
            </a:rPr>
            <a:t>  </a:t>
          </a:r>
          <a:r>
            <a:rPr kumimoji="1" lang="en-US" altLang="ja-JP" sz="1100" b="0">
              <a:latin typeface="+mn-ea"/>
              <a:ea typeface="+mn-ea"/>
            </a:rPr>
            <a:t>60</a:t>
          </a:r>
          <a:r>
            <a:rPr kumimoji="1" lang="ja-JP" altLang="en-US" sz="1100" b="0">
              <a:latin typeface="+mn-ea"/>
              <a:ea typeface="+mn-ea"/>
            </a:rPr>
            <a:t>％未満</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comments" Target="../comments10.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4" Type="http://schemas.openxmlformats.org/officeDocument/2006/relationships/comments" Target="../comments11.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comments" Target="../comments1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BX84"/>
  <sheetViews>
    <sheetView topLeftCell="A42" zoomScale="85" zoomScaleNormal="85" zoomScaleSheetLayoutView="85" workbookViewId="0">
      <selection activeCell="G55" sqref="G55"/>
    </sheetView>
  </sheetViews>
  <sheetFormatPr defaultRowHeight="13.5"/>
  <cols>
    <col min="1" max="1" width="3.625" style="5" customWidth="1"/>
    <col min="2" max="2" width="3.75" style="5" bestFit="1" customWidth="1"/>
    <col min="3" max="3" width="14.625" style="5" customWidth="1"/>
    <col min="4" max="4" width="9" style="5"/>
    <col min="5" max="5" width="3.625" style="5" customWidth="1"/>
    <col min="6" max="6" width="3.75" style="5" bestFit="1" customWidth="1"/>
    <col min="7" max="7" width="20.625" style="5" customWidth="1"/>
    <col min="8" max="8" width="30.625" style="5" customWidth="1"/>
    <col min="9" max="9" width="3.625" style="5" customWidth="1"/>
    <col min="10" max="10" width="3.75" style="5" bestFit="1" customWidth="1"/>
    <col min="11" max="12" width="9" style="5"/>
    <col min="13" max="13" width="3.625" style="5" customWidth="1"/>
    <col min="14" max="14" width="3.75" style="5" bestFit="1" customWidth="1"/>
    <col min="15" max="15" width="21.375" style="5" bestFit="1" customWidth="1"/>
    <col min="16" max="16" width="9" style="5"/>
    <col min="17" max="17" width="3.625" style="5" customWidth="1"/>
    <col min="18" max="18" width="3.75" style="5" bestFit="1" customWidth="1"/>
    <col min="19" max="19" width="19.125" style="5" customWidth="1"/>
    <col min="20" max="20" width="9" style="5"/>
    <col min="21" max="21" width="3.625" style="5" customWidth="1"/>
    <col min="22" max="22" width="3.75" style="5" bestFit="1" customWidth="1"/>
    <col min="23" max="23" width="19.125" style="5" customWidth="1"/>
    <col min="24" max="24" width="9" style="5"/>
    <col min="25" max="25" width="3.625" style="5" customWidth="1"/>
    <col min="26" max="26" width="3.75" style="5" bestFit="1" customWidth="1"/>
    <col min="27" max="27" width="17.375" style="5" bestFit="1" customWidth="1"/>
    <col min="28" max="28" width="9" style="5"/>
    <col min="29" max="29" width="3.625" style="5" customWidth="1"/>
    <col min="30" max="30" width="3.75" style="5" bestFit="1" customWidth="1"/>
    <col min="31" max="31" width="27.25" style="5" bestFit="1" customWidth="1"/>
    <col min="32" max="32" width="16.625" style="5" customWidth="1"/>
    <col min="33" max="33" width="3.625" style="5" customWidth="1"/>
    <col min="34" max="34" width="3.75" style="5" bestFit="1" customWidth="1"/>
    <col min="35" max="35" width="39.125" style="5" customWidth="1"/>
    <col min="36" max="36" width="27.25" style="5" bestFit="1" customWidth="1"/>
    <col min="37" max="37" width="10.375" style="5" bestFit="1" customWidth="1"/>
    <col min="38" max="38" width="3.75" style="5" bestFit="1" customWidth="1"/>
    <col min="39" max="39" width="17.5" style="5" bestFit="1" customWidth="1"/>
    <col min="40" max="40" width="9" style="5"/>
    <col min="41" max="41" width="3.625" style="5" customWidth="1"/>
    <col min="42" max="42" width="3.75" style="5" bestFit="1" customWidth="1"/>
    <col min="43" max="43" width="23.5" style="5" bestFit="1" customWidth="1"/>
    <col min="44" max="44" width="9" style="5"/>
    <col min="45" max="46" width="3.625" style="5" customWidth="1"/>
    <col min="47" max="47" width="17.625" style="5" customWidth="1"/>
    <col min="48" max="48" width="12.625" style="5" customWidth="1"/>
    <col min="49" max="50" width="3.625" style="5" customWidth="1"/>
    <col min="51" max="51" width="17.625" style="5" customWidth="1"/>
    <col min="52" max="52" width="12.625" style="5" customWidth="1"/>
    <col min="53" max="54" width="3.625" style="5" customWidth="1"/>
    <col min="55" max="56" width="9" style="251"/>
    <col min="57" max="58" width="3.625" style="5" customWidth="1"/>
    <col min="59" max="59" width="17.625" style="5" customWidth="1"/>
    <col min="60" max="60" width="9" style="5" customWidth="1"/>
    <col min="61" max="62" width="3.625" style="5" customWidth="1"/>
    <col min="63" max="63" width="70.625" style="5" bestFit="1" customWidth="1"/>
    <col min="64" max="64" width="9" style="5" customWidth="1"/>
    <col min="65" max="66" width="3.625" style="5" customWidth="1"/>
    <col min="67" max="67" width="9" style="5" customWidth="1"/>
    <col min="68" max="68" width="9" style="5"/>
    <col min="69" max="70" width="3.625" style="5" customWidth="1"/>
    <col min="71" max="71" width="9" style="5"/>
    <col min="72" max="72" width="11.375" style="5" bestFit="1" customWidth="1"/>
    <col min="73" max="73" width="16.25" style="5" customWidth="1"/>
    <col min="74" max="74" width="3.625" style="5" customWidth="1"/>
    <col min="75" max="75" width="49.25" style="5" customWidth="1"/>
    <col min="76" max="76" width="11.375" style="5" bestFit="1" customWidth="1"/>
    <col min="77" max="16384" width="9" style="5"/>
  </cols>
  <sheetData>
    <row r="1" spans="1:76" ht="14.25">
      <c r="A1" s="3"/>
      <c r="B1" s="703" t="s">
        <v>327</v>
      </c>
      <c r="C1" s="703"/>
      <c r="D1" s="703"/>
      <c r="E1" s="3"/>
      <c r="F1" s="705" t="s">
        <v>368</v>
      </c>
      <c r="G1" s="705"/>
      <c r="H1" s="705"/>
      <c r="I1" s="3"/>
      <c r="J1" s="704" t="s">
        <v>170</v>
      </c>
      <c r="K1" s="704"/>
      <c r="L1" s="704"/>
      <c r="M1" s="3"/>
      <c r="N1" s="699" t="s">
        <v>171</v>
      </c>
      <c r="O1" s="699"/>
      <c r="P1" s="699"/>
      <c r="Q1" s="3"/>
      <c r="Z1" s="697" t="s">
        <v>178</v>
      </c>
      <c r="AA1" s="697"/>
      <c r="AB1" s="697"/>
      <c r="AH1" s="698" t="s">
        <v>179</v>
      </c>
      <c r="AI1" s="698"/>
      <c r="AJ1" s="698"/>
      <c r="AX1" s="697" t="s">
        <v>222</v>
      </c>
      <c r="AY1" s="697"/>
      <c r="AZ1" s="697"/>
      <c r="BB1" s="244" t="s">
        <v>371</v>
      </c>
      <c r="BC1" s="245"/>
      <c r="BD1" s="5"/>
      <c r="BF1" s="697" t="s">
        <v>379</v>
      </c>
      <c r="BG1" s="697"/>
      <c r="BH1" s="697"/>
      <c r="BJ1" s="697" t="s">
        <v>445</v>
      </c>
      <c r="BK1" s="697"/>
      <c r="BL1" s="697"/>
      <c r="BR1" s="515" t="s">
        <v>377</v>
      </c>
      <c r="BS1" s="29"/>
      <c r="BT1" s="29"/>
      <c r="BV1" s="515" t="s">
        <v>682</v>
      </c>
      <c r="BW1" s="29"/>
      <c r="BX1" s="29"/>
    </row>
    <row r="2" spans="1:76">
      <c r="A2" s="3"/>
      <c r="B2" s="6" t="s">
        <v>23</v>
      </c>
      <c r="C2" s="6" t="s">
        <v>24</v>
      </c>
      <c r="D2" s="6" t="s">
        <v>6</v>
      </c>
      <c r="E2" s="3"/>
      <c r="F2" s="6" t="s">
        <v>23</v>
      </c>
      <c r="G2" s="6" t="s">
        <v>24</v>
      </c>
      <c r="H2" s="6" t="s">
        <v>6</v>
      </c>
      <c r="I2" s="3"/>
      <c r="J2" s="7" t="s">
        <v>23</v>
      </c>
      <c r="K2" s="7" t="s">
        <v>24</v>
      </c>
      <c r="L2" s="7" t="s">
        <v>6</v>
      </c>
      <c r="M2" s="3"/>
      <c r="N2" s="7" t="s">
        <v>25</v>
      </c>
      <c r="O2" s="7" t="s">
        <v>24</v>
      </c>
      <c r="P2" s="7" t="s">
        <v>6</v>
      </c>
      <c r="Q2" s="3"/>
      <c r="Z2" s="6" t="s">
        <v>23</v>
      </c>
      <c r="AA2" s="6" t="s">
        <v>24</v>
      </c>
      <c r="AB2" s="6" t="s">
        <v>6</v>
      </c>
      <c r="AH2" s="6" t="s">
        <v>23</v>
      </c>
      <c r="AI2" s="6" t="s">
        <v>24</v>
      </c>
      <c r="AJ2" s="6" t="s">
        <v>6</v>
      </c>
      <c r="AX2" s="6" t="s">
        <v>23</v>
      </c>
      <c r="AY2" s="6" t="s">
        <v>24</v>
      </c>
      <c r="AZ2" s="6" t="s">
        <v>6</v>
      </c>
      <c r="BB2" s="6" t="s">
        <v>23</v>
      </c>
      <c r="BC2" s="246" t="s">
        <v>369</v>
      </c>
      <c r="BD2" s="247" t="s">
        <v>370</v>
      </c>
      <c r="BF2" s="6" t="s">
        <v>23</v>
      </c>
      <c r="BG2" s="6" t="s">
        <v>24</v>
      </c>
      <c r="BH2" s="6" t="s">
        <v>6</v>
      </c>
      <c r="BJ2" s="6" t="s">
        <v>23</v>
      </c>
      <c r="BK2" s="6" t="s">
        <v>24</v>
      </c>
      <c r="BL2" s="6" t="s">
        <v>6</v>
      </c>
      <c r="BR2" s="6" t="s">
        <v>23</v>
      </c>
      <c r="BS2" s="6" t="s">
        <v>24</v>
      </c>
      <c r="BT2" s="6" t="s">
        <v>6</v>
      </c>
      <c r="BV2" s="6" t="s">
        <v>23</v>
      </c>
      <c r="BW2" s="6" t="s">
        <v>24</v>
      </c>
      <c r="BX2" s="6" t="s">
        <v>6</v>
      </c>
    </row>
    <row r="3" spans="1:76">
      <c r="A3" s="3"/>
      <c r="B3" s="8">
        <v>1</v>
      </c>
      <c r="C3" s="568"/>
      <c r="D3" s="667"/>
      <c r="E3" s="3"/>
      <c r="F3" s="8">
        <v>1</v>
      </c>
      <c r="G3" s="8"/>
      <c r="H3" s="9"/>
      <c r="I3" s="3"/>
      <c r="J3" s="10">
        <v>1</v>
      </c>
      <c r="K3" s="11"/>
      <c r="L3" s="11"/>
      <c r="M3" s="3"/>
      <c r="N3" s="10">
        <v>1</v>
      </c>
      <c r="O3" s="11"/>
      <c r="P3" s="11"/>
      <c r="Q3" s="3"/>
      <c r="Z3" s="8">
        <v>1</v>
      </c>
      <c r="AA3" s="8"/>
      <c r="AB3" s="9"/>
      <c r="AH3" s="8">
        <v>1</v>
      </c>
      <c r="AI3" s="8"/>
      <c r="AJ3" s="9"/>
      <c r="AX3" s="8">
        <v>1</v>
      </c>
      <c r="AY3" s="8"/>
      <c r="AZ3" s="9"/>
      <c r="BB3" s="8">
        <v>1</v>
      </c>
      <c r="BC3" s="248">
        <v>6</v>
      </c>
      <c r="BD3" s="249">
        <v>11</v>
      </c>
      <c r="BF3" s="8">
        <v>1</v>
      </c>
      <c r="BG3" s="8"/>
      <c r="BH3" s="9"/>
      <c r="BJ3" s="8">
        <v>1</v>
      </c>
      <c r="BK3" s="8"/>
      <c r="BL3" s="9"/>
      <c r="BR3" s="8">
        <v>1</v>
      </c>
      <c r="BS3" s="8"/>
      <c r="BT3" s="9"/>
      <c r="BV3" s="8">
        <v>1</v>
      </c>
      <c r="BW3" s="581" t="s">
        <v>670</v>
      </c>
      <c r="BX3" s="9"/>
    </row>
    <row r="4" spans="1:76">
      <c r="A4" s="3"/>
      <c r="B4" s="9">
        <v>2</v>
      </c>
      <c r="C4" s="568" t="s">
        <v>535</v>
      </c>
      <c r="D4" s="667"/>
      <c r="E4" s="3"/>
      <c r="F4" s="9">
        <v>2</v>
      </c>
      <c r="G4" s="28" t="s">
        <v>30</v>
      </c>
      <c r="H4" s="355" t="str">
        <f>G4</f>
        <v>実施計画書</v>
      </c>
      <c r="I4" s="3"/>
      <c r="J4" s="11">
        <v>2</v>
      </c>
      <c r="K4" s="11" t="s">
        <v>27</v>
      </c>
      <c r="L4" s="12" t="s">
        <v>26</v>
      </c>
      <c r="M4" s="3"/>
      <c r="N4" s="11">
        <v>2</v>
      </c>
      <c r="O4" s="1" t="s">
        <v>28</v>
      </c>
      <c r="P4" s="2" t="s">
        <v>26</v>
      </c>
      <c r="Q4" s="3"/>
      <c r="Z4" s="9">
        <v>2</v>
      </c>
      <c r="AA4" s="28" t="s">
        <v>180</v>
      </c>
      <c r="AB4" s="9"/>
      <c r="AH4" s="9">
        <v>2</v>
      </c>
      <c r="AI4" s="28" t="s">
        <v>217</v>
      </c>
      <c r="AJ4" s="9"/>
      <c r="AX4" s="9">
        <v>2</v>
      </c>
      <c r="AY4" s="31" t="s">
        <v>223</v>
      </c>
      <c r="AZ4" s="9"/>
      <c r="BB4" s="9">
        <v>2</v>
      </c>
      <c r="BC4" s="250">
        <v>7</v>
      </c>
      <c r="BD4" s="250">
        <v>12</v>
      </c>
      <c r="BF4" s="9">
        <v>2</v>
      </c>
      <c r="BG4" s="568" t="s">
        <v>583</v>
      </c>
      <c r="BH4" s="9"/>
      <c r="BJ4" s="9">
        <v>2</v>
      </c>
      <c r="BK4" s="343" t="s">
        <v>449</v>
      </c>
      <c r="BL4" s="9"/>
      <c r="BR4" s="8">
        <v>2</v>
      </c>
      <c r="BS4" s="8" t="s">
        <v>362</v>
      </c>
      <c r="BT4" s="9" t="s">
        <v>378</v>
      </c>
      <c r="BV4" s="8">
        <v>2</v>
      </c>
      <c r="BW4" s="568" t="s">
        <v>577</v>
      </c>
      <c r="BX4" s="9"/>
    </row>
    <row r="5" spans="1:76">
      <c r="A5" s="3"/>
      <c r="B5" s="9">
        <v>3</v>
      </c>
      <c r="C5" s="568" t="s">
        <v>548</v>
      </c>
      <c r="D5" s="667"/>
      <c r="E5" s="3"/>
      <c r="F5" s="9">
        <v>3</v>
      </c>
      <c r="G5" s="297" t="s">
        <v>420</v>
      </c>
      <c r="H5" s="355" t="str">
        <f>G5</f>
        <v>変更実施計画書</v>
      </c>
      <c r="I5" s="3"/>
      <c r="J5" s="11">
        <v>3</v>
      </c>
      <c r="K5" s="13" t="s">
        <v>32</v>
      </c>
      <c r="L5" s="14" t="s">
        <v>31</v>
      </c>
      <c r="M5" s="3"/>
      <c r="N5" s="11">
        <v>3</v>
      </c>
      <c r="O5" s="1" t="s">
        <v>33</v>
      </c>
      <c r="P5" s="2" t="s">
        <v>31</v>
      </c>
      <c r="Q5" s="3"/>
      <c r="Z5" s="9">
        <v>3</v>
      </c>
      <c r="AA5" s="28" t="s">
        <v>181</v>
      </c>
      <c r="AB5" s="9"/>
      <c r="AH5" s="9">
        <v>3</v>
      </c>
      <c r="AI5" s="28" t="s">
        <v>218</v>
      </c>
      <c r="AJ5" s="9"/>
      <c r="AX5" s="9">
        <v>3</v>
      </c>
      <c r="AY5" s="31" t="s">
        <v>224</v>
      </c>
      <c r="AZ5" s="9"/>
      <c r="BB5" s="9">
        <v>3</v>
      </c>
      <c r="BC5" s="248">
        <v>8</v>
      </c>
      <c r="BD5" s="249">
        <v>13</v>
      </c>
      <c r="BF5" s="8">
        <v>3</v>
      </c>
      <c r="BG5" s="568" t="s">
        <v>584</v>
      </c>
      <c r="BH5" s="9"/>
      <c r="BJ5" s="8">
        <v>3</v>
      </c>
      <c r="BK5" s="343" t="s">
        <v>450</v>
      </c>
      <c r="BL5" s="9"/>
      <c r="BR5" s="8">
        <v>3</v>
      </c>
      <c r="BS5" s="514" t="s">
        <v>227</v>
      </c>
      <c r="BT5" s="662" t="s">
        <v>378</v>
      </c>
      <c r="BV5" s="8">
        <v>3</v>
      </c>
      <c r="BW5" s="568" t="s">
        <v>576</v>
      </c>
      <c r="BX5" s="9"/>
    </row>
    <row r="6" spans="1:76">
      <c r="A6" s="3"/>
      <c r="B6" s="9">
        <v>4</v>
      </c>
      <c r="C6" s="581" t="s">
        <v>559</v>
      </c>
      <c r="D6" s="667"/>
      <c r="E6" s="3"/>
      <c r="F6" s="9">
        <v>4</v>
      </c>
      <c r="G6" s="9" t="s">
        <v>207</v>
      </c>
      <c r="H6" s="355" t="s">
        <v>545</v>
      </c>
      <c r="I6" s="3"/>
      <c r="J6" s="11">
        <v>4</v>
      </c>
      <c r="K6" s="13" t="s">
        <v>35</v>
      </c>
      <c r="L6" s="12" t="s">
        <v>34</v>
      </c>
      <c r="M6" s="3"/>
      <c r="N6" s="11">
        <v>4</v>
      </c>
      <c r="O6" s="1" t="s">
        <v>37</v>
      </c>
      <c r="P6" s="2" t="s">
        <v>36</v>
      </c>
      <c r="Q6" s="3"/>
      <c r="Z6" s="9">
        <v>4</v>
      </c>
      <c r="AA6" s="9" t="s">
        <v>182</v>
      </c>
      <c r="AB6" s="9"/>
      <c r="AH6" s="9">
        <v>4</v>
      </c>
      <c r="AI6" s="581" t="s">
        <v>826</v>
      </c>
      <c r="AJ6" s="9"/>
      <c r="BB6" s="9">
        <v>4</v>
      </c>
      <c r="BC6" s="248">
        <v>9</v>
      </c>
      <c r="BD6" s="249">
        <v>14</v>
      </c>
      <c r="BF6" s="9">
        <v>4</v>
      </c>
      <c r="BG6" s="280"/>
      <c r="BH6" s="9"/>
      <c r="BJ6" s="9">
        <v>4</v>
      </c>
      <c r="BK6" s="518" t="s">
        <v>562</v>
      </c>
      <c r="BL6" s="9"/>
      <c r="BR6" s="8">
        <v>4</v>
      </c>
      <c r="BS6" s="514" t="s">
        <v>169</v>
      </c>
      <c r="BT6" s="662" t="s">
        <v>378</v>
      </c>
      <c r="BV6" s="8">
        <v>4</v>
      </c>
      <c r="BW6" s="581" t="s">
        <v>678</v>
      </c>
      <c r="BX6" s="9"/>
    </row>
    <row r="7" spans="1:76">
      <c r="A7" s="3"/>
      <c r="B7" s="9">
        <v>5</v>
      </c>
      <c r="C7" s="581" t="s">
        <v>604</v>
      </c>
      <c r="D7" s="667"/>
      <c r="E7" s="3"/>
      <c r="F7" s="9">
        <v>5</v>
      </c>
      <c r="G7" s="9" t="s">
        <v>208</v>
      </c>
      <c r="H7" s="355" t="s">
        <v>546</v>
      </c>
      <c r="I7" s="3"/>
      <c r="J7" s="10">
        <v>5</v>
      </c>
      <c r="K7" s="13" t="s">
        <v>39</v>
      </c>
      <c r="L7" s="14" t="s">
        <v>38</v>
      </c>
      <c r="M7" s="3"/>
      <c r="N7" s="10">
        <v>5</v>
      </c>
      <c r="O7" s="1" t="s">
        <v>41</v>
      </c>
      <c r="P7" s="2" t="s">
        <v>40</v>
      </c>
      <c r="Q7" s="3"/>
      <c r="Z7" s="9">
        <v>5</v>
      </c>
      <c r="AA7" s="9" t="s">
        <v>183</v>
      </c>
      <c r="AB7" s="9"/>
      <c r="AH7" s="9">
        <v>5</v>
      </c>
      <c r="AI7" s="568" t="s">
        <v>341</v>
      </c>
      <c r="AJ7" s="9"/>
      <c r="BB7" s="9">
        <v>5</v>
      </c>
      <c r="BC7" s="250">
        <v>10</v>
      </c>
      <c r="BD7" s="250">
        <v>15</v>
      </c>
      <c r="BJ7" s="8">
        <v>5</v>
      </c>
      <c r="BK7" s="514" t="s">
        <v>451</v>
      </c>
      <c r="BL7" s="9"/>
      <c r="BR7" s="8">
        <v>5</v>
      </c>
      <c r="BS7" s="514" t="s">
        <v>230</v>
      </c>
      <c r="BT7" s="662" t="s">
        <v>378</v>
      </c>
      <c r="BV7" s="8">
        <v>5</v>
      </c>
      <c r="BW7" s="568"/>
      <c r="BX7" s="9"/>
    </row>
    <row r="8" spans="1:76">
      <c r="B8" s="9">
        <v>6</v>
      </c>
      <c r="C8" s="581"/>
      <c r="D8" s="9"/>
      <c r="E8" s="15"/>
      <c r="F8" s="9">
        <v>6</v>
      </c>
      <c r="G8" s="9"/>
      <c r="H8" s="9"/>
      <c r="I8" s="15"/>
      <c r="J8" s="11">
        <v>6</v>
      </c>
      <c r="K8" s="13" t="s">
        <v>43</v>
      </c>
      <c r="L8" s="12" t="s">
        <v>42</v>
      </c>
      <c r="M8" s="3"/>
      <c r="N8" s="11">
        <v>6</v>
      </c>
      <c r="O8" s="1" t="s">
        <v>44</v>
      </c>
      <c r="P8" s="2" t="s">
        <v>45</v>
      </c>
      <c r="Q8" s="3"/>
      <c r="Z8" s="9">
        <v>6</v>
      </c>
      <c r="AA8" s="16" t="s">
        <v>184</v>
      </c>
      <c r="AB8" s="16"/>
      <c r="AH8" s="9" t="s">
        <v>340</v>
      </c>
      <c r="AI8" s="176"/>
      <c r="AJ8" s="9"/>
      <c r="BB8" s="9">
        <v>6</v>
      </c>
      <c r="BC8" s="248">
        <v>11</v>
      </c>
      <c r="BD8" s="249">
        <v>16</v>
      </c>
      <c r="BJ8" s="9">
        <v>6</v>
      </c>
      <c r="BK8" s="514" t="s">
        <v>452</v>
      </c>
      <c r="BL8" s="9"/>
      <c r="BR8" s="8">
        <v>6</v>
      </c>
      <c r="BS8" s="514" t="s">
        <v>228</v>
      </c>
      <c r="BT8" s="662" t="s">
        <v>378</v>
      </c>
      <c r="BV8" s="8">
        <v>6</v>
      </c>
      <c r="BW8" s="568"/>
      <c r="BX8" s="9"/>
    </row>
    <row r="9" spans="1:76" ht="14.25">
      <c r="B9" s="9">
        <v>7</v>
      </c>
      <c r="C9" s="581"/>
      <c r="D9" s="9"/>
      <c r="E9" s="15"/>
      <c r="F9" s="15"/>
      <c r="G9" s="15"/>
      <c r="H9" s="15"/>
      <c r="I9" s="15"/>
      <c r="J9" s="11">
        <v>7</v>
      </c>
      <c r="K9" s="13" t="s">
        <v>47</v>
      </c>
      <c r="L9" s="14" t="s">
        <v>46</v>
      </c>
      <c r="M9" s="3"/>
      <c r="N9" s="10">
        <v>7</v>
      </c>
      <c r="O9" s="1" t="s">
        <v>48</v>
      </c>
      <c r="P9" s="2" t="s">
        <v>49</v>
      </c>
      <c r="Q9" s="3"/>
      <c r="Z9" s="9">
        <v>7</v>
      </c>
      <c r="AA9" s="16" t="s">
        <v>185</v>
      </c>
      <c r="AB9" s="16"/>
      <c r="BB9" s="9">
        <v>7</v>
      </c>
      <c r="BC9" s="248">
        <v>12</v>
      </c>
      <c r="BD9" s="249">
        <v>17</v>
      </c>
      <c r="BF9" s="697" t="s">
        <v>776</v>
      </c>
      <c r="BG9" s="697"/>
      <c r="BH9" s="697"/>
      <c r="BJ9" s="8">
        <v>7</v>
      </c>
      <c r="BK9" s="514" t="s">
        <v>519</v>
      </c>
      <c r="BL9" s="9"/>
      <c r="BR9" s="8">
        <v>7</v>
      </c>
      <c r="BS9" s="514" t="s">
        <v>234</v>
      </c>
      <c r="BT9" s="662" t="s">
        <v>378</v>
      </c>
      <c r="BV9" s="8">
        <v>7</v>
      </c>
      <c r="BW9" s="518"/>
      <c r="BX9" s="9"/>
    </row>
    <row r="10" spans="1:76" ht="14.25">
      <c r="B10" s="9">
        <v>8</v>
      </c>
      <c r="C10" s="104"/>
      <c r="D10" s="9"/>
      <c r="E10" s="15"/>
      <c r="F10" s="706" t="s">
        <v>172</v>
      </c>
      <c r="G10" s="706"/>
      <c r="H10" s="706"/>
      <c r="I10" s="15"/>
      <c r="J10" s="11">
        <v>8</v>
      </c>
      <c r="K10" s="13" t="s">
        <v>51</v>
      </c>
      <c r="L10" s="12" t="s">
        <v>50</v>
      </c>
      <c r="M10" s="3"/>
      <c r="N10" s="11">
        <v>8</v>
      </c>
      <c r="O10" s="1" t="s">
        <v>52</v>
      </c>
      <c r="P10" s="2" t="s">
        <v>53</v>
      </c>
      <c r="Q10" s="3"/>
      <c r="Z10" s="9">
        <v>8</v>
      </c>
      <c r="AA10" s="16" t="s">
        <v>186</v>
      </c>
      <c r="AB10" s="16"/>
      <c r="BB10" s="9">
        <v>8</v>
      </c>
      <c r="BC10" s="250">
        <v>13</v>
      </c>
      <c r="BD10" s="250">
        <v>18</v>
      </c>
      <c r="BF10" s="644" t="s">
        <v>23</v>
      </c>
      <c r="BG10" s="644" t="s">
        <v>24</v>
      </c>
      <c r="BH10" s="644" t="s">
        <v>6</v>
      </c>
      <c r="BJ10" s="9">
        <v>8</v>
      </c>
      <c r="BK10" s="514" t="s">
        <v>537</v>
      </c>
      <c r="BL10" s="9"/>
      <c r="BR10" s="8">
        <v>8</v>
      </c>
      <c r="BS10" s="514" t="s">
        <v>239</v>
      </c>
      <c r="BT10" s="662" t="s">
        <v>378</v>
      </c>
      <c r="BV10" s="8">
        <v>8</v>
      </c>
      <c r="BW10" s="518"/>
      <c r="BX10" s="9"/>
    </row>
    <row r="11" spans="1:76">
      <c r="B11" s="9">
        <v>9</v>
      </c>
      <c r="C11" s="176"/>
      <c r="D11" s="9"/>
      <c r="E11" s="15"/>
      <c r="F11" s="6" t="s">
        <v>23</v>
      </c>
      <c r="G11" s="6" t="s">
        <v>24</v>
      </c>
      <c r="H11" s="6" t="s">
        <v>6</v>
      </c>
      <c r="I11" s="15"/>
      <c r="J11" s="10">
        <v>9</v>
      </c>
      <c r="K11" s="13" t="s">
        <v>55</v>
      </c>
      <c r="L11" s="14" t="s">
        <v>54</v>
      </c>
      <c r="M11" s="3"/>
      <c r="N11" s="10">
        <v>9</v>
      </c>
      <c r="O11" s="1" t="s">
        <v>56</v>
      </c>
      <c r="P11" s="2" t="s">
        <v>57</v>
      </c>
      <c r="Q11" s="3"/>
      <c r="BB11" s="9">
        <v>9</v>
      </c>
      <c r="BC11" s="248">
        <v>14</v>
      </c>
      <c r="BD11" s="249">
        <v>19</v>
      </c>
      <c r="BF11" s="645">
        <v>1</v>
      </c>
      <c r="BG11" s="645"/>
      <c r="BH11" s="645"/>
      <c r="BJ11" s="8">
        <v>9</v>
      </c>
      <c r="BK11" s="514" t="s">
        <v>538</v>
      </c>
      <c r="BL11" s="9"/>
      <c r="BR11" s="8">
        <v>9</v>
      </c>
      <c r="BS11" s="514" t="s">
        <v>293</v>
      </c>
      <c r="BT11" s="662" t="s">
        <v>378</v>
      </c>
      <c r="BV11" s="8">
        <v>9</v>
      </c>
      <c r="BW11" s="518"/>
      <c r="BX11" s="9"/>
    </row>
    <row r="12" spans="1:76">
      <c r="B12" s="9">
        <v>10</v>
      </c>
      <c r="C12" s="343"/>
      <c r="D12" s="9"/>
      <c r="E12" s="15"/>
      <c r="F12" s="9">
        <v>1</v>
      </c>
      <c r="G12" s="17"/>
      <c r="H12" s="9"/>
      <c r="I12" s="15"/>
      <c r="J12" s="11">
        <v>10</v>
      </c>
      <c r="K12" s="13" t="s">
        <v>59</v>
      </c>
      <c r="L12" s="12" t="s">
        <v>58</v>
      </c>
      <c r="M12" s="3"/>
      <c r="N12" s="11">
        <v>10</v>
      </c>
      <c r="O12" s="1"/>
      <c r="P12" s="2"/>
      <c r="Q12" s="3"/>
      <c r="BB12" s="9">
        <v>10</v>
      </c>
      <c r="BC12" s="248">
        <v>15</v>
      </c>
      <c r="BD12" s="249">
        <v>20</v>
      </c>
      <c r="BF12" s="645">
        <v>2</v>
      </c>
      <c r="BG12" s="581" t="s">
        <v>369</v>
      </c>
      <c r="BH12" s="645"/>
      <c r="BJ12" s="9">
        <v>10</v>
      </c>
      <c r="BK12" s="514" t="s">
        <v>539</v>
      </c>
      <c r="BL12" s="9"/>
      <c r="BR12" s="8">
        <v>10</v>
      </c>
      <c r="BS12" s="514" t="s">
        <v>367</v>
      </c>
      <c r="BT12" s="662" t="s">
        <v>378</v>
      </c>
      <c r="BV12" s="8">
        <v>10</v>
      </c>
      <c r="BW12" s="518"/>
      <c r="BX12" s="9"/>
    </row>
    <row r="13" spans="1:76">
      <c r="B13" s="9" t="s">
        <v>462</v>
      </c>
      <c r="C13" s="364"/>
      <c r="D13" s="9"/>
      <c r="F13" s="9">
        <v>2</v>
      </c>
      <c r="G13" s="9" t="s">
        <v>29</v>
      </c>
      <c r="H13" s="9"/>
      <c r="J13" s="11">
        <v>11</v>
      </c>
      <c r="K13" s="13" t="s">
        <v>61</v>
      </c>
      <c r="L13" s="14" t="s">
        <v>60</v>
      </c>
      <c r="M13" s="3"/>
      <c r="N13" s="3"/>
      <c r="O13" s="3"/>
      <c r="P13" s="3"/>
      <c r="Q13" s="3"/>
      <c r="BB13" s="9">
        <v>11</v>
      </c>
      <c r="BC13" s="250">
        <v>16</v>
      </c>
      <c r="BD13" s="250">
        <v>21</v>
      </c>
      <c r="BF13" s="645">
        <v>3</v>
      </c>
      <c r="BG13" s="581" t="s">
        <v>370</v>
      </c>
      <c r="BH13" s="645"/>
      <c r="BJ13" s="8">
        <v>11</v>
      </c>
      <c r="BK13" s="514" t="s">
        <v>540</v>
      </c>
      <c r="BL13" s="9"/>
      <c r="BR13" s="8">
        <v>11</v>
      </c>
      <c r="BS13" s="516" t="s">
        <v>547</v>
      </c>
      <c r="BT13" s="662" t="s">
        <v>378</v>
      </c>
    </row>
    <row r="14" spans="1:76">
      <c r="B14" s="15"/>
      <c r="C14" s="32"/>
      <c r="D14" s="15"/>
      <c r="F14" s="9">
        <v>3</v>
      </c>
      <c r="G14" s="9" t="s">
        <v>174</v>
      </c>
      <c r="H14" s="9"/>
      <c r="J14" s="11">
        <v>12</v>
      </c>
      <c r="K14" s="13" t="s">
        <v>63</v>
      </c>
      <c r="L14" s="12" t="s">
        <v>62</v>
      </c>
      <c r="M14" s="3"/>
      <c r="N14" s="18"/>
      <c r="O14" s="18"/>
      <c r="P14" s="3"/>
      <c r="Q14" s="3"/>
      <c r="BB14" s="9">
        <v>12</v>
      </c>
      <c r="BC14" s="248">
        <v>17</v>
      </c>
      <c r="BD14" s="249">
        <v>22</v>
      </c>
      <c r="BF14" s="645">
        <v>4</v>
      </c>
      <c r="BG14" s="568"/>
      <c r="BH14" s="645"/>
      <c r="BJ14" s="9">
        <v>12</v>
      </c>
      <c r="BK14" s="518" t="s">
        <v>563</v>
      </c>
      <c r="BL14" s="9"/>
      <c r="BR14" s="8" t="s">
        <v>558</v>
      </c>
      <c r="BS14" s="516" t="s">
        <v>559</v>
      </c>
      <c r="BT14" s="662" t="s">
        <v>378</v>
      </c>
    </row>
    <row r="15" spans="1:76" ht="14.25">
      <c r="B15" s="703" t="s">
        <v>328</v>
      </c>
      <c r="C15" s="703"/>
      <c r="D15" s="703"/>
      <c r="E15" s="4"/>
      <c r="F15" s="4"/>
      <c r="G15" s="4"/>
      <c r="H15" s="4"/>
      <c r="I15" s="4"/>
      <c r="J15" s="10">
        <v>13</v>
      </c>
      <c r="K15" s="13" t="s">
        <v>65</v>
      </c>
      <c r="L15" s="14" t="s">
        <v>64</v>
      </c>
      <c r="M15" s="19"/>
      <c r="N15" s="20"/>
      <c r="O15" s="20"/>
      <c r="P15" s="3"/>
      <c r="Q15" s="3"/>
      <c r="BB15" s="9">
        <v>13</v>
      </c>
      <c r="BC15" s="248">
        <v>18</v>
      </c>
      <c r="BD15" s="249">
        <v>23</v>
      </c>
      <c r="BJ15" s="8">
        <v>13</v>
      </c>
      <c r="BL15" s="9"/>
      <c r="BR15" s="8" t="s">
        <v>560</v>
      </c>
      <c r="BS15" s="8" t="s">
        <v>604</v>
      </c>
      <c r="BT15" s="662" t="s">
        <v>378</v>
      </c>
      <c r="BV15" s="515" t="s">
        <v>575</v>
      </c>
      <c r="BW15" s="614"/>
      <c r="BX15" s="614"/>
    </row>
    <row r="16" spans="1:76" ht="14.25">
      <c r="B16" s="6" t="s">
        <v>23</v>
      </c>
      <c r="C16" s="6" t="s">
        <v>24</v>
      </c>
      <c r="D16" s="6" t="s">
        <v>6</v>
      </c>
      <c r="E16" s="21"/>
      <c r="F16" s="4"/>
      <c r="G16" s="4"/>
      <c r="H16" s="4"/>
      <c r="I16" s="21"/>
      <c r="J16" s="11">
        <v>14</v>
      </c>
      <c r="K16" s="13" t="s">
        <v>67</v>
      </c>
      <c r="L16" s="12" t="s">
        <v>66</v>
      </c>
      <c r="M16" s="3"/>
      <c r="N16" s="3"/>
      <c r="O16" s="3"/>
      <c r="P16" s="3"/>
      <c r="Q16" s="3"/>
      <c r="BB16" s="9">
        <v>14</v>
      </c>
      <c r="BC16" s="250">
        <v>19</v>
      </c>
      <c r="BD16" s="250">
        <v>24</v>
      </c>
      <c r="BJ16" s="9">
        <v>14</v>
      </c>
      <c r="BK16" s="343"/>
      <c r="BL16" s="9"/>
      <c r="BR16" s="8" t="s">
        <v>561</v>
      </c>
      <c r="BS16" s="8" t="s">
        <v>701</v>
      </c>
      <c r="BT16" s="662" t="s">
        <v>378</v>
      </c>
      <c r="BV16" s="612" t="s">
        <v>23</v>
      </c>
      <c r="BW16" s="612" t="s">
        <v>24</v>
      </c>
      <c r="BX16" s="612" t="s">
        <v>6</v>
      </c>
    </row>
    <row r="17" spans="2:76" ht="14.25">
      <c r="B17" s="8">
        <v>1</v>
      </c>
      <c r="C17" s="568"/>
      <c r="D17" s="667"/>
      <c r="E17" s="22"/>
      <c r="F17" s="697" t="s">
        <v>175</v>
      </c>
      <c r="G17" s="697"/>
      <c r="H17" s="697"/>
      <c r="I17" s="22"/>
      <c r="J17" s="11">
        <v>15</v>
      </c>
      <c r="K17" s="13" t="s">
        <v>69</v>
      </c>
      <c r="L17" s="14" t="s">
        <v>68</v>
      </c>
      <c r="M17" s="3"/>
      <c r="N17" s="3"/>
      <c r="O17" s="3"/>
      <c r="P17" s="3"/>
      <c r="Q17" s="3"/>
      <c r="BB17" s="9">
        <v>15</v>
      </c>
      <c r="BC17" s="248">
        <v>20</v>
      </c>
      <c r="BD17" s="249">
        <v>25</v>
      </c>
      <c r="BJ17" s="8">
        <v>15</v>
      </c>
      <c r="BK17" s="343"/>
      <c r="BL17" s="9"/>
      <c r="BV17" s="8">
        <v>1</v>
      </c>
      <c r="BW17" s="581" t="s">
        <v>670</v>
      </c>
      <c r="BX17" s="613"/>
    </row>
    <row r="18" spans="2:76">
      <c r="B18" s="9">
        <v>2</v>
      </c>
      <c r="C18" s="568" t="s">
        <v>548</v>
      </c>
      <c r="D18" s="667"/>
      <c r="E18" s="23"/>
      <c r="F18" s="6" t="s">
        <v>23</v>
      </c>
      <c r="G18" s="6" t="s">
        <v>24</v>
      </c>
      <c r="H18" s="6" t="s">
        <v>6</v>
      </c>
      <c r="I18" s="23"/>
      <c r="J18" s="11">
        <v>16</v>
      </c>
      <c r="K18" s="13" t="s">
        <v>71</v>
      </c>
      <c r="L18" s="12" t="s">
        <v>70</v>
      </c>
      <c r="M18" s="3"/>
      <c r="N18" s="3"/>
      <c r="O18" s="3"/>
      <c r="P18" s="3"/>
      <c r="Q18" s="3"/>
      <c r="BB18" s="9">
        <v>16</v>
      </c>
      <c r="BC18" s="248">
        <v>21</v>
      </c>
      <c r="BD18" s="249">
        <v>26</v>
      </c>
      <c r="BJ18" s="9">
        <v>16</v>
      </c>
      <c r="BK18" s="343"/>
      <c r="BL18" s="9"/>
      <c r="BV18" s="8">
        <v>2</v>
      </c>
      <c r="BW18" s="581" t="s">
        <v>683</v>
      </c>
      <c r="BX18" s="613"/>
    </row>
    <row r="19" spans="2:76">
      <c r="B19" s="9">
        <v>3</v>
      </c>
      <c r="C19" s="581" t="s">
        <v>559</v>
      </c>
      <c r="D19" s="667"/>
      <c r="E19" s="24"/>
      <c r="F19" s="8">
        <v>1</v>
      </c>
      <c r="G19" s="8"/>
      <c r="H19" s="9"/>
      <c r="I19" s="24"/>
      <c r="J19" s="10">
        <v>17</v>
      </c>
      <c r="K19" s="13" t="s">
        <v>73</v>
      </c>
      <c r="L19" s="14" t="s">
        <v>72</v>
      </c>
      <c r="M19" s="3"/>
      <c r="N19" s="3"/>
      <c r="BB19" s="9">
        <v>17</v>
      </c>
      <c r="BC19" s="250">
        <v>22</v>
      </c>
      <c r="BD19" s="250">
        <v>27</v>
      </c>
      <c r="BJ19" s="8">
        <v>17</v>
      </c>
      <c r="BK19" s="343"/>
      <c r="BL19" s="9"/>
      <c r="BV19" s="8">
        <v>3</v>
      </c>
      <c r="BW19" s="568" t="s">
        <v>576</v>
      </c>
      <c r="BX19" s="613"/>
    </row>
    <row r="20" spans="2:76" ht="14.25">
      <c r="B20" s="9">
        <v>4</v>
      </c>
      <c r="C20" s="581" t="s">
        <v>604</v>
      </c>
      <c r="D20" s="667"/>
      <c r="E20" s="25"/>
      <c r="F20" s="9">
        <v>2</v>
      </c>
      <c r="G20" s="28" t="s">
        <v>176</v>
      </c>
      <c r="H20" s="9"/>
      <c r="I20" s="25"/>
      <c r="J20" s="11">
        <v>18</v>
      </c>
      <c r="K20" s="13" t="s">
        <v>75</v>
      </c>
      <c r="L20" s="12" t="s">
        <v>74</v>
      </c>
      <c r="M20" s="3"/>
      <c r="N20" s="3"/>
      <c r="Z20" s="698" t="s">
        <v>232</v>
      </c>
      <c r="AA20" s="698"/>
      <c r="AB20" s="698"/>
      <c r="BB20" s="9">
        <v>18</v>
      </c>
      <c r="BC20" s="248">
        <v>23</v>
      </c>
      <c r="BD20" s="249">
        <v>28</v>
      </c>
      <c r="BJ20" s="9">
        <v>18</v>
      </c>
      <c r="BK20" s="343"/>
      <c r="BL20" s="9"/>
      <c r="BV20" s="8">
        <v>4</v>
      </c>
      <c r="BW20" s="581"/>
      <c r="BX20" s="613"/>
    </row>
    <row r="21" spans="2:76">
      <c r="B21" s="9">
        <v>5</v>
      </c>
      <c r="C21" s="581"/>
      <c r="D21" s="9"/>
      <c r="E21" s="21"/>
      <c r="F21" s="9">
        <v>3</v>
      </c>
      <c r="G21" s="28" t="s">
        <v>177</v>
      </c>
      <c r="H21" s="9"/>
      <c r="I21" s="21"/>
      <c r="J21" s="11">
        <v>19</v>
      </c>
      <c r="K21" s="13" t="s">
        <v>77</v>
      </c>
      <c r="L21" s="14" t="s">
        <v>76</v>
      </c>
      <c r="M21" s="3"/>
      <c r="N21" s="3"/>
      <c r="Z21" s="6" t="s">
        <v>23</v>
      </c>
      <c r="AA21" s="6" t="s">
        <v>24</v>
      </c>
      <c r="AB21" s="6" t="s">
        <v>6</v>
      </c>
      <c r="BB21" s="9">
        <v>19</v>
      </c>
      <c r="BC21" s="248">
        <v>24</v>
      </c>
      <c r="BD21" s="249">
        <v>29</v>
      </c>
      <c r="BJ21" s="8">
        <v>19</v>
      </c>
      <c r="BK21" s="330"/>
      <c r="BL21" s="9"/>
      <c r="BV21" s="8">
        <v>5</v>
      </c>
      <c r="BW21" s="568"/>
      <c r="BX21" s="613"/>
    </row>
    <row r="22" spans="2:76">
      <c r="B22" s="9">
        <v>6</v>
      </c>
      <c r="C22" s="581"/>
      <c r="D22" s="9"/>
      <c r="E22" s="22"/>
      <c r="F22" s="21"/>
      <c r="G22" s="21"/>
      <c r="H22" s="21"/>
      <c r="I22" s="22"/>
      <c r="J22" s="11">
        <v>20</v>
      </c>
      <c r="K22" s="13" t="s">
        <v>79</v>
      </c>
      <c r="L22" s="12" t="s">
        <v>78</v>
      </c>
      <c r="M22" s="3"/>
      <c r="N22" s="3"/>
      <c r="Z22" s="8">
        <v>1</v>
      </c>
      <c r="AA22" s="8" t="s">
        <v>666</v>
      </c>
      <c r="AB22" s="9"/>
      <c r="BB22" s="9">
        <v>20</v>
      </c>
      <c r="BC22" s="250">
        <v>25</v>
      </c>
      <c r="BD22" s="250">
        <v>30</v>
      </c>
      <c r="BJ22" s="9">
        <v>20</v>
      </c>
      <c r="BK22" s="330"/>
      <c r="BL22" s="9"/>
      <c r="BV22" s="8">
        <v>6</v>
      </c>
      <c r="BW22" s="581"/>
      <c r="BX22" s="613"/>
    </row>
    <row r="23" spans="2:76" ht="14.25">
      <c r="B23" s="9">
        <v>7</v>
      </c>
      <c r="C23" s="47"/>
      <c r="D23" s="9"/>
      <c r="E23" s="15"/>
      <c r="F23" s="21"/>
      <c r="G23" s="21"/>
      <c r="H23" s="21"/>
      <c r="I23" s="15"/>
      <c r="J23" s="10">
        <v>21</v>
      </c>
      <c r="K23" s="13" t="s">
        <v>81</v>
      </c>
      <c r="L23" s="14" t="s">
        <v>80</v>
      </c>
      <c r="M23" s="3"/>
      <c r="N23" s="698" t="s">
        <v>614</v>
      </c>
      <c r="O23" s="698"/>
      <c r="P23" s="700"/>
      <c r="V23" s="3"/>
      <c r="Z23" s="9">
        <v>2</v>
      </c>
      <c r="AA23" s="581" t="s">
        <v>693</v>
      </c>
      <c r="AB23" s="9"/>
      <c r="BB23" s="9">
        <v>21</v>
      </c>
      <c r="BC23" s="248">
        <v>26</v>
      </c>
      <c r="BD23" s="249">
        <v>31</v>
      </c>
      <c r="BV23" s="8">
        <v>7</v>
      </c>
      <c r="BW23" s="568"/>
      <c r="BX23" s="613"/>
    </row>
    <row r="24" spans="2:76" ht="14.25">
      <c r="B24" s="9">
        <v>8</v>
      </c>
      <c r="C24" s="104"/>
      <c r="D24" s="9"/>
      <c r="E24" s="15"/>
      <c r="F24" s="703" t="s">
        <v>173</v>
      </c>
      <c r="G24" s="703"/>
      <c r="H24" s="703"/>
      <c r="I24" s="15"/>
      <c r="J24" s="11">
        <v>22</v>
      </c>
      <c r="K24" s="13" t="s">
        <v>83</v>
      </c>
      <c r="L24" s="12" t="s">
        <v>82</v>
      </c>
      <c r="M24" s="3"/>
      <c r="N24" s="6" t="s">
        <v>23</v>
      </c>
      <c r="O24" s="6" t="s">
        <v>24</v>
      </c>
      <c r="P24" s="701" t="s">
        <v>6</v>
      </c>
      <c r="Q24" s="701"/>
      <c r="R24" s="701"/>
      <c r="S24" s="701"/>
      <c r="T24" s="701"/>
      <c r="U24" s="701"/>
      <c r="V24" s="701"/>
      <c r="W24" s="701"/>
      <c r="Z24" s="9">
        <v>3</v>
      </c>
      <c r="AA24" s="581" t="s">
        <v>795</v>
      </c>
      <c r="AB24" s="9"/>
      <c r="BB24" s="9">
        <v>22</v>
      </c>
      <c r="BC24" s="248">
        <v>27</v>
      </c>
      <c r="BD24" s="249">
        <v>32</v>
      </c>
      <c r="BV24" s="8">
        <v>8</v>
      </c>
      <c r="BW24" s="568"/>
      <c r="BX24" s="613"/>
    </row>
    <row r="25" spans="2:76">
      <c r="B25" s="9">
        <v>9</v>
      </c>
      <c r="C25" s="343"/>
      <c r="D25" s="9"/>
      <c r="F25" s="6" t="s">
        <v>23</v>
      </c>
      <c r="G25" s="6" t="s">
        <v>24</v>
      </c>
      <c r="H25" s="6" t="s">
        <v>6</v>
      </c>
      <c r="J25" s="11">
        <v>23</v>
      </c>
      <c r="K25" s="13" t="s">
        <v>85</v>
      </c>
      <c r="L25" s="14" t="s">
        <v>84</v>
      </c>
      <c r="M25" s="3"/>
      <c r="N25" s="8">
        <v>1</v>
      </c>
      <c r="O25" s="641"/>
      <c r="P25" s="702"/>
      <c r="Q25" s="702"/>
      <c r="R25" s="702"/>
      <c r="S25" s="702"/>
      <c r="T25" s="702"/>
      <c r="U25" s="702"/>
      <c r="V25" s="702"/>
      <c r="W25" s="702"/>
      <c r="Z25" s="9">
        <v>4</v>
      </c>
      <c r="AA25" s="581" t="s">
        <v>673</v>
      </c>
      <c r="AB25" s="645" t="s">
        <v>674</v>
      </c>
      <c r="BB25" s="9">
        <v>23</v>
      </c>
      <c r="BC25" s="250">
        <v>28</v>
      </c>
      <c r="BD25" s="250">
        <v>33</v>
      </c>
      <c r="BV25" s="8">
        <v>9</v>
      </c>
      <c r="BW25" s="568"/>
      <c r="BX25" s="613"/>
    </row>
    <row r="26" spans="2:76">
      <c r="B26" s="9" t="s">
        <v>463</v>
      </c>
      <c r="C26" s="364"/>
      <c r="D26" s="9"/>
      <c r="F26" s="8">
        <v>1</v>
      </c>
      <c r="G26" s="8"/>
      <c r="H26" s="9"/>
      <c r="J26" s="11">
        <v>24</v>
      </c>
      <c r="K26" s="13" t="s">
        <v>87</v>
      </c>
      <c r="L26" s="12" t="s">
        <v>86</v>
      </c>
      <c r="M26" s="3"/>
      <c r="N26" s="8">
        <v>1</v>
      </c>
      <c r="O26" s="641" t="s">
        <v>703</v>
      </c>
      <c r="P26" s="702" t="s">
        <v>740</v>
      </c>
      <c r="Q26" s="702"/>
      <c r="R26" s="702"/>
      <c r="S26" s="702"/>
      <c r="T26" s="702"/>
      <c r="U26" s="702"/>
      <c r="V26" s="702"/>
      <c r="W26" s="702"/>
      <c r="Z26" s="9">
        <v>5</v>
      </c>
      <c r="AA26" s="31"/>
      <c r="AB26" s="9"/>
      <c r="BB26" s="9">
        <v>24</v>
      </c>
      <c r="BC26" s="248">
        <v>29</v>
      </c>
      <c r="BD26" s="249">
        <v>34</v>
      </c>
      <c r="BV26" s="8">
        <v>10</v>
      </c>
      <c r="BW26" s="568"/>
      <c r="BX26" s="613"/>
    </row>
    <row r="27" spans="2:76">
      <c r="F27" s="8">
        <v>2</v>
      </c>
      <c r="G27" s="631">
        <v>44652</v>
      </c>
      <c r="H27" s="16" t="s">
        <v>372</v>
      </c>
      <c r="J27" s="10">
        <v>25</v>
      </c>
      <c r="K27" s="13" t="s">
        <v>89</v>
      </c>
      <c r="L27" s="14" t="s">
        <v>88</v>
      </c>
      <c r="M27" s="3"/>
      <c r="N27" s="8">
        <v>2</v>
      </c>
      <c r="O27" s="641" t="s">
        <v>704</v>
      </c>
      <c r="P27" s="694" t="s">
        <v>741</v>
      </c>
      <c r="Q27" s="695"/>
      <c r="R27" s="695"/>
      <c r="S27" s="695"/>
      <c r="T27" s="695"/>
      <c r="U27" s="695"/>
      <c r="V27" s="695"/>
      <c r="W27" s="696"/>
      <c r="BB27" s="9">
        <v>25</v>
      </c>
      <c r="BC27" s="248">
        <v>30</v>
      </c>
      <c r="BD27" s="249">
        <v>35</v>
      </c>
    </row>
    <row r="28" spans="2:76" ht="14.25">
      <c r="B28" s="30" t="s">
        <v>231</v>
      </c>
      <c r="C28" s="29"/>
      <c r="D28" s="29"/>
      <c r="F28" s="21"/>
      <c r="G28" s="21"/>
      <c r="H28" s="21"/>
      <c r="J28" s="11">
        <v>26</v>
      </c>
      <c r="K28" s="13" t="s">
        <v>91</v>
      </c>
      <c r="L28" s="12" t="s">
        <v>90</v>
      </c>
      <c r="M28" s="3"/>
      <c r="N28" s="8">
        <v>3</v>
      </c>
      <c r="O28" s="641" t="s">
        <v>743</v>
      </c>
      <c r="P28" s="694" t="s">
        <v>742</v>
      </c>
      <c r="Q28" s="695"/>
      <c r="R28" s="695"/>
      <c r="S28" s="695"/>
      <c r="T28" s="695"/>
      <c r="U28" s="695"/>
      <c r="V28" s="695"/>
      <c r="W28" s="696"/>
      <c r="BB28" s="9">
        <v>26</v>
      </c>
      <c r="BC28" s="250">
        <v>31</v>
      </c>
      <c r="BD28" s="250">
        <v>36</v>
      </c>
    </row>
    <row r="29" spans="2:76">
      <c r="B29" s="6" t="s">
        <v>23</v>
      </c>
      <c r="C29" s="6" t="s">
        <v>24</v>
      </c>
      <c r="D29" s="6" t="s">
        <v>6</v>
      </c>
      <c r="F29" s="15"/>
      <c r="G29" s="15"/>
      <c r="H29" s="15"/>
      <c r="J29" s="11">
        <v>27</v>
      </c>
      <c r="K29" s="13" t="s">
        <v>93</v>
      </c>
      <c r="L29" s="14" t="s">
        <v>92</v>
      </c>
      <c r="M29" s="3"/>
      <c r="N29" s="8">
        <v>4</v>
      </c>
      <c r="O29" s="641" t="s">
        <v>794</v>
      </c>
      <c r="P29" s="694" t="s">
        <v>749</v>
      </c>
      <c r="Q29" s="695"/>
      <c r="R29" s="695"/>
      <c r="S29" s="695"/>
      <c r="T29" s="695"/>
      <c r="U29" s="695"/>
      <c r="V29" s="695"/>
      <c r="W29" s="696"/>
      <c r="BB29" s="9">
        <v>27</v>
      </c>
      <c r="BC29" s="248">
        <v>32</v>
      </c>
      <c r="BD29" s="249">
        <v>37</v>
      </c>
    </row>
    <row r="30" spans="2:76">
      <c r="B30" s="8">
        <v>1</v>
      </c>
      <c r="C30" s="8"/>
      <c r="D30" s="9"/>
      <c r="F30" s="15"/>
      <c r="G30" s="15"/>
      <c r="H30" s="15"/>
      <c r="J30" s="11">
        <v>28</v>
      </c>
      <c r="K30" s="13" t="s">
        <v>95</v>
      </c>
      <c r="L30" s="12" t="s">
        <v>94</v>
      </c>
      <c r="M30" s="3"/>
      <c r="N30" s="8">
        <v>5</v>
      </c>
      <c r="O30" s="641" t="s">
        <v>705</v>
      </c>
      <c r="P30" s="694" t="s">
        <v>748</v>
      </c>
      <c r="Q30" s="695"/>
      <c r="R30" s="695"/>
      <c r="S30" s="695"/>
      <c r="T30" s="695"/>
      <c r="U30" s="695"/>
      <c r="V30" s="695"/>
      <c r="W30" s="696"/>
      <c r="BB30" s="9">
        <v>28</v>
      </c>
      <c r="BC30" s="248">
        <v>33</v>
      </c>
      <c r="BD30" s="249">
        <v>38</v>
      </c>
    </row>
    <row r="31" spans="2:76">
      <c r="B31" s="9">
        <v>2</v>
      </c>
      <c r="C31" s="581" t="s">
        <v>559</v>
      </c>
      <c r="D31" s="681" t="s">
        <v>605</v>
      </c>
      <c r="F31" s="15"/>
      <c r="G31" s="15"/>
      <c r="H31" s="15"/>
      <c r="J31" s="10">
        <v>29</v>
      </c>
      <c r="K31" s="13" t="s">
        <v>97</v>
      </c>
      <c r="L31" s="14" t="s">
        <v>96</v>
      </c>
      <c r="M31" s="3"/>
      <c r="N31" s="8">
        <v>6</v>
      </c>
      <c r="O31" s="641" t="s">
        <v>706</v>
      </c>
      <c r="P31" s="694" t="s">
        <v>707</v>
      </c>
      <c r="Q31" s="695"/>
      <c r="R31" s="695"/>
      <c r="S31" s="695"/>
      <c r="T31" s="695"/>
      <c r="U31" s="695"/>
      <c r="V31" s="695"/>
      <c r="W31" s="696"/>
      <c r="BB31" s="9">
        <v>29</v>
      </c>
      <c r="BC31" s="250">
        <v>34</v>
      </c>
      <c r="BD31" s="250">
        <v>39</v>
      </c>
    </row>
    <row r="32" spans="2:76">
      <c r="B32" s="9">
        <v>3</v>
      </c>
      <c r="C32" s="581" t="s">
        <v>604</v>
      </c>
      <c r="D32" s="681" t="s">
        <v>606</v>
      </c>
      <c r="F32" s="15"/>
      <c r="G32" s="15"/>
      <c r="H32" s="15"/>
      <c r="J32" s="11">
        <v>30</v>
      </c>
      <c r="K32" s="13" t="s">
        <v>99</v>
      </c>
      <c r="L32" s="12" t="s">
        <v>98</v>
      </c>
      <c r="M32" s="3"/>
      <c r="N32" s="8">
        <v>7</v>
      </c>
      <c r="O32" s="641" t="s">
        <v>708</v>
      </c>
      <c r="P32" s="694" t="s">
        <v>709</v>
      </c>
      <c r="Q32" s="695"/>
      <c r="R32" s="695"/>
      <c r="S32" s="695"/>
      <c r="T32" s="695"/>
      <c r="U32" s="695"/>
      <c r="V32" s="695"/>
      <c r="W32" s="696"/>
      <c r="BB32" s="9">
        <v>30</v>
      </c>
      <c r="BC32" s="248">
        <v>35</v>
      </c>
      <c r="BD32" s="249">
        <v>40</v>
      </c>
    </row>
    <row r="33" spans="1:56">
      <c r="B33" s="9">
        <v>4</v>
      </c>
      <c r="C33" s="581" t="s">
        <v>701</v>
      </c>
      <c r="D33" s="681" t="s">
        <v>702</v>
      </c>
      <c r="F33" s="15"/>
      <c r="G33" s="15"/>
      <c r="H33" s="15"/>
      <c r="J33" s="11">
        <v>31</v>
      </c>
      <c r="K33" s="13" t="s">
        <v>101</v>
      </c>
      <c r="L33" s="14" t="s">
        <v>100</v>
      </c>
      <c r="M33" s="3"/>
      <c r="N33" s="8">
        <v>8</v>
      </c>
      <c r="O33" s="641" t="s">
        <v>710</v>
      </c>
      <c r="P33" s="694" t="s">
        <v>744</v>
      </c>
      <c r="Q33" s="695"/>
      <c r="R33" s="695"/>
      <c r="S33" s="695"/>
      <c r="T33" s="695"/>
      <c r="U33" s="695"/>
      <c r="V33" s="695"/>
      <c r="W33" s="696"/>
      <c r="BB33" s="9">
        <v>31</v>
      </c>
      <c r="BC33" s="248">
        <v>36</v>
      </c>
      <c r="BD33" s="249">
        <v>41</v>
      </c>
    </row>
    <row r="34" spans="1:56">
      <c r="B34" s="9">
        <v>5</v>
      </c>
      <c r="C34" s="568"/>
      <c r="D34" s="681"/>
      <c r="F34" s="15"/>
      <c r="G34" s="15"/>
      <c r="H34" s="15"/>
      <c r="J34" s="11">
        <v>32</v>
      </c>
      <c r="K34" s="13" t="s">
        <v>103</v>
      </c>
      <c r="L34" s="12" t="s">
        <v>102</v>
      </c>
      <c r="M34" s="3"/>
      <c r="N34" s="8">
        <v>9</v>
      </c>
      <c r="O34" s="581" t="s">
        <v>711</v>
      </c>
      <c r="P34" s="694" t="s">
        <v>745</v>
      </c>
      <c r="Q34" s="695"/>
      <c r="R34" s="695"/>
      <c r="S34" s="695"/>
      <c r="T34" s="695"/>
      <c r="U34" s="695"/>
      <c r="V34" s="695"/>
      <c r="W34" s="696"/>
      <c r="BB34" s="9">
        <v>32</v>
      </c>
      <c r="BC34" s="250">
        <v>37</v>
      </c>
      <c r="BD34" s="250">
        <v>42</v>
      </c>
    </row>
    <row r="35" spans="1:56">
      <c r="B35" s="9">
        <v>6</v>
      </c>
      <c r="C35" s="568"/>
      <c r="D35" s="681"/>
      <c r="F35" s="15"/>
      <c r="G35" s="15"/>
      <c r="H35" s="15"/>
      <c r="J35" s="10">
        <v>33</v>
      </c>
      <c r="K35" s="13" t="s">
        <v>105</v>
      </c>
      <c r="L35" s="14" t="s">
        <v>104</v>
      </c>
      <c r="M35" s="3"/>
      <c r="N35" s="8">
        <v>10</v>
      </c>
      <c r="O35" s="641" t="s">
        <v>712</v>
      </c>
      <c r="P35" s="694" t="s">
        <v>746</v>
      </c>
      <c r="Q35" s="695"/>
      <c r="R35" s="695"/>
      <c r="S35" s="695"/>
      <c r="T35" s="695"/>
      <c r="U35" s="695"/>
      <c r="V35" s="695"/>
      <c r="W35" s="696"/>
      <c r="BB35" s="9">
        <v>33</v>
      </c>
      <c r="BC35" s="248">
        <v>38</v>
      </c>
      <c r="BD35" s="249">
        <v>43</v>
      </c>
    </row>
    <row r="36" spans="1:56">
      <c r="B36" s="9">
        <v>7</v>
      </c>
      <c r="C36" s="568"/>
      <c r="D36" s="681"/>
      <c r="F36" s="15"/>
      <c r="G36" s="15"/>
      <c r="H36" s="15"/>
      <c r="J36" s="11">
        <v>34</v>
      </c>
      <c r="K36" s="13" t="s">
        <v>107</v>
      </c>
      <c r="L36" s="12" t="s">
        <v>106</v>
      </c>
      <c r="M36" s="3"/>
      <c r="N36" s="8">
        <v>11</v>
      </c>
      <c r="O36" s="641" t="s">
        <v>713</v>
      </c>
      <c r="P36" s="694" t="s">
        <v>739</v>
      </c>
      <c r="Q36" s="695"/>
      <c r="R36" s="695"/>
      <c r="S36" s="695"/>
      <c r="T36" s="695"/>
      <c r="U36" s="695"/>
      <c r="V36" s="695"/>
      <c r="W36" s="696"/>
      <c r="BB36" s="9">
        <v>34</v>
      </c>
      <c r="BC36" s="248">
        <v>39</v>
      </c>
      <c r="BD36" s="249">
        <v>44</v>
      </c>
    </row>
    <row r="37" spans="1:56">
      <c r="B37" s="9">
        <v>8</v>
      </c>
      <c r="C37" s="568"/>
      <c r="D37" s="681"/>
      <c r="F37" s="15"/>
      <c r="G37" s="15"/>
      <c r="H37" s="15"/>
      <c r="J37" s="11">
        <v>35</v>
      </c>
      <c r="K37" s="13" t="s">
        <v>109</v>
      </c>
      <c r="L37" s="14" t="s">
        <v>108</v>
      </c>
      <c r="M37" s="3"/>
      <c r="N37" s="8">
        <v>12</v>
      </c>
      <c r="O37" s="641" t="s">
        <v>714</v>
      </c>
      <c r="P37" s="694" t="s">
        <v>747</v>
      </c>
      <c r="Q37" s="695"/>
      <c r="R37" s="695"/>
      <c r="S37" s="695"/>
      <c r="T37" s="695"/>
      <c r="U37" s="695"/>
      <c r="V37" s="695"/>
      <c r="W37" s="696"/>
      <c r="BB37" s="9">
        <v>35</v>
      </c>
      <c r="BC37" s="250">
        <v>40</v>
      </c>
      <c r="BD37" s="250">
        <v>45</v>
      </c>
    </row>
    <row r="38" spans="1:56">
      <c r="B38" s="9">
        <v>9</v>
      </c>
      <c r="C38" s="36"/>
      <c r="D38" s="9"/>
      <c r="F38" s="15"/>
      <c r="G38" s="15"/>
      <c r="H38" s="15"/>
      <c r="J38" s="11">
        <v>36</v>
      </c>
      <c r="K38" s="13" t="s">
        <v>111</v>
      </c>
      <c r="L38" s="12" t="s">
        <v>110</v>
      </c>
      <c r="M38" s="3"/>
      <c r="N38" s="8">
        <v>13</v>
      </c>
      <c r="O38" s="641" t="s">
        <v>715</v>
      </c>
      <c r="P38" s="694" t="s">
        <v>752</v>
      </c>
      <c r="Q38" s="695"/>
      <c r="R38" s="695"/>
      <c r="S38" s="695"/>
      <c r="T38" s="695"/>
      <c r="U38" s="695"/>
      <c r="V38" s="695"/>
      <c r="W38" s="696"/>
      <c r="BB38" s="9">
        <v>36</v>
      </c>
      <c r="BC38" s="248">
        <v>41</v>
      </c>
      <c r="BD38" s="249">
        <v>46</v>
      </c>
    </row>
    <row r="39" spans="1:56">
      <c r="B39" s="9">
        <v>10</v>
      </c>
      <c r="C39" s="36"/>
      <c r="D39" s="9"/>
      <c r="F39" s="15"/>
      <c r="G39" s="15"/>
      <c r="H39" s="15"/>
      <c r="J39" s="10">
        <v>37</v>
      </c>
      <c r="K39" s="13" t="s">
        <v>113</v>
      </c>
      <c r="L39" s="14" t="s">
        <v>112</v>
      </c>
      <c r="M39" s="3"/>
      <c r="N39" s="8">
        <v>14</v>
      </c>
      <c r="O39" s="641" t="s">
        <v>716</v>
      </c>
      <c r="P39" s="694" t="s">
        <v>753</v>
      </c>
      <c r="Q39" s="695"/>
      <c r="R39" s="695"/>
      <c r="S39" s="695"/>
      <c r="T39" s="695"/>
      <c r="U39" s="695"/>
      <c r="V39" s="695"/>
      <c r="W39" s="696"/>
      <c r="BB39" s="9">
        <v>37</v>
      </c>
      <c r="BC39" s="248">
        <v>42</v>
      </c>
      <c r="BD39" s="249">
        <v>47</v>
      </c>
    </row>
    <row r="40" spans="1:56">
      <c r="B40" s="9">
        <v>11</v>
      </c>
      <c r="C40" s="176"/>
      <c r="D40" s="9"/>
      <c r="F40" s="15"/>
      <c r="G40" s="15"/>
      <c r="H40" s="15"/>
      <c r="J40" s="11">
        <v>38</v>
      </c>
      <c r="K40" s="13" t="s">
        <v>115</v>
      </c>
      <c r="L40" s="12" t="s">
        <v>114</v>
      </c>
      <c r="M40" s="3"/>
      <c r="N40" s="8">
        <v>15</v>
      </c>
      <c r="O40" s="641" t="s">
        <v>717</v>
      </c>
      <c r="P40" s="694" t="s">
        <v>754</v>
      </c>
      <c r="Q40" s="695"/>
      <c r="R40" s="695"/>
      <c r="S40" s="695"/>
      <c r="T40" s="695"/>
      <c r="U40" s="695"/>
      <c r="V40" s="695"/>
      <c r="W40" s="696"/>
      <c r="BB40" s="9">
        <v>38</v>
      </c>
      <c r="BC40" s="250">
        <v>43</v>
      </c>
      <c r="BD40" s="250">
        <v>48</v>
      </c>
    </row>
    <row r="41" spans="1:56">
      <c r="B41" s="9">
        <v>12</v>
      </c>
      <c r="C41" s="343"/>
      <c r="D41" s="9"/>
      <c r="F41" s="15"/>
      <c r="G41" s="15"/>
      <c r="H41" s="15"/>
      <c r="J41" s="11">
        <v>39</v>
      </c>
      <c r="K41" s="13" t="s">
        <v>117</v>
      </c>
      <c r="L41" s="14" t="s">
        <v>116</v>
      </c>
      <c r="M41" s="3"/>
      <c r="N41" s="8">
        <v>16</v>
      </c>
      <c r="O41" s="641" t="s">
        <v>718</v>
      </c>
      <c r="P41" s="694" t="s">
        <v>756</v>
      </c>
      <c r="Q41" s="695"/>
      <c r="R41" s="695"/>
      <c r="S41" s="695"/>
      <c r="T41" s="695"/>
      <c r="U41" s="695"/>
      <c r="V41" s="695"/>
      <c r="W41" s="696"/>
      <c r="BB41" s="9">
        <v>39</v>
      </c>
      <c r="BC41" s="248">
        <v>44</v>
      </c>
      <c r="BD41" s="249">
        <v>49</v>
      </c>
    </row>
    <row r="42" spans="1:56">
      <c r="B42" s="9" t="s">
        <v>464</v>
      </c>
      <c r="C42" s="364"/>
      <c r="D42" s="9"/>
      <c r="F42" s="15"/>
      <c r="G42" s="15"/>
      <c r="H42" s="15"/>
      <c r="J42" s="11">
        <v>40</v>
      </c>
      <c r="K42" s="13" t="s">
        <v>119</v>
      </c>
      <c r="L42" s="12" t="s">
        <v>118</v>
      </c>
      <c r="M42" s="3"/>
      <c r="N42" s="8">
        <v>17</v>
      </c>
      <c r="O42" s="641" t="s">
        <v>719</v>
      </c>
      <c r="P42" s="694" t="s">
        <v>757</v>
      </c>
      <c r="Q42" s="695"/>
      <c r="R42" s="695"/>
      <c r="S42" s="695"/>
      <c r="T42" s="695"/>
      <c r="U42" s="695"/>
      <c r="V42" s="695"/>
      <c r="W42" s="696"/>
      <c r="BB42" s="9">
        <v>40</v>
      </c>
      <c r="BC42" s="248">
        <v>45</v>
      </c>
      <c r="BD42" s="249">
        <v>50</v>
      </c>
    </row>
    <row r="43" spans="1:56">
      <c r="F43" s="15"/>
      <c r="G43" s="15"/>
      <c r="H43" s="15"/>
      <c r="J43" s="10">
        <v>41</v>
      </c>
      <c r="K43" s="13" t="s">
        <v>121</v>
      </c>
      <c r="L43" s="14" t="s">
        <v>120</v>
      </c>
      <c r="M43" s="3"/>
      <c r="N43" s="8">
        <v>18</v>
      </c>
      <c r="O43" s="641" t="s">
        <v>720</v>
      </c>
      <c r="P43" s="694" t="s">
        <v>758</v>
      </c>
      <c r="Q43" s="695"/>
      <c r="R43" s="695"/>
      <c r="S43" s="695"/>
      <c r="T43" s="695"/>
      <c r="U43" s="695"/>
      <c r="V43" s="695"/>
      <c r="W43" s="696"/>
      <c r="BB43" s="9">
        <v>41</v>
      </c>
      <c r="BC43" s="250">
        <v>46</v>
      </c>
      <c r="BD43" s="250">
        <v>51</v>
      </c>
    </row>
    <row r="44" spans="1:56">
      <c r="A44" s="37"/>
      <c r="B44" s="15"/>
      <c r="C44" s="15"/>
      <c r="D44" s="15"/>
      <c r="F44" s="15"/>
      <c r="G44" s="15"/>
      <c r="H44" s="15"/>
      <c r="J44" s="11">
        <v>42</v>
      </c>
      <c r="K44" s="13" t="s">
        <v>123</v>
      </c>
      <c r="L44" s="12" t="s">
        <v>122</v>
      </c>
      <c r="M44" s="3"/>
      <c r="N44" s="8">
        <v>19</v>
      </c>
      <c r="O44" s="641" t="s">
        <v>721</v>
      </c>
      <c r="P44" s="694" t="s">
        <v>759</v>
      </c>
      <c r="Q44" s="695"/>
      <c r="R44" s="695"/>
      <c r="S44" s="695"/>
      <c r="T44" s="695"/>
      <c r="U44" s="695"/>
      <c r="V44" s="695"/>
      <c r="W44" s="696"/>
      <c r="BB44" s="9">
        <v>42</v>
      </c>
      <c r="BC44" s="248">
        <v>47</v>
      </c>
      <c r="BD44" s="249">
        <v>52</v>
      </c>
    </row>
    <row r="45" spans="1:56">
      <c r="B45" s="15"/>
      <c r="C45" s="15"/>
      <c r="D45" s="15"/>
      <c r="F45" s="15"/>
      <c r="G45" s="15"/>
      <c r="H45" s="15"/>
      <c r="J45" s="11">
        <v>43</v>
      </c>
      <c r="K45" s="13" t="s">
        <v>125</v>
      </c>
      <c r="L45" s="14" t="s">
        <v>124</v>
      </c>
      <c r="M45" s="3"/>
      <c r="N45" s="8">
        <v>20</v>
      </c>
      <c r="O45" s="641" t="s">
        <v>722</v>
      </c>
      <c r="P45" s="694" t="s">
        <v>760</v>
      </c>
      <c r="Q45" s="695"/>
      <c r="R45" s="695"/>
      <c r="S45" s="695"/>
      <c r="T45" s="695"/>
      <c r="U45" s="695"/>
      <c r="V45" s="695"/>
      <c r="W45" s="696"/>
      <c r="BB45" s="9">
        <v>43</v>
      </c>
      <c r="BC45" s="248">
        <v>48</v>
      </c>
      <c r="BD45" s="249">
        <v>53</v>
      </c>
    </row>
    <row r="46" spans="1:56" ht="14.25">
      <c r="B46" s="15"/>
      <c r="C46" s="15"/>
      <c r="D46" s="15"/>
      <c r="F46" s="40" t="s">
        <v>829</v>
      </c>
      <c r="J46" s="11">
        <v>44</v>
      </c>
      <c r="K46" s="13" t="s">
        <v>127</v>
      </c>
      <c r="L46" s="12" t="s">
        <v>126</v>
      </c>
      <c r="M46" s="3"/>
      <c r="N46" s="8">
        <v>21</v>
      </c>
      <c r="O46" s="641" t="s">
        <v>723</v>
      </c>
      <c r="P46" s="694" t="s">
        <v>761</v>
      </c>
      <c r="Q46" s="695"/>
      <c r="R46" s="695"/>
      <c r="S46" s="695"/>
      <c r="T46" s="695"/>
      <c r="U46" s="695"/>
      <c r="V46" s="695"/>
      <c r="W46" s="696"/>
      <c r="BB46" s="9">
        <v>44</v>
      </c>
      <c r="BC46" s="250">
        <v>49</v>
      </c>
      <c r="BD46" s="250">
        <v>54</v>
      </c>
    </row>
    <row r="47" spans="1:56">
      <c r="B47" s="15"/>
      <c r="C47" s="15"/>
      <c r="D47" s="15"/>
      <c r="F47" s="682" t="s">
        <v>23</v>
      </c>
      <c r="G47" s="682" t="s">
        <v>24</v>
      </c>
      <c r="H47" s="682" t="s">
        <v>6</v>
      </c>
      <c r="J47" s="10">
        <v>45</v>
      </c>
      <c r="K47" s="13" t="s">
        <v>129</v>
      </c>
      <c r="L47" s="14" t="s">
        <v>128</v>
      </c>
      <c r="M47" s="3"/>
      <c r="N47" s="8">
        <v>22</v>
      </c>
      <c r="O47" s="641" t="s">
        <v>724</v>
      </c>
      <c r="P47" s="694" t="s">
        <v>762</v>
      </c>
      <c r="Q47" s="695"/>
      <c r="R47" s="695"/>
      <c r="S47" s="695"/>
      <c r="T47" s="695"/>
      <c r="U47" s="695"/>
      <c r="V47" s="695"/>
      <c r="W47" s="696"/>
      <c r="BB47" s="9">
        <v>45</v>
      </c>
      <c r="BC47" s="248">
        <v>50</v>
      </c>
      <c r="BD47" s="249">
        <v>55</v>
      </c>
    </row>
    <row r="48" spans="1:56">
      <c r="B48" s="15"/>
      <c r="C48" s="15"/>
      <c r="D48" s="15"/>
      <c r="F48" s="8">
        <v>1</v>
      </c>
      <c r="G48" s="631">
        <v>44652</v>
      </c>
      <c r="H48" s="683" t="s">
        <v>252</v>
      </c>
      <c r="J48" s="11">
        <v>46</v>
      </c>
      <c r="K48" s="13" t="s">
        <v>131</v>
      </c>
      <c r="L48" s="12" t="s">
        <v>130</v>
      </c>
      <c r="M48" s="3"/>
      <c r="N48" s="8">
        <v>23</v>
      </c>
      <c r="O48" s="641" t="s">
        <v>725</v>
      </c>
      <c r="P48" s="694" t="s">
        <v>763</v>
      </c>
      <c r="Q48" s="695"/>
      <c r="R48" s="695"/>
      <c r="S48" s="695"/>
      <c r="T48" s="695"/>
      <c r="U48" s="695"/>
      <c r="V48" s="695"/>
      <c r="W48" s="696"/>
      <c r="BB48" s="9">
        <v>46</v>
      </c>
      <c r="BC48" s="248">
        <v>51</v>
      </c>
      <c r="BD48" s="249">
        <v>56</v>
      </c>
    </row>
    <row r="49" spans="1:56">
      <c r="B49" s="15"/>
      <c r="C49" s="15"/>
      <c r="D49" s="15"/>
      <c r="F49" s="683">
        <v>2</v>
      </c>
      <c r="G49" s="632">
        <v>44957</v>
      </c>
      <c r="H49" s="683" t="s">
        <v>557</v>
      </c>
      <c r="J49" s="11">
        <v>47</v>
      </c>
      <c r="K49" s="13" t="s">
        <v>133</v>
      </c>
      <c r="L49" s="14" t="s">
        <v>132</v>
      </c>
      <c r="M49" s="3"/>
      <c r="N49" s="8">
        <v>24</v>
      </c>
      <c r="O49" s="641" t="s">
        <v>726</v>
      </c>
      <c r="P49" s="694" t="s">
        <v>764</v>
      </c>
      <c r="Q49" s="695"/>
      <c r="R49" s="695"/>
      <c r="S49" s="695"/>
      <c r="T49" s="695"/>
      <c r="U49" s="695"/>
      <c r="V49" s="695"/>
      <c r="W49" s="696"/>
      <c r="BB49" s="9">
        <v>47</v>
      </c>
      <c r="BC49" s="250">
        <v>52</v>
      </c>
      <c r="BD49" s="250">
        <v>57</v>
      </c>
    </row>
    <row r="50" spans="1:56">
      <c r="B50" s="15"/>
      <c r="C50" s="15"/>
      <c r="D50" s="15"/>
      <c r="F50" s="8">
        <v>3</v>
      </c>
      <c r="G50" s="315"/>
      <c r="H50" s="683" t="s">
        <v>334</v>
      </c>
      <c r="J50" s="11">
        <v>48</v>
      </c>
      <c r="K50" s="13" t="s">
        <v>135</v>
      </c>
      <c r="L50" s="12" t="s">
        <v>134</v>
      </c>
      <c r="M50" s="3"/>
      <c r="N50" s="8">
        <v>25</v>
      </c>
      <c r="O50" s="641" t="s">
        <v>727</v>
      </c>
      <c r="P50" s="694" t="s">
        <v>765</v>
      </c>
      <c r="Q50" s="695"/>
      <c r="R50" s="695"/>
      <c r="S50" s="695"/>
      <c r="T50" s="695"/>
      <c r="U50" s="695"/>
      <c r="V50" s="695"/>
      <c r="W50" s="696"/>
      <c r="BB50" s="9">
        <v>48</v>
      </c>
      <c r="BC50" s="248">
        <v>53</v>
      </c>
      <c r="BD50" s="249">
        <v>58</v>
      </c>
    </row>
    <row r="51" spans="1:56">
      <c r="B51" s="15"/>
      <c r="C51" s="15"/>
      <c r="D51" s="15"/>
      <c r="F51" s="683"/>
      <c r="G51" s="568"/>
      <c r="H51" s="683"/>
      <c r="J51" s="26"/>
      <c r="K51" s="26"/>
      <c r="L51" s="26"/>
      <c r="M51" s="3"/>
      <c r="N51" s="8">
        <v>26</v>
      </c>
      <c r="O51" s="641" t="s">
        <v>728</v>
      </c>
      <c r="P51" s="694" t="s">
        <v>766</v>
      </c>
      <c r="Q51" s="695"/>
      <c r="R51" s="695"/>
      <c r="S51" s="695"/>
      <c r="T51" s="695"/>
      <c r="U51" s="695"/>
      <c r="V51" s="695"/>
      <c r="W51" s="696"/>
      <c r="BB51" s="9">
        <v>49</v>
      </c>
      <c r="BC51" s="248">
        <v>54</v>
      </c>
      <c r="BD51" s="249">
        <v>59</v>
      </c>
    </row>
    <row r="52" spans="1:56">
      <c r="B52" s="15"/>
      <c r="C52" s="15"/>
      <c r="D52" s="15"/>
      <c r="J52" s="26"/>
      <c r="K52" s="26"/>
      <c r="L52" s="26"/>
      <c r="M52" s="3"/>
      <c r="N52" s="8">
        <v>27</v>
      </c>
      <c r="O52" s="641" t="s">
        <v>729</v>
      </c>
      <c r="P52" s="694" t="s">
        <v>755</v>
      </c>
      <c r="Q52" s="695"/>
      <c r="R52" s="695"/>
      <c r="S52" s="695"/>
      <c r="T52" s="695"/>
      <c r="U52" s="695"/>
      <c r="V52" s="695"/>
      <c r="W52" s="696"/>
      <c r="BB52" s="9">
        <v>50</v>
      </c>
      <c r="BC52" s="250">
        <v>55</v>
      </c>
      <c r="BD52" s="250">
        <v>60</v>
      </c>
    </row>
    <row r="53" spans="1:56" ht="14.25">
      <c r="B53" s="15"/>
      <c r="C53" s="15"/>
      <c r="D53" s="15"/>
      <c r="F53" s="40" t="s">
        <v>556</v>
      </c>
      <c r="J53" s="26"/>
      <c r="N53" s="8">
        <v>28</v>
      </c>
      <c r="O53" s="641" t="s">
        <v>730</v>
      </c>
      <c r="P53" s="694" t="s">
        <v>731</v>
      </c>
      <c r="Q53" s="695"/>
      <c r="R53" s="695"/>
      <c r="S53" s="695"/>
      <c r="T53" s="695"/>
      <c r="U53" s="695"/>
      <c r="V53" s="695"/>
      <c r="W53" s="696"/>
    </row>
    <row r="54" spans="1:56">
      <c r="B54" s="15"/>
      <c r="C54" s="15"/>
      <c r="D54" s="15"/>
      <c r="F54" s="6" t="s">
        <v>249</v>
      </c>
      <c r="G54" s="6" t="s">
        <v>250</v>
      </c>
      <c r="H54" s="6" t="s">
        <v>6</v>
      </c>
      <c r="J54" s="26"/>
      <c r="N54" s="8">
        <v>29</v>
      </c>
      <c r="O54" s="641" t="s">
        <v>732</v>
      </c>
      <c r="P54" s="694" t="s">
        <v>733</v>
      </c>
      <c r="Q54" s="695"/>
      <c r="R54" s="695"/>
      <c r="S54" s="695"/>
      <c r="T54" s="695"/>
      <c r="U54" s="695"/>
      <c r="V54" s="695"/>
      <c r="W54" s="696"/>
    </row>
    <row r="55" spans="1:56">
      <c r="B55" s="15"/>
      <c r="C55" s="15"/>
      <c r="D55" s="15"/>
      <c r="F55" s="8">
        <v>1</v>
      </c>
      <c r="G55" s="631">
        <v>44713</v>
      </c>
      <c r="H55" s="9" t="s">
        <v>252</v>
      </c>
      <c r="J55" s="26"/>
      <c r="N55" s="8">
        <v>30</v>
      </c>
      <c r="O55" s="641" t="s">
        <v>737</v>
      </c>
      <c r="P55" s="694" t="s">
        <v>738</v>
      </c>
      <c r="Q55" s="695"/>
      <c r="R55" s="695"/>
      <c r="S55" s="695"/>
      <c r="T55" s="695"/>
      <c r="U55" s="695"/>
      <c r="V55" s="695"/>
      <c r="W55" s="696"/>
    </row>
    <row r="56" spans="1:56">
      <c r="B56" s="15"/>
      <c r="C56" s="15"/>
      <c r="D56" s="15"/>
      <c r="F56" s="9">
        <v>2</v>
      </c>
      <c r="G56" s="632">
        <v>44957</v>
      </c>
      <c r="H56" s="9" t="s">
        <v>557</v>
      </c>
      <c r="J56" s="26"/>
      <c r="N56" s="8">
        <v>31</v>
      </c>
      <c r="O56" s="641" t="s">
        <v>750</v>
      </c>
      <c r="P56" s="694" t="s">
        <v>751</v>
      </c>
      <c r="Q56" s="695"/>
      <c r="R56" s="695"/>
      <c r="S56" s="695"/>
      <c r="T56" s="695"/>
      <c r="U56" s="695"/>
      <c r="V56" s="695"/>
      <c r="W56" s="696"/>
    </row>
    <row r="57" spans="1:56">
      <c r="B57" s="15"/>
      <c r="C57" s="15"/>
      <c r="D57" s="15"/>
      <c r="F57" s="8">
        <v>3</v>
      </c>
      <c r="G57" s="315"/>
      <c r="H57" s="9" t="s">
        <v>334</v>
      </c>
      <c r="J57" s="26"/>
      <c r="N57" s="8">
        <v>32</v>
      </c>
      <c r="O57" s="641" t="s">
        <v>341</v>
      </c>
      <c r="P57" s="694" t="s">
        <v>734</v>
      </c>
      <c r="Q57" s="695"/>
      <c r="R57" s="695"/>
      <c r="S57" s="695"/>
      <c r="T57" s="695"/>
      <c r="U57" s="695"/>
      <c r="V57" s="695"/>
      <c r="W57" s="696"/>
    </row>
    <row r="58" spans="1:56">
      <c r="B58" s="15"/>
      <c r="C58" s="15"/>
      <c r="D58" s="15"/>
      <c r="F58" s="9"/>
      <c r="G58" s="38"/>
      <c r="H58" s="9"/>
      <c r="J58" s="26"/>
      <c r="N58" s="8">
        <v>33</v>
      </c>
      <c r="O58" s="641" t="s">
        <v>735</v>
      </c>
      <c r="P58" s="694" t="s">
        <v>736</v>
      </c>
      <c r="Q58" s="695"/>
      <c r="R58" s="695"/>
      <c r="S58" s="695"/>
      <c r="T58" s="695"/>
      <c r="U58" s="695"/>
      <c r="V58" s="695"/>
      <c r="W58" s="696"/>
    </row>
    <row r="59" spans="1:56">
      <c r="B59" s="15"/>
      <c r="C59" s="15"/>
      <c r="D59" s="15"/>
      <c r="J59" s="26"/>
      <c r="N59" s="8">
        <v>34</v>
      </c>
      <c r="O59" s="641"/>
      <c r="P59" s="694"/>
      <c r="Q59" s="695"/>
      <c r="R59" s="695"/>
      <c r="S59" s="695"/>
      <c r="T59" s="695"/>
      <c r="U59" s="695"/>
      <c r="V59" s="695"/>
      <c r="W59" s="696"/>
    </row>
    <row r="60" spans="1:56" ht="14.25">
      <c r="A60" s="15"/>
      <c r="B60" s="15"/>
      <c r="C60" s="15"/>
      <c r="D60" s="15"/>
      <c r="F60" s="40" t="s">
        <v>255</v>
      </c>
      <c r="J60" s="26"/>
      <c r="N60" s="8">
        <v>35</v>
      </c>
      <c r="O60" s="8"/>
      <c r="P60" s="694"/>
      <c r="Q60" s="695"/>
      <c r="R60" s="695"/>
      <c r="S60" s="695"/>
      <c r="T60" s="695"/>
      <c r="U60" s="695"/>
      <c r="V60" s="695"/>
      <c r="W60" s="696"/>
    </row>
    <row r="61" spans="1:56">
      <c r="A61" s="15"/>
      <c r="B61" s="15"/>
      <c r="C61" s="15"/>
      <c r="D61" s="15"/>
      <c r="F61" s="6" t="s">
        <v>249</v>
      </c>
      <c r="G61" s="6" t="s">
        <v>250</v>
      </c>
      <c r="H61" s="6" t="s">
        <v>6</v>
      </c>
      <c r="J61" s="26"/>
      <c r="N61" s="8">
        <v>36</v>
      </c>
      <c r="O61" s="641"/>
      <c r="P61" s="694"/>
      <c r="Q61" s="695"/>
      <c r="R61" s="695"/>
      <c r="S61" s="695"/>
      <c r="T61" s="695"/>
      <c r="U61" s="695"/>
      <c r="V61" s="695"/>
      <c r="W61" s="696"/>
    </row>
    <row r="62" spans="1:56">
      <c r="A62" s="15"/>
      <c r="B62" s="15"/>
      <c r="C62" s="15"/>
      <c r="D62" s="15"/>
      <c r="F62" s="8">
        <v>1</v>
      </c>
      <c r="G62" s="633">
        <v>44652</v>
      </c>
      <c r="H62" s="9" t="s">
        <v>252</v>
      </c>
      <c r="J62" s="26"/>
      <c r="N62" s="8">
        <v>37</v>
      </c>
      <c r="O62" s="641"/>
      <c r="P62" s="694"/>
      <c r="Q62" s="695"/>
      <c r="R62" s="695"/>
      <c r="S62" s="695"/>
      <c r="T62" s="695"/>
      <c r="U62" s="695"/>
      <c r="V62" s="695"/>
      <c r="W62" s="696"/>
    </row>
    <row r="63" spans="1:56">
      <c r="A63" s="15"/>
      <c r="B63" s="15"/>
      <c r="C63" s="15"/>
      <c r="D63" s="15"/>
      <c r="F63" s="9">
        <v>2</v>
      </c>
      <c r="G63" s="632">
        <v>44957</v>
      </c>
      <c r="H63" s="9" t="s">
        <v>254</v>
      </c>
      <c r="J63" s="26"/>
      <c r="N63" s="8">
        <v>38</v>
      </c>
      <c r="O63" s="8"/>
      <c r="P63" s="694"/>
      <c r="Q63" s="695"/>
      <c r="R63" s="695"/>
      <c r="S63" s="695"/>
      <c r="T63" s="695"/>
      <c r="U63" s="695"/>
      <c r="V63" s="695"/>
      <c r="W63" s="696"/>
    </row>
    <row r="64" spans="1:56">
      <c r="A64" s="15"/>
      <c r="B64" s="15"/>
      <c r="C64" s="15"/>
      <c r="D64" s="15"/>
      <c r="F64" s="9"/>
      <c r="G64" s="38"/>
      <c r="H64" s="9"/>
      <c r="J64" s="26"/>
    </row>
    <row r="65" spans="1:10">
      <c r="A65" s="15"/>
      <c r="B65" s="15"/>
      <c r="C65" s="15"/>
      <c r="D65" s="15"/>
      <c r="J65" s="26"/>
    </row>
    <row r="66" spans="1:10" ht="14.25">
      <c r="A66" s="15"/>
      <c r="B66" s="15"/>
      <c r="C66" s="15"/>
      <c r="D66" s="15"/>
      <c r="F66" s="39" t="s">
        <v>2</v>
      </c>
      <c r="G66" s="32"/>
      <c r="H66" s="15"/>
      <c r="J66" s="26"/>
    </row>
    <row r="67" spans="1:10">
      <c r="A67" s="15"/>
      <c r="B67" s="15"/>
      <c r="C67" s="15"/>
      <c r="D67" s="15"/>
      <c r="F67" s="6" t="s">
        <v>357</v>
      </c>
      <c r="G67" s="6" t="s">
        <v>358</v>
      </c>
      <c r="H67" s="6" t="s">
        <v>6</v>
      </c>
      <c r="J67" s="26"/>
    </row>
    <row r="68" spans="1:10">
      <c r="A68" s="15"/>
      <c r="B68" s="15"/>
      <c r="C68" s="15"/>
      <c r="D68" s="15"/>
      <c r="F68" s="8">
        <v>1</v>
      </c>
      <c r="G68" s="633">
        <v>8127</v>
      </c>
      <c r="H68" s="355" t="s">
        <v>582</v>
      </c>
      <c r="J68" s="26"/>
    </row>
    <row r="69" spans="1:10">
      <c r="A69" s="15"/>
      <c r="B69" s="15"/>
      <c r="C69" s="15"/>
      <c r="D69" s="15"/>
      <c r="F69" s="9">
        <v>2</v>
      </c>
      <c r="G69" s="365"/>
      <c r="H69" s="9"/>
    </row>
    <row r="70" spans="1:10">
      <c r="A70" s="15"/>
      <c r="B70" s="15"/>
      <c r="C70" s="15"/>
      <c r="D70" s="15"/>
      <c r="F70" s="9"/>
      <c r="G70" s="176"/>
      <c r="H70" s="9"/>
    </row>
    <row r="72" spans="1:10" ht="14.25">
      <c r="B72" s="39" t="s">
        <v>466</v>
      </c>
      <c r="C72" s="32"/>
      <c r="D72" s="15"/>
      <c r="F72" s="39" t="s">
        <v>373</v>
      </c>
      <c r="G72" s="32"/>
      <c r="H72" s="15"/>
    </row>
    <row r="73" spans="1:10">
      <c r="B73" s="6" t="s">
        <v>247</v>
      </c>
      <c r="C73" s="6" t="s">
        <v>248</v>
      </c>
      <c r="D73" s="6" t="s">
        <v>6</v>
      </c>
      <c r="F73" s="6" t="s">
        <v>357</v>
      </c>
      <c r="G73" s="6" t="s">
        <v>358</v>
      </c>
      <c r="H73" s="6" t="s">
        <v>6</v>
      </c>
    </row>
    <row r="74" spans="1:10">
      <c r="B74" s="8">
        <v>1</v>
      </c>
      <c r="C74" s="633">
        <v>44652</v>
      </c>
      <c r="D74" s="9" t="s">
        <v>251</v>
      </c>
      <c r="F74" s="8">
        <v>1</v>
      </c>
      <c r="G74" s="633">
        <v>44652</v>
      </c>
      <c r="H74" s="9" t="s">
        <v>465</v>
      </c>
    </row>
    <row r="75" spans="1:10">
      <c r="B75" s="9">
        <v>2</v>
      </c>
      <c r="C75" s="632">
        <v>44972</v>
      </c>
      <c r="D75" s="9" t="s">
        <v>253</v>
      </c>
      <c r="F75" s="9">
        <v>2</v>
      </c>
      <c r="G75" s="632">
        <v>44926</v>
      </c>
      <c r="H75" s="513" t="s">
        <v>544</v>
      </c>
    </row>
    <row r="76" spans="1:10">
      <c r="B76" s="9"/>
      <c r="C76" s="38"/>
      <c r="D76" s="9"/>
      <c r="F76" s="9"/>
      <c r="G76" s="176"/>
      <c r="H76" s="9"/>
    </row>
    <row r="77" spans="1:10">
      <c r="B77" s="15"/>
      <c r="C77" s="32"/>
      <c r="D77" s="15"/>
    </row>
    <row r="78" spans="1:10" ht="14.25">
      <c r="B78" s="703" t="s">
        <v>245</v>
      </c>
      <c r="C78" s="703"/>
      <c r="D78" s="703"/>
    </row>
    <row r="79" spans="1:10">
      <c r="B79" s="6" t="s">
        <v>249</v>
      </c>
      <c r="C79" s="6" t="s">
        <v>250</v>
      </c>
      <c r="D79" s="6" t="s">
        <v>6</v>
      </c>
    </row>
    <row r="80" spans="1:10">
      <c r="B80" s="8">
        <v>1</v>
      </c>
      <c r="C80" s="41">
        <v>8</v>
      </c>
      <c r="D80" s="9"/>
    </row>
    <row r="82" spans="2:4" ht="14.25">
      <c r="B82" s="703" t="s">
        <v>246</v>
      </c>
      <c r="C82" s="703"/>
      <c r="D82" s="703"/>
    </row>
    <row r="83" spans="2:4">
      <c r="B83" s="6" t="s">
        <v>249</v>
      </c>
      <c r="C83" s="6" t="s">
        <v>250</v>
      </c>
      <c r="D83" s="6" t="s">
        <v>6</v>
      </c>
    </row>
    <row r="84" spans="2:4">
      <c r="B84" s="8">
        <v>1</v>
      </c>
      <c r="C84" s="41">
        <v>130</v>
      </c>
      <c r="D84" s="9"/>
    </row>
  </sheetData>
  <sheetProtection algorithmName="SHA-512" hashValue="CUnCVzZDUnmz3YtncQmM1wzsYOZ9AYfgskYLKuMOQFodHiD9VQcyHsc1CFloNf8KAh8KyKCl5vgnCgYMruA/8g==" saltValue="3ubu+twCbH5mnzdmgCaxXQ==" spinCount="100000" sheet="1" objects="1" scenarios="1"/>
  <customSheetViews>
    <customSheetView guid="{76F1C708-D4F6-4FB5-9F5B-3EE58D925F2F}" scale="85">
      <selection activeCell="B2" sqref="B2"/>
      <pageMargins left="0.7" right="0.7" top="0.75" bottom="0.75" header="0.3" footer="0.3"/>
      <pageSetup paperSize="9" orientation="portrait" r:id="rId1"/>
    </customSheetView>
  </customSheetViews>
  <mergeCells count="58">
    <mergeCell ref="B82:D82"/>
    <mergeCell ref="F24:H24"/>
    <mergeCell ref="F17:H17"/>
    <mergeCell ref="B1:D1"/>
    <mergeCell ref="J1:L1"/>
    <mergeCell ref="B78:D78"/>
    <mergeCell ref="B15:D15"/>
    <mergeCell ref="F1:H1"/>
    <mergeCell ref="F10:H10"/>
    <mergeCell ref="P29:W29"/>
    <mergeCell ref="P63:W63"/>
    <mergeCell ref="P58:W58"/>
    <mergeCell ref="P59:W59"/>
    <mergeCell ref="P37:W37"/>
    <mergeCell ref="P38:W38"/>
    <mergeCell ref="P39:W39"/>
    <mergeCell ref="P40:W40"/>
    <mergeCell ref="P41:W41"/>
    <mergeCell ref="P42:W42"/>
    <mergeCell ref="P43:W43"/>
    <mergeCell ref="P44:W44"/>
    <mergeCell ref="P57:W57"/>
    <mergeCell ref="P60:W60"/>
    <mergeCell ref="P61:W61"/>
    <mergeCell ref="P62:W62"/>
    <mergeCell ref="N1:P1"/>
    <mergeCell ref="Z1:AB1"/>
    <mergeCell ref="P54:W54"/>
    <mergeCell ref="P45:W45"/>
    <mergeCell ref="P46:W46"/>
    <mergeCell ref="P47:W47"/>
    <mergeCell ref="P48:W48"/>
    <mergeCell ref="P52:W52"/>
    <mergeCell ref="N23:P23"/>
    <mergeCell ref="P24:W24"/>
    <mergeCell ref="P26:W26"/>
    <mergeCell ref="P27:W27"/>
    <mergeCell ref="P53:W53"/>
    <mergeCell ref="Z20:AB20"/>
    <mergeCell ref="P25:W25"/>
    <mergeCell ref="P28:W28"/>
    <mergeCell ref="BJ1:BL1"/>
    <mergeCell ref="BF1:BH1"/>
    <mergeCell ref="AX1:AZ1"/>
    <mergeCell ref="AH1:AJ1"/>
    <mergeCell ref="BF9:BH9"/>
    <mergeCell ref="P30:W30"/>
    <mergeCell ref="P31:W31"/>
    <mergeCell ref="P32:W32"/>
    <mergeCell ref="P33:W33"/>
    <mergeCell ref="P34:W34"/>
    <mergeCell ref="P35:W35"/>
    <mergeCell ref="P36:W36"/>
    <mergeCell ref="P51:W51"/>
    <mergeCell ref="P55:W55"/>
    <mergeCell ref="P56:W56"/>
    <mergeCell ref="P49:W49"/>
    <mergeCell ref="P50:W50"/>
  </mergeCells>
  <phoneticPr fontId="4"/>
  <pageMargins left="0.7" right="0.7" top="0.75" bottom="0.75" header="0.3" footer="0.3"/>
  <pageSetup paperSize="9" orientation="portrait" r:id="rId2"/>
  <ignoredErrors>
    <ignoredError sqref="B13 B26 B42 BR14:BR16" numberStoredAsText="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6"/>
  </sheetPr>
  <dimension ref="B1:I31"/>
  <sheetViews>
    <sheetView view="pageBreakPreview" topLeftCell="A7" zoomScaleNormal="100" zoomScaleSheetLayoutView="100" workbookViewId="0">
      <selection activeCell="B18" sqref="B18:B26"/>
    </sheetView>
  </sheetViews>
  <sheetFormatPr defaultRowHeight="13.5" customHeight="1"/>
  <cols>
    <col min="1" max="1" width="3.625" style="120" customWidth="1"/>
    <col min="2" max="2" width="9" style="120"/>
    <col min="3" max="4" width="15.625" style="120" customWidth="1"/>
    <col min="5" max="5" width="18.625" style="120" customWidth="1"/>
    <col min="6" max="6" width="10.625" style="120" customWidth="1"/>
    <col min="7" max="7" width="15.625" style="120" customWidth="1"/>
    <col min="8" max="8" width="25.625" style="120" customWidth="1"/>
    <col min="9" max="14" width="9" style="120" customWidth="1"/>
    <col min="15" max="16384" width="9" style="120"/>
  </cols>
  <sheetData>
    <row r="1" spans="2:9" ht="20.100000000000001" customHeight="1">
      <c r="B1" s="870" t="s">
        <v>323</v>
      </c>
      <c r="C1" s="885"/>
      <c r="D1" s="372"/>
      <c r="E1" s="174"/>
      <c r="F1" s="388"/>
      <c r="H1" s="850" t="str">
        <f>IF('2-1(表紙)'!$J$3="","提出区分",'2-1(表紙)'!$J$3)</f>
        <v>提出区分</v>
      </c>
      <c r="I1" s="850"/>
    </row>
    <row r="2" spans="2:9" ht="20.100000000000001" customHeight="1"/>
    <row r="3" spans="2:9" ht="20.100000000000001" customHeight="1">
      <c r="B3" s="787" t="s">
        <v>366</v>
      </c>
      <c r="C3" s="787"/>
      <c r="D3" s="787"/>
      <c r="E3" s="367"/>
      <c r="F3" s="575" t="s">
        <v>204</v>
      </c>
      <c r="G3" s="771" t="str">
        <f>IF('2-1(表紙)'!$I$15="","",'2-1(表紙)'!$I$15)</f>
        <v/>
      </c>
      <c r="H3" s="772"/>
      <c r="I3" s="777"/>
    </row>
    <row r="4" spans="2:9" ht="20.100000000000001" customHeight="1">
      <c r="B4" s="787"/>
      <c r="C4" s="787"/>
      <c r="D4" s="787"/>
      <c r="E4" s="367"/>
      <c r="F4" s="575" t="s">
        <v>205</v>
      </c>
      <c r="G4" s="771" t="str">
        <f>IF('2-1(表紙)'!$J$15="","",'2-1(表紙)'!$J$15)</f>
        <v/>
      </c>
      <c r="H4" s="772"/>
      <c r="I4" s="777"/>
    </row>
    <row r="5" spans="2:9" ht="20.100000000000001" customHeight="1">
      <c r="B5" s="209"/>
      <c r="C5" s="209"/>
      <c r="D5" s="254"/>
      <c r="E5" s="209"/>
      <c r="F5" s="575" t="s">
        <v>631</v>
      </c>
      <c r="G5" s="771" t="str">
        <f>IF('2-1(表紙)'!$H$10="","",'2-1(表紙)'!$H$10)</f>
        <v/>
      </c>
      <c r="H5" s="772"/>
      <c r="I5" s="392" t="str">
        <f>IF('2-1(表紙)'!$K$15="","",'2-1(表紙)'!$K$15)</f>
        <v/>
      </c>
    </row>
    <row r="6" spans="2:9" ht="20.100000000000001" customHeight="1"/>
    <row r="7" spans="2:9" ht="20.100000000000001" customHeight="1">
      <c r="B7" s="870" t="s">
        <v>491</v>
      </c>
      <c r="C7" s="885"/>
      <c r="D7" s="885"/>
      <c r="E7" s="537">
        <f>SUM('2-2(基本)'!AD15:AD19)+SUM('2-2(基本)'!AD49:AD53)</f>
        <v>0</v>
      </c>
    </row>
    <row r="8" spans="2:9" ht="20.100000000000001" customHeight="1">
      <c r="B8" s="393"/>
      <c r="C8" s="393"/>
      <c r="D8" s="393"/>
      <c r="E8" s="395" t="s">
        <v>485</v>
      </c>
      <c r="F8" s="393"/>
      <c r="G8" s="394"/>
      <c r="H8" s="393"/>
      <c r="I8" s="121"/>
    </row>
    <row r="9" spans="2:9" ht="20.100000000000001" customHeight="1">
      <c r="B9" s="393"/>
      <c r="C9" s="393"/>
      <c r="D9" s="393"/>
      <c r="E9" s="395"/>
      <c r="F9" s="393"/>
      <c r="G9" s="393"/>
      <c r="H9" s="393"/>
      <c r="I9" s="121"/>
    </row>
    <row r="10" spans="2:9" ht="20.100000000000001" customHeight="1">
      <c r="B10" s="778" t="s">
        <v>671</v>
      </c>
      <c r="C10" s="779"/>
      <c r="D10" s="779"/>
      <c r="E10" s="780"/>
      <c r="F10" s="393"/>
      <c r="G10" s="393"/>
      <c r="H10" s="393"/>
      <c r="I10" s="121"/>
    </row>
    <row r="11" spans="2:9" ht="20.100000000000001" customHeight="1">
      <c r="B11" s="607" t="s">
        <v>669</v>
      </c>
      <c r="C11" s="905"/>
      <c r="D11" s="906"/>
      <c r="E11" s="907"/>
      <c r="F11" s="393"/>
      <c r="G11" s="393"/>
      <c r="H11" s="393"/>
      <c r="I11" s="121"/>
    </row>
    <row r="12" spans="2:9" ht="20.100000000000001" customHeight="1">
      <c r="B12" s="607" t="s">
        <v>658</v>
      </c>
      <c r="C12" s="905"/>
      <c r="D12" s="906"/>
      <c r="E12" s="907"/>
      <c r="F12" s="393"/>
      <c r="G12" s="393"/>
      <c r="H12" s="393"/>
      <c r="I12" s="121"/>
    </row>
    <row r="13" spans="2:9" ht="20.100000000000001" customHeight="1">
      <c r="B13" s="393"/>
      <c r="C13" s="393"/>
      <c r="D13" s="393"/>
      <c r="E13" s="395"/>
      <c r="F13" s="393"/>
      <c r="G13" s="394"/>
      <c r="H13" s="393"/>
      <c r="I13" s="121"/>
    </row>
    <row r="14" spans="2:9" ht="20.100000000000001" customHeight="1">
      <c r="B14" s="730" t="s">
        <v>490</v>
      </c>
      <c r="C14" s="730"/>
      <c r="D14" s="730"/>
      <c r="E14" s="730"/>
      <c r="F14" s="730"/>
      <c r="G14" s="730"/>
      <c r="H14" s="730"/>
      <c r="I14" s="730"/>
    </row>
    <row r="15" spans="2:9" ht="20.100000000000001" customHeight="1">
      <c r="B15" s="105" t="s">
        <v>164</v>
      </c>
      <c r="C15" s="841" t="s">
        <v>165</v>
      </c>
      <c r="D15" s="912"/>
      <c r="E15" s="239" t="s">
        <v>592</v>
      </c>
      <c r="F15" s="105" t="s">
        <v>166</v>
      </c>
      <c r="G15" s="105" t="s">
        <v>167</v>
      </c>
      <c r="H15" s="730" t="s">
        <v>360</v>
      </c>
      <c r="I15" s="730"/>
    </row>
    <row r="16" spans="2:9" ht="20.100000000000001" customHeight="1">
      <c r="B16" s="761" t="s">
        <v>481</v>
      </c>
      <c r="C16" s="911"/>
      <c r="D16" s="911"/>
      <c r="E16" s="911"/>
      <c r="F16" s="911"/>
      <c r="G16" s="458" t="str">
        <f>IF(G17&lt;&gt;"",IF(E7&lt;&gt;0,IF(G17&lt;=E7*100000,G17,E7*100000),""),"")</f>
        <v/>
      </c>
      <c r="H16" s="913"/>
      <c r="I16" s="913"/>
    </row>
    <row r="17" spans="2:9" ht="20.100000000000001" customHeight="1" thickBot="1">
      <c r="B17" s="914" t="s">
        <v>486</v>
      </c>
      <c r="C17" s="915"/>
      <c r="D17" s="915"/>
      <c r="E17" s="915"/>
      <c r="F17" s="915"/>
      <c r="G17" s="459" t="str">
        <f>IF(SUM(G18:G26)=0,"",SUM(G18:G26))</f>
        <v/>
      </c>
      <c r="H17" s="910"/>
      <c r="I17" s="910"/>
    </row>
    <row r="18" spans="2:9" ht="20.100000000000001" customHeight="1" thickTop="1">
      <c r="B18" s="630"/>
      <c r="C18" s="898"/>
      <c r="D18" s="899"/>
      <c r="E18" s="452"/>
      <c r="F18" s="453"/>
      <c r="G18" s="454" t="str">
        <f>IF(B18="","",E18*F18)</f>
        <v/>
      </c>
      <c r="H18" s="908"/>
      <c r="I18" s="908"/>
    </row>
    <row r="19" spans="2:9" ht="20.100000000000001" customHeight="1">
      <c r="B19" s="628"/>
      <c r="C19" s="896"/>
      <c r="D19" s="897"/>
      <c r="E19" s="455"/>
      <c r="F19" s="456"/>
      <c r="G19" s="457" t="str">
        <f t="shared" ref="G19:G26" si="0">IF(B19="","",E19*F19)</f>
        <v/>
      </c>
      <c r="H19" s="909"/>
      <c r="I19" s="909"/>
    </row>
    <row r="20" spans="2:9" ht="20.100000000000001" customHeight="1">
      <c r="B20" s="628"/>
      <c r="C20" s="896"/>
      <c r="D20" s="897"/>
      <c r="E20" s="455"/>
      <c r="F20" s="456"/>
      <c r="G20" s="457" t="str">
        <f t="shared" si="0"/>
        <v/>
      </c>
      <c r="H20" s="909"/>
      <c r="I20" s="909"/>
    </row>
    <row r="21" spans="2:9" ht="20.100000000000001" customHeight="1">
      <c r="B21" s="628"/>
      <c r="C21" s="896"/>
      <c r="D21" s="897"/>
      <c r="E21" s="455"/>
      <c r="F21" s="456"/>
      <c r="G21" s="457" t="str">
        <f t="shared" si="0"/>
        <v/>
      </c>
      <c r="H21" s="909"/>
      <c r="I21" s="909"/>
    </row>
    <row r="22" spans="2:9" ht="20.100000000000001" customHeight="1">
      <c r="B22" s="628"/>
      <c r="C22" s="896"/>
      <c r="D22" s="897"/>
      <c r="E22" s="455"/>
      <c r="F22" s="456"/>
      <c r="G22" s="457" t="str">
        <f t="shared" si="0"/>
        <v/>
      </c>
      <c r="H22" s="909"/>
      <c r="I22" s="909"/>
    </row>
    <row r="23" spans="2:9" ht="20.100000000000001" customHeight="1">
      <c r="B23" s="628"/>
      <c r="C23" s="896"/>
      <c r="D23" s="897"/>
      <c r="E23" s="455"/>
      <c r="F23" s="456"/>
      <c r="G23" s="457" t="str">
        <f t="shared" si="0"/>
        <v/>
      </c>
      <c r="H23" s="909"/>
      <c r="I23" s="909"/>
    </row>
    <row r="24" spans="2:9" ht="20.100000000000001" customHeight="1">
      <c r="B24" s="628"/>
      <c r="C24" s="896"/>
      <c r="D24" s="897"/>
      <c r="E24" s="455"/>
      <c r="F24" s="456"/>
      <c r="G24" s="457" t="str">
        <f t="shared" si="0"/>
        <v/>
      </c>
      <c r="H24" s="909"/>
      <c r="I24" s="909"/>
    </row>
    <row r="25" spans="2:9" ht="20.100000000000001" customHeight="1">
      <c r="B25" s="628"/>
      <c r="C25" s="896"/>
      <c r="D25" s="897"/>
      <c r="E25" s="455"/>
      <c r="F25" s="456"/>
      <c r="G25" s="457" t="str">
        <f t="shared" si="0"/>
        <v/>
      </c>
      <c r="H25" s="909"/>
      <c r="I25" s="909"/>
    </row>
    <row r="26" spans="2:9" ht="20.100000000000001" customHeight="1">
      <c r="B26" s="628"/>
      <c r="C26" s="896"/>
      <c r="D26" s="897"/>
      <c r="E26" s="455"/>
      <c r="F26" s="456"/>
      <c r="G26" s="457" t="str">
        <f t="shared" si="0"/>
        <v/>
      </c>
      <c r="H26" s="909"/>
      <c r="I26" s="909"/>
    </row>
    <row r="27" spans="2:9" ht="20.100000000000001" customHeight="1">
      <c r="B27" s="162" t="str">
        <f>"① 購入は"&amp;TEXT(リスト!G62,"ggge年m月d日")&amp;"から可能です。"</f>
        <v>① 購入は令和4年4月1日から可能です。</v>
      </c>
    </row>
    <row r="28" spans="2:9" ht="20.100000000000001" customHeight="1">
      <c r="B28" s="162" t="s">
        <v>827</v>
      </c>
    </row>
    <row r="29" spans="2:9" ht="19.5" customHeight="1">
      <c r="B29" s="120" t="s">
        <v>675</v>
      </c>
    </row>
    <row r="30" spans="2:9" ht="19.5" customHeight="1">
      <c r="B30" s="120" t="s">
        <v>828</v>
      </c>
    </row>
    <row r="31" spans="2:9" ht="13.5" customHeight="1">
      <c r="I31" s="177"/>
    </row>
  </sheetData>
  <sheetProtection algorithmName="SHA-512" hashValue="YcqHW86SbCFbwwwuhiEhD3dK5tOOfF7+ZqbcnBp88Ay2VCXkJIDC66LgNgyP9Mn5EdagFz+vUkadtBST96zbIQ==" saltValue="ssq5w1uu2xze/ZyXxiObbA==" spinCount="100000" sheet="1" objects="1" scenarios="1"/>
  <customSheetViews>
    <customSheetView guid="{76F1C708-D4F6-4FB5-9F5B-3EE58D925F2F}" showPageBreaks="1" printArea="1" view="pageBreakPreview">
      <selection activeCell="B1" sqref="B1:C1"/>
      <pageMargins left="0.19685039370078741" right="0.19685039370078741" top="0.78740157480314965" bottom="0.39370078740157483" header="0.39370078740157483" footer="0.19685039370078741"/>
      <printOptions horizontalCentered="1"/>
      <pageSetup paperSize="9" scale="90" orientation="landscape" r:id="rId1"/>
    </customSheetView>
  </customSheetViews>
  <mergeCells count="35">
    <mergeCell ref="B17:F17"/>
    <mergeCell ref="C26:D26"/>
    <mergeCell ref="H26:I26"/>
    <mergeCell ref="B10:E10"/>
    <mergeCell ref="C11:E11"/>
    <mergeCell ref="C12:E12"/>
    <mergeCell ref="C21:D21"/>
    <mergeCell ref="H23:I23"/>
    <mergeCell ref="C24:D24"/>
    <mergeCell ref="C25:D25"/>
    <mergeCell ref="C22:D22"/>
    <mergeCell ref="H25:I25"/>
    <mergeCell ref="H21:I21"/>
    <mergeCell ref="H22:I22"/>
    <mergeCell ref="B7:D7"/>
    <mergeCell ref="B16:F16"/>
    <mergeCell ref="C15:D15"/>
    <mergeCell ref="H15:I15"/>
    <mergeCell ref="H16:I16"/>
    <mergeCell ref="B1:C1"/>
    <mergeCell ref="H18:I18"/>
    <mergeCell ref="H19:I19"/>
    <mergeCell ref="H20:I20"/>
    <mergeCell ref="H24:I24"/>
    <mergeCell ref="C23:D23"/>
    <mergeCell ref="C20:D20"/>
    <mergeCell ref="G3:I3"/>
    <mergeCell ref="G4:I4"/>
    <mergeCell ref="H17:I17"/>
    <mergeCell ref="C18:D18"/>
    <mergeCell ref="C19:D19"/>
    <mergeCell ref="H1:I1"/>
    <mergeCell ref="G5:H5"/>
    <mergeCell ref="B3:D4"/>
    <mergeCell ref="B14:I14"/>
  </mergeCells>
  <phoneticPr fontId="12"/>
  <conditionalFormatting sqref="B18:F26 H18:I26 C11:E12">
    <cfRule type="expression" dxfId="55" priority="3" stopIfTrue="1">
      <formula>B11=""</formula>
    </cfRule>
  </conditionalFormatting>
  <conditionalFormatting sqref="G16:G26 G3:G5 I5">
    <cfRule type="expression" dxfId="54" priority="2" stopIfTrue="1">
      <formula>G3=""</formula>
    </cfRule>
  </conditionalFormatting>
  <dataValidations count="4">
    <dataValidation type="list" allowBlank="1" showInputMessage="1" showErrorMessage="1" sqref="C18:D26" xr:uid="{00000000-0002-0000-0E00-000000000000}">
      <formula1>INDIRECT("リスト!$AI$3:$AI$8")</formula1>
    </dataValidation>
    <dataValidation type="date" allowBlank="1" showInputMessage="1" showErrorMessage="1" error="R4/4/1～R5/1/31までの日付を入力してください。" sqref="B18:B26" xr:uid="{00000000-0002-0000-0E00-000001000000}">
      <formula1>INDIRECT("リスト!G62")</formula1>
      <formula2>INDIRECT("リスト!G63")</formula2>
    </dataValidation>
    <dataValidation imeMode="disabled" allowBlank="1" showInputMessage="1" showErrorMessage="1" sqref="E18:F26" xr:uid="{00000000-0002-0000-0E00-000002000000}"/>
    <dataValidation type="list" allowBlank="1" showInputMessage="1" showErrorMessage="1" sqref="C11:E11" xr:uid="{7D4406BF-C0E8-4BBB-B9E8-41B0C9EAEF79}">
      <formula1>INDIRECT("リスト!$BW$3:$BW$5")</formula1>
    </dataValidation>
  </dataValidations>
  <printOptions horizontalCentered="1"/>
  <pageMargins left="0.19685039370078741" right="0.19685039370078741" top="0.78740157480314965" bottom="0.39370078740157483" header="0.39370078740157483" footer="0.19685039370078741"/>
  <pageSetup paperSize="9" scale="90" orientation="landscape"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47229-92C5-4945-8867-4EA03ACD4538}">
  <sheetPr codeName="Sheet22">
    <tabColor theme="6"/>
  </sheetPr>
  <dimension ref="B1:U31"/>
  <sheetViews>
    <sheetView view="pageBreakPreview" zoomScaleNormal="100" zoomScaleSheetLayoutView="100" workbookViewId="0">
      <selection activeCell="E18" sqref="E18"/>
    </sheetView>
  </sheetViews>
  <sheetFormatPr defaultRowHeight="13.5" customHeight="1"/>
  <cols>
    <col min="1" max="1" width="3.625" style="120" customWidth="1"/>
    <col min="2" max="2" width="9" style="120" customWidth="1"/>
    <col min="3" max="4" width="7.75" style="120" customWidth="1"/>
    <col min="5" max="5" width="8.75" style="120" customWidth="1"/>
    <col min="6" max="6" width="7.5" style="120" customWidth="1"/>
    <col min="7" max="7" width="9.875" style="120" customWidth="1"/>
    <col min="8" max="8" width="3.625" style="120" customWidth="1"/>
    <col min="9" max="9" width="9" style="120"/>
    <col min="10" max="11" width="7.75" style="120" customWidth="1"/>
    <col min="12" max="12" width="8.75" style="120" customWidth="1"/>
    <col min="13" max="13" width="7.5" style="120" customWidth="1"/>
    <col min="14" max="14" width="9.875" style="120" customWidth="1"/>
    <col min="15" max="15" width="3.625" style="120" customWidth="1"/>
    <col min="16" max="16" width="9" style="120"/>
    <col min="17" max="18" width="7.75" style="120" customWidth="1"/>
    <col min="19" max="19" width="8.75" style="120" customWidth="1"/>
    <col min="20" max="20" width="7.5" style="120" customWidth="1"/>
    <col min="21" max="21" width="9.875" style="120" customWidth="1"/>
    <col min="22" max="16384" width="9" style="120"/>
  </cols>
  <sheetData>
    <row r="1" spans="2:21" ht="20.100000000000001" customHeight="1">
      <c r="B1" s="870" t="s">
        <v>668</v>
      </c>
      <c r="C1" s="885"/>
      <c r="D1" s="885"/>
      <c r="E1" s="372"/>
      <c r="F1" s="174"/>
      <c r="T1" s="850" t="str">
        <f>IF('2-1(表紙)'!$J$3="","提出区分",'2-1(表紙)'!$J$3)</f>
        <v>提出区分</v>
      </c>
      <c r="U1" s="850"/>
    </row>
    <row r="2" spans="2:21" ht="20.100000000000001" customHeight="1"/>
    <row r="3" spans="2:21" ht="20.100000000000001" customHeight="1">
      <c r="B3" s="787" t="s">
        <v>667</v>
      </c>
      <c r="C3" s="787"/>
      <c r="D3" s="787"/>
      <c r="E3" s="787"/>
      <c r="F3" s="787"/>
      <c r="G3" s="787"/>
      <c r="N3" s="870" t="s">
        <v>204</v>
      </c>
      <c r="O3" s="871"/>
      <c r="P3" s="917" t="str">
        <f>IF('2-1(表紙)'!$I$15="","",'2-1(表紙)'!$I$15)</f>
        <v/>
      </c>
      <c r="Q3" s="917"/>
      <c r="R3" s="917"/>
      <c r="S3" s="917"/>
      <c r="T3" s="917"/>
      <c r="U3" s="917"/>
    </row>
    <row r="4" spans="2:21" ht="20.100000000000001" customHeight="1">
      <c r="B4" s="787"/>
      <c r="C4" s="787"/>
      <c r="D4" s="787"/>
      <c r="E4" s="787"/>
      <c r="F4" s="787"/>
      <c r="G4" s="787"/>
      <c r="N4" s="870" t="s">
        <v>205</v>
      </c>
      <c r="O4" s="871"/>
      <c r="P4" s="917" t="str">
        <f>IF('2-1(表紙)'!$J$15="","",'2-1(表紙)'!$J$15)</f>
        <v/>
      </c>
      <c r="Q4" s="917"/>
      <c r="R4" s="917"/>
      <c r="S4" s="917"/>
      <c r="T4" s="917"/>
      <c r="U4" s="917"/>
    </row>
    <row r="5" spans="2:21" ht="20.100000000000001" customHeight="1">
      <c r="B5" s="254"/>
      <c r="C5" s="254"/>
      <c r="D5" s="254"/>
      <c r="E5" s="254"/>
      <c r="F5" s="254"/>
      <c r="G5" s="254"/>
      <c r="N5" s="882" t="s">
        <v>632</v>
      </c>
      <c r="O5" s="884"/>
      <c r="P5" s="917" t="str">
        <f>IF('2-1(表紙)'!$H$10="","",'2-1(表紙)'!$H$10)</f>
        <v/>
      </c>
      <c r="Q5" s="917"/>
      <c r="R5" s="917"/>
      <c r="S5" s="917"/>
      <c r="T5" s="917"/>
      <c r="U5" s="610" t="str">
        <f>IF('2-1(表紙)'!$K$15="","",'2-1(表紙)'!$K$15)</f>
        <v/>
      </c>
    </row>
    <row r="6" spans="2:21" ht="20.100000000000001" customHeight="1">
      <c r="S6" s="585"/>
      <c r="T6" s="585"/>
      <c r="U6" s="71"/>
    </row>
    <row r="7" spans="2:21" ht="20.100000000000001" customHeight="1">
      <c r="B7" s="829" t="s">
        <v>491</v>
      </c>
      <c r="C7" s="829"/>
      <c r="D7" s="829"/>
      <c r="E7" s="829"/>
      <c r="F7" s="576">
        <f>SUM('2-2(基本)'!$AD$15:$AD$19)+SUM('2-2(基本)'!$AD$49:$AD$53)</f>
        <v>0</v>
      </c>
      <c r="G7" s="316" t="s">
        <v>433</v>
      </c>
      <c r="I7" s="829" t="s">
        <v>620</v>
      </c>
      <c r="J7" s="829"/>
      <c r="K7" s="829"/>
      <c r="L7" s="829"/>
      <c r="M7" s="576">
        <f>SUM('2-2(基本)'!$AD$20:$AD$24)+SUM('2-2(基本)'!$AD$54:$AD$58)</f>
        <v>0</v>
      </c>
      <c r="P7" s="829" t="s">
        <v>628</v>
      </c>
      <c r="Q7" s="829"/>
      <c r="R7" s="829"/>
      <c r="S7" s="829"/>
      <c r="T7" s="576">
        <f>SUM('2-2(基本)'!$AD$25:$AD$29)+SUM('2-2(基本)'!$AD$59:$AD$63)</f>
        <v>0</v>
      </c>
    </row>
    <row r="8" spans="2:21" ht="20.100000000000001" customHeight="1">
      <c r="F8" s="584" t="s">
        <v>530</v>
      </c>
      <c r="M8" s="584" t="s">
        <v>530</v>
      </c>
      <c r="T8" s="584" t="s">
        <v>530</v>
      </c>
    </row>
    <row r="9" spans="2:21" ht="20.100000000000001" customHeight="1">
      <c r="F9" s="609"/>
      <c r="M9" s="609"/>
      <c r="T9" s="609"/>
    </row>
    <row r="10" spans="2:21" ht="20.100000000000001" customHeight="1">
      <c r="B10" s="730" t="s">
        <v>671</v>
      </c>
      <c r="C10" s="730"/>
      <c r="D10" s="730"/>
      <c r="E10" s="730"/>
      <c r="F10" s="730"/>
      <c r="G10" s="730"/>
      <c r="I10" s="730" t="s">
        <v>671</v>
      </c>
      <c r="J10" s="730"/>
      <c r="K10" s="730"/>
      <c r="L10" s="730"/>
      <c r="M10" s="730"/>
      <c r="N10" s="730"/>
      <c r="P10" s="730" t="s">
        <v>671</v>
      </c>
      <c r="Q10" s="730"/>
      <c r="R10" s="730"/>
      <c r="S10" s="730"/>
      <c r="T10" s="730"/>
      <c r="U10" s="730"/>
    </row>
    <row r="11" spans="2:21" ht="20.100000000000001" customHeight="1">
      <c r="B11" s="607" t="s">
        <v>669</v>
      </c>
      <c r="C11" s="916"/>
      <c r="D11" s="916"/>
      <c r="E11" s="916"/>
      <c r="F11" s="916"/>
      <c r="G11" s="916"/>
      <c r="I11" s="607" t="s">
        <v>669</v>
      </c>
      <c r="J11" s="916"/>
      <c r="K11" s="916"/>
      <c r="L11" s="916"/>
      <c r="M11" s="916"/>
      <c r="N11" s="916"/>
      <c r="P11" s="607" t="s">
        <v>669</v>
      </c>
      <c r="Q11" s="916"/>
      <c r="R11" s="916"/>
      <c r="S11" s="916"/>
      <c r="T11" s="916"/>
      <c r="U11" s="916"/>
    </row>
    <row r="12" spans="2:21" ht="20.100000000000001" customHeight="1">
      <c r="B12" s="607" t="s">
        <v>658</v>
      </c>
      <c r="C12" s="902"/>
      <c r="D12" s="902"/>
      <c r="E12" s="902"/>
      <c r="F12" s="902"/>
      <c r="G12" s="902"/>
      <c r="I12" s="607" t="s">
        <v>658</v>
      </c>
      <c r="J12" s="902"/>
      <c r="K12" s="902"/>
      <c r="L12" s="902"/>
      <c r="M12" s="902"/>
      <c r="N12" s="902"/>
      <c r="P12" s="607" t="s">
        <v>658</v>
      </c>
      <c r="Q12" s="902"/>
      <c r="R12" s="902"/>
      <c r="S12" s="902"/>
      <c r="T12" s="902"/>
      <c r="U12" s="902"/>
    </row>
    <row r="13" spans="2:21" ht="20.100000000000001" customHeight="1">
      <c r="F13" s="609"/>
      <c r="M13" s="609"/>
      <c r="T13" s="609"/>
    </row>
    <row r="14" spans="2:21" ht="20.100000000000001" customHeight="1">
      <c r="B14" s="730" t="s">
        <v>490</v>
      </c>
      <c r="C14" s="730"/>
      <c r="D14" s="730"/>
      <c r="E14" s="730"/>
      <c r="F14" s="730"/>
      <c r="G14" s="730"/>
      <c r="I14" s="730" t="s">
        <v>492</v>
      </c>
      <c r="J14" s="730"/>
      <c r="K14" s="730"/>
      <c r="L14" s="730"/>
      <c r="M14" s="730"/>
      <c r="N14" s="730"/>
      <c r="P14" s="730" t="s">
        <v>627</v>
      </c>
      <c r="Q14" s="730"/>
      <c r="R14" s="730"/>
      <c r="S14" s="730"/>
      <c r="T14" s="730"/>
      <c r="U14" s="730"/>
    </row>
    <row r="15" spans="2:21" ht="20.100000000000001" customHeight="1">
      <c r="B15" s="583" t="s">
        <v>164</v>
      </c>
      <c r="C15" s="778" t="s">
        <v>165</v>
      </c>
      <c r="D15" s="780"/>
      <c r="E15" s="80" t="s">
        <v>592</v>
      </c>
      <c r="F15" s="583" t="s">
        <v>166</v>
      </c>
      <c r="G15" s="583" t="s">
        <v>167</v>
      </c>
      <c r="I15" s="583" t="s">
        <v>164</v>
      </c>
      <c r="J15" s="778" t="s">
        <v>165</v>
      </c>
      <c r="K15" s="780"/>
      <c r="L15" s="80" t="s">
        <v>592</v>
      </c>
      <c r="M15" s="583" t="s">
        <v>166</v>
      </c>
      <c r="N15" s="583" t="s">
        <v>167</v>
      </c>
      <c r="P15" s="583" t="s">
        <v>164</v>
      </c>
      <c r="Q15" s="778" t="s">
        <v>165</v>
      </c>
      <c r="R15" s="780"/>
      <c r="S15" s="80" t="s">
        <v>592</v>
      </c>
      <c r="T15" s="583" t="s">
        <v>166</v>
      </c>
      <c r="U15" s="583" t="s">
        <v>167</v>
      </c>
    </row>
    <row r="16" spans="2:21" ht="20.100000000000001" customHeight="1">
      <c r="B16" s="788" t="s">
        <v>621</v>
      </c>
      <c r="C16" s="789"/>
      <c r="D16" s="789"/>
      <c r="E16" s="789"/>
      <c r="F16" s="789"/>
      <c r="G16" s="460" t="str">
        <f>IF(G17&lt;&gt;"",IF(F7&lt;&gt;"",IF(G17&lt;=F7*50000,G17,F7*50000),""),"")</f>
        <v/>
      </c>
      <c r="I16" s="788" t="str">
        <f>$B$16</f>
        <v>助成額　（上限：助成対象研修生数×５万円）</v>
      </c>
      <c r="J16" s="789"/>
      <c r="K16" s="789"/>
      <c r="L16" s="789"/>
      <c r="M16" s="789"/>
      <c r="N16" s="460" t="str">
        <f>IF(N17&lt;&gt;"",IF(M7&lt;&gt;"",IF(N17&lt;=M7*50000,N17,M7*50000),""),"")</f>
        <v/>
      </c>
      <c r="P16" s="788" t="str">
        <f>$B$16</f>
        <v>助成額　（上限：助成対象研修生数×５万円）</v>
      </c>
      <c r="Q16" s="789"/>
      <c r="R16" s="789"/>
      <c r="S16" s="789"/>
      <c r="T16" s="789"/>
      <c r="U16" s="460" t="str">
        <f>IF(U17&lt;&gt;"",IF(T7&lt;&gt;"",IF(U17&lt;=T7*50000,U17,T7*50000),""),"")</f>
        <v/>
      </c>
    </row>
    <row r="17" spans="2:21" ht="20.100000000000001" customHeight="1" thickBot="1">
      <c r="B17" s="903" t="s">
        <v>478</v>
      </c>
      <c r="C17" s="904"/>
      <c r="D17" s="904"/>
      <c r="E17" s="904"/>
      <c r="F17" s="904"/>
      <c r="G17" s="461" t="str">
        <f>IF(SUM(G18:G27)=0,"",SUM(G18:G27))</f>
        <v/>
      </c>
      <c r="I17" s="903" t="str">
        <f>$B$17</f>
        <v>合計額　（税抜）</v>
      </c>
      <c r="J17" s="904"/>
      <c r="K17" s="904"/>
      <c r="L17" s="904"/>
      <c r="M17" s="904"/>
      <c r="N17" s="461" t="str">
        <f>IF(SUM(N18:N27)=0,"",SUM(N18:N27))</f>
        <v/>
      </c>
      <c r="P17" s="903" t="str">
        <f>$B$17</f>
        <v>合計額　（税抜）</v>
      </c>
      <c r="Q17" s="904"/>
      <c r="R17" s="904"/>
      <c r="S17" s="904"/>
      <c r="T17" s="904"/>
      <c r="U17" s="461" t="str">
        <f>IF(SUM(U18:U27)=0,"",SUM(U18:U27))</f>
        <v/>
      </c>
    </row>
    <row r="18" spans="2:21" ht="20.100000000000001" customHeight="1" thickTop="1">
      <c r="B18" s="630"/>
      <c r="C18" s="898"/>
      <c r="D18" s="899"/>
      <c r="E18" s="452"/>
      <c r="F18" s="453"/>
      <c r="G18" s="454" t="str">
        <f>IF(B18="","",E18*F18)</f>
        <v/>
      </c>
      <c r="I18" s="627"/>
      <c r="J18" s="900"/>
      <c r="K18" s="901"/>
      <c r="L18" s="462"/>
      <c r="M18" s="463"/>
      <c r="N18" s="457" t="str">
        <f>IF(I18="","",L18*M18)</f>
        <v/>
      </c>
      <c r="P18" s="627"/>
      <c r="Q18" s="900"/>
      <c r="R18" s="901"/>
      <c r="S18" s="462"/>
      <c r="T18" s="463"/>
      <c r="U18" s="457" t="str">
        <f>IF(P18="","",S18*T18)</f>
        <v/>
      </c>
    </row>
    <row r="19" spans="2:21" ht="20.100000000000001" customHeight="1">
      <c r="B19" s="628"/>
      <c r="C19" s="896"/>
      <c r="D19" s="897"/>
      <c r="E19" s="455"/>
      <c r="F19" s="456"/>
      <c r="G19" s="457" t="str">
        <f t="shared" ref="G19:G27" si="0">IF(B19="","",E19*F19)</f>
        <v/>
      </c>
      <c r="I19" s="628"/>
      <c r="J19" s="896"/>
      <c r="K19" s="897"/>
      <c r="L19" s="455"/>
      <c r="M19" s="456"/>
      <c r="N19" s="457" t="str">
        <f t="shared" ref="N19:N27" si="1">IF(I19="","",L19*M19)</f>
        <v/>
      </c>
      <c r="P19" s="628"/>
      <c r="Q19" s="896"/>
      <c r="R19" s="897"/>
      <c r="S19" s="455"/>
      <c r="T19" s="456"/>
      <c r="U19" s="457" t="str">
        <f t="shared" ref="U19:U27" si="2">IF(P19="","",S19*T19)</f>
        <v/>
      </c>
    </row>
    <row r="20" spans="2:21" ht="20.100000000000001" customHeight="1">
      <c r="B20" s="628"/>
      <c r="C20" s="896"/>
      <c r="D20" s="897"/>
      <c r="E20" s="455"/>
      <c r="F20" s="456"/>
      <c r="G20" s="457" t="str">
        <f t="shared" si="0"/>
        <v/>
      </c>
      <c r="I20" s="628"/>
      <c r="J20" s="896"/>
      <c r="K20" s="897"/>
      <c r="L20" s="455"/>
      <c r="M20" s="456"/>
      <c r="N20" s="457" t="str">
        <f t="shared" si="1"/>
        <v/>
      </c>
      <c r="P20" s="628"/>
      <c r="Q20" s="896"/>
      <c r="R20" s="897"/>
      <c r="S20" s="455"/>
      <c r="T20" s="456"/>
      <c r="U20" s="457" t="str">
        <f t="shared" si="2"/>
        <v/>
      </c>
    </row>
    <row r="21" spans="2:21" ht="20.100000000000001" customHeight="1">
      <c r="B21" s="628"/>
      <c r="C21" s="896"/>
      <c r="D21" s="897"/>
      <c r="E21" s="455"/>
      <c r="F21" s="456"/>
      <c r="G21" s="457" t="str">
        <f t="shared" si="0"/>
        <v/>
      </c>
      <c r="I21" s="628"/>
      <c r="J21" s="896"/>
      <c r="K21" s="897"/>
      <c r="L21" s="455"/>
      <c r="M21" s="456"/>
      <c r="N21" s="457" t="str">
        <f t="shared" si="1"/>
        <v/>
      </c>
      <c r="P21" s="628"/>
      <c r="Q21" s="896"/>
      <c r="R21" s="897"/>
      <c r="S21" s="455"/>
      <c r="T21" s="456"/>
      <c r="U21" s="457" t="str">
        <f t="shared" si="2"/>
        <v/>
      </c>
    </row>
    <row r="22" spans="2:21" ht="20.100000000000001" customHeight="1">
      <c r="B22" s="628"/>
      <c r="C22" s="896"/>
      <c r="D22" s="897"/>
      <c r="E22" s="455"/>
      <c r="F22" s="456"/>
      <c r="G22" s="457" t="str">
        <f t="shared" si="0"/>
        <v/>
      </c>
      <c r="I22" s="628"/>
      <c r="J22" s="896"/>
      <c r="K22" s="897"/>
      <c r="L22" s="455"/>
      <c r="M22" s="456"/>
      <c r="N22" s="457" t="str">
        <f t="shared" si="1"/>
        <v/>
      </c>
      <c r="P22" s="628"/>
      <c r="Q22" s="896"/>
      <c r="R22" s="897"/>
      <c r="S22" s="455"/>
      <c r="T22" s="456"/>
      <c r="U22" s="457" t="str">
        <f t="shared" si="2"/>
        <v/>
      </c>
    </row>
    <row r="23" spans="2:21" ht="20.100000000000001" customHeight="1">
      <c r="B23" s="628"/>
      <c r="C23" s="896"/>
      <c r="D23" s="897"/>
      <c r="E23" s="455"/>
      <c r="F23" s="456"/>
      <c r="G23" s="457" t="str">
        <f t="shared" si="0"/>
        <v/>
      </c>
      <c r="I23" s="628"/>
      <c r="J23" s="896"/>
      <c r="K23" s="897"/>
      <c r="L23" s="455"/>
      <c r="M23" s="456"/>
      <c r="N23" s="457" t="str">
        <f t="shared" si="1"/>
        <v/>
      </c>
      <c r="P23" s="628"/>
      <c r="Q23" s="896"/>
      <c r="R23" s="897"/>
      <c r="S23" s="455"/>
      <c r="T23" s="456"/>
      <c r="U23" s="457" t="str">
        <f t="shared" si="2"/>
        <v/>
      </c>
    </row>
    <row r="24" spans="2:21" ht="20.100000000000001" customHeight="1">
      <c r="B24" s="628"/>
      <c r="C24" s="896"/>
      <c r="D24" s="897"/>
      <c r="E24" s="455"/>
      <c r="F24" s="456"/>
      <c r="G24" s="457" t="str">
        <f t="shared" si="0"/>
        <v/>
      </c>
      <c r="I24" s="628"/>
      <c r="J24" s="896"/>
      <c r="K24" s="897"/>
      <c r="L24" s="455"/>
      <c r="M24" s="456"/>
      <c r="N24" s="457" t="str">
        <f t="shared" si="1"/>
        <v/>
      </c>
      <c r="P24" s="628"/>
      <c r="Q24" s="896"/>
      <c r="R24" s="897"/>
      <c r="S24" s="455"/>
      <c r="T24" s="456"/>
      <c r="U24" s="457" t="str">
        <f t="shared" si="2"/>
        <v/>
      </c>
    </row>
    <row r="25" spans="2:21" ht="20.100000000000001" customHeight="1">
      <c r="B25" s="628"/>
      <c r="C25" s="896"/>
      <c r="D25" s="897"/>
      <c r="E25" s="455"/>
      <c r="F25" s="456"/>
      <c r="G25" s="457" t="str">
        <f t="shared" si="0"/>
        <v/>
      </c>
      <c r="I25" s="628"/>
      <c r="J25" s="896"/>
      <c r="K25" s="897"/>
      <c r="L25" s="455"/>
      <c r="M25" s="456"/>
      <c r="N25" s="457" t="str">
        <f t="shared" si="1"/>
        <v/>
      </c>
      <c r="P25" s="628"/>
      <c r="Q25" s="896"/>
      <c r="R25" s="897"/>
      <c r="S25" s="455"/>
      <c r="T25" s="456"/>
      <c r="U25" s="457" t="str">
        <f t="shared" si="2"/>
        <v/>
      </c>
    </row>
    <row r="26" spans="2:21" ht="20.100000000000001" customHeight="1">
      <c r="B26" s="628"/>
      <c r="C26" s="896"/>
      <c r="D26" s="897"/>
      <c r="E26" s="455"/>
      <c r="F26" s="456"/>
      <c r="G26" s="457" t="str">
        <f t="shared" si="0"/>
        <v/>
      </c>
      <c r="I26" s="628"/>
      <c r="J26" s="896"/>
      <c r="K26" s="897"/>
      <c r="L26" s="455"/>
      <c r="M26" s="456"/>
      <c r="N26" s="457" t="str">
        <f t="shared" si="1"/>
        <v/>
      </c>
      <c r="P26" s="628"/>
      <c r="Q26" s="896"/>
      <c r="R26" s="897"/>
      <c r="S26" s="455"/>
      <c r="T26" s="456"/>
      <c r="U26" s="457" t="str">
        <f t="shared" si="2"/>
        <v/>
      </c>
    </row>
    <row r="27" spans="2:21" ht="20.100000000000001" customHeight="1">
      <c r="B27" s="628"/>
      <c r="C27" s="896"/>
      <c r="D27" s="897"/>
      <c r="E27" s="455"/>
      <c r="F27" s="456"/>
      <c r="G27" s="457" t="str">
        <f t="shared" si="0"/>
        <v/>
      </c>
      <c r="I27" s="628"/>
      <c r="J27" s="896"/>
      <c r="K27" s="897"/>
      <c r="L27" s="455"/>
      <c r="M27" s="456"/>
      <c r="N27" s="457" t="str">
        <f t="shared" si="1"/>
        <v/>
      </c>
      <c r="P27" s="628"/>
      <c r="Q27" s="896"/>
      <c r="R27" s="897"/>
      <c r="S27" s="455"/>
      <c r="T27" s="456"/>
      <c r="U27" s="457" t="str">
        <f t="shared" si="2"/>
        <v/>
      </c>
    </row>
    <row r="28" spans="2:21" ht="20.100000000000001" customHeight="1">
      <c r="B28" s="162" t="str">
        <f>"①購入は"&amp;TEXT(リスト!G62,"ggge年m月d日")&amp;"から可能です。（出来るだけ早い時期に、研修生数に適した個数を購入し、安全対策に使用してください）"</f>
        <v>①購入は令和4年4月1日から可能です。（出来るだけ早い時期に、研修生数に適した個数を購入し、安全対策に使用してください）</v>
      </c>
    </row>
    <row r="29" spans="2:21" ht="13.5" customHeight="1">
      <c r="B29" s="120" t="s">
        <v>593</v>
      </c>
    </row>
    <row r="30" spans="2:21" ht="13.5" customHeight="1">
      <c r="B30" s="120" t="s">
        <v>691</v>
      </c>
    </row>
    <row r="31" spans="2:21" ht="13.5" customHeight="1">
      <c r="B31" s="120" t="s">
        <v>692</v>
      </c>
    </row>
  </sheetData>
  <sheetProtection algorithmName="SHA-512" hashValue="JMfdQ6aUvjNlYoDR6bBBn+RNBLZKiNXagBU83NONMyKjzSco0FWK9Pv/3LCiQ60fPYLo6Z0EDKo1/hfWoT8JHQ==" saltValue="Cqx/KGlfZcAv7raFJ5k1+g==" spinCount="100000" sheet="1" objects="1" scenarios="1"/>
  <mergeCells count="63">
    <mergeCell ref="Q26:R26"/>
    <mergeCell ref="Q27:R27"/>
    <mergeCell ref="Q25:R25"/>
    <mergeCell ref="P14:U14"/>
    <mergeCell ref="Q15:R15"/>
    <mergeCell ref="P16:T16"/>
    <mergeCell ref="P17:T17"/>
    <mergeCell ref="Q18:R18"/>
    <mergeCell ref="Q19:R19"/>
    <mergeCell ref="Q20:R20"/>
    <mergeCell ref="Q21:R21"/>
    <mergeCell ref="Q22:R22"/>
    <mergeCell ref="Q23:R23"/>
    <mergeCell ref="Q24:R24"/>
    <mergeCell ref="T1:U1"/>
    <mergeCell ref="N3:O3"/>
    <mergeCell ref="N4:O4"/>
    <mergeCell ref="N5:O5"/>
    <mergeCell ref="P7:S7"/>
    <mergeCell ref="C25:D25"/>
    <mergeCell ref="J25:K25"/>
    <mergeCell ref="C26:D26"/>
    <mergeCell ref="J26:K26"/>
    <mergeCell ref="C27:D27"/>
    <mergeCell ref="J27:K27"/>
    <mergeCell ref="C22:D22"/>
    <mergeCell ref="J22:K22"/>
    <mergeCell ref="C23:D23"/>
    <mergeCell ref="J23:K23"/>
    <mergeCell ref="C24:D24"/>
    <mergeCell ref="J24:K24"/>
    <mergeCell ref="C19:D19"/>
    <mergeCell ref="J19:K19"/>
    <mergeCell ref="C20:D20"/>
    <mergeCell ref="J20:K20"/>
    <mergeCell ref="C21:D21"/>
    <mergeCell ref="J21:K21"/>
    <mergeCell ref="B16:F16"/>
    <mergeCell ref="I16:M16"/>
    <mergeCell ref="B17:F17"/>
    <mergeCell ref="I17:M17"/>
    <mergeCell ref="C18:D18"/>
    <mergeCell ref="J18:K18"/>
    <mergeCell ref="B14:G14"/>
    <mergeCell ref="I14:N14"/>
    <mergeCell ref="B1:D1"/>
    <mergeCell ref="B3:G4"/>
    <mergeCell ref="C15:D15"/>
    <mergeCell ref="J15:K15"/>
    <mergeCell ref="C12:G12"/>
    <mergeCell ref="I10:N10"/>
    <mergeCell ref="J11:N11"/>
    <mergeCell ref="J12:N12"/>
    <mergeCell ref="B10:G10"/>
    <mergeCell ref="C11:G11"/>
    <mergeCell ref="B7:E7"/>
    <mergeCell ref="I7:L7"/>
    <mergeCell ref="P10:U10"/>
    <mergeCell ref="Q11:U11"/>
    <mergeCell ref="Q12:U12"/>
    <mergeCell ref="P3:U3"/>
    <mergeCell ref="P4:U4"/>
    <mergeCell ref="P5:T5"/>
  </mergeCells>
  <phoneticPr fontId="74"/>
  <conditionalFormatting sqref="P3:U5 G16:G27 N16:N27 U16:U27">
    <cfRule type="expression" dxfId="53" priority="2">
      <formula>G3=""</formula>
    </cfRule>
  </conditionalFormatting>
  <conditionalFormatting sqref="C11:G12 J11:N12 Q11:U12 B18:F27 I18:M27 P18:T27">
    <cfRule type="expression" dxfId="52" priority="1">
      <formula>B11=""</formula>
    </cfRule>
  </conditionalFormatting>
  <dataValidations count="5">
    <dataValidation type="whole" imeMode="disabled" allowBlank="1" showInputMessage="1" showErrorMessage="1" sqref="E18:E27 L18:L27 S18:S27" xr:uid="{98DBDCDC-70A0-4CA3-B4FA-3FB9329DBF92}">
      <formula1>-999999</formula1>
      <formula2>999999</formula2>
    </dataValidation>
    <dataValidation imeMode="disabled" allowBlank="1" showInputMessage="1" showErrorMessage="1" sqref="F18:F27 M18:M27 T18:T27" xr:uid="{D797C250-D0EB-4B79-9DD4-43249CC7C14D}"/>
    <dataValidation type="date" allowBlank="1" showInputMessage="1" showErrorMessage="1" error="R4/4/1～R5/1/31までの日付を入力してください。" sqref="I18:I27 B18:B27 P18:P27" xr:uid="{E1C45D4C-1374-44A0-B89E-7A44D8696A1E}">
      <formula1>INDIRECT("リスト!G62")</formula1>
      <formula2>INDIRECT("リスト!G63")</formula2>
    </dataValidation>
    <dataValidation type="list" allowBlank="1" showInputMessage="1" showErrorMessage="1" sqref="C11:G11 J11:N11 Q11:U11" xr:uid="{1A59170E-49DA-40D7-BAC9-E6F23CF1EC54}">
      <formula1>INDIRECT("リスト!$BW$17:$BW$20")</formula1>
    </dataValidation>
    <dataValidation type="list" allowBlank="1" showInputMessage="1" showErrorMessage="1" sqref="C18:D27 Q18:R27 J19:K27 J18:K18" xr:uid="{B70B9069-5A34-4F67-9591-C0D04581CDF2}">
      <formula1>INDIRECT("リスト!$AA$22:$AA$26")</formula1>
    </dataValidation>
  </dataValidations>
  <printOptions horizontalCentered="1"/>
  <pageMargins left="0.19685039370078741" right="0.19685039370078741" top="0.78740157480314965" bottom="0.39370078740157483" header="0.39370078740157483" footer="0.19685039370078741"/>
  <pageSetup paperSize="9" scale="88"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5D5BA-ABBB-4D18-9CDD-86FD67B483D5}">
  <sheetPr>
    <tabColor theme="7"/>
  </sheetPr>
  <dimension ref="A1:AB28"/>
  <sheetViews>
    <sheetView view="pageBreakPreview" topLeftCell="A4" zoomScaleNormal="100" zoomScaleSheetLayoutView="100" workbookViewId="0">
      <selection activeCell="H10" sqref="H10"/>
    </sheetView>
  </sheetViews>
  <sheetFormatPr defaultRowHeight="13.5" customHeight="1"/>
  <cols>
    <col min="1" max="1" width="3.625" customWidth="1"/>
    <col min="2" max="3" width="4.625" customWidth="1"/>
    <col min="4" max="4" width="15.625" customWidth="1"/>
    <col min="5" max="6" width="4.625" customWidth="1"/>
    <col min="7" max="8" width="8.625" customWidth="1"/>
    <col min="9" max="9" width="4.625" customWidth="1"/>
    <col min="10" max="10" width="19.25" customWidth="1"/>
    <col min="11" max="11" width="5.625" customWidth="1"/>
    <col min="12" max="13" width="4.625" customWidth="1"/>
    <col min="14" max="14" width="15.625" customWidth="1"/>
    <col min="15" max="16" width="4.625" customWidth="1"/>
    <col min="17" max="18" width="8.625" customWidth="1"/>
    <col min="19" max="19" width="4.625" customWidth="1"/>
    <col min="20" max="20" width="19.25" customWidth="1"/>
    <col min="21" max="21" width="5.625" customWidth="1"/>
    <col min="22" max="22" width="9" style="333"/>
    <col min="23" max="28" width="9" style="333" hidden="1" customWidth="1"/>
    <col min="29" max="16384" width="9" style="333"/>
  </cols>
  <sheetData>
    <row r="1" spans="2:28" ht="15" customHeight="1">
      <c r="B1" s="957" t="s">
        <v>771</v>
      </c>
      <c r="C1" s="958"/>
      <c r="D1" s="959"/>
      <c r="T1" s="651" t="str">
        <f>IF('2-1(表紙)'!$J$3="","提出区分",'2-1(表紙)'!$J$3)</f>
        <v>提出区分</v>
      </c>
    </row>
    <row r="2" spans="2:28" ht="15" customHeight="1"/>
    <row r="3" spans="2:28" ht="15" customHeight="1">
      <c r="B3" s="960" t="s">
        <v>312</v>
      </c>
      <c r="C3" s="960"/>
      <c r="D3" s="960"/>
      <c r="P3" s="942" t="s">
        <v>209</v>
      </c>
      <c r="Q3" s="942"/>
      <c r="R3" s="942" t="str">
        <f>IF('2-1(表紙)'!$I$15="","",'2-1(表紙)'!$I$15)</f>
        <v/>
      </c>
      <c r="S3" s="942"/>
      <c r="T3" s="942"/>
      <c r="U3" s="942"/>
    </row>
    <row r="4" spans="2:28" ht="15" customHeight="1">
      <c r="B4" s="960"/>
      <c r="C4" s="960"/>
      <c r="D4" s="960"/>
      <c r="P4" s="942" t="s">
        <v>11</v>
      </c>
      <c r="Q4" s="942"/>
      <c r="R4" s="943" t="str">
        <f>IF('2-1(表紙)'!$J$15="","",'2-1(表紙)'!$J$15)</f>
        <v/>
      </c>
      <c r="S4" s="944"/>
      <c r="T4" s="944"/>
      <c r="U4" s="945"/>
    </row>
    <row r="5" spans="2:28" ht="15" customHeight="1">
      <c r="B5" s="652"/>
      <c r="C5" s="652"/>
      <c r="D5" s="652"/>
      <c r="L5" s="652"/>
      <c r="M5" s="652"/>
      <c r="N5" s="652"/>
      <c r="P5" s="942" t="s">
        <v>637</v>
      </c>
      <c r="Q5" s="942"/>
      <c r="R5" s="943" t="str">
        <f>IF('2-1(表紙)'!$H$10="","",'2-1(表紙)'!$H$10)</f>
        <v/>
      </c>
      <c r="S5" s="944"/>
      <c r="T5" s="945"/>
      <c r="U5" s="653" t="str">
        <f>IF('2-1(表紙)'!$K$15="","",'2-1(表紙)'!$K$15)</f>
        <v/>
      </c>
    </row>
    <row r="6" spans="2:28" ht="15" customHeight="1">
      <c r="H6" s="663"/>
      <c r="I6" s="663"/>
      <c r="J6" s="663"/>
      <c r="R6" s="946"/>
      <c r="S6" s="946"/>
      <c r="T6" s="946"/>
    </row>
    <row r="7" spans="2:28" ht="30" customHeight="1">
      <c r="B7" s="947" t="s">
        <v>220</v>
      </c>
      <c r="C7" s="947" t="s">
        <v>772</v>
      </c>
      <c r="D7" s="928" t="s">
        <v>1</v>
      </c>
      <c r="E7" s="930" t="s">
        <v>773</v>
      </c>
      <c r="F7" s="933" t="s">
        <v>774</v>
      </c>
      <c r="G7" s="936" t="s">
        <v>371</v>
      </c>
      <c r="H7" s="939" t="s">
        <v>775</v>
      </c>
      <c r="I7" s="939" t="s">
        <v>776</v>
      </c>
      <c r="J7" s="951" t="s">
        <v>777</v>
      </c>
      <c r="K7" s="952"/>
      <c r="L7" s="955" t="s">
        <v>220</v>
      </c>
      <c r="M7" s="947" t="s">
        <v>772</v>
      </c>
      <c r="N7" s="928" t="s">
        <v>1</v>
      </c>
      <c r="O7" s="930" t="s">
        <v>773</v>
      </c>
      <c r="P7" s="933" t="s">
        <v>774</v>
      </c>
      <c r="Q7" s="936" t="s">
        <v>371</v>
      </c>
      <c r="R7" s="939" t="s">
        <v>778</v>
      </c>
      <c r="S7" s="939" t="s">
        <v>776</v>
      </c>
      <c r="T7" s="949" t="s">
        <v>777</v>
      </c>
      <c r="U7" s="949"/>
    </row>
    <row r="8" spans="2:28" ht="15" customHeight="1">
      <c r="B8" s="947"/>
      <c r="C8" s="947"/>
      <c r="D8" s="928"/>
      <c r="E8" s="931"/>
      <c r="F8" s="934"/>
      <c r="G8" s="937"/>
      <c r="H8" s="940"/>
      <c r="I8" s="940"/>
      <c r="J8" s="951"/>
      <c r="K8" s="952"/>
      <c r="L8" s="955"/>
      <c r="M8" s="947"/>
      <c r="N8" s="928"/>
      <c r="O8" s="931"/>
      <c r="P8" s="934"/>
      <c r="Q8" s="937"/>
      <c r="R8" s="940"/>
      <c r="S8" s="940"/>
      <c r="T8" s="949"/>
      <c r="U8" s="949"/>
    </row>
    <row r="9" spans="2:28" ht="120" customHeight="1" thickBot="1">
      <c r="B9" s="948"/>
      <c r="C9" s="948"/>
      <c r="D9" s="929"/>
      <c r="E9" s="932"/>
      <c r="F9" s="935"/>
      <c r="G9" s="938"/>
      <c r="H9" s="941"/>
      <c r="I9" s="941"/>
      <c r="J9" s="953"/>
      <c r="K9" s="954"/>
      <c r="L9" s="956"/>
      <c r="M9" s="948"/>
      <c r="N9" s="929"/>
      <c r="O9" s="932"/>
      <c r="P9" s="935"/>
      <c r="Q9" s="938"/>
      <c r="R9" s="941"/>
      <c r="S9" s="941"/>
      <c r="T9" s="950"/>
      <c r="U9" s="950"/>
      <c r="W9" s="676" t="s">
        <v>779</v>
      </c>
      <c r="X9" s="677"/>
      <c r="Y9" s="676" t="s">
        <v>780</v>
      </c>
      <c r="Z9" s="677"/>
      <c r="AA9" s="676" t="s">
        <v>821</v>
      </c>
      <c r="AB9" s="677"/>
    </row>
    <row r="10" spans="2:28" ht="15" customHeight="1" thickTop="1">
      <c r="B10" s="654">
        <v>1</v>
      </c>
      <c r="C10" s="655" t="str">
        <f>IF(D10="","",TEXT(B10,"00"))</f>
        <v/>
      </c>
      <c r="D10" s="648"/>
      <c r="E10" s="500"/>
      <c r="F10" s="656"/>
      <c r="G10" s="499"/>
      <c r="H10" s="501"/>
      <c r="I10" s="501"/>
      <c r="J10" s="924"/>
      <c r="K10" s="925"/>
      <c r="L10" s="657">
        <v>16</v>
      </c>
      <c r="M10" s="655" t="str">
        <f>IF(N10="","",TEXT(L10,"00"))</f>
        <v/>
      </c>
      <c r="N10" s="648"/>
      <c r="O10" s="500"/>
      <c r="P10" s="656"/>
      <c r="Q10" s="499"/>
      <c r="R10" s="501"/>
      <c r="S10" s="501"/>
      <c r="T10" s="926"/>
      <c r="U10" s="927"/>
      <c r="W10" s="658">
        <f>IF(D10&lt;&gt;"",1,0)</f>
        <v>0</v>
      </c>
      <c r="X10" s="658">
        <f t="shared" ref="X10:X24" si="0">IF(N10&lt;&gt;"",1,0)</f>
        <v>0</v>
      </c>
      <c r="Y10" s="658">
        <f>IF(OR('2-1(表紙)'!J$3=リスト!G$6,'2-1(表紙)'!J$3=リスト!G$7),IF(AND(D10&lt;&gt;"",H10=リスト!BG$4),1,0),0)</f>
        <v>0</v>
      </c>
      <c r="Z10" s="658">
        <f>IF(OR('2-1(表紙)'!J$3=リスト!G$6,'2-1(表紙)'!J$3=リスト!G$7),IF(AND(N10&lt;&gt;"",R10=リスト!BG$4),1,0),0)</f>
        <v>0</v>
      </c>
      <c r="AA10" s="658">
        <f>IF(AND(D10&lt;&gt;"",H10="○",E10="",F10=""),1,0)</f>
        <v>0</v>
      </c>
      <c r="AB10" s="658">
        <f>IF(AND(N10&lt;&gt;"",R10="○",O10="",P10=""),1,0)</f>
        <v>0</v>
      </c>
    </row>
    <row r="11" spans="2:28" ht="15" customHeight="1">
      <c r="B11" s="658">
        <v>2</v>
      </c>
      <c r="C11" s="659" t="str">
        <f t="shared" ref="C11:C17" si="1">IF(D11="","",TEXT(B11,"00"))</f>
        <v/>
      </c>
      <c r="D11" s="647"/>
      <c r="E11" s="466"/>
      <c r="F11" s="660"/>
      <c r="G11" s="465"/>
      <c r="H11" s="55"/>
      <c r="I11" s="55"/>
      <c r="J11" s="919"/>
      <c r="K11" s="920"/>
      <c r="L11" s="661">
        <v>17</v>
      </c>
      <c r="M11" s="659" t="str">
        <f t="shared" ref="M11:M17" si="2">IF(N11="","",TEXT(L11,"00"))</f>
        <v/>
      </c>
      <c r="N11" s="647"/>
      <c r="O11" s="466"/>
      <c r="P11" s="660"/>
      <c r="Q11" s="465"/>
      <c r="R11" s="55"/>
      <c r="S11" s="55"/>
      <c r="T11" s="921"/>
      <c r="U11" s="921"/>
      <c r="W11" s="658">
        <f t="shared" ref="W11:W24" si="3">IF(D11&lt;&gt;"",1,0)</f>
        <v>0</v>
      </c>
      <c r="X11" s="658">
        <f t="shared" si="0"/>
        <v>0</v>
      </c>
      <c r="Y11" s="658">
        <f>IF(OR('2-1(表紙)'!J$3=リスト!G$6,'2-1(表紙)'!J$3=リスト!G$7),IF(AND(D11&lt;&gt;"",H11=リスト!BG$4),1,0),0)</f>
        <v>0</v>
      </c>
      <c r="Z11" s="658">
        <f>IF(OR('2-1(表紙)'!J$3=リスト!G$6,'2-1(表紙)'!J$3=リスト!G$7),IF(AND(N11&lt;&gt;"",R11=リスト!BG$4),1,0),0)</f>
        <v>0</v>
      </c>
      <c r="AA11" s="658">
        <f t="shared" ref="AA11:AA24" si="4">IF(AND(D11&lt;&gt;"",H11="○",E11="",F11=""),1,0)</f>
        <v>0</v>
      </c>
      <c r="AB11" s="658">
        <f t="shared" ref="AB11:AB24" si="5">IF(AND(N11&lt;&gt;"",R11="○",O11="",P11=""),1,0)</f>
        <v>0</v>
      </c>
    </row>
    <row r="12" spans="2:28" ht="15" customHeight="1">
      <c r="B12" s="658">
        <v>3</v>
      </c>
      <c r="C12" s="659" t="str">
        <f t="shared" si="1"/>
        <v/>
      </c>
      <c r="D12" s="647"/>
      <c r="E12" s="466"/>
      <c r="F12" s="660"/>
      <c r="G12" s="465"/>
      <c r="H12" s="55"/>
      <c r="I12" s="55"/>
      <c r="J12" s="919"/>
      <c r="K12" s="920"/>
      <c r="L12" s="661">
        <v>18</v>
      </c>
      <c r="M12" s="659" t="str">
        <f t="shared" si="2"/>
        <v/>
      </c>
      <c r="N12" s="647"/>
      <c r="O12" s="466"/>
      <c r="P12" s="660"/>
      <c r="Q12" s="465"/>
      <c r="R12" s="55"/>
      <c r="S12" s="55"/>
      <c r="T12" s="921"/>
      <c r="U12" s="921"/>
      <c r="W12" s="658">
        <f t="shared" si="3"/>
        <v>0</v>
      </c>
      <c r="X12" s="658">
        <f t="shared" si="0"/>
        <v>0</v>
      </c>
      <c r="Y12" s="658">
        <f>IF(OR('2-1(表紙)'!J$3=リスト!G$6,'2-1(表紙)'!J$3=リスト!G$7),IF(AND(D12&lt;&gt;"",H12=リスト!BG$4),1,0),0)</f>
        <v>0</v>
      </c>
      <c r="Z12" s="658">
        <f>IF(OR('2-1(表紙)'!J$3=リスト!G$6,'2-1(表紙)'!J$3=リスト!G$7),IF(AND(N12&lt;&gt;"",R12=リスト!BG$4),1,0),0)</f>
        <v>0</v>
      </c>
      <c r="AA12" s="658">
        <f t="shared" si="4"/>
        <v>0</v>
      </c>
      <c r="AB12" s="658">
        <f t="shared" si="5"/>
        <v>0</v>
      </c>
    </row>
    <row r="13" spans="2:28" ht="15" customHeight="1">
      <c r="B13" s="658">
        <v>4</v>
      </c>
      <c r="C13" s="659" t="str">
        <f t="shared" si="1"/>
        <v/>
      </c>
      <c r="D13" s="647"/>
      <c r="E13" s="466"/>
      <c r="F13" s="660"/>
      <c r="G13" s="465"/>
      <c r="H13" s="55"/>
      <c r="I13" s="55"/>
      <c r="J13" s="919"/>
      <c r="K13" s="920"/>
      <c r="L13" s="661">
        <v>19</v>
      </c>
      <c r="M13" s="659" t="str">
        <f t="shared" si="2"/>
        <v/>
      </c>
      <c r="N13" s="647"/>
      <c r="O13" s="466"/>
      <c r="P13" s="660"/>
      <c r="Q13" s="465"/>
      <c r="R13" s="55"/>
      <c r="S13" s="55"/>
      <c r="T13" s="921"/>
      <c r="U13" s="921"/>
      <c r="W13" s="658">
        <f t="shared" si="3"/>
        <v>0</v>
      </c>
      <c r="X13" s="658">
        <f t="shared" si="0"/>
        <v>0</v>
      </c>
      <c r="Y13" s="658">
        <f>IF(OR('2-1(表紙)'!J$3=リスト!G$6,'2-1(表紙)'!J$3=リスト!G$7),IF(AND(D13&lt;&gt;"",H13=リスト!BG$4),1,0),0)</f>
        <v>0</v>
      </c>
      <c r="Z13" s="658">
        <f>IF(OR('2-1(表紙)'!J$3=リスト!G$6,'2-1(表紙)'!J$3=リスト!G$7),IF(AND(N13&lt;&gt;"",R13=リスト!BG$4),1,0),0)</f>
        <v>0</v>
      </c>
      <c r="AA13" s="658">
        <f t="shared" si="4"/>
        <v>0</v>
      </c>
      <c r="AB13" s="658">
        <f t="shared" si="5"/>
        <v>0</v>
      </c>
    </row>
    <row r="14" spans="2:28" ht="15" customHeight="1">
      <c r="B14" s="658">
        <v>5</v>
      </c>
      <c r="C14" s="659" t="str">
        <f t="shared" si="1"/>
        <v/>
      </c>
      <c r="D14" s="647"/>
      <c r="E14" s="466"/>
      <c r="F14" s="660"/>
      <c r="G14" s="465"/>
      <c r="H14" s="55"/>
      <c r="I14" s="55"/>
      <c r="J14" s="919"/>
      <c r="K14" s="920"/>
      <c r="L14" s="661">
        <v>20</v>
      </c>
      <c r="M14" s="659" t="str">
        <f t="shared" si="2"/>
        <v/>
      </c>
      <c r="N14" s="647"/>
      <c r="O14" s="466"/>
      <c r="P14" s="660"/>
      <c r="Q14" s="465"/>
      <c r="R14" s="55"/>
      <c r="S14" s="55"/>
      <c r="T14" s="921"/>
      <c r="U14" s="921"/>
      <c r="W14" s="658">
        <f t="shared" si="3"/>
        <v>0</v>
      </c>
      <c r="X14" s="658">
        <f t="shared" si="0"/>
        <v>0</v>
      </c>
      <c r="Y14" s="658">
        <f>IF(OR('2-1(表紙)'!J$3=リスト!G$6,'2-1(表紙)'!J$3=リスト!G$7),IF(AND(D14&lt;&gt;"",H14=リスト!BG$4),1,0),0)</f>
        <v>0</v>
      </c>
      <c r="Z14" s="658">
        <f>IF(OR('2-1(表紙)'!J$3=リスト!G$6,'2-1(表紙)'!J$3=リスト!G$7),IF(AND(N14&lt;&gt;"",R14=リスト!BG$4),1,0),0)</f>
        <v>0</v>
      </c>
      <c r="AA14" s="658">
        <f t="shared" si="4"/>
        <v>0</v>
      </c>
      <c r="AB14" s="658">
        <f t="shared" si="5"/>
        <v>0</v>
      </c>
    </row>
    <row r="15" spans="2:28" ht="15" customHeight="1">
      <c r="B15" s="658">
        <v>6</v>
      </c>
      <c r="C15" s="659" t="str">
        <f t="shared" si="1"/>
        <v/>
      </c>
      <c r="D15" s="647"/>
      <c r="E15" s="466"/>
      <c r="F15" s="660"/>
      <c r="G15" s="465"/>
      <c r="H15" s="55"/>
      <c r="I15" s="55"/>
      <c r="J15" s="919"/>
      <c r="K15" s="920"/>
      <c r="L15" s="661">
        <v>21</v>
      </c>
      <c r="M15" s="659" t="str">
        <f t="shared" si="2"/>
        <v/>
      </c>
      <c r="N15" s="647"/>
      <c r="O15" s="466"/>
      <c r="P15" s="660"/>
      <c r="Q15" s="465"/>
      <c r="R15" s="55"/>
      <c r="S15" s="55"/>
      <c r="T15" s="921"/>
      <c r="U15" s="921"/>
      <c r="W15" s="658">
        <f t="shared" si="3"/>
        <v>0</v>
      </c>
      <c r="X15" s="658">
        <f t="shared" si="0"/>
        <v>0</v>
      </c>
      <c r="Y15" s="658">
        <f>IF(OR('2-1(表紙)'!J$3=リスト!G$6,'2-1(表紙)'!J$3=リスト!G$7),IF(AND(D15&lt;&gt;"",H15=リスト!BG$4),1,0),0)</f>
        <v>0</v>
      </c>
      <c r="Z15" s="658">
        <f>IF(OR('2-1(表紙)'!J$3=リスト!G$6,'2-1(表紙)'!J$3=リスト!G$7),IF(AND(N15&lt;&gt;"",R15=リスト!BG$4),1,0),0)</f>
        <v>0</v>
      </c>
      <c r="AA15" s="658">
        <f t="shared" si="4"/>
        <v>0</v>
      </c>
      <c r="AB15" s="658">
        <f t="shared" si="5"/>
        <v>0</v>
      </c>
    </row>
    <row r="16" spans="2:28" ht="15" customHeight="1">
      <c r="B16" s="658">
        <v>7</v>
      </c>
      <c r="C16" s="659" t="str">
        <f t="shared" si="1"/>
        <v/>
      </c>
      <c r="D16" s="647"/>
      <c r="E16" s="466"/>
      <c r="F16" s="660"/>
      <c r="G16" s="465"/>
      <c r="H16" s="55"/>
      <c r="I16" s="55"/>
      <c r="J16" s="919"/>
      <c r="K16" s="920"/>
      <c r="L16" s="661">
        <v>22</v>
      </c>
      <c r="M16" s="659" t="str">
        <f t="shared" si="2"/>
        <v/>
      </c>
      <c r="N16" s="647"/>
      <c r="O16" s="466"/>
      <c r="P16" s="660"/>
      <c r="Q16" s="465"/>
      <c r="R16" s="55"/>
      <c r="S16" s="55"/>
      <c r="T16" s="921"/>
      <c r="U16" s="921"/>
      <c r="W16" s="658">
        <f t="shared" si="3"/>
        <v>0</v>
      </c>
      <c r="X16" s="658">
        <f t="shared" si="0"/>
        <v>0</v>
      </c>
      <c r="Y16" s="658">
        <f>IF(OR('2-1(表紙)'!J$3=リスト!G$6,'2-1(表紙)'!J$3=リスト!G$7),IF(AND(D16&lt;&gt;"",H16=リスト!BG$4),1,0),0)</f>
        <v>0</v>
      </c>
      <c r="Z16" s="658">
        <f>IF(OR('2-1(表紙)'!J$3=リスト!G$6,'2-1(表紙)'!J$3=リスト!G$7),IF(AND(N16&lt;&gt;"",R16=リスト!BG$4),1,0),0)</f>
        <v>0</v>
      </c>
      <c r="AA16" s="658">
        <f t="shared" si="4"/>
        <v>0</v>
      </c>
      <c r="AB16" s="658">
        <f t="shared" si="5"/>
        <v>0</v>
      </c>
    </row>
    <row r="17" spans="2:28" ht="15" customHeight="1">
      <c r="B17" s="658">
        <v>8</v>
      </c>
      <c r="C17" s="659" t="str">
        <f t="shared" si="1"/>
        <v/>
      </c>
      <c r="D17" s="647"/>
      <c r="E17" s="466"/>
      <c r="F17" s="660"/>
      <c r="G17" s="465"/>
      <c r="H17" s="55"/>
      <c r="I17" s="55"/>
      <c r="J17" s="919"/>
      <c r="K17" s="920"/>
      <c r="L17" s="661">
        <v>23</v>
      </c>
      <c r="M17" s="659" t="str">
        <f t="shared" si="2"/>
        <v/>
      </c>
      <c r="N17" s="647"/>
      <c r="O17" s="466"/>
      <c r="P17" s="660"/>
      <c r="Q17" s="465"/>
      <c r="R17" s="55"/>
      <c r="S17" s="55"/>
      <c r="T17" s="921"/>
      <c r="U17" s="921"/>
      <c r="W17" s="658">
        <f t="shared" si="3"/>
        <v>0</v>
      </c>
      <c r="X17" s="658">
        <f t="shared" si="0"/>
        <v>0</v>
      </c>
      <c r="Y17" s="658">
        <f>IF(OR('2-1(表紙)'!J$3=リスト!G$6,'2-1(表紙)'!J$3=リスト!G$7),IF(AND(D17&lt;&gt;"",H17=リスト!BG$4),1,0),0)</f>
        <v>0</v>
      </c>
      <c r="Z17" s="658">
        <f>IF(OR('2-1(表紙)'!J$3=リスト!G$6,'2-1(表紙)'!J$3=リスト!G$7),IF(AND(N17&lt;&gt;"",R17=リスト!BG$4),1,0),0)</f>
        <v>0</v>
      </c>
      <c r="AA17" s="658">
        <f t="shared" si="4"/>
        <v>0</v>
      </c>
      <c r="AB17" s="658">
        <f t="shared" si="5"/>
        <v>0</v>
      </c>
    </row>
    <row r="18" spans="2:28" ht="15" customHeight="1">
      <c r="B18" s="658">
        <v>9</v>
      </c>
      <c r="C18" s="659" t="str">
        <f>IF(D18="","",TEXT(B18,"00"))</f>
        <v/>
      </c>
      <c r="D18" s="647"/>
      <c r="E18" s="466"/>
      <c r="F18" s="660"/>
      <c r="G18" s="465"/>
      <c r="H18" s="55"/>
      <c r="I18" s="55"/>
      <c r="J18" s="919"/>
      <c r="K18" s="920"/>
      <c r="L18" s="661">
        <v>24</v>
      </c>
      <c r="M18" s="659" t="str">
        <f>IF(N18="","",TEXT(L18,"00"))</f>
        <v/>
      </c>
      <c r="N18" s="647"/>
      <c r="O18" s="466"/>
      <c r="P18" s="660"/>
      <c r="Q18" s="465"/>
      <c r="R18" s="55"/>
      <c r="S18" s="55"/>
      <c r="T18" s="921"/>
      <c r="U18" s="921"/>
      <c r="W18" s="658">
        <f t="shared" si="3"/>
        <v>0</v>
      </c>
      <c r="X18" s="658">
        <f t="shared" si="0"/>
        <v>0</v>
      </c>
      <c r="Y18" s="658">
        <f>IF(OR('2-1(表紙)'!J$3=リスト!G$6,'2-1(表紙)'!J$3=リスト!G$7),IF(AND(D18&lt;&gt;"",H18=リスト!BG$4),1,0),0)</f>
        <v>0</v>
      </c>
      <c r="Z18" s="658">
        <f>IF(OR('2-1(表紙)'!J$3=リスト!G$6,'2-1(表紙)'!J$3=リスト!G$7),IF(AND(N18&lt;&gt;"",R18=リスト!BG$4),1,0),0)</f>
        <v>0</v>
      </c>
      <c r="AA18" s="658">
        <f t="shared" si="4"/>
        <v>0</v>
      </c>
      <c r="AB18" s="658">
        <f t="shared" si="5"/>
        <v>0</v>
      </c>
    </row>
    <row r="19" spans="2:28" ht="15" customHeight="1">
      <c r="B19" s="658">
        <v>10</v>
      </c>
      <c r="C19" s="659" t="str">
        <f t="shared" ref="C19:C24" si="6">IF(D19="","",TEXT(B19,"00"))</f>
        <v/>
      </c>
      <c r="D19" s="647"/>
      <c r="E19" s="466"/>
      <c r="F19" s="660"/>
      <c r="G19" s="465"/>
      <c r="H19" s="55"/>
      <c r="I19" s="55"/>
      <c r="J19" s="919"/>
      <c r="K19" s="920"/>
      <c r="L19" s="661">
        <v>25</v>
      </c>
      <c r="M19" s="659" t="str">
        <f t="shared" ref="M19:M24" si="7">IF(N19="","",TEXT(L19,"00"))</f>
        <v/>
      </c>
      <c r="N19" s="647"/>
      <c r="O19" s="466"/>
      <c r="P19" s="660"/>
      <c r="Q19" s="465"/>
      <c r="R19" s="55"/>
      <c r="S19" s="55"/>
      <c r="T19" s="921"/>
      <c r="U19" s="921"/>
      <c r="W19" s="658">
        <f t="shared" si="3"/>
        <v>0</v>
      </c>
      <c r="X19" s="658">
        <f t="shared" si="0"/>
        <v>0</v>
      </c>
      <c r="Y19" s="658">
        <f>IF(OR('2-1(表紙)'!J$3=リスト!G$6,'2-1(表紙)'!J$3=リスト!G$7),IF(AND(D19&lt;&gt;"",H19=リスト!BG$4),1,0),0)</f>
        <v>0</v>
      </c>
      <c r="Z19" s="658">
        <f>IF(OR('2-1(表紙)'!J$3=リスト!G$6,'2-1(表紙)'!J$3=リスト!G$7),IF(AND(N19&lt;&gt;"",R19=リスト!BG$4),1,0),0)</f>
        <v>0</v>
      </c>
      <c r="AA19" s="658">
        <f t="shared" si="4"/>
        <v>0</v>
      </c>
      <c r="AB19" s="658">
        <f t="shared" si="5"/>
        <v>0</v>
      </c>
    </row>
    <row r="20" spans="2:28" ht="15" customHeight="1">
      <c r="B20" s="658">
        <v>11</v>
      </c>
      <c r="C20" s="659" t="str">
        <f t="shared" si="6"/>
        <v/>
      </c>
      <c r="D20" s="647"/>
      <c r="E20" s="466"/>
      <c r="F20" s="660"/>
      <c r="G20" s="465"/>
      <c r="H20" s="55"/>
      <c r="I20" s="55"/>
      <c r="J20" s="919"/>
      <c r="K20" s="920"/>
      <c r="L20" s="661">
        <v>26</v>
      </c>
      <c r="M20" s="659" t="str">
        <f t="shared" si="7"/>
        <v/>
      </c>
      <c r="N20" s="647"/>
      <c r="O20" s="466"/>
      <c r="P20" s="660"/>
      <c r="Q20" s="465"/>
      <c r="R20" s="55"/>
      <c r="S20" s="55"/>
      <c r="T20" s="921"/>
      <c r="U20" s="921"/>
      <c r="W20" s="658">
        <f t="shared" si="3"/>
        <v>0</v>
      </c>
      <c r="X20" s="658">
        <f t="shared" si="0"/>
        <v>0</v>
      </c>
      <c r="Y20" s="658">
        <f>IF(OR('2-1(表紙)'!J$3=リスト!G$6,'2-1(表紙)'!J$3=リスト!G$7),IF(AND(D20&lt;&gt;"",H20=リスト!BG$4),1,0),0)</f>
        <v>0</v>
      </c>
      <c r="Z20" s="658">
        <f>IF(OR('2-1(表紙)'!J$3=リスト!G$6,'2-1(表紙)'!J$3=リスト!G$7),IF(AND(N20&lt;&gt;"",R20=リスト!BG$4),1,0),0)</f>
        <v>0</v>
      </c>
      <c r="AA20" s="658">
        <f t="shared" si="4"/>
        <v>0</v>
      </c>
      <c r="AB20" s="658">
        <f t="shared" si="5"/>
        <v>0</v>
      </c>
    </row>
    <row r="21" spans="2:28" ht="15" customHeight="1">
      <c r="B21" s="658">
        <v>12</v>
      </c>
      <c r="C21" s="659" t="str">
        <f t="shared" si="6"/>
        <v/>
      </c>
      <c r="D21" s="647"/>
      <c r="E21" s="466"/>
      <c r="F21" s="660"/>
      <c r="G21" s="465"/>
      <c r="H21" s="55"/>
      <c r="I21" s="55"/>
      <c r="J21" s="919"/>
      <c r="K21" s="920"/>
      <c r="L21" s="661">
        <v>27</v>
      </c>
      <c r="M21" s="659" t="str">
        <f t="shared" si="7"/>
        <v/>
      </c>
      <c r="N21" s="647"/>
      <c r="O21" s="466"/>
      <c r="P21" s="660"/>
      <c r="Q21" s="465"/>
      <c r="R21" s="55"/>
      <c r="S21" s="55"/>
      <c r="T21" s="921"/>
      <c r="U21" s="921"/>
      <c r="W21" s="658">
        <f t="shared" si="3"/>
        <v>0</v>
      </c>
      <c r="X21" s="658">
        <f t="shared" si="0"/>
        <v>0</v>
      </c>
      <c r="Y21" s="658">
        <f>IF(OR('2-1(表紙)'!J$3=リスト!G$6,'2-1(表紙)'!J$3=リスト!G$7),IF(AND(D21&lt;&gt;"",H21=リスト!BG$4),1,0),0)</f>
        <v>0</v>
      </c>
      <c r="Z21" s="658">
        <f>IF(OR('2-1(表紙)'!J$3=リスト!G$6,'2-1(表紙)'!J$3=リスト!G$7),IF(AND(N21&lt;&gt;"",R21=リスト!BG$4),1,0),0)</f>
        <v>0</v>
      </c>
      <c r="AA21" s="658">
        <f t="shared" si="4"/>
        <v>0</v>
      </c>
      <c r="AB21" s="658">
        <f t="shared" si="5"/>
        <v>0</v>
      </c>
    </row>
    <row r="22" spans="2:28" ht="15" customHeight="1">
      <c r="B22" s="658">
        <v>13</v>
      </c>
      <c r="C22" s="659" t="str">
        <f t="shared" si="6"/>
        <v/>
      </c>
      <c r="D22" s="647"/>
      <c r="E22" s="466"/>
      <c r="F22" s="660"/>
      <c r="G22" s="465"/>
      <c r="H22" s="55"/>
      <c r="I22" s="55"/>
      <c r="J22" s="919"/>
      <c r="K22" s="920"/>
      <c r="L22" s="661">
        <v>28</v>
      </c>
      <c r="M22" s="659" t="str">
        <f t="shared" si="7"/>
        <v/>
      </c>
      <c r="N22" s="647"/>
      <c r="O22" s="466"/>
      <c r="P22" s="660"/>
      <c r="Q22" s="465"/>
      <c r="R22" s="55"/>
      <c r="S22" s="55"/>
      <c r="T22" s="921"/>
      <c r="U22" s="921"/>
      <c r="W22" s="658">
        <f t="shared" si="3"/>
        <v>0</v>
      </c>
      <c r="X22" s="658">
        <f t="shared" si="0"/>
        <v>0</v>
      </c>
      <c r="Y22" s="658">
        <f>IF(OR('2-1(表紙)'!J$3=リスト!G$6,'2-1(表紙)'!J$3=リスト!G$7),IF(AND(D22&lt;&gt;"",H22=リスト!BG$4),1,0),0)</f>
        <v>0</v>
      </c>
      <c r="Z22" s="658">
        <f>IF(OR('2-1(表紙)'!J$3=リスト!G$6,'2-1(表紙)'!J$3=リスト!G$7),IF(AND(N22&lt;&gt;"",R22=リスト!BG$4),1,0),0)</f>
        <v>0</v>
      </c>
      <c r="AA22" s="658">
        <f t="shared" si="4"/>
        <v>0</v>
      </c>
      <c r="AB22" s="658">
        <f t="shared" si="5"/>
        <v>0</v>
      </c>
    </row>
    <row r="23" spans="2:28" ht="15" customHeight="1">
      <c r="B23" s="658">
        <v>14</v>
      </c>
      <c r="C23" s="659" t="str">
        <f t="shared" si="6"/>
        <v/>
      </c>
      <c r="D23" s="647"/>
      <c r="E23" s="466"/>
      <c r="F23" s="660"/>
      <c r="G23" s="465"/>
      <c r="H23" s="55"/>
      <c r="I23" s="55"/>
      <c r="J23" s="919"/>
      <c r="K23" s="920"/>
      <c r="L23" s="661">
        <v>29</v>
      </c>
      <c r="M23" s="659" t="str">
        <f t="shared" si="7"/>
        <v/>
      </c>
      <c r="N23" s="647"/>
      <c r="O23" s="466"/>
      <c r="P23" s="660"/>
      <c r="Q23" s="465"/>
      <c r="R23" s="55"/>
      <c r="S23" s="55"/>
      <c r="T23" s="921"/>
      <c r="U23" s="921"/>
      <c r="W23" s="658">
        <f t="shared" si="3"/>
        <v>0</v>
      </c>
      <c r="X23" s="658">
        <f t="shared" si="0"/>
        <v>0</v>
      </c>
      <c r="Y23" s="658">
        <f>IF(OR('2-1(表紙)'!J$3=リスト!G$6,'2-1(表紙)'!J$3=リスト!G$7),IF(AND(D23&lt;&gt;"",H23=リスト!BG$4),1,0),0)</f>
        <v>0</v>
      </c>
      <c r="Z23" s="658">
        <f>IF(OR('2-1(表紙)'!J$3=リスト!G$6,'2-1(表紙)'!J$3=リスト!G$7),IF(AND(N23&lt;&gt;"",R23=リスト!BG$4),1,0),0)</f>
        <v>0</v>
      </c>
      <c r="AA23" s="658">
        <f t="shared" si="4"/>
        <v>0</v>
      </c>
      <c r="AB23" s="658">
        <f t="shared" si="5"/>
        <v>0</v>
      </c>
    </row>
    <row r="24" spans="2:28" ht="15" customHeight="1">
      <c r="B24" s="658">
        <v>15</v>
      </c>
      <c r="C24" s="659" t="str">
        <f t="shared" si="6"/>
        <v/>
      </c>
      <c r="D24" s="647"/>
      <c r="E24" s="466"/>
      <c r="F24" s="660"/>
      <c r="G24" s="465"/>
      <c r="H24" s="55"/>
      <c r="I24" s="55"/>
      <c r="J24" s="919"/>
      <c r="K24" s="920"/>
      <c r="L24" s="661">
        <v>30</v>
      </c>
      <c r="M24" s="659" t="str">
        <f t="shared" si="7"/>
        <v/>
      </c>
      <c r="N24" s="647"/>
      <c r="O24" s="466"/>
      <c r="P24" s="660"/>
      <c r="Q24" s="465"/>
      <c r="R24" s="55"/>
      <c r="S24" s="55"/>
      <c r="T24" s="921"/>
      <c r="U24" s="921"/>
      <c r="W24" s="658">
        <f t="shared" si="3"/>
        <v>0</v>
      </c>
      <c r="X24" s="658">
        <f t="shared" si="0"/>
        <v>0</v>
      </c>
      <c r="Y24" s="658">
        <f>IF(OR('2-1(表紙)'!J$3=リスト!G$6,'2-1(表紙)'!J$3=リスト!G$7),IF(AND(D24&lt;&gt;"",H24=リスト!BG$4),1,0),0)</f>
        <v>0</v>
      </c>
      <c r="Z24" s="658">
        <f>IF(OR('2-1(表紙)'!J$3=リスト!G$6,'2-1(表紙)'!J$3=リスト!G$7),IF(AND(N24&lt;&gt;"",R24=リスト!BG$4),1,0),0)</f>
        <v>0</v>
      </c>
      <c r="AA24" s="658">
        <f t="shared" si="4"/>
        <v>0</v>
      </c>
      <c r="AB24" s="658">
        <f t="shared" si="5"/>
        <v>0</v>
      </c>
    </row>
    <row r="25" spans="2:28" ht="15" customHeight="1">
      <c r="C25" s="922" t="s">
        <v>781</v>
      </c>
      <c r="D25" s="922"/>
      <c r="E25" s="922"/>
      <c r="F25" s="922"/>
      <c r="G25" s="922"/>
      <c r="H25" s="922"/>
      <c r="I25" s="922"/>
      <c r="J25" s="922"/>
      <c r="K25" s="922"/>
      <c r="L25" s="922"/>
      <c r="M25" s="922"/>
      <c r="N25" s="922"/>
      <c r="O25" s="922"/>
      <c r="P25" s="922"/>
      <c r="Q25" s="922"/>
      <c r="R25" s="922"/>
      <c r="S25" s="922"/>
      <c r="T25" s="922"/>
      <c r="U25" s="922"/>
      <c r="W25" s="333">
        <f>SUM(W10:X24)</f>
        <v>0</v>
      </c>
      <c r="Y25" s="333">
        <f>SUM(Y10:Z24)</f>
        <v>0</v>
      </c>
      <c r="AA25" s="333">
        <f>SUM(AA10:AB24)</f>
        <v>0</v>
      </c>
    </row>
    <row r="26" spans="2:28" ht="15" customHeight="1">
      <c r="C26" s="918" t="s">
        <v>782</v>
      </c>
      <c r="D26" s="918"/>
      <c r="E26" s="918"/>
      <c r="F26" s="918"/>
      <c r="G26" s="918"/>
      <c r="H26" s="918"/>
      <c r="I26" s="918"/>
      <c r="J26" s="918"/>
      <c r="K26" s="918"/>
      <c r="L26" s="918"/>
      <c r="M26" s="918"/>
      <c r="N26" s="918"/>
      <c r="O26" s="918"/>
      <c r="P26" s="918"/>
      <c r="Q26" s="918"/>
      <c r="R26" s="918"/>
      <c r="S26" s="918"/>
      <c r="T26" s="918"/>
      <c r="U26" s="918"/>
    </row>
    <row r="27" spans="2:28" ht="15" customHeight="1">
      <c r="C27" s="923" t="s">
        <v>783</v>
      </c>
      <c r="D27" s="923"/>
      <c r="E27" s="923"/>
      <c r="F27" s="923"/>
      <c r="G27" s="923"/>
      <c r="H27" s="923"/>
      <c r="I27" s="923"/>
      <c r="J27" s="923"/>
      <c r="K27" s="923"/>
      <c r="L27" s="923"/>
      <c r="M27" s="923"/>
      <c r="N27" s="923"/>
      <c r="O27" s="923"/>
      <c r="P27" s="923"/>
      <c r="Q27" s="923"/>
      <c r="R27" s="923"/>
      <c r="S27" s="923"/>
      <c r="T27" s="923"/>
      <c r="U27" s="923"/>
    </row>
    <row r="28" spans="2:28" ht="13.5" customHeight="1">
      <c r="C28" s="918" t="s">
        <v>784</v>
      </c>
      <c r="D28" s="918"/>
      <c r="E28" s="918"/>
      <c r="F28" s="918"/>
      <c r="G28" s="918"/>
      <c r="H28" s="918"/>
      <c r="I28" s="918"/>
      <c r="J28" s="918"/>
      <c r="K28" s="918"/>
      <c r="L28" s="918"/>
      <c r="M28" s="918"/>
      <c r="N28" s="918"/>
      <c r="O28" s="918"/>
      <c r="P28" s="918"/>
      <c r="Q28" s="918"/>
      <c r="R28" s="918"/>
      <c r="S28" s="918"/>
      <c r="T28" s="918"/>
      <c r="U28" s="918"/>
    </row>
  </sheetData>
  <sheetProtection algorithmName="SHA-512" hashValue="+PuuLAoqTE5etJcC/1szXHDKOX8ChXPkc3weESqljcHHcbhe4rbGUXjv889DrymL9EHlXAr8kxNRfrsF8q5+nA==" saltValue="j5A8PgZU5pqQ3JeILqKl9g==" spinCount="100000" sheet="1" objects="1" scenarios="1"/>
  <mergeCells count="61">
    <mergeCell ref="B1:D1"/>
    <mergeCell ref="B3:D4"/>
    <mergeCell ref="P3:Q3"/>
    <mergeCell ref="R3:U3"/>
    <mergeCell ref="P4:Q4"/>
    <mergeCell ref="R4:U4"/>
    <mergeCell ref="P5:Q5"/>
    <mergeCell ref="R5:T5"/>
    <mergeCell ref="R6:T6"/>
    <mergeCell ref="B7:B9"/>
    <mergeCell ref="C7:C9"/>
    <mergeCell ref="D7:D9"/>
    <mergeCell ref="E7:E9"/>
    <mergeCell ref="F7:F9"/>
    <mergeCell ref="G7:G9"/>
    <mergeCell ref="T7:U9"/>
    <mergeCell ref="H7:H9"/>
    <mergeCell ref="I7:I9"/>
    <mergeCell ref="J7:K9"/>
    <mergeCell ref="L7:L9"/>
    <mergeCell ref="M7:M9"/>
    <mergeCell ref="S7:S9"/>
    <mergeCell ref="J10:K10"/>
    <mergeCell ref="T10:U10"/>
    <mergeCell ref="J11:K11"/>
    <mergeCell ref="T11:U11"/>
    <mergeCell ref="N7:N9"/>
    <mergeCell ref="O7:O9"/>
    <mergeCell ref="P7:P9"/>
    <mergeCell ref="Q7:Q9"/>
    <mergeCell ref="R7:R9"/>
    <mergeCell ref="J12:K12"/>
    <mergeCell ref="T12:U12"/>
    <mergeCell ref="J13:K13"/>
    <mergeCell ref="T13:U13"/>
    <mergeCell ref="J14:K14"/>
    <mergeCell ref="T14:U14"/>
    <mergeCell ref="J15:K15"/>
    <mergeCell ref="T15:U15"/>
    <mergeCell ref="J16:K16"/>
    <mergeCell ref="T16:U16"/>
    <mergeCell ref="J17:K17"/>
    <mergeCell ref="T17:U17"/>
    <mergeCell ref="J18:K18"/>
    <mergeCell ref="T18:U18"/>
    <mergeCell ref="J19:K19"/>
    <mergeCell ref="T19:U19"/>
    <mergeCell ref="J20:K20"/>
    <mergeCell ref="T20:U20"/>
    <mergeCell ref="J21:K21"/>
    <mergeCell ref="T21:U21"/>
    <mergeCell ref="C25:U25"/>
    <mergeCell ref="C26:U26"/>
    <mergeCell ref="C27:U27"/>
    <mergeCell ref="C28:U28"/>
    <mergeCell ref="J22:K22"/>
    <mergeCell ref="T22:U22"/>
    <mergeCell ref="J23:K23"/>
    <mergeCell ref="T23:U23"/>
    <mergeCell ref="J24:K24"/>
    <mergeCell ref="T24:U24"/>
  </mergeCells>
  <phoneticPr fontId="74"/>
  <conditionalFormatting sqref="D11:H24 J10:K24 D10:F10 H10">
    <cfRule type="expression" dxfId="51" priority="9" stopIfTrue="1">
      <formula>D10=""</formula>
    </cfRule>
  </conditionalFormatting>
  <conditionalFormatting sqref="C10:C24">
    <cfRule type="expression" dxfId="50" priority="8" stopIfTrue="1">
      <formula>C10=""</formula>
    </cfRule>
  </conditionalFormatting>
  <conditionalFormatting sqref="M10:M24 P3 P5 R3:R5">
    <cfRule type="expression" dxfId="49" priority="6" stopIfTrue="1">
      <formula>M3=""</formula>
    </cfRule>
  </conditionalFormatting>
  <conditionalFormatting sqref="N10:R24 T10:U24">
    <cfRule type="expression" dxfId="48" priority="7" stopIfTrue="1">
      <formula>N10=""</formula>
    </cfRule>
  </conditionalFormatting>
  <conditionalFormatting sqref="U5">
    <cfRule type="expression" dxfId="47" priority="5" stopIfTrue="1">
      <formula>U5=""</formula>
    </cfRule>
  </conditionalFormatting>
  <conditionalFormatting sqref="I10:I24">
    <cfRule type="expression" dxfId="46" priority="4" stopIfTrue="1">
      <formula>I10=""</formula>
    </cfRule>
  </conditionalFormatting>
  <conditionalFormatting sqref="S10:S24">
    <cfRule type="expression" dxfId="45" priority="3" stopIfTrue="1">
      <formula>S10=""</formula>
    </cfRule>
  </conditionalFormatting>
  <conditionalFormatting sqref="G10">
    <cfRule type="expression" dxfId="44" priority="1" stopIfTrue="1">
      <formula>G10=""</formula>
    </cfRule>
  </conditionalFormatting>
  <dataValidations xWindow="364" yWindow="507" count="5">
    <dataValidation type="list" allowBlank="1" showInputMessage="1" showErrorMessage="1" sqref="S10:S24 I10:I24" xr:uid="{FD387E6C-8C20-46C2-A2E6-B122D0E2911E}">
      <formula1>INDIRECT("リスト!$BG$11:$BG$13")</formula1>
    </dataValidation>
    <dataValidation type="whole" allowBlank="1" showInputMessage="1" showErrorMessage="1" error="通算経験年数が足りていません。" prompt="通算経験年数を入力してください" sqref="G10:G24 Q10:Q24" xr:uid="{B3CF36E5-EB97-44D7-B8C3-D8326C774FFB}">
      <formula1>5</formula1>
      <formula2>99</formula2>
    </dataValidation>
    <dataValidation type="list" allowBlank="1" showInputMessage="1" showErrorMessage="1" sqref="H10:H24 R10:R24" xr:uid="{5EC17F1C-A3F4-49A4-B12F-CD53428BBFEA}">
      <formula1>INDIRECT("リスト!$BG$4:$BG$5")</formula1>
    </dataValidation>
    <dataValidation type="custom" allowBlank="1" showInputMessage="1" showErrorMessage="1" error="氏名は全角20文字以内で入力してください。_x000a_※空白（スペース）も全角で入力してください。_x000a_　 氏名の前後に空白（スペース）が入力されていないか確認してください。" prompt="全角20文字以内で入力。_x000a_空白（スペース）も全角。_x000a_氏名の前後に空白入れない。" sqref="D10:D24 N10:N24" xr:uid="{83CDF243-3E07-4E79-AE59-7A2F460A362A}">
      <formula1>AND(TRIM(D10)=D10,LENB(D10)&lt;=40,D10=DBCS(D10))</formula1>
    </dataValidation>
    <dataValidation type="list" imeMode="disabled" allowBlank="1" showInputMessage="1" showErrorMessage="1" error="リストから選択してください。" sqref="E10:F24 O10:P24" xr:uid="{E9EC79EC-DC24-40EC-974A-200995A2B8B0}">
      <formula1>INDIRECT("リスト!$BS$4:$BS$16")</formula1>
    </dataValidation>
  </dataValidations>
  <printOptions horizontalCentered="1"/>
  <pageMargins left="0.19685039370078741" right="0.19685039370078741" top="0.78740157480314965" bottom="0.19685039370078741" header="0.39370078740157483" footer="0.19685039370078741"/>
  <pageSetup paperSize="9" scale="8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theme="7"/>
  </sheetPr>
  <dimension ref="A1:L35"/>
  <sheetViews>
    <sheetView view="pageBreakPreview" zoomScaleNormal="100" zoomScaleSheetLayoutView="100" workbookViewId="0">
      <selection activeCell="B3" sqref="B3:D5"/>
    </sheetView>
  </sheetViews>
  <sheetFormatPr defaultRowHeight="13.5" customHeight="1"/>
  <cols>
    <col min="1" max="1" width="3.625" style="33" customWidth="1"/>
    <col min="2" max="2" width="12.5" style="33" customWidth="1"/>
    <col min="3" max="3" width="23.125" style="33" customWidth="1"/>
    <col min="4" max="11" width="13.5" style="33" customWidth="1"/>
    <col min="12" max="12" width="9" style="33" customWidth="1"/>
    <col min="13" max="13" width="41.5" style="33" customWidth="1"/>
    <col min="14" max="16384" width="9" style="33"/>
  </cols>
  <sheetData>
    <row r="1" spans="2:12" ht="20.100000000000001" customHeight="1">
      <c r="B1" s="714" t="s">
        <v>322</v>
      </c>
      <c r="C1" s="716"/>
      <c r="K1" s="200" t="str">
        <f>IF('2-1(表紙)'!$J$3="","提出区分",'2-1(表紙)'!$J$3)</f>
        <v>提出区分</v>
      </c>
    </row>
    <row r="2" spans="2:12" ht="20.100000000000001" customHeight="1"/>
    <row r="3" spans="2:12" ht="20.100000000000001" customHeight="1">
      <c r="B3" s="974" t="s">
        <v>288</v>
      </c>
      <c r="C3" s="974"/>
      <c r="D3" s="974"/>
      <c r="F3" s="199" t="s">
        <v>212</v>
      </c>
      <c r="G3" s="728" t="str">
        <f>IF('2-1(表紙)'!$I$15="","",'2-1(表紙)'!$I$15)</f>
        <v/>
      </c>
      <c r="H3" s="729"/>
      <c r="I3" s="729"/>
      <c r="J3" s="729"/>
      <c r="K3" s="733"/>
    </row>
    <row r="4" spans="2:12" ht="20.100000000000001" customHeight="1">
      <c r="B4" s="974"/>
      <c r="C4" s="974"/>
      <c r="D4" s="974"/>
      <c r="F4" s="199" t="s">
        <v>213</v>
      </c>
      <c r="G4" s="728" t="str">
        <f>IF('2-1(表紙)'!$J$15="","",'2-1(表紙)'!$J$15)</f>
        <v/>
      </c>
      <c r="H4" s="729"/>
      <c r="I4" s="729"/>
      <c r="J4" s="729"/>
      <c r="K4" s="733"/>
    </row>
    <row r="5" spans="2:12" ht="20.100000000000001" customHeight="1">
      <c r="B5" s="974"/>
      <c r="C5" s="974"/>
      <c r="D5" s="974"/>
      <c r="F5" s="199" t="s">
        <v>635</v>
      </c>
      <c r="G5" s="728" t="str">
        <f>IF('2-1(表紙)'!$H$10="","",'2-1(表紙)'!$H$10)</f>
        <v/>
      </c>
      <c r="H5" s="729"/>
      <c r="I5" s="729"/>
      <c r="J5" s="729"/>
      <c r="K5" s="392" t="str">
        <f>IF('2-1(表紙)'!$K$15="","",'2-1(表紙)'!$K$15)</f>
        <v/>
      </c>
    </row>
    <row r="6" spans="2:12" ht="20.100000000000001" customHeight="1">
      <c r="E6" s="70"/>
      <c r="F6" s="70"/>
      <c r="G6" s="189"/>
      <c r="H6" s="189"/>
      <c r="I6" s="189"/>
      <c r="J6" s="189"/>
      <c r="K6" s="189"/>
    </row>
    <row r="7" spans="2:12" ht="20.100000000000001" customHeight="1">
      <c r="B7" s="965" t="s">
        <v>268</v>
      </c>
      <c r="C7" s="571" t="s">
        <v>380</v>
      </c>
      <c r="D7" s="538">
        <f>SUM(G8:K8)</f>
        <v>0</v>
      </c>
      <c r="E7" s="68"/>
      <c r="F7" s="213" t="s">
        <v>264</v>
      </c>
      <c r="G7" s="620" t="s">
        <v>613</v>
      </c>
      <c r="H7" s="620" t="s">
        <v>343</v>
      </c>
      <c r="I7" s="619" t="s">
        <v>344</v>
      </c>
      <c r="J7" s="531" t="s">
        <v>345</v>
      </c>
      <c r="K7" s="620" t="s">
        <v>608</v>
      </c>
    </row>
    <row r="8" spans="2:12" ht="20.100000000000001" customHeight="1">
      <c r="B8" s="965"/>
      <c r="C8" s="571" t="s">
        <v>522</v>
      </c>
      <c r="D8" s="539">
        <f>IF('2-1(表紙)'!J$3=リスト!G$6,'2-10(指導員)'!$Y$25,'2-10(指導員)'!$W$25)</f>
        <v>0</v>
      </c>
      <c r="E8" s="68"/>
      <c r="F8" s="618" t="s">
        <v>356</v>
      </c>
      <c r="G8" s="190">
        <f>SUM('2-2(基本)'!AD10:AD14)+SUM('2-2(基本)'!AD44:AD48)</f>
        <v>0</v>
      </c>
      <c r="H8" s="190">
        <f>SUM('2-2(基本)'!AD15:AD19)+SUM('2-2(基本)'!AD49:AD53)</f>
        <v>0</v>
      </c>
      <c r="I8" s="191">
        <f>SUM('2-2(基本)'!AD20:AD24)+SUM('2-2(基本)'!AD54:AD58)</f>
        <v>0</v>
      </c>
      <c r="J8" s="179">
        <f>SUM('2-2(基本)'!AD25:AD29)+SUM('2-2(基本)'!AD59:AD63)</f>
        <v>0</v>
      </c>
      <c r="K8" s="626">
        <f>SUM('2-13【多技能化】（研修生・技術習得費）'!T10:T14)</f>
        <v>0</v>
      </c>
    </row>
    <row r="9" spans="2:12" ht="20.100000000000001" customHeight="1">
      <c r="D9" s="502" t="s">
        <v>527</v>
      </c>
      <c r="H9" s="35"/>
      <c r="I9" s="35"/>
      <c r="J9" s="35"/>
      <c r="K9" s="319" t="s">
        <v>496</v>
      </c>
    </row>
    <row r="10" spans="2:12" ht="20.100000000000001" customHeight="1">
      <c r="B10" s="193"/>
      <c r="C10" s="194"/>
      <c r="D10" s="257"/>
      <c r="E10" s="215"/>
      <c r="F10" s="215"/>
      <c r="G10" s="215"/>
      <c r="H10" s="215"/>
      <c r="I10" s="215"/>
      <c r="J10" s="215"/>
      <c r="K10" s="215"/>
      <c r="L10" s="35"/>
    </row>
    <row r="11" spans="2:12" ht="20.100000000000001" customHeight="1">
      <c r="B11" s="485"/>
      <c r="C11" s="486"/>
      <c r="D11" s="967" t="s">
        <v>168</v>
      </c>
      <c r="E11" s="969" t="s">
        <v>361</v>
      </c>
      <c r="F11" s="971" t="s">
        <v>363</v>
      </c>
      <c r="G11" s="972"/>
      <c r="H11" s="972"/>
      <c r="I11" s="972"/>
      <c r="J11" s="972"/>
      <c r="K11" s="973"/>
      <c r="L11" s="35"/>
    </row>
    <row r="12" spans="2:12" s="35" customFormat="1" ht="20.100000000000001" customHeight="1" thickBot="1">
      <c r="B12" s="503"/>
      <c r="C12" s="504"/>
      <c r="D12" s="968"/>
      <c r="E12" s="970"/>
      <c r="F12" s="505"/>
      <c r="G12" s="505"/>
      <c r="H12" s="505"/>
      <c r="I12" s="505"/>
      <c r="J12" s="505"/>
      <c r="K12" s="505"/>
    </row>
    <row r="13" spans="2:12" s="35" customFormat="1" ht="20.100000000000001" hidden="1" customHeight="1" thickBot="1">
      <c r="B13" s="194"/>
      <c r="C13" s="194"/>
      <c r="D13" s="841" t="s">
        <v>346</v>
      </c>
      <c r="E13" s="966"/>
      <c r="F13" s="966"/>
      <c r="G13" s="966"/>
      <c r="H13" s="966"/>
      <c r="I13" s="966"/>
      <c r="J13" s="966"/>
      <c r="K13" s="912"/>
    </row>
    <row r="14" spans="2:12" ht="20.100000000000001" customHeight="1" thickTop="1">
      <c r="B14" s="962" t="s">
        <v>585</v>
      </c>
      <c r="C14" s="664" t="s">
        <v>803</v>
      </c>
      <c r="D14" s="472" t="str">
        <f t="shared" ref="D14:D27" si="0">IF(SUM(E14:K14)=0,"",SUM(E14:K14))</f>
        <v/>
      </c>
      <c r="E14" s="473"/>
      <c r="F14" s="473"/>
      <c r="G14" s="473"/>
      <c r="H14" s="473"/>
      <c r="I14" s="473"/>
      <c r="J14" s="473"/>
      <c r="K14" s="473"/>
      <c r="L14" s="35"/>
    </row>
    <row r="15" spans="2:12" ht="20.100000000000001" customHeight="1">
      <c r="B15" s="962"/>
      <c r="C15" s="664" t="s">
        <v>804</v>
      </c>
      <c r="D15" s="472" t="str">
        <f t="shared" si="0"/>
        <v/>
      </c>
      <c r="E15" s="473"/>
      <c r="F15" s="473"/>
      <c r="G15" s="473"/>
      <c r="H15" s="473"/>
      <c r="I15" s="473"/>
      <c r="J15" s="473"/>
      <c r="K15" s="473"/>
      <c r="L15" s="35"/>
    </row>
    <row r="16" spans="2:12" ht="20.100000000000001" customHeight="1">
      <c r="B16" s="962"/>
      <c r="C16" s="664" t="s">
        <v>805</v>
      </c>
      <c r="D16" s="472" t="str">
        <f t="shared" si="0"/>
        <v/>
      </c>
      <c r="E16" s="473"/>
      <c r="F16" s="473"/>
      <c r="G16" s="473"/>
      <c r="H16" s="473"/>
      <c r="I16" s="473"/>
      <c r="J16" s="473"/>
      <c r="K16" s="473"/>
      <c r="L16" s="192"/>
    </row>
    <row r="17" spans="1:12" ht="20.100000000000001" customHeight="1">
      <c r="B17" s="962"/>
      <c r="C17" s="664" t="s">
        <v>806</v>
      </c>
      <c r="D17" s="472" t="str">
        <f t="shared" si="0"/>
        <v/>
      </c>
      <c r="E17" s="473"/>
      <c r="F17" s="473"/>
      <c r="G17" s="473"/>
      <c r="H17" s="473"/>
      <c r="I17" s="473"/>
      <c r="J17" s="473"/>
      <c r="K17" s="473"/>
      <c r="L17" s="192"/>
    </row>
    <row r="18" spans="1:12" ht="20.100000000000001" customHeight="1">
      <c r="B18" s="962"/>
      <c r="C18" s="664" t="s">
        <v>807</v>
      </c>
      <c r="D18" s="472" t="str">
        <f t="shared" si="0"/>
        <v/>
      </c>
      <c r="E18" s="473"/>
      <c r="F18" s="473"/>
      <c r="G18" s="473"/>
      <c r="H18" s="473"/>
      <c r="I18" s="473"/>
      <c r="J18" s="473"/>
      <c r="K18" s="473"/>
      <c r="L18" s="192"/>
    </row>
    <row r="19" spans="1:12" ht="20.100000000000001" customHeight="1">
      <c r="B19" s="962"/>
      <c r="C19" s="664" t="s">
        <v>808</v>
      </c>
      <c r="D19" s="472" t="str">
        <f t="shared" si="0"/>
        <v/>
      </c>
      <c r="E19" s="473"/>
      <c r="F19" s="473"/>
      <c r="G19" s="473"/>
      <c r="H19" s="473"/>
      <c r="I19" s="473"/>
      <c r="J19" s="473"/>
      <c r="K19" s="473"/>
      <c r="L19" s="192"/>
    </row>
    <row r="20" spans="1:12" ht="20.100000000000001" customHeight="1">
      <c r="B20" s="962"/>
      <c r="C20" s="664" t="s">
        <v>809</v>
      </c>
      <c r="D20" s="472" t="str">
        <f t="shared" si="0"/>
        <v/>
      </c>
      <c r="E20" s="473"/>
      <c r="F20" s="473"/>
      <c r="G20" s="473"/>
      <c r="H20" s="473"/>
      <c r="I20" s="473"/>
      <c r="J20" s="473"/>
      <c r="K20" s="473"/>
      <c r="L20" s="192"/>
    </row>
    <row r="21" spans="1:12" ht="20.100000000000001" customHeight="1">
      <c r="B21" s="962"/>
      <c r="C21" s="664" t="s">
        <v>810</v>
      </c>
      <c r="D21" s="472" t="str">
        <f t="shared" si="0"/>
        <v/>
      </c>
      <c r="E21" s="473"/>
      <c r="F21" s="473"/>
      <c r="G21" s="473"/>
      <c r="H21" s="473"/>
      <c r="I21" s="473"/>
      <c r="J21" s="473"/>
      <c r="K21" s="473"/>
      <c r="L21" s="192"/>
    </row>
    <row r="22" spans="1:12" ht="20.100000000000001" customHeight="1">
      <c r="B22" s="962"/>
      <c r="C22" s="664" t="s">
        <v>811</v>
      </c>
      <c r="D22" s="472" t="str">
        <f t="shared" si="0"/>
        <v/>
      </c>
      <c r="E22" s="473"/>
      <c r="F22" s="473"/>
      <c r="G22" s="473"/>
      <c r="H22" s="473"/>
      <c r="I22" s="473"/>
      <c r="J22" s="473"/>
      <c r="K22" s="473"/>
      <c r="L22" s="192"/>
    </row>
    <row r="23" spans="1:12" ht="20.100000000000001" customHeight="1">
      <c r="B23" s="962"/>
      <c r="C23" s="664" t="s">
        <v>812</v>
      </c>
      <c r="D23" s="472" t="str">
        <f t="shared" si="0"/>
        <v/>
      </c>
      <c r="E23" s="473"/>
      <c r="F23" s="473"/>
      <c r="G23" s="473"/>
      <c r="H23" s="473"/>
      <c r="I23" s="473"/>
      <c r="J23" s="473"/>
      <c r="K23" s="473"/>
      <c r="L23" s="192"/>
    </row>
    <row r="24" spans="1:12" ht="20.100000000000001" customHeight="1">
      <c r="B24" s="962"/>
      <c r="C24" s="665" t="s">
        <v>813</v>
      </c>
      <c r="D24" s="472" t="str">
        <f t="shared" si="0"/>
        <v/>
      </c>
      <c r="E24" s="473"/>
      <c r="F24" s="473"/>
      <c r="G24" s="473"/>
      <c r="H24" s="473"/>
      <c r="I24" s="473"/>
      <c r="J24" s="473"/>
      <c r="K24" s="473"/>
      <c r="L24" s="192"/>
    </row>
    <row r="25" spans="1:12" ht="20.100000000000001" customHeight="1">
      <c r="B25" s="962"/>
      <c r="C25" s="664" t="s">
        <v>814</v>
      </c>
      <c r="D25" s="472" t="str">
        <f t="shared" si="0"/>
        <v/>
      </c>
      <c r="E25" s="473"/>
      <c r="F25" s="473"/>
      <c r="G25" s="473"/>
      <c r="H25" s="473"/>
      <c r="I25" s="473"/>
      <c r="J25" s="473"/>
      <c r="K25" s="473"/>
      <c r="L25" s="192"/>
    </row>
    <row r="26" spans="1:12" ht="20.100000000000001" customHeight="1">
      <c r="B26" s="962"/>
      <c r="C26" s="665" t="s">
        <v>815</v>
      </c>
      <c r="D26" s="472" t="str">
        <f t="shared" si="0"/>
        <v/>
      </c>
      <c r="E26" s="474"/>
      <c r="F26" s="474"/>
      <c r="G26" s="474"/>
      <c r="H26" s="474"/>
      <c r="I26" s="474"/>
      <c r="J26" s="474"/>
      <c r="K26" s="474"/>
      <c r="L26" s="192"/>
    </row>
    <row r="27" spans="1:12" ht="20.100000000000001" customHeight="1">
      <c r="B27" s="962"/>
      <c r="C27" s="517" t="s">
        <v>168</v>
      </c>
      <c r="D27" s="472" t="str">
        <f t="shared" si="0"/>
        <v/>
      </c>
      <c r="E27" s="475" t="str">
        <f t="shared" ref="E27:K27" si="1">IF(SUM(E14:E26)=0,"",SUM(E14:E26))</f>
        <v/>
      </c>
      <c r="F27" s="475" t="str">
        <f t="shared" si="1"/>
        <v/>
      </c>
      <c r="G27" s="475" t="str">
        <f t="shared" si="1"/>
        <v/>
      </c>
      <c r="H27" s="475" t="str">
        <f t="shared" ref="H27" si="2">IF(SUM(H14:H26)=0,"",SUM(H14:H26))</f>
        <v/>
      </c>
      <c r="I27" s="475" t="str">
        <f t="shared" si="1"/>
        <v/>
      </c>
      <c r="J27" s="475" t="str">
        <f t="shared" si="1"/>
        <v/>
      </c>
      <c r="K27" s="475" t="str">
        <f t="shared" si="1"/>
        <v/>
      </c>
      <c r="L27" s="192"/>
    </row>
    <row r="28" spans="1:12" ht="9.9499999999999993" customHeight="1">
      <c r="B28" s="177"/>
      <c r="C28" s="177"/>
      <c r="D28" s="177"/>
      <c r="E28" s="177"/>
      <c r="F28" s="177"/>
      <c r="G28" s="177"/>
      <c r="H28" s="177"/>
      <c r="I28" s="177"/>
      <c r="J28" s="177"/>
      <c r="K28" s="177"/>
      <c r="L28" s="192"/>
    </row>
    <row r="29" spans="1:12" ht="20.100000000000001" customHeight="1">
      <c r="B29" s="962" t="s">
        <v>541</v>
      </c>
      <c r="C29" s="399" t="s">
        <v>493</v>
      </c>
      <c r="D29" s="472" t="str">
        <f>IF(SUM(E29:K29)=0,"",SUM(E29:K29))</f>
        <v/>
      </c>
      <c r="E29" s="473"/>
      <c r="F29" s="473"/>
      <c r="G29" s="473"/>
      <c r="H29" s="473"/>
      <c r="I29" s="473"/>
      <c r="J29" s="473"/>
      <c r="K29" s="473"/>
      <c r="L29" s="178"/>
    </row>
    <row r="30" spans="1:12" ht="20.100000000000001" customHeight="1">
      <c r="B30" s="965"/>
      <c r="C30" s="399" t="s">
        <v>494</v>
      </c>
      <c r="D30" s="472" t="str">
        <f>IF(SUM(E30:K30)=0,"",SUM(E30:K30))</f>
        <v/>
      </c>
      <c r="E30" s="473"/>
      <c r="F30" s="473"/>
      <c r="G30" s="473"/>
      <c r="H30" s="473"/>
      <c r="I30" s="473"/>
      <c r="J30" s="473"/>
      <c r="K30" s="473"/>
      <c r="L30" s="178"/>
    </row>
    <row r="31" spans="1:12" ht="20.100000000000001" customHeight="1">
      <c r="B31" s="965"/>
      <c r="C31" s="399" t="s">
        <v>495</v>
      </c>
      <c r="D31" s="472" t="str">
        <f>IF(SUM(E31:K31)=0,"",SUM(E31:K31))</f>
        <v/>
      </c>
      <c r="E31" s="473"/>
      <c r="F31" s="473"/>
      <c r="G31" s="473"/>
      <c r="H31" s="473"/>
      <c r="I31" s="473"/>
      <c r="J31" s="473"/>
      <c r="K31" s="473"/>
      <c r="L31" s="178"/>
    </row>
    <row r="32" spans="1:12" ht="15" customHeight="1">
      <c r="A32" s="195"/>
      <c r="B32" s="918" t="s">
        <v>801</v>
      </c>
      <c r="C32" s="918"/>
      <c r="D32" s="918"/>
      <c r="E32" s="918"/>
      <c r="F32" s="918"/>
      <c r="G32" s="918"/>
      <c r="H32" s="918"/>
      <c r="I32" s="918"/>
      <c r="J32" s="918"/>
      <c r="K32" s="918"/>
    </row>
    <row r="33" spans="1:11" ht="15" customHeight="1">
      <c r="A33" s="195"/>
      <c r="B33" s="963" t="s">
        <v>802</v>
      </c>
      <c r="C33" s="964"/>
      <c r="D33" s="964"/>
      <c r="E33" s="964"/>
      <c r="F33" s="964"/>
      <c r="G33" s="964"/>
      <c r="H33" s="964"/>
      <c r="I33" s="964"/>
      <c r="J33" s="964"/>
      <c r="K33" s="964"/>
    </row>
    <row r="34" spans="1:11" ht="13.5" customHeight="1">
      <c r="A34" s="195"/>
      <c r="B34" s="961"/>
      <c r="C34" s="961"/>
      <c r="D34" s="961"/>
      <c r="E34" s="961"/>
      <c r="F34" s="961"/>
      <c r="G34" s="961"/>
      <c r="H34" s="961"/>
      <c r="I34" s="961"/>
      <c r="J34" s="961"/>
      <c r="K34" s="961"/>
    </row>
    <row r="35" spans="1:11" ht="13.5" customHeight="1">
      <c r="B35" s="961"/>
      <c r="C35" s="961"/>
      <c r="D35" s="961"/>
      <c r="E35" s="961"/>
      <c r="F35" s="961"/>
      <c r="G35" s="961"/>
      <c r="H35" s="961"/>
      <c r="I35" s="961"/>
      <c r="J35" s="961"/>
      <c r="K35" s="961"/>
    </row>
  </sheetData>
  <sheetProtection algorithmName="SHA-512" hashValue="3xsIXIqsr/kpLfZy7g70JZ6pgc8GwIDn0lTxnATJc2DvDtv1HFhN5FcxLA11Z1+x6H6da8mQSR6M2cuU0oVqTQ==" saltValue="prxuECjedsnH9Kq4U5hwpA==" spinCount="100000" sheet="1" objects="1" scenarios="1"/>
  <customSheetViews>
    <customSheetView guid="{76F1C708-D4F6-4FB5-9F5B-3EE58D925F2F}" showPageBreaks="1" printArea="1" hiddenRows="1" hiddenColumns="1" view="pageBreakPreview">
      <selection activeCell="B1" sqref="B1:C1"/>
      <pageMargins left="0.19685039370078741" right="0.19685039370078741" top="0.59055118110236227" bottom="0.19685039370078741" header="0.39370078740157483" footer="0.19685039370078741"/>
      <printOptions horizontalCentered="1"/>
      <pageSetup paperSize="9" scale="90" orientation="landscape" r:id="rId1"/>
    </customSheetView>
  </customSheetViews>
  <mergeCells count="16">
    <mergeCell ref="B35:K35"/>
    <mergeCell ref="B34:K34"/>
    <mergeCell ref="B1:C1"/>
    <mergeCell ref="B14:B27"/>
    <mergeCell ref="B32:K32"/>
    <mergeCell ref="B33:K33"/>
    <mergeCell ref="B29:B31"/>
    <mergeCell ref="D13:K13"/>
    <mergeCell ref="D11:D12"/>
    <mergeCell ref="E11:E12"/>
    <mergeCell ref="F11:K11"/>
    <mergeCell ref="B7:B8"/>
    <mergeCell ref="G3:K3"/>
    <mergeCell ref="G4:K4"/>
    <mergeCell ref="G5:J5"/>
    <mergeCell ref="B3:D5"/>
  </mergeCells>
  <phoneticPr fontId="8"/>
  <conditionalFormatting sqref="G3:K5 D14:D27 E27:K27 D29:D31">
    <cfRule type="expression" dxfId="43" priority="18" stopIfTrue="1">
      <formula>D3=""</formula>
    </cfRule>
  </conditionalFormatting>
  <conditionalFormatting sqref="D11:K26 D29:K31">
    <cfRule type="expression" dxfId="42" priority="169" stopIfTrue="1">
      <formula>D11=""</formula>
    </cfRule>
  </conditionalFormatting>
  <dataValidations count="2">
    <dataValidation type="whole" operator="greaterThanOrEqual" allowBlank="1" showInputMessage="1" showErrorMessage="1" sqref="E14:K26" xr:uid="{00000000-0002-0000-1100-000000000000}">
      <formula1>0</formula1>
    </dataValidation>
    <dataValidation type="whole" allowBlank="1" showInputMessage="1" showErrorMessage="1" error="1～140の日数を入力してください。" sqref="E29:K31" xr:uid="{00000000-0002-0000-1100-000001000000}">
      <formula1>0</formula1>
      <formula2>140</formula2>
    </dataValidation>
  </dataValidations>
  <printOptions horizontalCentered="1"/>
  <pageMargins left="0.19685039370078741" right="0.19685039370078741" top="0.59055118110236227" bottom="0.19685039370078741" header="0.39370078740157483" footer="0.19685039370078741"/>
  <pageSetup paperSize="9" scale="90"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theme="7"/>
  </sheetPr>
  <dimension ref="A1:X33"/>
  <sheetViews>
    <sheetView view="pageBreakPreview" zoomScaleNormal="100" zoomScaleSheetLayoutView="100" workbookViewId="0">
      <selection activeCell="D5" sqref="D5"/>
    </sheetView>
  </sheetViews>
  <sheetFormatPr defaultRowHeight="13.5" customHeight="1"/>
  <cols>
    <col min="1" max="1" width="2.625" style="143" customWidth="1"/>
    <col min="2" max="2" width="3.625" style="143" customWidth="1"/>
    <col min="3" max="3" width="18.75" style="143" customWidth="1"/>
    <col min="4" max="4" width="8.75" style="143" customWidth="1"/>
    <col min="5" max="5" width="1.875" style="143" customWidth="1"/>
    <col min="6" max="6" width="12.5" style="143" customWidth="1"/>
    <col min="7" max="7" width="8.75" style="143" customWidth="1"/>
    <col min="8" max="8" width="1.875" style="143" customWidth="1"/>
    <col min="9" max="9" width="12.5" style="143" customWidth="1"/>
    <col min="10" max="10" width="8.75" style="143" customWidth="1"/>
    <col min="11" max="11" width="1.875" style="143" customWidth="1"/>
    <col min="12" max="12" width="12.5" style="143" customWidth="1"/>
    <col min="13" max="13" width="8.75" style="143" customWidth="1"/>
    <col min="14" max="14" width="1.875" style="143" customWidth="1"/>
    <col min="15" max="15" width="12.5" style="143" customWidth="1"/>
    <col min="16" max="16" width="8.75" style="143" customWidth="1"/>
    <col min="17" max="17" width="1.875" style="143" customWidth="1"/>
    <col min="18" max="18" width="12.5" style="143" customWidth="1"/>
    <col min="19" max="19" width="11.5" style="143" customWidth="1"/>
    <col min="20" max="16384" width="9" style="143"/>
  </cols>
  <sheetData>
    <row r="1" spans="2:24" ht="20.100000000000001" customHeight="1">
      <c r="B1" s="1020" t="s">
        <v>348</v>
      </c>
      <c r="C1" s="1021"/>
      <c r="D1" s="1021"/>
      <c r="E1" s="418"/>
      <c r="F1" s="169"/>
      <c r="R1" s="850" t="str">
        <f>IF('2-1(表紙)'!$J$3="","提出区分",'2-1(表紙)'!$J$3)</f>
        <v>提出区分</v>
      </c>
      <c r="S1" s="850"/>
      <c r="X1" s="121"/>
    </row>
    <row r="2" spans="2:24" ht="20.100000000000001" customHeight="1"/>
    <row r="3" spans="2:24" ht="20.100000000000001" customHeight="1">
      <c r="B3" s="787" t="s">
        <v>349</v>
      </c>
      <c r="C3" s="787"/>
      <c r="D3" s="787"/>
      <c r="E3" s="787"/>
      <c r="F3" s="787"/>
      <c r="G3" s="787"/>
      <c r="L3" s="870" t="s">
        <v>209</v>
      </c>
      <c r="M3" s="871"/>
      <c r="N3" s="882" t="str">
        <f>IF('2-1(表紙)'!$I$15="","",'2-1(表紙)'!$I$15)</f>
        <v/>
      </c>
      <c r="O3" s="883"/>
      <c r="P3" s="883"/>
      <c r="Q3" s="883"/>
      <c r="R3" s="883"/>
      <c r="S3" s="884"/>
      <c r="T3" s="144"/>
    </row>
    <row r="4" spans="2:24" ht="20.100000000000001" customHeight="1">
      <c r="B4" s="787"/>
      <c r="C4" s="787"/>
      <c r="D4" s="787"/>
      <c r="E4" s="787"/>
      <c r="F4" s="787"/>
      <c r="G4" s="787"/>
      <c r="L4" s="870" t="s">
        <v>11</v>
      </c>
      <c r="M4" s="871"/>
      <c r="N4" s="882" t="str">
        <f>IF('2-1(表紙)'!$J$15="","",'2-1(表紙)'!$J$15)</f>
        <v/>
      </c>
      <c r="O4" s="883"/>
      <c r="P4" s="883"/>
      <c r="Q4" s="883"/>
      <c r="R4" s="883"/>
      <c r="S4" s="884"/>
    </row>
    <row r="5" spans="2:24" ht="20.100000000000001" customHeight="1">
      <c r="B5" s="253"/>
      <c r="C5" s="253"/>
      <c r="D5" s="253"/>
      <c r="F5" s="253"/>
      <c r="G5" s="253"/>
      <c r="L5" s="870" t="s">
        <v>636</v>
      </c>
      <c r="M5" s="871"/>
      <c r="N5" s="882" t="str">
        <f>IF('2-1(表紙)'!$H$10="","",'2-1(表紙)'!$H$10)</f>
        <v/>
      </c>
      <c r="O5" s="883"/>
      <c r="P5" s="883"/>
      <c r="Q5" s="883"/>
      <c r="R5" s="883"/>
      <c r="S5" s="566" t="str">
        <f>IF('2-1(表紙)'!$K$15="","",'2-1(表紙)'!$K$15)</f>
        <v/>
      </c>
    </row>
    <row r="6" spans="2:24" ht="20.100000000000001" customHeight="1">
      <c r="R6" s="1017"/>
      <c r="S6" s="1017"/>
      <c r="V6" s="44"/>
      <c r="W6" s="44"/>
    </row>
    <row r="7" spans="2:24" ht="20.100000000000001" customHeight="1">
      <c r="B7" s="1022" t="s">
        <v>507</v>
      </c>
      <c r="C7" s="1023"/>
      <c r="D7" s="587" t="s">
        <v>618</v>
      </c>
      <c r="E7" s="1015">
        <f>SUM('2-13【多技能化】（研修生・技術習得費）'!T10:T14)</f>
        <v>0</v>
      </c>
      <c r="F7" s="1016"/>
      <c r="G7" s="1177" t="s">
        <v>615</v>
      </c>
      <c r="H7" s="1015">
        <f>SUM('2-2(基本)'!AD10:AD14)+SUM('2-2(基本)'!AD44:AD48)</f>
        <v>0</v>
      </c>
      <c r="I7" s="1029"/>
      <c r="J7" s="625" t="s">
        <v>271</v>
      </c>
      <c r="K7" s="1015">
        <f>SUM('2-2(基本)'!AD15:AD19)+SUM('2-2(基本)'!AD49:AD53)</f>
        <v>0</v>
      </c>
      <c r="L7" s="1016"/>
      <c r="M7" s="624" t="s">
        <v>272</v>
      </c>
      <c r="N7" s="1015">
        <f>SUM('2-2(基本)'!AD20:AD24)+SUM('2-2(基本)'!AD54:AD58)</f>
        <v>0</v>
      </c>
      <c r="O7" s="1016"/>
      <c r="P7" s="624" t="s">
        <v>273</v>
      </c>
      <c r="Q7" s="1015">
        <f>SUM('2-2(基本)'!AD25:AD29)+SUM('2-2(基本)'!AD59:AD63)</f>
        <v>0</v>
      </c>
      <c r="R7" s="1016"/>
      <c r="S7" s="540">
        <f>SUM(K7,N7,Q7)</f>
        <v>0</v>
      </c>
    </row>
    <row r="8" spans="2:24" ht="30" customHeight="1">
      <c r="B8" s="1024" t="s">
        <v>277</v>
      </c>
      <c r="C8" s="1027" t="s">
        <v>274</v>
      </c>
      <c r="D8" s="1030" t="s">
        <v>619</v>
      </c>
      <c r="E8" s="1004"/>
      <c r="F8" s="1005"/>
      <c r="G8" s="1004" t="s">
        <v>350</v>
      </c>
      <c r="H8" s="1004"/>
      <c r="I8" s="1031"/>
      <c r="J8" s="1019" t="s">
        <v>265</v>
      </c>
      <c r="K8" s="1019"/>
      <c r="L8" s="1005"/>
      <c r="M8" s="1018" t="s">
        <v>266</v>
      </c>
      <c r="N8" s="1019"/>
      <c r="O8" s="1005"/>
      <c r="P8" s="1018" t="s">
        <v>267</v>
      </c>
      <c r="Q8" s="1019"/>
      <c r="R8" s="1005"/>
      <c r="S8" s="1013" t="s">
        <v>793</v>
      </c>
      <c r="T8" s="145"/>
    </row>
    <row r="9" spans="2:24" ht="30" customHeight="1">
      <c r="B9" s="1025"/>
      <c r="C9" s="1028"/>
      <c r="D9" s="405" t="s">
        <v>275</v>
      </c>
      <c r="E9" s="1011" t="s">
        <v>276</v>
      </c>
      <c r="F9" s="1005"/>
      <c r="G9" s="693" t="s">
        <v>275</v>
      </c>
      <c r="H9" s="1011" t="s">
        <v>276</v>
      </c>
      <c r="I9" s="1031"/>
      <c r="J9" s="623" t="s">
        <v>275</v>
      </c>
      <c r="K9" s="1011" t="s">
        <v>276</v>
      </c>
      <c r="L9" s="1005"/>
      <c r="M9" s="405" t="s">
        <v>275</v>
      </c>
      <c r="N9" s="1011" t="s">
        <v>276</v>
      </c>
      <c r="O9" s="1005"/>
      <c r="P9" s="405" t="s">
        <v>275</v>
      </c>
      <c r="Q9" s="1011" t="s">
        <v>276</v>
      </c>
      <c r="R9" s="1005"/>
      <c r="S9" s="1014"/>
      <c r="T9" s="45"/>
    </row>
    <row r="10" spans="2:24" ht="24.95" customHeight="1">
      <c r="B10" s="1025"/>
      <c r="C10" s="400" t="s">
        <v>278</v>
      </c>
      <c r="D10" s="403" t="str">
        <f>'2-13【多技能化】（研修生・技術習得費）'!R20</f>
        <v/>
      </c>
      <c r="E10" s="994" t="str">
        <f>'2-13【多技能化】（研修生・技術習得費）'!F20</f>
        <v/>
      </c>
      <c r="F10" s="995"/>
      <c r="G10" s="692" t="str">
        <f>'2-4(技術習得費)'!O9</f>
        <v/>
      </c>
      <c r="H10" s="994" t="str">
        <f>'2-4(技術習得費)'!F9</f>
        <v/>
      </c>
      <c r="I10" s="1032"/>
      <c r="J10" s="622" t="str">
        <f>'2-4(技術習得費)'!O15</f>
        <v/>
      </c>
      <c r="K10" s="994" t="str">
        <f>'2-4(技術習得費)'!F15</f>
        <v/>
      </c>
      <c r="L10" s="995"/>
      <c r="M10" s="403" t="str">
        <f>'2-4(技術習得費)'!O21</f>
        <v/>
      </c>
      <c r="N10" s="994" t="str">
        <f>'2-4(技術習得費)'!F21</f>
        <v/>
      </c>
      <c r="O10" s="995"/>
      <c r="P10" s="403" t="str">
        <f>'2-4(技術習得費)'!O27</f>
        <v/>
      </c>
      <c r="Q10" s="994" t="str">
        <f>'2-4(技術習得費)'!F27</f>
        <v/>
      </c>
      <c r="R10" s="995"/>
      <c r="S10" s="403" t="str">
        <f>IF(SUM(,K10,N10,Q10)=0,"",SUM(K10,N10,Q10))</f>
        <v/>
      </c>
      <c r="T10" s="146"/>
    </row>
    <row r="11" spans="2:24" ht="24.95" customHeight="1">
      <c r="B11" s="1025"/>
      <c r="C11" s="226" t="s">
        <v>279</v>
      </c>
      <c r="D11" s="994" t="str">
        <f>IF(E10="","",ROUNDDOWN(E10*0.06,0))</f>
        <v/>
      </c>
      <c r="E11" s="1002"/>
      <c r="F11" s="995"/>
      <c r="G11" s="1002" t="str">
        <f>IF(H10="","",ROUNDDOWN(H10*0.06,0))</f>
        <v/>
      </c>
      <c r="H11" s="1002"/>
      <c r="I11" s="1032"/>
      <c r="J11" s="1002" t="str">
        <f>IF(K10="","",ROUNDDOWN(K10*0.06,0))</f>
        <v/>
      </c>
      <c r="K11" s="1002"/>
      <c r="L11" s="995"/>
      <c r="M11" s="994" t="str">
        <f>IF(N10="","",ROUNDDOWN(N10*0.06,0))</f>
        <v/>
      </c>
      <c r="N11" s="1002"/>
      <c r="O11" s="995"/>
      <c r="P11" s="994" t="str">
        <f>IF(Q10="","",ROUNDDOWN(Q10*0.06,0))</f>
        <v/>
      </c>
      <c r="Q11" s="1002"/>
      <c r="R11" s="995"/>
      <c r="S11" s="403" t="str">
        <f>IF(SUM(J11,M11,P11)=0,"",SUM(J11,M11,P11))</f>
        <v/>
      </c>
      <c r="T11" s="147"/>
    </row>
    <row r="12" spans="2:24" ht="24.95" customHeight="1">
      <c r="B12" s="1025"/>
      <c r="C12" s="400" t="s">
        <v>280</v>
      </c>
      <c r="D12" s="535"/>
      <c r="E12" s="999"/>
      <c r="F12" s="1003"/>
      <c r="G12" s="691"/>
      <c r="H12" s="999"/>
      <c r="I12" s="1000"/>
      <c r="J12" s="622" t="str">
        <f>'2-5(社保等)'!P10</f>
        <v/>
      </c>
      <c r="K12" s="994" t="str">
        <f>'2-5(社保等)'!G10</f>
        <v/>
      </c>
      <c r="L12" s="995"/>
      <c r="M12" s="403" t="str">
        <f>'2-5(社保等)'!P16</f>
        <v/>
      </c>
      <c r="N12" s="994" t="str">
        <f>'2-5(社保等)'!G16</f>
        <v/>
      </c>
      <c r="O12" s="995"/>
      <c r="P12" s="403" t="str">
        <f>'2-5(社保等)'!P22</f>
        <v/>
      </c>
      <c r="Q12" s="994" t="str">
        <f>'2-5(社保等)'!G22</f>
        <v/>
      </c>
      <c r="R12" s="995"/>
      <c r="S12" s="403" t="str">
        <f>IF(SUM(K12,N12,Q12)=0,"",SUM(K12,N12,Q12))</f>
        <v/>
      </c>
      <c r="T12" s="147"/>
    </row>
    <row r="13" spans="2:24" ht="24.95" customHeight="1">
      <c r="B13" s="1025"/>
      <c r="C13" s="400" t="s">
        <v>281</v>
      </c>
      <c r="D13" s="535"/>
      <c r="E13" s="999"/>
      <c r="F13" s="1003"/>
      <c r="G13" s="692" t="str">
        <f>'2-6(住宅・環境費)'!O10</f>
        <v/>
      </c>
      <c r="H13" s="994" t="str">
        <f>'2-6(住宅・環境費)'!F10</f>
        <v/>
      </c>
      <c r="I13" s="1032"/>
      <c r="J13" s="622" t="str">
        <f>'2-6(住宅・環境費)'!O16</f>
        <v/>
      </c>
      <c r="K13" s="994" t="str">
        <f>'2-6(住宅・環境費)'!F16</f>
        <v/>
      </c>
      <c r="L13" s="995"/>
      <c r="M13" s="535"/>
      <c r="N13" s="999"/>
      <c r="O13" s="1003"/>
      <c r="P13" s="535"/>
      <c r="Q13" s="999"/>
      <c r="R13" s="1003"/>
      <c r="S13" s="403" t="str">
        <f>IF(SUM(K13)=0,"",SUM(K13))</f>
        <v/>
      </c>
      <c r="T13" s="147"/>
    </row>
    <row r="14" spans="2:24" ht="24.95" customHeight="1">
      <c r="B14" s="1025"/>
      <c r="C14" s="400" t="s">
        <v>351</v>
      </c>
      <c r="D14" s="535"/>
      <c r="E14" s="999"/>
      <c r="F14" s="1003"/>
      <c r="G14" s="691"/>
      <c r="H14" s="999"/>
      <c r="I14" s="1000"/>
      <c r="J14" s="622" t="str">
        <f>'2-6(住宅・環境費)'!O27</f>
        <v/>
      </c>
      <c r="K14" s="994" t="str">
        <f>'2-6(住宅・環境費)'!F26</f>
        <v/>
      </c>
      <c r="L14" s="995"/>
      <c r="M14" s="403" t="str">
        <f>'2-6(住宅・環境費)'!O29</f>
        <v/>
      </c>
      <c r="N14" s="994" t="str">
        <f>'2-6(住宅・環境費)'!F28</f>
        <v/>
      </c>
      <c r="O14" s="995"/>
      <c r="P14" s="403" t="str">
        <f>'2-6(住宅・環境費)'!O31</f>
        <v/>
      </c>
      <c r="Q14" s="994" t="str">
        <f>'2-6(住宅・環境費)'!F30</f>
        <v/>
      </c>
      <c r="R14" s="995"/>
      <c r="S14" s="403" t="str">
        <f>IF(SUM(K14,N14,Q14)=0,"",SUM(K14,N14,Q14))</f>
        <v/>
      </c>
      <c r="T14" s="147"/>
    </row>
    <row r="15" spans="2:24" ht="24.95" customHeight="1">
      <c r="B15" s="1025"/>
      <c r="C15" s="400" t="s">
        <v>283</v>
      </c>
      <c r="D15" s="999"/>
      <c r="E15" s="1001"/>
      <c r="F15" s="1003"/>
      <c r="G15" s="1002" t="str">
        <f>'2-7(TR・FW1資材費)'!$N$16</f>
        <v/>
      </c>
      <c r="H15" s="1002"/>
      <c r="I15" s="1032"/>
      <c r="J15" s="1002" t="str">
        <f>'2-7(TR・FW1資材費)'!$G$16</f>
        <v/>
      </c>
      <c r="K15" s="1002"/>
      <c r="L15" s="995"/>
      <c r="M15" s="999"/>
      <c r="N15" s="1001"/>
      <c r="O15" s="1003"/>
      <c r="P15" s="999"/>
      <c r="Q15" s="1001"/>
      <c r="R15" s="1003"/>
      <c r="S15" s="403" t="str">
        <f>IF(SUM(J15)=0,"",SUM(J15))</f>
        <v/>
      </c>
      <c r="T15" s="147"/>
    </row>
    <row r="16" spans="2:24" ht="24.95" customHeight="1">
      <c r="B16" s="1025"/>
      <c r="C16" s="400" t="s">
        <v>284</v>
      </c>
      <c r="D16" s="999"/>
      <c r="E16" s="1001"/>
      <c r="F16" s="1003"/>
      <c r="G16" s="1001"/>
      <c r="H16" s="1001"/>
      <c r="I16" s="1000"/>
      <c r="J16" s="1002" t="str">
        <f>'2-8(FW1研修準備費)'!$G$16</f>
        <v/>
      </c>
      <c r="K16" s="1002"/>
      <c r="L16" s="995"/>
      <c r="M16" s="999"/>
      <c r="N16" s="1001"/>
      <c r="O16" s="1003"/>
      <c r="P16" s="999"/>
      <c r="Q16" s="1001"/>
      <c r="R16" s="1003"/>
      <c r="S16" s="403" t="str">
        <f>IF(SUM(J16)=0,"",SUM(J16))</f>
        <v/>
      </c>
      <c r="T16" s="147"/>
    </row>
    <row r="17" spans="1:22" ht="24.95" customHeight="1" thickBot="1">
      <c r="B17" s="1025"/>
      <c r="C17" s="402" t="s">
        <v>285</v>
      </c>
      <c r="D17" s="978"/>
      <c r="E17" s="979"/>
      <c r="F17" s="1034"/>
      <c r="G17" s="979"/>
      <c r="H17" s="979"/>
      <c r="I17" s="980"/>
      <c r="J17" s="1007" t="str">
        <f>'2-9(FW安全装備)'!$G$16</f>
        <v/>
      </c>
      <c r="K17" s="1007"/>
      <c r="L17" s="1008"/>
      <c r="M17" s="1006" t="str">
        <f>'2-9(FW安全装備)'!$N$16</f>
        <v/>
      </c>
      <c r="N17" s="1007"/>
      <c r="O17" s="1008"/>
      <c r="P17" s="1006" t="str">
        <f>'2-9(FW安全装備)'!$U$16</f>
        <v/>
      </c>
      <c r="Q17" s="1007"/>
      <c r="R17" s="1008"/>
      <c r="S17" s="404" t="str">
        <f>IF(SUM(J17,M17,P17)=0,"",SUM(J17,M17,P17))</f>
        <v/>
      </c>
      <c r="T17" s="147"/>
    </row>
    <row r="18" spans="1:22" ht="24.95" customHeight="1" thickTop="1">
      <c r="B18" s="1026"/>
      <c r="C18" s="220" t="s">
        <v>270</v>
      </c>
      <c r="D18" s="981">
        <f>IF(SUM(E10,D11)=0,0,SUM(E10,D11))</f>
        <v>0</v>
      </c>
      <c r="E18" s="981"/>
      <c r="F18" s="981"/>
      <c r="G18" s="990">
        <f>IF(SUM(H10,G11,H13,G15)=0,0,SUM(H10,G11,H13,G15))</f>
        <v>0</v>
      </c>
      <c r="H18" s="981"/>
      <c r="I18" s="982"/>
      <c r="J18" s="990">
        <f>IF(SUM(K10,J11,K12,K13,K14,J15,J16,J17)=0,0,SUM(K10,J11,K12,K13,K14,J15,J16,J17))</f>
        <v>0</v>
      </c>
      <c r="K18" s="981"/>
      <c r="L18" s="981"/>
      <c r="M18" s="981">
        <f>IF(SUM(N10,M11,N12,N14,M17)=0,0,SUM(N10,M11,N12,N14,M17))</f>
        <v>0</v>
      </c>
      <c r="N18" s="981"/>
      <c r="O18" s="981"/>
      <c r="P18" s="981">
        <f>IF(SUM(Q10,P11,Q12,Q14,P17)=0,0,SUM(Q10,P11,Q12,Q14,P17))</f>
        <v>0</v>
      </c>
      <c r="Q18" s="981"/>
      <c r="R18" s="981"/>
      <c r="S18" s="621">
        <f>IF(SUM(J18:R18)=0,0,SUM(J18:R18))</f>
        <v>0</v>
      </c>
      <c r="T18" s="149"/>
    </row>
    <row r="19" spans="1:22" ht="9.9499999999999993" customHeight="1">
      <c r="B19" s="221"/>
      <c r="C19" s="222"/>
      <c r="D19" s="223"/>
      <c r="E19" s="223"/>
      <c r="F19" s="223"/>
      <c r="G19" s="223"/>
      <c r="H19" s="223"/>
      <c r="I19" s="223"/>
      <c r="J19" s="223"/>
      <c r="K19" s="223"/>
      <c r="L19" s="223"/>
      <c r="M19" s="223"/>
      <c r="N19" s="223"/>
      <c r="O19" s="223"/>
      <c r="P19" s="223"/>
      <c r="Q19" s="223"/>
      <c r="R19" s="223"/>
      <c r="S19" s="224"/>
      <c r="T19" s="147"/>
      <c r="U19" s="147"/>
      <c r="V19" s="148"/>
    </row>
    <row r="20" spans="1:22" ht="24.95" customHeight="1">
      <c r="B20" s="1033" t="s">
        <v>352</v>
      </c>
      <c r="C20" s="225"/>
      <c r="D20" s="1009" t="s">
        <v>275</v>
      </c>
      <c r="E20" s="1010"/>
      <c r="F20" s="1011" t="s">
        <v>353</v>
      </c>
      <c r="G20" s="1005"/>
      <c r="H20" s="1011" t="s">
        <v>354</v>
      </c>
      <c r="I20" s="1004"/>
      <c r="J20" s="1005"/>
      <c r="L20" s="1012" t="s">
        <v>355</v>
      </c>
      <c r="M20" s="1012"/>
      <c r="N20" s="1012"/>
      <c r="O20" s="1012"/>
      <c r="P20" s="1012"/>
      <c r="Q20" s="1012"/>
      <c r="R20" s="1012"/>
      <c r="S20" s="1012"/>
      <c r="T20" s="147"/>
    </row>
    <row r="21" spans="1:22" ht="24.95" customHeight="1">
      <c r="B21" s="1033"/>
      <c r="C21" s="400" t="s">
        <v>324</v>
      </c>
      <c r="D21" s="988" t="str">
        <f>'2-11(研修内容)'!D29</f>
        <v/>
      </c>
      <c r="E21" s="989"/>
      <c r="F21" s="994">
        <v>5000</v>
      </c>
      <c r="G21" s="995"/>
      <c r="H21" s="996" t="str">
        <f>IF(SUM(D21)*F21=0,"",D21*F21)</f>
        <v/>
      </c>
      <c r="I21" s="997"/>
      <c r="J21" s="998"/>
      <c r="L21" s="983" t="s">
        <v>817</v>
      </c>
      <c r="M21" s="975">
        <f>SUM(D18:I18,H25)</f>
        <v>0</v>
      </c>
      <c r="N21" s="975"/>
      <c r="O21" s="975"/>
      <c r="P21" s="975"/>
      <c r="Q21" s="975"/>
      <c r="R21" s="975"/>
      <c r="S21" s="976"/>
      <c r="T21" s="147"/>
    </row>
    <row r="22" spans="1:22" ht="24.95" customHeight="1">
      <c r="B22" s="1033"/>
      <c r="C22" s="400" t="s">
        <v>325</v>
      </c>
      <c r="D22" s="994" t="str">
        <f>'2-11(研修内容)'!D30</f>
        <v/>
      </c>
      <c r="E22" s="995"/>
      <c r="F22" s="988">
        <v>5000</v>
      </c>
      <c r="G22" s="989"/>
      <c r="H22" s="1035" t="str">
        <f>IF(SUM(D22)*F22=0,"",D22*F22)</f>
        <v/>
      </c>
      <c r="I22" s="1036"/>
      <c r="J22" s="1037"/>
      <c r="L22" s="984"/>
      <c r="M22" s="975"/>
      <c r="N22" s="975"/>
      <c r="O22" s="975"/>
      <c r="P22" s="975"/>
      <c r="Q22" s="975"/>
      <c r="R22" s="975"/>
      <c r="S22" s="976"/>
      <c r="T22" s="147"/>
    </row>
    <row r="23" spans="1:22" ht="24.95" customHeight="1" thickBot="1">
      <c r="B23" s="1033"/>
      <c r="C23" s="400" t="s">
        <v>326</v>
      </c>
      <c r="D23" s="994" t="str">
        <f>'2-11(研修内容)'!D31</f>
        <v/>
      </c>
      <c r="E23" s="995"/>
      <c r="F23" s="994">
        <v>5000</v>
      </c>
      <c r="G23" s="995"/>
      <c r="H23" s="1035" t="str">
        <f>IF(SUM(D23)*F23=0,"",D23*F23)</f>
        <v/>
      </c>
      <c r="I23" s="1036"/>
      <c r="J23" s="1037"/>
      <c r="L23" s="983" t="s">
        <v>792</v>
      </c>
      <c r="M23" s="975">
        <f>SUM(S18,H26)</f>
        <v>0</v>
      </c>
      <c r="N23" s="975"/>
      <c r="O23" s="975"/>
      <c r="P23" s="975"/>
      <c r="Q23" s="975"/>
      <c r="R23" s="975"/>
      <c r="S23" s="976"/>
      <c r="T23" s="147"/>
    </row>
    <row r="24" spans="1:22" ht="24.95" customHeight="1" thickBot="1">
      <c r="B24" s="1033"/>
      <c r="C24" s="401" t="s">
        <v>282</v>
      </c>
      <c r="D24" s="1041"/>
      <c r="E24" s="1042"/>
      <c r="F24" s="1007">
        <v>20000</v>
      </c>
      <c r="G24" s="1008"/>
      <c r="H24" s="1038" t="str">
        <f>IF(SUM(D24)*F24=0,"",D24*F24)</f>
        <v/>
      </c>
      <c r="I24" s="1039"/>
      <c r="J24" s="1040"/>
      <c r="L24" s="984"/>
      <c r="M24" s="975"/>
      <c r="N24" s="975"/>
      <c r="O24" s="975"/>
      <c r="P24" s="975"/>
      <c r="Q24" s="975"/>
      <c r="R24" s="975"/>
      <c r="S24" s="976"/>
      <c r="T24" s="147"/>
    </row>
    <row r="25" spans="1:22" ht="24.95" customHeight="1" thickTop="1">
      <c r="B25" s="1033"/>
      <c r="C25" s="991" t="s">
        <v>819</v>
      </c>
      <c r="D25" s="992"/>
      <c r="E25" s="992"/>
      <c r="F25" s="992"/>
      <c r="G25" s="993"/>
      <c r="H25" s="985">
        <f>IF($S$7=0,SUM($H$21:$J$24),0)</f>
        <v>0</v>
      </c>
      <c r="I25" s="986"/>
      <c r="J25" s="987"/>
      <c r="L25" s="977" t="s">
        <v>818</v>
      </c>
      <c r="M25" s="977"/>
      <c r="N25" s="977"/>
      <c r="O25" s="977"/>
      <c r="P25" s="977"/>
      <c r="Q25" s="977"/>
      <c r="R25" s="977"/>
      <c r="S25" s="977"/>
      <c r="T25" s="147"/>
    </row>
    <row r="26" spans="1:22" ht="24.95" customHeight="1">
      <c r="B26" s="1033"/>
      <c r="C26" s="991" t="s">
        <v>816</v>
      </c>
      <c r="D26" s="992"/>
      <c r="E26" s="992"/>
      <c r="F26" s="992"/>
      <c r="G26" s="993"/>
      <c r="H26" s="985">
        <f>IF($S$7&lt;&gt;0,SUM($H$21:$J$24),0)</f>
        <v>0</v>
      </c>
      <c r="I26" s="986"/>
      <c r="J26" s="987"/>
      <c r="T26" s="147"/>
    </row>
    <row r="27" spans="1:22" s="144" customFormat="1" ht="13.5" customHeight="1">
      <c r="B27" s="150"/>
      <c r="C27" s="565"/>
      <c r="D27" s="122"/>
      <c r="F27" s="151"/>
      <c r="G27" s="152"/>
      <c r="S27" s="147"/>
      <c r="T27" s="147"/>
      <c r="U27" s="148"/>
    </row>
    <row r="28" spans="1:22" ht="13.5" customHeight="1">
      <c r="A28" s="144"/>
      <c r="B28" s="144"/>
      <c r="C28" s="144"/>
      <c r="D28" s="144"/>
      <c r="E28" s="144"/>
      <c r="F28" s="144"/>
      <c r="G28" s="144"/>
      <c r="H28" s="144"/>
      <c r="I28" s="144"/>
      <c r="J28" s="144"/>
      <c r="K28" s="144"/>
      <c r="L28" s="144"/>
      <c r="M28" s="144"/>
      <c r="N28" s="144"/>
      <c r="O28" s="144"/>
      <c r="P28" s="144"/>
      <c r="Q28" s="144"/>
      <c r="R28" s="144"/>
      <c r="S28" s="144"/>
      <c r="T28" s="144"/>
    </row>
    <row r="29" spans="1:22" ht="13.5" customHeight="1">
      <c r="A29" s="144"/>
      <c r="B29" s="567"/>
      <c r="C29" s="144"/>
      <c r="D29" s="144"/>
      <c r="E29" s="144"/>
      <c r="F29" s="144"/>
      <c r="G29" s="144"/>
      <c r="H29" s="144"/>
      <c r="I29" s="144"/>
      <c r="J29" s="144"/>
      <c r="K29" s="144"/>
      <c r="L29" s="144"/>
      <c r="M29" s="144"/>
      <c r="N29" s="144"/>
      <c r="O29" s="144"/>
      <c r="P29" s="144"/>
      <c r="Q29" s="144"/>
      <c r="R29" s="144"/>
      <c r="S29" s="144"/>
      <c r="T29" s="144"/>
    </row>
    <row r="30" spans="1:22" ht="13.5" customHeight="1">
      <c r="A30" s="144"/>
      <c r="B30" s="144"/>
      <c r="C30" s="144"/>
      <c r="D30" s="144"/>
      <c r="E30" s="144"/>
      <c r="F30" s="144"/>
      <c r="G30" s="144"/>
      <c r="H30" s="144"/>
      <c r="I30" s="144"/>
      <c r="J30" s="144"/>
      <c r="K30" s="144"/>
      <c r="L30" s="144"/>
      <c r="M30" s="144"/>
      <c r="N30" s="144"/>
      <c r="O30" s="144"/>
      <c r="P30" s="144"/>
      <c r="Q30" s="144"/>
      <c r="R30" s="144"/>
      <c r="S30" s="144"/>
      <c r="T30" s="144"/>
    </row>
    <row r="31" spans="1:22" ht="13.5" customHeight="1">
      <c r="A31" s="144"/>
      <c r="B31" s="144"/>
      <c r="C31" s="144"/>
      <c r="D31" s="144"/>
      <c r="E31" s="144"/>
      <c r="F31" s="144"/>
      <c r="G31" s="144"/>
      <c r="H31" s="144"/>
      <c r="I31" s="144"/>
      <c r="J31" s="144"/>
      <c r="K31" s="144"/>
      <c r="L31" s="144"/>
      <c r="M31" s="144"/>
      <c r="N31" s="144"/>
      <c r="O31" s="144"/>
      <c r="P31" s="144"/>
      <c r="Q31" s="144"/>
      <c r="R31" s="144"/>
      <c r="S31" s="144"/>
      <c r="T31" s="144"/>
    </row>
    <row r="32" spans="1:22" ht="13.5" customHeight="1">
      <c r="A32" s="144"/>
      <c r="B32" s="144"/>
      <c r="C32" s="144"/>
      <c r="D32" s="144"/>
      <c r="E32" s="144"/>
      <c r="F32" s="144"/>
      <c r="G32" s="144"/>
      <c r="H32" s="144"/>
      <c r="I32" s="144"/>
      <c r="J32" s="144"/>
      <c r="K32" s="144"/>
      <c r="L32" s="144"/>
      <c r="M32" s="144"/>
      <c r="N32" s="144"/>
      <c r="O32" s="144"/>
      <c r="P32" s="144"/>
      <c r="Q32" s="144"/>
      <c r="R32" s="144"/>
      <c r="S32" s="144"/>
      <c r="T32" s="144"/>
    </row>
    <row r="33" spans="1:20" ht="13.5" customHeight="1">
      <c r="A33" s="144"/>
      <c r="B33" s="144"/>
      <c r="C33" s="144"/>
      <c r="D33" s="144"/>
      <c r="E33" s="144"/>
      <c r="F33" s="144"/>
      <c r="G33" s="144"/>
      <c r="H33" s="144"/>
      <c r="I33" s="144"/>
      <c r="J33" s="144"/>
      <c r="K33" s="144"/>
      <c r="L33" s="144"/>
      <c r="M33" s="144"/>
      <c r="N33" s="144"/>
      <c r="O33" s="144"/>
      <c r="P33" s="144"/>
      <c r="Q33" s="144"/>
      <c r="R33" s="144"/>
      <c r="S33" s="144"/>
      <c r="T33" s="144"/>
    </row>
  </sheetData>
  <sheetProtection algorithmName="SHA-512" hashValue="iw3afCB4XTDft6Hn4XgDL7iAS1u6LF1vCcnOuUF3cgsyJUVdm05vAx0hqlWTefqsJcemek1/CV2pPKhb9g5GXA==" saltValue="kK+OxlK3T8TYAKQkZXW0eQ==" spinCount="100000" sheet="1" objects="1" scenarios="1"/>
  <customSheetViews>
    <customSheetView guid="{76F1C708-D4F6-4FB5-9F5B-3EE58D925F2F}" showPageBreaks="1" view="pageBreakPreview">
      <selection activeCell="B1" sqref="B1:D1"/>
      <pageMargins left="0.19685039370078741" right="0.19685039370078741" top="0.59055118110236227" bottom="0.19685039370078741" header="0.39370078740157483" footer="0.19685039370078741"/>
      <printOptions horizontalCentered="1"/>
      <pageSetup paperSize="9" scale="95" fitToHeight="0" orientation="landscape" r:id="rId1"/>
    </customSheetView>
  </customSheetViews>
  <mergeCells count="100">
    <mergeCell ref="C26:G26"/>
    <mergeCell ref="H26:J26"/>
    <mergeCell ref="B20:B26"/>
    <mergeCell ref="H14:I14"/>
    <mergeCell ref="K14:L14"/>
    <mergeCell ref="G17:I17"/>
    <mergeCell ref="J17:L17"/>
    <mergeCell ref="D21:E21"/>
    <mergeCell ref="H23:J23"/>
    <mergeCell ref="F24:G24"/>
    <mergeCell ref="H24:J24"/>
    <mergeCell ref="H22:J22"/>
    <mergeCell ref="D23:E23"/>
    <mergeCell ref="D22:E22"/>
    <mergeCell ref="F23:G23"/>
    <mergeCell ref="D24:E24"/>
    <mergeCell ref="B1:D1"/>
    <mergeCell ref="B3:G4"/>
    <mergeCell ref="B7:C7"/>
    <mergeCell ref="H7:I7"/>
    <mergeCell ref="H9:I9"/>
    <mergeCell ref="B8:B18"/>
    <mergeCell ref="C8:C9"/>
    <mergeCell ref="H10:I10"/>
    <mergeCell ref="H13:I13"/>
    <mergeCell ref="D16:F16"/>
    <mergeCell ref="E7:F7"/>
    <mergeCell ref="D8:F8"/>
    <mergeCell ref="E9:F9"/>
    <mergeCell ref="E10:F10"/>
    <mergeCell ref="D11:F11"/>
    <mergeCell ref="S8:S9"/>
    <mergeCell ref="N3:S3"/>
    <mergeCell ref="N7:O7"/>
    <mergeCell ref="N4:S4"/>
    <mergeCell ref="N5:R5"/>
    <mergeCell ref="Q9:R9"/>
    <mergeCell ref="R6:S6"/>
    <mergeCell ref="Q7:R7"/>
    <mergeCell ref="P8:R8"/>
    <mergeCell ref="M8:O8"/>
    <mergeCell ref="L3:M3"/>
    <mergeCell ref="L4:M4"/>
    <mergeCell ref="L5:M5"/>
    <mergeCell ref="K7:L7"/>
    <mergeCell ref="J8:L8"/>
    <mergeCell ref="Q10:R10"/>
    <mergeCell ref="K10:L10"/>
    <mergeCell ref="N10:O10"/>
    <mergeCell ref="K9:L9"/>
    <mergeCell ref="G11:I11"/>
    <mergeCell ref="P11:R11"/>
    <mergeCell ref="N9:O9"/>
    <mergeCell ref="N13:O13"/>
    <mergeCell ref="J11:L11"/>
    <mergeCell ref="M11:O11"/>
    <mergeCell ref="G16:I16"/>
    <mergeCell ref="P16:R16"/>
    <mergeCell ref="J16:L16"/>
    <mergeCell ref="M16:O16"/>
    <mergeCell ref="N14:O14"/>
    <mergeCell ref="K13:L13"/>
    <mergeCell ref="P17:R17"/>
    <mergeCell ref="M17:O17"/>
    <mergeCell ref="D20:E20"/>
    <mergeCell ref="F20:G20"/>
    <mergeCell ref="H20:J20"/>
    <mergeCell ref="L20:S20"/>
    <mergeCell ref="R1:S1"/>
    <mergeCell ref="E12:F12"/>
    <mergeCell ref="E13:F13"/>
    <mergeCell ref="E14:F14"/>
    <mergeCell ref="D15:F15"/>
    <mergeCell ref="G15:I15"/>
    <mergeCell ref="J15:L15"/>
    <mergeCell ref="P15:R15"/>
    <mergeCell ref="M15:O15"/>
    <mergeCell ref="Q13:R13"/>
    <mergeCell ref="Q14:R14"/>
    <mergeCell ref="H12:I12"/>
    <mergeCell ref="K12:L12"/>
    <mergeCell ref="N12:O12"/>
    <mergeCell ref="Q12:R12"/>
    <mergeCell ref="G8:I8"/>
    <mergeCell ref="M21:S22"/>
    <mergeCell ref="M23:S24"/>
    <mergeCell ref="L25:S25"/>
    <mergeCell ref="D17:F17"/>
    <mergeCell ref="D18:F18"/>
    <mergeCell ref="L23:L24"/>
    <mergeCell ref="H25:J25"/>
    <mergeCell ref="F22:G22"/>
    <mergeCell ref="L21:L22"/>
    <mergeCell ref="P18:R18"/>
    <mergeCell ref="J18:L18"/>
    <mergeCell ref="G18:I18"/>
    <mergeCell ref="M18:O18"/>
    <mergeCell ref="C25:G25"/>
    <mergeCell ref="F21:G21"/>
    <mergeCell ref="H21:J21"/>
  </mergeCells>
  <phoneticPr fontId="14"/>
  <conditionalFormatting sqref="D24:E24">
    <cfRule type="expression" dxfId="41" priority="3" stopIfTrue="1">
      <formula>D24=""</formula>
    </cfRule>
  </conditionalFormatting>
  <conditionalFormatting sqref="N3:S5 G10:S11 J12:S12 G13:L13 S13 J14:S14 G15:L15 J16 S15:S16 J17:S17 D21:E23 H21:J24">
    <cfRule type="expression" dxfId="40" priority="2" stopIfTrue="1">
      <formula>D3=""</formula>
    </cfRule>
  </conditionalFormatting>
  <conditionalFormatting sqref="D10:F11">
    <cfRule type="expression" dxfId="39" priority="1" stopIfTrue="1">
      <formula>D10=""</formula>
    </cfRule>
  </conditionalFormatting>
  <dataValidations xWindow="231" yWindow="484" count="1">
    <dataValidation type="whole" allowBlank="1" showInputMessage="1" showErrorMessage="1" error="8以下の数値を入力してください。" prompt="研修業務管理費の上限は8ヶ月です。" sqref="D24:E24" xr:uid="{00000000-0002-0000-1300-000000000000}">
      <formula1>0</formula1>
      <formula2>8</formula2>
    </dataValidation>
  </dataValidations>
  <printOptions horizontalCentered="1"/>
  <pageMargins left="0.19685039370078741" right="0.19685039370078741" top="0.59055118110236227" bottom="0.19685039370078741" header="0.39370078740157483" footer="0.19685039370078741"/>
  <pageSetup paperSize="9" scale="95" fitToHeight="0" orientation="landscape"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B3906-AC7F-4DCF-B986-6D962CEB160D}">
  <sheetPr codeName="Sheet23">
    <tabColor rgb="FFFFC000"/>
  </sheetPr>
  <dimension ref="A1:AB27"/>
  <sheetViews>
    <sheetView view="pageBreakPreview" zoomScale="85" zoomScaleNormal="100" zoomScaleSheetLayoutView="85" workbookViewId="0">
      <selection activeCell="M14" sqref="M14:N14"/>
    </sheetView>
  </sheetViews>
  <sheetFormatPr defaultRowHeight="13.5" customHeight="1"/>
  <cols>
    <col min="1" max="1" width="2.625" style="374" customWidth="1"/>
    <col min="2" max="4" width="4.625" style="374" customWidth="1"/>
    <col min="5" max="5" width="15.625" style="374" customWidth="1"/>
    <col min="6" max="6" width="12.625" style="374" customWidth="1"/>
    <col min="7" max="7" width="10.625" style="374" customWidth="1"/>
    <col min="8" max="9" width="5.5" style="374" customWidth="1"/>
    <col min="10" max="11" width="10.625" style="374" customWidth="1"/>
    <col min="12" max="15" width="5.5" style="374" customWidth="1"/>
    <col min="16" max="16" width="11" style="374" customWidth="1"/>
    <col min="17" max="17" width="10.875" style="374" customWidth="1"/>
    <col min="18" max="18" width="6.375" style="374" customWidth="1"/>
    <col min="19" max="19" width="32.25" style="374" customWidth="1"/>
    <col min="20" max="20" width="5.75" style="374" hidden="1" customWidth="1"/>
    <col min="21" max="21" width="60.625" style="374" customWidth="1"/>
    <col min="22" max="16384" width="9" style="374"/>
  </cols>
  <sheetData>
    <row r="1" spans="1:28" ht="20.100000000000001" customHeight="1">
      <c r="A1" s="33"/>
      <c r="B1" s="714" t="s">
        <v>659</v>
      </c>
      <c r="C1" s="715"/>
      <c r="D1" s="715"/>
      <c r="E1" s="716"/>
      <c r="F1" s="33"/>
      <c r="G1" s="33"/>
      <c r="H1" s="33"/>
      <c r="I1" s="33"/>
      <c r="J1" s="33"/>
      <c r="K1" s="33"/>
      <c r="L1" s="33"/>
      <c r="M1" s="44"/>
      <c r="N1" s="579"/>
      <c r="O1" s="357"/>
      <c r="P1" s="358"/>
      <c r="Q1" s="358"/>
      <c r="S1" s="67" t="str">
        <f>IF('2-1(表紙)'!$J$3="","提出区分",'2-1(表紙)'!$J$3)</f>
        <v>提出区分</v>
      </c>
      <c r="T1" s="67"/>
    </row>
    <row r="2" spans="1:28" ht="20.100000000000001" customHeight="1">
      <c r="A2" s="33"/>
      <c r="B2" s="58"/>
      <c r="C2" s="58"/>
      <c r="D2" s="58"/>
      <c r="E2" s="58"/>
      <c r="F2" s="58"/>
      <c r="G2" s="58"/>
      <c r="H2" s="58"/>
      <c r="I2" s="58"/>
      <c r="J2" s="58"/>
      <c r="K2" s="58"/>
      <c r="L2" s="58"/>
      <c r="M2" s="44"/>
      <c r="N2" s="580"/>
      <c r="O2" s="356"/>
      <c r="P2" s="359"/>
      <c r="Q2" s="359"/>
      <c r="R2" s="35"/>
      <c r="S2" s="35"/>
      <c r="T2" s="35"/>
    </row>
    <row r="3" spans="1:28" ht="20.100000000000001" customHeight="1">
      <c r="A3" s="33"/>
      <c r="B3" s="737" t="s">
        <v>643</v>
      </c>
      <c r="C3" s="737"/>
      <c r="D3" s="737"/>
      <c r="E3" s="737"/>
      <c r="F3" s="737"/>
      <c r="G3" s="737"/>
      <c r="H3" s="737"/>
      <c r="I3" s="737"/>
      <c r="J3" s="737"/>
      <c r="K3" s="252"/>
      <c r="L3" s="758" t="s">
        <v>10</v>
      </c>
      <c r="M3" s="758"/>
      <c r="N3" s="758"/>
      <c r="O3" s="758"/>
      <c r="P3" s="728" t="str">
        <f>IF('2-1(表紙)'!$I$15="","",'2-1(表紙)'!$I$15)</f>
        <v/>
      </c>
      <c r="Q3" s="729"/>
      <c r="R3" s="729"/>
      <c r="S3" s="733"/>
      <c r="T3" s="69"/>
    </row>
    <row r="4" spans="1:28" ht="20.100000000000001" customHeight="1">
      <c r="A4" s="33"/>
      <c r="B4" s="737"/>
      <c r="C4" s="737"/>
      <c r="D4" s="737"/>
      <c r="E4" s="737"/>
      <c r="F4" s="737"/>
      <c r="G4" s="737"/>
      <c r="H4" s="737"/>
      <c r="I4" s="737"/>
      <c r="J4" s="737"/>
      <c r="K4" s="252"/>
      <c r="L4" s="758" t="s">
        <v>259</v>
      </c>
      <c r="M4" s="758"/>
      <c r="N4" s="758"/>
      <c r="O4" s="758"/>
      <c r="P4" s="728" t="str">
        <f>IF('2-1(表紙)'!$J$15="","",'2-1(表紙)'!$J$15)</f>
        <v/>
      </c>
      <c r="Q4" s="729"/>
      <c r="R4" s="729"/>
      <c r="S4" s="733"/>
      <c r="T4" s="69"/>
    </row>
    <row r="5" spans="1:28" ht="20.100000000000001" customHeight="1">
      <c r="A5" s="33"/>
      <c r="B5" s="252"/>
      <c r="C5" s="252"/>
      <c r="D5" s="252"/>
      <c r="E5" s="252"/>
      <c r="F5" s="252"/>
      <c r="G5" s="252"/>
      <c r="H5" s="252"/>
      <c r="K5" s="252"/>
      <c r="L5" s="758" t="s">
        <v>632</v>
      </c>
      <c r="M5" s="758"/>
      <c r="N5" s="758"/>
      <c r="O5" s="758"/>
      <c r="P5" s="728" t="str">
        <f>IF('2-1(表紙)'!$H$10="","",'2-1(表紙)'!$H$10)</f>
        <v/>
      </c>
      <c r="Q5" s="729"/>
      <c r="R5" s="729"/>
      <c r="S5" s="577" t="str">
        <f>IF('2-1(表紙)'!$K$15="","",'2-1(表紙)'!$K$15)</f>
        <v/>
      </c>
      <c r="T5" s="69"/>
    </row>
    <row r="6" spans="1:28" ht="20.100000000000001" customHeight="1">
      <c r="A6" s="33"/>
      <c r="B6" s="33"/>
      <c r="C6" s="33"/>
      <c r="D6" s="33"/>
      <c r="E6" s="33"/>
      <c r="F6" s="33"/>
      <c r="G6" s="33"/>
      <c r="H6" s="33"/>
      <c r="I6" s="33"/>
      <c r="J6" s="33"/>
      <c r="K6" s="33"/>
      <c r="L6" s="33"/>
      <c r="M6" s="33"/>
      <c r="N6" s="33"/>
      <c r="O6" s="33"/>
      <c r="P6" s="35"/>
      <c r="Q6" s="35"/>
      <c r="R6" s="71"/>
      <c r="S6" s="71"/>
      <c r="T6" s="71"/>
    </row>
    <row r="7" spans="1:28" ht="20.100000000000001" customHeight="1">
      <c r="A7" s="33"/>
      <c r="B7" s="738" t="s">
        <v>264</v>
      </c>
      <c r="C7" s="738" t="s">
        <v>219</v>
      </c>
      <c r="D7" s="738" t="s">
        <v>0</v>
      </c>
      <c r="E7" s="723" t="s">
        <v>142</v>
      </c>
      <c r="F7" s="723"/>
      <c r="G7" s="723"/>
      <c r="H7" s="723"/>
      <c r="I7" s="723"/>
      <c r="J7" s="723" t="s">
        <v>7</v>
      </c>
      <c r="K7" s="723"/>
      <c r="L7" s="1054" t="s">
        <v>686</v>
      </c>
      <c r="M7" s="730" t="s">
        <v>469</v>
      </c>
      <c r="N7" s="730"/>
      <c r="O7" s="730"/>
      <c r="P7" s="730"/>
      <c r="Q7" s="1057" t="s">
        <v>579</v>
      </c>
      <c r="R7" s="736" t="s">
        <v>629</v>
      </c>
      <c r="S7" s="723"/>
      <c r="T7" s="214"/>
    </row>
    <row r="8" spans="1:28" ht="20.100000000000001" customHeight="1">
      <c r="A8" s="33"/>
      <c r="B8" s="734"/>
      <c r="C8" s="734"/>
      <c r="D8" s="734"/>
      <c r="E8" s="723" t="s">
        <v>1</v>
      </c>
      <c r="F8" s="723" t="s">
        <v>329</v>
      </c>
      <c r="G8" s="723" t="s">
        <v>2</v>
      </c>
      <c r="H8" s="731" t="s">
        <v>3</v>
      </c>
      <c r="I8" s="731" t="s">
        <v>4</v>
      </c>
      <c r="J8" s="736" t="s">
        <v>143</v>
      </c>
      <c r="K8" s="723" t="s">
        <v>5</v>
      </c>
      <c r="L8" s="1054"/>
      <c r="M8" s="1060" t="s">
        <v>375</v>
      </c>
      <c r="N8" s="1060"/>
      <c r="O8" s="1056" t="s">
        <v>589</v>
      </c>
      <c r="P8" s="1052" t="s">
        <v>630</v>
      </c>
      <c r="Q8" s="1057"/>
      <c r="R8" s="723"/>
      <c r="S8" s="723"/>
      <c r="T8" s="214"/>
    </row>
    <row r="9" spans="1:28" ht="141.75" customHeight="1" thickBot="1">
      <c r="A9" s="33"/>
      <c r="B9" s="739"/>
      <c r="C9" s="739"/>
      <c r="D9" s="739"/>
      <c r="E9" s="727"/>
      <c r="F9" s="727"/>
      <c r="G9" s="727"/>
      <c r="H9" s="732"/>
      <c r="I9" s="732"/>
      <c r="J9" s="1043"/>
      <c r="K9" s="727"/>
      <c r="L9" s="1055"/>
      <c r="M9" s="1061"/>
      <c r="N9" s="1061"/>
      <c r="O9" s="768"/>
      <c r="P9" s="1053"/>
      <c r="Q9" s="1058"/>
      <c r="R9" s="727"/>
      <c r="S9" s="727"/>
      <c r="T9" s="588" t="s">
        <v>640</v>
      </c>
    </row>
    <row r="10" spans="1:28" ht="20.100000000000001" customHeight="1" thickTop="1">
      <c r="A10" s="33"/>
      <c r="B10" s="745" t="s">
        <v>641</v>
      </c>
      <c r="C10" s="72">
        <v>1</v>
      </c>
      <c r="D10" s="105" t="str">
        <f>IF(E10="","","01")</f>
        <v/>
      </c>
      <c r="E10" s="98"/>
      <c r="F10" s="98"/>
      <c r="G10" s="627"/>
      <c r="H10" s="239" t="str">
        <f>IF(OR(G10="",リスト!$G$27=""),"",DATEDIF(G10,リスト!$G$27,"Y"))</f>
        <v/>
      </c>
      <c r="I10" s="95"/>
      <c r="J10" s="680"/>
      <c r="K10" s="95"/>
      <c r="L10" s="101"/>
      <c r="M10" s="1062"/>
      <c r="N10" s="1062"/>
      <c r="O10" s="288" t="str">
        <f>IF(R21="","",R21)</f>
        <v/>
      </c>
      <c r="P10" s="107"/>
      <c r="Q10" s="689"/>
      <c r="R10" s="726"/>
      <c r="S10" s="726"/>
      <c r="T10" s="603">
        <f>IF(AND(E10&lt;&gt;"",M10&lt;&gt;""),1,0)</f>
        <v>0</v>
      </c>
    </row>
    <row r="11" spans="1:28" ht="20.100000000000001" customHeight="1">
      <c r="A11" s="33"/>
      <c r="B11" s="745"/>
      <c r="C11" s="79">
        <v>2</v>
      </c>
      <c r="D11" s="578" t="str">
        <f>IF(E11="","","02")</f>
        <v/>
      </c>
      <c r="E11" s="597"/>
      <c r="F11" s="597"/>
      <c r="G11" s="628"/>
      <c r="H11" s="80" t="str">
        <f>IF(OR(G11="",リスト!$G$27=""),"",DATEDIF(G11,リスト!$G$27,"Y"))</f>
        <v/>
      </c>
      <c r="I11" s="96"/>
      <c r="J11" s="679"/>
      <c r="K11" s="96"/>
      <c r="L11" s="103"/>
      <c r="M11" s="1044"/>
      <c r="N11" s="1044"/>
      <c r="O11" s="601" t="str">
        <f t="shared" ref="O11:O14" si="0">IF(R22="","",R22)</f>
        <v/>
      </c>
      <c r="P11" s="109"/>
      <c r="Q11" s="690"/>
      <c r="R11" s="724"/>
      <c r="S11" s="724"/>
      <c r="T11" s="603">
        <f>IF(AND(E11&lt;&gt;"",M11&lt;&gt;""),1,0)</f>
        <v>0</v>
      </c>
    </row>
    <row r="12" spans="1:28" ht="20.100000000000001" customHeight="1">
      <c r="A12" s="33"/>
      <c r="B12" s="745"/>
      <c r="C12" s="79">
        <v>3</v>
      </c>
      <c r="D12" s="578" t="str">
        <f>IF(E12="","","03")</f>
        <v/>
      </c>
      <c r="E12" s="597"/>
      <c r="F12" s="597"/>
      <c r="G12" s="628"/>
      <c r="H12" s="80" t="str">
        <f>IF(OR(G12="",リスト!$G$27=""),"",DATEDIF(G12,リスト!$G$27,"Y"))</f>
        <v/>
      </c>
      <c r="I12" s="96"/>
      <c r="J12" s="679"/>
      <c r="K12" s="96"/>
      <c r="L12" s="103"/>
      <c r="M12" s="1044"/>
      <c r="N12" s="1044"/>
      <c r="O12" s="601" t="str">
        <f t="shared" si="0"/>
        <v/>
      </c>
      <c r="P12" s="109"/>
      <c r="Q12" s="690"/>
      <c r="R12" s="724"/>
      <c r="S12" s="724"/>
      <c r="T12" s="603">
        <f>IF(AND(E12&lt;&gt;"",M12&lt;&gt;""),1,0)</f>
        <v>0</v>
      </c>
    </row>
    <row r="13" spans="1:28" ht="20.100000000000001" customHeight="1">
      <c r="A13" s="33"/>
      <c r="B13" s="745"/>
      <c r="C13" s="79">
        <v>4</v>
      </c>
      <c r="D13" s="578" t="str">
        <f>IF(E13="","","04")</f>
        <v/>
      </c>
      <c r="E13" s="597"/>
      <c r="F13" s="597"/>
      <c r="G13" s="628"/>
      <c r="H13" s="80" t="str">
        <f>IF(OR(G13="",リスト!$G$27=""),"",DATEDIF(G13,リスト!$G$27,"Y"))</f>
        <v/>
      </c>
      <c r="I13" s="96"/>
      <c r="J13" s="679"/>
      <c r="K13" s="96"/>
      <c r="L13" s="103"/>
      <c r="M13" s="1044"/>
      <c r="N13" s="1044"/>
      <c r="O13" s="601" t="str">
        <f t="shared" si="0"/>
        <v/>
      </c>
      <c r="P13" s="109"/>
      <c r="Q13" s="690"/>
      <c r="R13" s="724"/>
      <c r="S13" s="724"/>
      <c r="T13" s="603">
        <f>IF(AND(E13&lt;&gt;"",M13&lt;&gt;""),1,0)</f>
        <v>0</v>
      </c>
    </row>
    <row r="14" spans="1:28" ht="20.100000000000001" customHeight="1">
      <c r="A14" s="33"/>
      <c r="B14" s="1051"/>
      <c r="C14" s="79">
        <v>5</v>
      </c>
      <c r="D14" s="578" t="str">
        <f>IF(E14="","","05")</f>
        <v/>
      </c>
      <c r="E14" s="597"/>
      <c r="F14" s="597"/>
      <c r="G14" s="628"/>
      <c r="H14" s="80" t="str">
        <f>IF(OR(G14="",リスト!$G$27=""),"",DATEDIF(G14,リスト!$G$27,"Y"))</f>
        <v/>
      </c>
      <c r="I14" s="96"/>
      <c r="J14" s="679"/>
      <c r="K14" s="96"/>
      <c r="L14" s="103"/>
      <c r="M14" s="1044"/>
      <c r="N14" s="1044"/>
      <c r="O14" s="601" t="str">
        <f t="shared" si="0"/>
        <v/>
      </c>
      <c r="P14" s="109"/>
      <c r="Q14" s="690"/>
      <c r="R14" s="724"/>
      <c r="S14" s="724"/>
      <c r="T14" s="603">
        <f>IF(AND(E14&lt;&gt;"",M14&lt;&gt;""),1,0)</f>
        <v>0</v>
      </c>
    </row>
    <row r="15" spans="1:28" ht="20.100000000000001" customHeight="1">
      <c r="A15" s="86"/>
      <c r="B15" s="600" t="s">
        <v>365</v>
      </c>
      <c r="C15" s="228" t="str">
        <f>"【年齢】 "&amp; TEXT(リスト!G27,"ggge年m月d日") &amp; "時点で計算されます。（年齢が60歳以上の場合、修了後5年以上就業出来る旨を備考欄に記載下さい）"</f>
        <v>【年齢】 令和4年4月1日時点で計算されます。（年齢が60歳以上の場合、修了後5年以上就業出来る旨を備考欄に記載下さい）</v>
      </c>
      <c r="D15" s="86"/>
      <c r="E15" s="86"/>
      <c r="F15" s="86"/>
      <c r="G15" s="90"/>
      <c r="H15" s="214"/>
      <c r="I15" s="579"/>
      <c r="J15" s="90"/>
      <c r="K15" s="579"/>
      <c r="L15" s="92"/>
      <c r="M15" s="92"/>
      <c r="N15" s="92"/>
      <c r="O15" s="93"/>
      <c r="P15" s="93"/>
      <c r="Q15" s="579"/>
      <c r="R15" s="94"/>
      <c r="S15" s="94"/>
      <c r="T15" s="602"/>
    </row>
    <row r="16" spans="1:28" ht="20.100000000000001" customHeight="1">
      <c r="A16" s="86"/>
      <c r="B16" s="590" t="s">
        <v>435</v>
      </c>
      <c r="C16" s="783" t="s">
        <v>599</v>
      </c>
      <c r="D16" s="783"/>
      <c r="E16" s="783"/>
      <c r="F16" s="783"/>
      <c r="G16" s="783"/>
      <c r="H16" s="783"/>
      <c r="I16" s="783"/>
      <c r="J16" s="783"/>
      <c r="K16" s="783"/>
      <c r="L16" s="783"/>
      <c r="M16" s="783"/>
      <c r="N16" s="783"/>
      <c r="O16" s="783"/>
      <c r="P16" s="783"/>
      <c r="Q16" s="783"/>
      <c r="R16" s="783"/>
      <c r="S16" s="783"/>
      <c r="T16" s="591"/>
      <c r="U16" s="591"/>
      <c r="V16" s="591"/>
      <c r="W16" s="591"/>
      <c r="X16" s="591"/>
      <c r="Y16" s="591"/>
      <c r="Z16" s="591"/>
      <c r="AA16" s="591"/>
      <c r="AB16" s="591"/>
    </row>
    <row r="17" spans="2:21" ht="13.5" customHeight="1">
      <c r="B17" s="228"/>
      <c r="C17" s="228"/>
      <c r="D17" s="228"/>
      <c r="E17" s="228"/>
      <c r="F17" s="228"/>
      <c r="G17" s="228"/>
      <c r="H17" s="228"/>
      <c r="I17" s="228"/>
      <c r="J17" s="228"/>
      <c r="K17" s="228"/>
      <c r="L17" s="228"/>
      <c r="M17" s="228"/>
      <c r="N17" s="228"/>
      <c r="O17" s="228"/>
      <c r="P17" s="228"/>
      <c r="Q17" s="228"/>
      <c r="R17" s="228"/>
      <c r="S17" s="228"/>
      <c r="T17" s="228"/>
    </row>
    <row r="18" spans="2:21" s="120" customFormat="1" ht="20.100000000000001" customHeight="1">
      <c r="B18" s="832" t="s">
        <v>264</v>
      </c>
      <c r="C18" s="832" t="s">
        <v>219</v>
      </c>
      <c r="D18" s="832" t="s">
        <v>0</v>
      </c>
      <c r="E18" s="829" t="s">
        <v>1</v>
      </c>
      <c r="F18" s="829" t="s">
        <v>155</v>
      </c>
      <c r="G18" s="829"/>
      <c r="H18" s="829"/>
      <c r="I18" s="829"/>
      <c r="J18" s="829"/>
      <c r="K18" s="829"/>
      <c r="L18" s="829"/>
      <c r="M18" s="829"/>
      <c r="N18" s="829"/>
      <c r="O18" s="829"/>
      <c r="P18" s="829"/>
      <c r="Q18" s="829"/>
      <c r="R18" s="832" t="s">
        <v>161</v>
      </c>
      <c r="S18" s="798" t="s">
        <v>531</v>
      </c>
      <c r="T18" s="598"/>
      <c r="U18" s="155"/>
    </row>
    <row r="19" spans="2:21" s="120" customFormat="1" ht="65.099999999999994" customHeight="1" thickBot="1">
      <c r="B19" s="833"/>
      <c r="C19" s="833"/>
      <c r="D19" s="833"/>
      <c r="E19" s="830"/>
      <c r="F19" s="593" t="s">
        <v>233</v>
      </c>
      <c r="G19" s="589" t="s">
        <v>244</v>
      </c>
      <c r="H19" s="799" t="s">
        <v>243</v>
      </c>
      <c r="I19" s="799"/>
      <c r="J19" s="589" t="s">
        <v>256</v>
      </c>
      <c r="K19" s="589" t="s">
        <v>257</v>
      </c>
      <c r="L19" s="799" t="s">
        <v>157</v>
      </c>
      <c r="M19" s="799"/>
      <c r="N19" s="799" t="s">
        <v>158</v>
      </c>
      <c r="O19" s="799"/>
      <c r="P19" s="646" t="s">
        <v>159</v>
      </c>
      <c r="Q19" s="589" t="s">
        <v>160</v>
      </c>
      <c r="R19" s="833"/>
      <c r="S19" s="799"/>
      <c r="T19" s="598"/>
      <c r="U19" s="555" t="s">
        <v>571</v>
      </c>
    </row>
    <row r="20" spans="2:21" s="120" customFormat="1" ht="20.100000000000001" customHeight="1" thickTop="1">
      <c r="B20" s="1046" t="s">
        <v>617</v>
      </c>
      <c r="C20" s="1048" t="s">
        <v>685</v>
      </c>
      <c r="D20" s="1048"/>
      <c r="E20" s="1048"/>
      <c r="F20" s="117" t="str">
        <f>IF((COUNTIF(F21:F25,"&gt;0"))=0,"",SUM(F21:F25))</f>
        <v/>
      </c>
      <c r="G20" s="464" t="str">
        <f t="shared" ref="G20:Q20" si="1">IF((COUNTIF(G21:G25,"&gt;0"))=0,"",SUM(G21:G25))</f>
        <v/>
      </c>
      <c r="H20" s="1049" t="str">
        <f t="shared" si="1"/>
        <v/>
      </c>
      <c r="I20" s="1049" t="str">
        <f t="shared" si="1"/>
        <v/>
      </c>
      <c r="J20" s="464" t="str">
        <f t="shared" si="1"/>
        <v/>
      </c>
      <c r="K20" s="464" t="str">
        <f t="shared" si="1"/>
        <v/>
      </c>
      <c r="L20" s="1049" t="str">
        <f t="shared" si="1"/>
        <v/>
      </c>
      <c r="M20" s="1049" t="str">
        <f t="shared" si="1"/>
        <v/>
      </c>
      <c r="N20" s="1049" t="str">
        <f t="shared" si="1"/>
        <v/>
      </c>
      <c r="O20" s="1049" t="str">
        <f t="shared" si="1"/>
        <v/>
      </c>
      <c r="P20" s="649" t="str">
        <f t="shared" si="1"/>
        <v/>
      </c>
      <c r="Q20" s="464" t="str">
        <f t="shared" si="1"/>
        <v/>
      </c>
      <c r="R20" s="188" t="str">
        <f>IF((COUNTIF(R21:R25,"&gt;0"))=0,"",SUM(R21:R25))</f>
        <v/>
      </c>
      <c r="S20" s="616"/>
      <c r="T20" s="227"/>
      <c r="U20" s="594"/>
    </row>
    <row r="21" spans="2:21" s="120" customFormat="1" ht="20.100000000000001" customHeight="1">
      <c r="B21" s="1047"/>
      <c r="C21" s="123">
        <v>1</v>
      </c>
      <c r="D21" s="592" t="str">
        <f t="shared" ref="D21:E25" si="2">IF(D10="","",D10)</f>
        <v/>
      </c>
      <c r="E21" s="124" t="str">
        <f t="shared" si="2"/>
        <v/>
      </c>
      <c r="F21" s="118" t="str">
        <f>IF(OR(E21="",COUNTIF(G21:Q21,"&gt;0")=0),"",SUM(G21:Q21))</f>
        <v/>
      </c>
      <c r="G21" s="615"/>
      <c r="H21" s="1050"/>
      <c r="I21" s="1050"/>
      <c r="J21" s="615"/>
      <c r="K21" s="615"/>
      <c r="L21" s="1045"/>
      <c r="M21" s="1045"/>
      <c r="N21" s="1050"/>
      <c r="O21" s="1050"/>
      <c r="P21" s="650"/>
      <c r="Q21" s="615"/>
      <c r="R21" s="118" t="str">
        <f>IF(OR(E21="",COUNTIF(G21:Q21,"&gt;0")=0),"",COUNTIF(G21:Q21,"&gt;0"))</f>
        <v/>
      </c>
      <c r="S21" s="617"/>
      <c r="T21" s="227"/>
      <c r="U21" s="599" t="str">
        <f>IF((COUNTIF(G21:K21,"&lt;&gt;90000")-COUNTBLANK(G21:K21))&gt;0,"90,000円以外の入力があります。","") &amp; IF(AND($S$1="実績報告書（上期）",SUM(L21:Q21)&gt;0),"上期実績時は10月以降に金額を入力しないでください","")</f>
        <v/>
      </c>
    </row>
    <row r="22" spans="2:21" s="120" customFormat="1" ht="20.100000000000001" customHeight="1">
      <c r="B22" s="1047"/>
      <c r="C22" s="123">
        <v>2</v>
      </c>
      <c r="D22" s="592" t="str">
        <f t="shared" si="2"/>
        <v/>
      </c>
      <c r="E22" s="124" t="str">
        <f t="shared" si="2"/>
        <v/>
      </c>
      <c r="F22" s="118" t="str">
        <f>IF(OR(E22="",COUNTIF(G22:Q22,"&gt;0")=0),"",SUM(G22:Q22))</f>
        <v/>
      </c>
      <c r="G22" s="615"/>
      <c r="H22" s="1050"/>
      <c r="I22" s="1050"/>
      <c r="J22" s="615"/>
      <c r="K22" s="615"/>
      <c r="L22" s="1045"/>
      <c r="M22" s="1045"/>
      <c r="N22" s="1050"/>
      <c r="O22" s="1050"/>
      <c r="P22" s="650"/>
      <c r="Q22" s="615"/>
      <c r="R22" s="118" t="str">
        <f>IF(OR(E22="",COUNTIF(G22:Q22,"&gt;0")=0),"",COUNTIF(G22:Q22,"&gt;0"))</f>
        <v/>
      </c>
      <c r="S22" s="617"/>
      <c r="T22" s="227"/>
      <c r="U22" s="599" t="str">
        <f>IF((COUNTIF(G22:K22,"&lt;&gt;90000")-COUNTBLANK(G22:K22))&gt;0,"90,000円以外の入力があります。","") &amp; IF(AND($S$1="実績報告書（上期）",SUM(L22:Q22)&gt;0),"上期実績時は10月以降に金額を入力しないでください","")</f>
        <v/>
      </c>
    </row>
    <row r="23" spans="2:21" s="120" customFormat="1" ht="20.100000000000001" customHeight="1">
      <c r="B23" s="1047"/>
      <c r="C23" s="123">
        <v>3</v>
      </c>
      <c r="D23" s="592" t="str">
        <f t="shared" si="2"/>
        <v/>
      </c>
      <c r="E23" s="124" t="str">
        <f t="shared" si="2"/>
        <v/>
      </c>
      <c r="F23" s="118" t="str">
        <f>IF(OR(E23="",COUNTIF(G23:Q23,"&gt;0")=0),"",SUM(G23:Q23))</f>
        <v/>
      </c>
      <c r="G23" s="615"/>
      <c r="H23" s="1050"/>
      <c r="I23" s="1050"/>
      <c r="J23" s="615"/>
      <c r="K23" s="615"/>
      <c r="L23" s="1045"/>
      <c r="M23" s="1045"/>
      <c r="N23" s="1050"/>
      <c r="O23" s="1050"/>
      <c r="P23" s="650"/>
      <c r="Q23" s="615"/>
      <c r="R23" s="118" t="str">
        <f>IF(OR(E23="",COUNTIF(G23:Q23,"&gt;0")=0),"",COUNTIF(G23:Q23,"&gt;0"))</f>
        <v/>
      </c>
      <c r="S23" s="617"/>
      <c r="T23" s="227"/>
      <c r="U23" s="599" t="str">
        <f>IF((COUNTIF(G23:K23,"&lt;&gt;90000")-COUNTBLANK(G23:K23))&gt;0,"90,000円以外の入力があります。","") &amp; IF(AND($S$1="実績報告書（上期）",SUM(L23:Q23)&gt;0),"上期実績時は10月以降に金額を入力しないでください","")</f>
        <v/>
      </c>
    </row>
    <row r="24" spans="2:21" s="120" customFormat="1" ht="20.100000000000001" customHeight="1">
      <c r="B24" s="1047"/>
      <c r="C24" s="123">
        <v>4</v>
      </c>
      <c r="D24" s="592" t="str">
        <f t="shared" si="2"/>
        <v/>
      </c>
      <c r="E24" s="124" t="str">
        <f t="shared" si="2"/>
        <v/>
      </c>
      <c r="F24" s="118" t="str">
        <f>IF(OR(E24="",COUNTIF(G24:Q24,"&gt;0")=0),"",SUM(G24:Q24))</f>
        <v/>
      </c>
      <c r="G24" s="615"/>
      <c r="H24" s="1050"/>
      <c r="I24" s="1050"/>
      <c r="J24" s="615"/>
      <c r="K24" s="615"/>
      <c r="L24" s="1045"/>
      <c r="M24" s="1045"/>
      <c r="N24" s="1050"/>
      <c r="O24" s="1050"/>
      <c r="P24" s="650"/>
      <c r="Q24" s="615"/>
      <c r="R24" s="118" t="str">
        <f>IF(OR(E24="",COUNTIF(G24:Q24,"&gt;0")=0),"",COUNTIF(G24:Q24,"&gt;0"))</f>
        <v/>
      </c>
      <c r="S24" s="617"/>
      <c r="T24" s="227"/>
      <c r="U24" s="599" t="str">
        <f>IF((COUNTIF(G24:K24,"&lt;&gt;90000")-COUNTBLANK(G24:K24))&gt;0,"90,000円以外の入力があります。","") &amp; IF(AND($S$1="実績報告書（上期）",SUM(L24:Q24)&gt;0),"上期実績時は10月以降に金額を入力しないでください","")</f>
        <v/>
      </c>
    </row>
    <row r="25" spans="2:21" s="120" customFormat="1" ht="20.100000000000001" customHeight="1">
      <c r="B25" s="1047"/>
      <c r="C25" s="123">
        <v>5</v>
      </c>
      <c r="D25" s="592" t="str">
        <f t="shared" si="2"/>
        <v/>
      </c>
      <c r="E25" s="124" t="str">
        <f t="shared" si="2"/>
        <v/>
      </c>
      <c r="F25" s="118" t="str">
        <f>IF(OR(E25="",COUNTIF(G25:Q25,"&gt;0")=0),"",SUM(G25:Q25))</f>
        <v/>
      </c>
      <c r="G25" s="615"/>
      <c r="H25" s="1050"/>
      <c r="I25" s="1050"/>
      <c r="J25" s="615"/>
      <c r="K25" s="615"/>
      <c r="L25" s="1045"/>
      <c r="M25" s="1045"/>
      <c r="N25" s="1050"/>
      <c r="O25" s="1050"/>
      <c r="P25" s="650"/>
      <c r="Q25" s="615"/>
      <c r="R25" s="118" t="str">
        <f>IF(OR(E25="",COUNTIF(G25:Q25,"&gt;0")=0),"",COUNTIF(G25:Q25,"&gt;0"))</f>
        <v/>
      </c>
      <c r="S25" s="617"/>
      <c r="T25" s="227"/>
      <c r="U25" s="599" t="str">
        <f>IF((COUNTIF(G25:K25,"&lt;&gt;90000")-COUNTBLANK(G25:K25))&gt;0,"90,000円以外の入力があります。","") &amp; IF(AND($S$1="実績報告書（上期）",SUM(L25:Q25)&gt;0),"上期実績時は10月以降に金額を入力しないでください","")</f>
        <v/>
      </c>
    </row>
    <row r="26" spans="2:21" s="120" customFormat="1">
      <c r="B26" s="582" t="s">
        <v>365</v>
      </c>
      <c r="C26" s="1059" t="s">
        <v>616</v>
      </c>
      <c r="D26" s="1059"/>
      <c r="E26" s="1059"/>
      <c r="F26" s="1059"/>
      <c r="G26" s="1059"/>
      <c r="H26" s="1059"/>
      <c r="I26" s="1059"/>
      <c r="J26" s="1059"/>
      <c r="K26" s="1059"/>
      <c r="L26" s="1059"/>
      <c r="M26" s="1059"/>
      <c r="N26" s="1059"/>
      <c r="O26" s="1059"/>
      <c r="P26" s="1059"/>
      <c r="Q26" s="1059"/>
      <c r="S26" s="374"/>
      <c r="T26" s="374"/>
      <c r="U26" s="374"/>
    </row>
    <row r="27" spans="2:21" ht="13.5" customHeight="1">
      <c r="B27" s="582" t="s">
        <v>364</v>
      </c>
      <c r="C27" s="1059" t="s">
        <v>680</v>
      </c>
      <c r="D27" s="1059"/>
      <c r="E27" s="1059"/>
      <c r="F27" s="1059"/>
      <c r="G27" s="1059"/>
      <c r="H27" s="1059"/>
      <c r="I27" s="1059"/>
      <c r="J27" s="1059"/>
      <c r="K27" s="1059"/>
      <c r="L27" s="1059"/>
      <c r="M27" s="1059"/>
      <c r="N27" s="1059"/>
      <c r="O27" s="1059"/>
      <c r="P27" s="1059"/>
      <c r="Q27" s="1059"/>
    </row>
  </sheetData>
  <sheetProtection algorithmName="SHA-512" hashValue="nDlkErIv6kHFjFuNgHFYpgfP8upOs3/qNtzRFwlrU1baFS9VZ2VLxM21yf5ObhdfYtvdGdZq6l9hID68Lia4vw==" saltValue="J0xQyH9PASZi/NY2oGBb8g==" spinCount="100000" sheet="1" objects="1" scenarios="1"/>
  <mergeCells count="71">
    <mergeCell ref="C27:Q27"/>
    <mergeCell ref="M8:N9"/>
    <mergeCell ref="M10:N10"/>
    <mergeCell ref="M11:N11"/>
    <mergeCell ref="M12:N12"/>
    <mergeCell ref="E18:E19"/>
    <mergeCell ref="C26:Q26"/>
    <mergeCell ref="H20:I20"/>
    <mergeCell ref="H21:I21"/>
    <mergeCell ref="H22:I22"/>
    <mergeCell ref="H23:I23"/>
    <mergeCell ref="H24:I24"/>
    <mergeCell ref="H25:I25"/>
    <mergeCell ref="L20:M20"/>
    <mergeCell ref="L21:M21"/>
    <mergeCell ref="L22:M22"/>
    <mergeCell ref="L5:O5"/>
    <mergeCell ref="N19:O19"/>
    <mergeCell ref="P8:P9"/>
    <mergeCell ref="P5:R5"/>
    <mergeCell ref="L7:L9"/>
    <mergeCell ref="O8:O9"/>
    <mergeCell ref="Q7:Q9"/>
    <mergeCell ref="F18:Q18"/>
    <mergeCell ref="R7:S9"/>
    <mergeCell ref="H19:I19"/>
    <mergeCell ref="L19:M19"/>
    <mergeCell ref="R10:S10"/>
    <mergeCell ref="R11:S11"/>
    <mergeCell ref="R12:S12"/>
    <mergeCell ref="R13:S13"/>
    <mergeCell ref="R14:S14"/>
    <mergeCell ref="L23:M23"/>
    <mergeCell ref="L24:M24"/>
    <mergeCell ref="M7:P7"/>
    <mergeCell ref="B20:B25"/>
    <mergeCell ref="C20:E20"/>
    <mergeCell ref="L25:M25"/>
    <mergeCell ref="N20:O20"/>
    <mergeCell ref="N21:O21"/>
    <mergeCell ref="N22:O22"/>
    <mergeCell ref="N23:O23"/>
    <mergeCell ref="N24:O24"/>
    <mergeCell ref="N25:O25"/>
    <mergeCell ref="B18:B19"/>
    <mergeCell ref="C18:C19"/>
    <mergeCell ref="D18:D19"/>
    <mergeCell ref="B10:B14"/>
    <mergeCell ref="S18:S19"/>
    <mergeCell ref="M14:N14"/>
    <mergeCell ref="C16:S16"/>
    <mergeCell ref="R18:R19"/>
    <mergeCell ref="M13:N13"/>
    <mergeCell ref="B7:B9"/>
    <mergeCell ref="C7:C9"/>
    <mergeCell ref="D7:D9"/>
    <mergeCell ref="E7:I7"/>
    <mergeCell ref="J7:K7"/>
    <mergeCell ref="G8:G9"/>
    <mergeCell ref="H8:H9"/>
    <mergeCell ref="I8:I9"/>
    <mergeCell ref="J8:J9"/>
    <mergeCell ref="E8:E9"/>
    <mergeCell ref="F8:F9"/>
    <mergeCell ref="K8:K9"/>
    <mergeCell ref="B1:E1"/>
    <mergeCell ref="P3:S3"/>
    <mergeCell ref="P4:S4"/>
    <mergeCell ref="L3:O3"/>
    <mergeCell ref="L4:O4"/>
    <mergeCell ref="B3:J4"/>
  </mergeCells>
  <phoneticPr fontId="74"/>
  <conditionalFormatting sqref="E10:G14 S20:T25 I10:M14 T11:T15 G21:Q25 P10:T10 P11:S14">
    <cfRule type="expression" dxfId="38" priority="7" stopIfTrue="1">
      <formula>E10=""</formula>
    </cfRule>
  </conditionalFormatting>
  <conditionalFormatting sqref="D10:D14 H10:H14 O10:O14 D21:E25 F20:F25 R21:R25 P3:T5 G20:R20">
    <cfRule type="expression" dxfId="37" priority="4" stopIfTrue="1">
      <formula>D3=""</formula>
    </cfRule>
  </conditionalFormatting>
  <conditionalFormatting sqref="G21:R25">
    <cfRule type="expression" dxfId="36" priority="188" stopIfTrue="1">
      <formula>COUNTIF($G21:$Q21,"&gt;0")&gt;2</formula>
    </cfRule>
    <cfRule type="expression" dxfId="35" priority="189" stopIfTrue="1">
      <formula>G21&gt;90000</formula>
    </cfRule>
  </conditionalFormatting>
  <dataValidations xWindow="661" yWindow="373" count="12">
    <dataValidation type="date" operator="lessThanOrEqual" allowBlank="1" showInputMessage="1" showErrorMessage="1" error="R4/12/31までの日付を入力してください。" sqref="J10:J14" xr:uid="{2D7FB6A5-CD07-4D57-9716-8DA64926C1AC}">
      <formula1>INDIRECT("リスト!G75")</formula1>
    </dataValidation>
    <dataValidation type="date" imeMode="disabled" operator="greaterThanOrEqual" allowBlank="1" showInputMessage="1" showErrorMessage="1" error="日付(YYYY/月/日)で入力して下さい。" sqref="G10:G14" xr:uid="{3E1997AF-EB92-4DA0-BB00-FD6811C61AEB}">
      <formula1>INDIRECT("リスト!G68")</formula1>
    </dataValidation>
    <dataValidation type="list" allowBlank="1" showInputMessage="1" showErrorMessage="1" error="リストから選択してください。" sqref="I10:I14" xr:uid="{3A58AB9D-629E-466A-80B7-0C9EB4FA7BB0}">
      <formula1>"男,女"</formula1>
    </dataValidation>
    <dataValidation type="list" allowBlank="1" showInputMessage="1" showErrorMessage="1" error="リストから選択してください。" sqref="K10:K14" xr:uid="{72ED540A-F823-4E20-9B0F-753F6BC7782C}">
      <formula1>INDIRECT("リスト!$AA$3:$AA$10")</formula1>
    </dataValidation>
    <dataValidation imeMode="halfKatakana" allowBlank="1" showInputMessage="1" showErrorMessage="1" sqref="F10:F14" xr:uid="{AE791FD1-DEA4-40EB-8D31-0A33BD68B096}"/>
    <dataValidation type="custom" allowBlank="1" showInputMessage="1" showErrorMessage="1" error="氏名は全角20文字以内で入力してください。_x000a_※空白（スペース）も全角で入力してください。_x000a_　 氏名の前後に空白（スペース）が入力されていないか確認してください。" prompt="全角20文字以内で入力。_x000a_空白（スペース）も全角。_x000a_氏名の前後に空白入れない。" sqref="E10:E14" xr:uid="{AD850A15-81E7-40E5-A9D0-19C6457ACB48}">
      <formula1>AND(TRIM(E10)=E10,LENB(E10)&lt;=40,E10=DBCS(E10))</formula1>
    </dataValidation>
    <dataValidation allowBlank="1" error="0～3の間で入力してください。" sqref="O10:O14" xr:uid="{EFC052EE-ED1C-493A-B595-4E3C5F21D4B7}"/>
    <dataValidation allowBlank="1" error="0～365の間で入力してください。" sqref="P10:P14" xr:uid="{716A901F-27F4-49F1-A4F5-8856564D2B95}"/>
    <dataValidation type="date" allowBlank="1" showInputMessage="1" showErrorMessage="1" error="2021/6/1～2022/1/31までの日付を入力してください。" sqref="Q10:Q14" xr:uid="{9DF94DE6-64D7-441D-9BAA-A49168DA547F}">
      <formula1>INDIRECT("リスト!$G$55")</formula1>
      <formula2>INDIRECT("リスト!$G$56")</formula2>
    </dataValidation>
    <dataValidation type="list" operator="equal" allowBlank="1" showInputMessage="1" showErrorMessage="1" prompt="研修生の造林業務従事経験が無いことを確認し、無を選択してください。" sqref="L10:L14" xr:uid="{9C6B42E6-6C09-49BD-9A03-A5E5CC9D39CB}">
      <formula1>"無"</formula1>
    </dataValidation>
    <dataValidation type="list" allowBlank="1" showInputMessage="1" sqref="G21:Q25" xr:uid="{B6FBC826-BACB-443C-B8DF-4721D2560653}">
      <formula1>"90000"</formula1>
    </dataValidation>
    <dataValidation type="date" allowBlank="1" showInputMessage="1" showErrorMessage="1" error="R4/6/1～R5/1/31までの日付を入力してください。" sqref="M10:N14" xr:uid="{412F5855-1E74-45CE-9213-9812B756EF13}">
      <formula1>INDIRECT("リスト!$G$55")</formula1>
      <formula2>INDIRECT("リスト!$G$56")</formula2>
    </dataValidation>
  </dataValidations>
  <printOptions horizontalCentered="1"/>
  <pageMargins left="0.19685039370078741" right="0.19685039370078741" top="0.78740157480314965" bottom="0.19685039370078741" header="0.39370078740157483" footer="0.19685039370078741"/>
  <pageSetup paperSize="9" scale="75"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E1FA3-0FC7-4010-A768-35005FC64FEB}">
  <sheetPr codeName="Sheet24">
    <tabColor rgb="FFFFC000"/>
  </sheetPr>
  <dimension ref="A1:T22"/>
  <sheetViews>
    <sheetView view="pageBreakPreview" zoomScale="85" zoomScaleNormal="100" zoomScaleSheetLayoutView="85" workbookViewId="0">
      <selection activeCell="H9" sqref="H9:Q9"/>
    </sheetView>
  </sheetViews>
  <sheetFormatPr defaultRowHeight="13.5" customHeight="1"/>
  <cols>
    <col min="1" max="1" width="2.625" style="374" customWidth="1"/>
    <col min="2" max="4" width="4.625" style="374" customWidth="1"/>
    <col min="5" max="5" width="14.875" style="374" customWidth="1"/>
    <col min="6" max="7" width="12.625" style="374" customWidth="1"/>
    <col min="8" max="11" width="1.625" style="374" customWidth="1"/>
    <col min="12" max="15" width="5.625" style="374" customWidth="1"/>
    <col min="16" max="17" width="1.625" style="374" customWidth="1"/>
    <col min="18" max="19" width="30.625" style="374" customWidth="1"/>
    <col min="20" max="20" width="10.625" style="374" customWidth="1"/>
    <col min="21" max="21" width="5.75" style="374" customWidth="1"/>
    <col min="22" max="22" width="60.625" style="374" customWidth="1"/>
    <col min="23" max="16384" width="9" style="374"/>
  </cols>
  <sheetData>
    <row r="1" spans="1:20" ht="20.100000000000001" customHeight="1">
      <c r="A1" s="33"/>
      <c r="B1" s="714" t="s">
        <v>660</v>
      </c>
      <c r="C1" s="715"/>
      <c r="D1" s="715"/>
      <c r="E1" s="716"/>
      <c r="F1" s="33"/>
      <c r="G1" s="33"/>
      <c r="H1" s="33"/>
      <c r="I1" s="33"/>
      <c r="J1" s="33"/>
      <c r="K1" s="33"/>
      <c r="L1" s="33"/>
      <c r="M1" s="44"/>
      <c r="N1" s="605"/>
      <c r="O1" s="357"/>
      <c r="P1" s="358"/>
      <c r="Q1" s="358"/>
      <c r="R1" s="358"/>
      <c r="S1" s="1077" t="str">
        <f>IF('2-1(表紙)'!$J$3="","提出区分",'2-1(表紙)'!$J$3)</f>
        <v>提出区分</v>
      </c>
      <c r="T1" s="1077"/>
    </row>
    <row r="2" spans="1:20" ht="20.100000000000001" customHeight="1">
      <c r="A2" s="33"/>
      <c r="B2" s="58"/>
      <c r="C2" s="58"/>
      <c r="D2" s="58"/>
      <c r="E2" s="58"/>
      <c r="F2" s="58"/>
      <c r="G2" s="58"/>
      <c r="H2" s="58"/>
      <c r="I2" s="58"/>
      <c r="J2" s="58"/>
      <c r="K2" s="58"/>
      <c r="L2" s="58"/>
      <c r="M2" s="44"/>
      <c r="N2" s="606"/>
      <c r="O2" s="356"/>
      <c r="P2" s="359"/>
      <c r="Q2" s="359"/>
      <c r="R2" s="359"/>
      <c r="S2" s="35"/>
      <c r="T2" s="35"/>
    </row>
    <row r="3" spans="1:20" ht="20.100000000000001" customHeight="1">
      <c r="A3" s="33"/>
      <c r="B3" s="737" t="s">
        <v>672</v>
      </c>
      <c r="C3" s="737"/>
      <c r="D3" s="737"/>
      <c r="E3" s="737"/>
      <c r="F3" s="737"/>
      <c r="G3" s="737"/>
      <c r="H3" s="252"/>
      <c r="K3" s="252"/>
      <c r="L3" s="758" t="s">
        <v>10</v>
      </c>
      <c r="M3" s="758"/>
      <c r="N3" s="758"/>
      <c r="O3" s="758"/>
      <c r="P3" s="758"/>
      <c r="Q3" s="758"/>
      <c r="R3" s="758" t="str">
        <f>IF('2-1(表紙)'!$I$15="","",'2-1(表紙)'!$I$15)</f>
        <v/>
      </c>
      <c r="S3" s="758"/>
      <c r="T3" s="758"/>
    </row>
    <row r="4" spans="1:20" ht="20.100000000000001" customHeight="1">
      <c r="A4" s="33"/>
      <c r="B4" s="737"/>
      <c r="C4" s="737"/>
      <c r="D4" s="737"/>
      <c r="E4" s="737"/>
      <c r="F4" s="737"/>
      <c r="G4" s="737"/>
      <c r="H4" s="252"/>
      <c r="K4" s="252"/>
      <c r="L4" s="758" t="s">
        <v>259</v>
      </c>
      <c r="M4" s="758"/>
      <c r="N4" s="758"/>
      <c r="O4" s="758"/>
      <c r="P4" s="758"/>
      <c r="Q4" s="758"/>
      <c r="R4" s="758" t="str">
        <f>IF('2-1(表紙)'!$J$15="","",'2-1(表紙)'!$J$15)</f>
        <v/>
      </c>
      <c r="S4" s="758"/>
      <c r="T4" s="758"/>
    </row>
    <row r="5" spans="1:20" ht="20.100000000000001" customHeight="1">
      <c r="A5" s="33"/>
      <c r="B5" s="252"/>
      <c r="C5" s="252"/>
      <c r="D5" s="252"/>
      <c r="E5" s="252"/>
      <c r="F5" s="252"/>
      <c r="G5" s="252"/>
      <c r="H5" s="252"/>
      <c r="K5" s="252"/>
      <c r="L5" s="758" t="s">
        <v>632</v>
      </c>
      <c r="M5" s="758"/>
      <c r="N5" s="758"/>
      <c r="O5" s="758"/>
      <c r="P5" s="758"/>
      <c r="Q5" s="758"/>
      <c r="R5" s="729" t="str">
        <f>IF('2-1(表紙)'!$H$10="","",'2-1(表紙)'!$H$10)</f>
        <v/>
      </c>
      <c r="S5" s="729"/>
      <c r="T5" s="604" t="str">
        <f>IF('2-1(表紙)'!$K$15="","",'2-1(表紙)'!$K$15)</f>
        <v/>
      </c>
    </row>
    <row r="6" spans="1:20" ht="20.100000000000001" customHeight="1">
      <c r="A6" s="33"/>
    </row>
    <row r="7" spans="1:20" ht="20.100000000000001" customHeight="1">
      <c r="A7" s="33"/>
    </row>
    <row r="8" spans="1:20" ht="20.100000000000001" customHeight="1">
      <c r="A8" s="33"/>
      <c r="B8" s="1074" t="s">
        <v>656</v>
      </c>
      <c r="C8" s="1074"/>
      <c r="D8" s="1074"/>
      <c r="E8" s="1074" t="s">
        <v>657</v>
      </c>
      <c r="F8" s="1074"/>
      <c r="G8" s="1074"/>
      <c r="H8" s="1074" t="s">
        <v>687</v>
      </c>
      <c r="I8" s="1075"/>
      <c r="J8" s="1075"/>
      <c r="K8" s="1075"/>
      <c r="L8" s="1075"/>
      <c r="M8" s="1075"/>
      <c r="N8" s="1075"/>
      <c r="O8" s="1075"/>
      <c r="P8" s="1075"/>
      <c r="Q8" s="1076"/>
      <c r="R8" s="1074" t="s">
        <v>688</v>
      </c>
      <c r="S8" s="1074"/>
      <c r="T8" s="1074"/>
    </row>
    <row r="9" spans="1:20" ht="36.75" customHeight="1">
      <c r="B9" s="1074" t="s">
        <v>645</v>
      </c>
      <c r="C9" s="1074"/>
      <c r="D9" s="1074"/>
      <c r="E9" s="1069" t="s">
        <v>647</v>
      </c>
      <c r="F9" s="1069"/>
      <c r="G9" s="1069"/>
      <c r="H9" s="1070"/>
      <c r="I9" s="1071"/>
      <c r="J9" s="1071"/>
      <c r="K9" s="1071"/>
      <c r="L9" s="1071"/>
      <c r="M9" s="1071"/>
      <c r="N9" s="1071"/>
      <c r="O9" s="1071"/>
      <c r="P9" s="1071"/>
      <c r="Q9" s="1072"/>
      <c r="R9" s="1068"/>
      <c r="S9" s="1068"/>
      <c r="T9" s="1068"/>
    </row>
    <row r="10" spans="1:20" ht="36.75" customHeight="1">
      <c r="B10" s="1074"/>
      <c r="C10" s="1074"/>
      <c r="D10" s="1074"/>
      <c r="E10" s="1069" t="s">
        <v>648</v>
      </c>
      <c r="F10" s="1069"/>
      <c r="G10" s="1069"/>
      <c r="H10" s="1070"/>
      <c r="I10" s="1071"/>
      <c r="J10" s="1071"/>
      <c r="K10" s="1071"/>
      <c r="L10" s="1071"/>
      <c r="M10" s="1071"/>
      <c r="N10" s="1071"/>
      <c r="O10" s="1071"/>
      <c r="P10" s="1071"/>
      <c r="Q10" s="1072"/>
      <c r="R10" s="1068"/>
      <c r="S10" s="1068"/>
      <c r="T10" s="1068"/>
    </row>
    <row r="11" spans="1:20" ht="36.75" customHeight="1">
      <c r="B11" s="1074" t="s">
        <v>644</v>
      </c>
      <c r="C11" s="1074"/>
      <c r="D11" s="1074"/>
      <c r="E11" s="1069" t="s">
        <v>649</v>
      </c>
      <c r="F11" s="1069"/>
      <c r="G11" s="1069"/>
      <c r="H11" s="1070"/>
      <c r="I11" s="1071"/>
      <c r="J11" s="1071"/>
      <c r="K11" s="1071"/>
      <c r="L11" s="1071"/>
      <c r="M11" s="1071"/>
      <c r="N11" s="1071"/>
      <c r="O11" s="1071"/>
      <c r="P11" s="1071"/>
      <c r="Q11" s="1072"/>
      <c r="R11" s="1068"/>
      <c r="S11" s="1068"/>
      <c r="T11" s="1068"/>
    </row>
    <row r="12" spans="1:20" ht="36.75" customHeight="1">
      <c r="B12" s="1074"/>
      <c r="C12" s="1074"/>
      <c r="D12" s="1074"/>
      <c r="E12" s="1069" t="s">
        <v>650</v>
      </c>
      <c r="F12" s="1069"/>
      <c r="G12" s="1069"/>
      <c r="H12" s="1070"/>
      <c r="I12" s="1071"/>
      <c r="J12" s="1071"/>
      <c r="K12" s="1071"/>
      <c r="L12" s="1071"/>
      <c r="M12" s="1071"/>
      <c r="N12" s="1071"/>
      <c r="O12" s="1071"/>
      <c r="P12" s="1071"/>
      <c r="Q12" s="1072"/>
      <c r="R12" s="1068"/>
      <c r="S12" s="1068"/>
      <c r="T12" s="1068"/>
    </row>
    <row r="13" spans="1:20" ht="36.75" customHeight="1">
      <c r="B13" s="1074"/>
      <c r="C13" s="1074"/>
      <c r="D13" s="1074"/>
      <c r="E13" s="1069" t="s">
        <v>651</v>
      </c>
      <c r="F13" s="1069"/>
      <c r="G13" s="1069"/>
      <c r="H13" s="1070"/>
      <c r="I13" s="1071"/>
      <c r="J13" s="1071"/>
      <c r="K13" s="1071"/>
      <c r="L13" s="1071"/>
      <c r="M13" s="1071"/>
      <c r="N13" s="1071"/>
      <c r="O13" s="1071"/>
      <c r="P13" s="1071"/>
      <c r="Q13" s="1072"/>
      <c r="R13" s="1068"/>
      <c r="S13" s="1068"/>
      <c r="T13" s="1068"/>
    </row>
    <row r="14" spans="1:20" ht="36.75" customHeight="1">
      <c r="B14" s="1074"/>
      <c r="C14" s="1074"/>
      <c r="D14" s="1074"/>
      <c r="E14" s="1069" t="s">
        <v>652</v>
      </c>
      <c r="F14" s="1069"/>
      <c r="G14" s="1069"/>
      <c r="H14" s="1070"/>
      <c r="I14" s="1071"/>
      <c r="J14" s="1071"/>
      <c r="K14" s="1071"/>
      <c r="L14" s="1071"/>
      <c r="M14" s="1071"/>
      <c r="N14" s="1071"/>
      <c r="O14" s="1071"/>
      <c r="P14" s="1071"/>
      <c r="Q14" s="1072"/>
      <c r="R14" s="1068"/>
      <c r="S14" s="1068"/>
      <c r="T14" s="1068"/>
    </row>
    <row r="15" spans="1:20" ht="36.75" customHeight="1">
      <c r="B15" s="1074" t="s">
        <v>646</v>
      </c>
      <c r="C15" s="1074"/>
      <c r="D15" s="1074"/>
      <c r="E15" s="1069" t="s">
        <v>653</v>
      </c>
      <c r="F15" s="1069"/>
      <c r="G15" s="1069"/>
      <c r="H15" s="1070"/>
      <c r="I15" s="1071"/>
      <c r="J15" s="1071"/>
      <c r="K15" s="1071"/>
      <c r="L15" s="1071"/>
      <c r="M15" s="1071"/>
      <c r="N15" s="1071"/>
      <c r="O15" s="1071"/>
      <c r="P15" s="1071"/>
      <c r="Q15" s="1072"/>
      <c r="R15" s="1068"/>
      <c r="S15" s="1068"/>
      <c r="T15" s="1068"/>
    </row>
    <row r="16" spans="1:20" ht="36.75" customHeight="1">
      <c r="B16" s="1074"/>
      <c r="C16" s="1074"/>
      <c r="D16" s="1074"/>
      <c r="E16" s="1069" t="s">
        <v>654</v>
      </c>
      <c r="F16" s="1069"/>
      <c r="G16" s="1069"/>
      <c r="H16" s="1070"/>
      <c r="I16" s="1071"/>
      <c r="J16" s="1071"/>
      <c r="K16" s="1071"/>
      <c r="L16" s="1071"/>
      <c r="M16" s="1071"/>
      <c r="N16" s="1071"/>
      <c r="O16" s="1071"/>
      <c r="P16" s="1071"/>
      <c r="Q16" s="1072"/>
      <c r="R16" s="1068"/>
      <c r="S16" s="1068"/>
      <c r="T16" s="1068"/>
    </row>
    <row r="17" spans="2:20" ht="36.75" customHeight="1">
      <c r="B17" s="1074"/>
      <c r="C17" s="1074"/>
      <c r="D17" s="1074"/>
      <c r="E17" s="1069" t="s">
        <v>655</v>
      </c>
      <c r="F17" s="1069"/>
      <c r="G17" s="1069"/>
      <c r="H17" s="1070"/>
      <c r="I17" s="1071"/>
      <c r="J17" s="1071"/>
      <c r="K17" s="1071"/>
      <c r="L17" s="1071"/>
      <c r="M17" s="1071"/>
      <c r="N17" s="1071"/>
      <c r="O17" s="1071"/>
      <c r="P17" s="1071"/>
      <c r="Q17" s="1072"/>
      <c r="R17" s="1068"/>
      <c r="S17" s="1068"/>
      <c r="T17" s="1068"/>
    </row>
    <row r="18" spans="2:20" ht="36.75" customHeight="1">
      <c r="B18" s="1064" t="s">
        <v>661</v>
      </c>
      <c r="C18" s="1064"/>
      <c r="D18" s="1064"/>
      <c r="E18" s="1064"/>
      <c r="F18" s="1064"/>
      <c r="G18" s="1064"/>
      <c r="H18" s="1065">
        <f>SUM(H9:Q17)</f>
        <v>0</v>
      </c>
      <c r="I18" s="1066"/>
      <c r="J18" s="1066"/>
      <c r="K18" s="1066"/>
      <c r="L18" s="1066"/>
      <c r="M18" s="1066"/>
      <c r="N18" s="1066"/>
      <c r="O18" s="1066"/>
      <c r="P18" s="1066"/>
      <c r="Q18" s="1067"/>
      <c r="R18" s="1073"/>
      <c r="S18" s="1073"/>
      <c r="T18" s="1073"/>
    </row>
    <row r="19" spans="2:20" ht="24.95" customHeight="1"/>
    <row r="20" spans="2:20" ht="24.95" customHeight="1">
      <c r="B20" s="781" t="s">
        <v>690</v>
      </c>
      <c r="C20" s="781"/>
      <c r="D20" s="781"/>
      <c r="E20" s="781"/>
      <c r="F20" s="781"/>
      <c r="G20" s="781"/>
      <c r="H20" s="781"/>
      <c r="I20" s="781"/>
      <c r="J20" s="781"/>
      <c r="K20" s="781"/>
      <c r="L20" s="781"/>
      <c r="M20" s="781"/>
      <c r="N20" s="781"/>
      <c r="O20" s="781"/>
      <c r="P20" s="781"/>
      <c r="Q20" s="781"/>
      <c r="R20" s="781"/>
      <c r="S20" s="781"/>
      <c r="T20" s="781"/>
    </row>
    <row r="21" spans="2:20" ht="24.95" customHeight="1">
      <c r="B21" s="1063" t="s">
        <v>689</v>
      </c>
      <c r="C21" s="1063"/>
      <c r="D21" s="1063"/>
      <c r="E21" s="1063"/>
      <c r="F21" s="1063"/>
      <c r="G21" s="1063"/>
      <c r="H21" s="1063"/>
      <c r="I21" s="1063"/>
      <c r="J21" s="1063"/>
      <c r="K21" s="1063"/>
      <c r="L21" s="1063"/>
      <c r="M21" s="1063"/>
      <c r="N21" s="1063"/>
      <c r="O21" s="1063"/>
      <c r="P21" s="1063"/>
      <c r="Q21" s="1063"/>
      <c r="R21" s="1063"/>
      <c r="S21" s="1063"/>
      <c r="T21" s="1063"/>
    </row>
    <row r="22" spans="2:20" ht="24.95" customHeight="1"/>
  </sheetData>
  <sheetProtection algorithmName="SHA-512" hashValue="nSRIwZP8i6xzjKS7bZ7YRtNXN3bqSW29vbu4iUV2t1w0lSIsHH74F94+Faj8QOErIE+0xCfWGcDWCIGlYhMLfQ==" saltValue="xz3Ax1f8jiD6vXedrbQg9Q==" spinCount="100000" sheet="1" objects="1" scenarios="1"/>
  <mergeCells count="48">
    <mergeCell ref="B1:E1"/>
    <mergeCell ref="B3:G4"/>
    <mergeCell ref="R3:T3"/>
    <mergeCell ref="R4:T4"/>
    <mergeCell ref="R5:S5"/>
    <mergeCell ref="L3:Q3"/>
    <mergeCell ref="L4:Q4"/>
    <mergeCell ref="L5:Q5"/>
    <mergeCell ref="S1:T1"/>
    <mergeCell ref="R8:T8"/>
    <mergeCell ref="H9:Q9"/>
    <mergeCell ref="R9:T9"/>
    <mergeCell ref="B9:D10"/>
    <mergeCell ref="E9:G9"/>
    <mergeCell ref="E10:G10"/>
    <mergeCell ref="R10:T10"/>
    <mergeCell ref="H10:Q10"/>
    <mergeCell ref="B8:D8"/>
    <mergeCell ref="E8:G8"/>
    <mergeCell ref="H8:Q8"/>
    <mergeCell ref="E11:G11"/>
    <mergeCell ref="E12:G12"/>
    <mergeCell ref="B15:D17"/>
    <mergeCell ref="R11:T11"/>
    <mergeCell ref="R12:T12"/>
    <mergeCell ref="R13:T13"/>
    <mergeCell ref="H13:Q13"/>
    <mergeCell ref="E13:G13"/>
    <mergeCell ref="E14:G14"/>
    <mergeCell ref="E15:G15"/>
    <mergeCell ref="H11:Q11"/>
    <mergeCell ref="H12:Q12"/>
    <mergeCell ref="B20:T20"/>
    <mergeCell ref="B21:T21"/>
    <mergeCell ref="B18:G18"/>
    <mergeCell ref="H18:Q18"/>
    <mergeCell ref="R14:T14"/>
    <mergeCell ref="R15:T15"/>
    <mergeCell ref="R16:T16"/>
    <mergeCell ref="R17:T17"/>
    <mergeCell ref="E17:G17"/>
    <mergeCell ref="H14:Q14"/>
    <mergeCell ref="H15:Q15"/>
    <mergeCell ref="H16:Q16"/>
    <mergeCell ref="H17:Q17"/>
    <mergeCell ref="R18:T18"/>
    <mergeCell ref="E16:G16"/>
    <mergeCell ref="B11:D14"/>
  </mergeCells>
  <phoneticPr fontId="74"/>
  <conditionalFormatting sqref="U3:U4 T5:U5 R3:R5">
    <cfRule type="expression" dxfId="34" priority="3" stopIfTrue="1">
      <formula>R3=""</formula>
    </cfRule>
  </conditionalFormatting>
  <conditionalFormatting sqref="H9:T17">
    <cfRule type="expression" dxfId="33" priority="2">
      <formula>H9=""</formula>
    </cfRule>
  </conditionalFormatting>
  <dataValidations count="1">
    <dataValidation type="decimal" operator="greaterThanOrEqual" allowBlank="1" showInputMessage="1" showErrorMessage="1" sqref="H9:Q18" xr:uid="{DC6FF6E3-DB6A-4ECD-AC65-043261AE52B2}">
      <formula1>0</formula1>
    </dataValidation>
  </dataValidations>
  <printOptions horizontalCentered="1"/>
  <pageMargins left="0.19685039370078741" right="0.19685039370078741" top="0.78740157480314965" bottom="0.19685039370078741" header="0.39370078740157483" footer="0.19685039370078741"/>
  <pageSetup paperSize="9" scale="8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7">
    <tabColor theme="5" tint="-0.249977111117893"/>
  </sheetPr>
  <dimension ref="B1:T43"/>
  <sheetViews>
    <sheetView view="pageBreakPreview" topLeftCell="A16" zoomScaleNormal="100" zoomScaleSheetLayoutView="100" workbookViewId="0">
      <selection activeCell="E29" sqref="E29:J29"/>
    </sheetView>
  </sheetViews>
  <sheetFormatPr defaultRowHeight="13.5" customHeight="1"/>
  <cols>
    <col min="1" max="1" width="3.625" style="33" customWidth="1"/>
    <col min="2" max="2" width="9.125" style="33" customWidth="1"/>
    <col min="3" max="3" width="10.625" style="33" customWidth="1"/>
    <col min="4" max="4" width="7.375" style="33" bestFit="1" customWidth="1"/>
    <col min="5" max="5" width="9.375" style="33" customWidth="1"/>
    <col min="6" max="6" width="8.625" style="33" customWidth="1"/>
    <col min="7" max="7" width="4.375" style="33" customWidth="1"/>
    <col min="8" max="8" width="8.625" style="33" customWidth="1"/>
    <col min="9" max="9" width="4.375" style="33" customWidth="1"/>
    <col min="10" max="10" width="8.625" style="33" customWidth="1"/>
    <col min="11" max="11" width="12.875" style="33" customWidth="1"/>
    <col min="12" max="12" width="9.125" style="33" customWidth="1"/>
    <col min="13" max="13" width="3.625" style="33" customWidth="1"/>
    <col min="14" max="16384" width="9" style="33"/>
  </cols>
  <sheetData>
    <row r="1" spans="2:20" ht="21" customHeight="1">
      <c r="B1" s="1080" t="s">
        <v>542</v>
      </c>
      <c r="C1" s="1081"/>
      <c r="D1" s="506" t="s">
        <v>788</v>
      </c>
      <c r="F1" s="1082" t="str">
        <f>IF($J$2=リスト!$G$6,"","このシートは、"&amp;D1&amp;"の上期実績のみで使用します。")</f>
        <v>このシートは、R3補正の上期実績のみで使用します。</v>
      </c>
      <c r="G1" s="1082"/>
      <c r="H1" s="1082"/>
      <c r="I1" s="1082"/>
      <c r="J1" s="1082"/>
      <c r="K1" s="1082"/>
      <c r="L1" s="1082"/>
    </row>
    <row r="2" spans="2:20" ht="21" customHeight="1">
      <c r="I2" s="62"/>
      <c r="J2" s="1083" t="str">
        <f>IF('2-1(表紙)'!$J$3="","",'2-1(表紙)'!$J$3)</f>
        <v/>
      </c>
      <c r="K2" s="1083"/>
      <c r="L2" s="1083"/>
    </row>
    <row r="3" spans="2:20" ht="21" customHeight="1">
      <c r="I3" s="62"/>
      <c r="J3" s="1084" t="str">
        <f>IF(J2&lt;&gt;"実績報告書（上期）","",IF('2-1(表紙)'!$J$4="","",'2-1(表紙)'!$J$4))</f>
        <v/>
      </c>
      <c r="K3" s="1084"/>
      <c r="L3" s="1084"/>
    </row>
    <row r="4" spans="2:20" ht="21" customHeight="1">
      <c r="I4" s="62"/>
      <c r="J4" s="1085" t="str">
        <f>IF(J2&lt;&gt;"実績報告書（上期）","",IF('2-1(表紙)'!$J$5="","",'2-1(表紙)'!$J$5))</f>
        <v/>
      </c>
      <c r="K4" s="1085"/>
      <c r="L4" s="1085"/>
    </row>
    <row r="5" spans="2:20" ht="21" customHeight="1">
      <c r="B5" s="33" t="s">
        <v>16</v>
      </c>
      <c r="O5" s="63"/>
      <c r="P5" s="63"/>
      <c r="Q5" s="63"/>
      <c r="R5" s="63"/>
      <c r="S5" s="63"/>
      <c r="T5" s="63"/>
    </row>
    <row r="6" spans="2:20" ht="21" customHeight="1">
      <c r="B6" s="33" t="s">
        <v>17</v>
      </c>
      <c r="O6" s="63"/>
      <c r="P6" s="63"/>
      <c r="Q6" s="63"/>
      <c r="R6" s="63"/>
      <c r="S6" s="63"/>
      <c r="T6" s="63"/>
    </row>
    <row r="7" spans="2:20" ht="21" customHeight="1">
      <c r="E7" s="35"/>
      <c r="F7" s="35"/>
      <c r="G7" s="447"/>
      <c r="H7" s="447"/>
      <c r="I7" s="447"/>
      <c r="J7" s="447"/>
      <c r="K7" s="214" t="str">
        <f>IF(J2&lt;&gt;"実績報告書（上期）","",IF('2-1(表紙)'!$I$15="","",'2-1(表紙)'!$I$15))</f>
        <v/>
      </c>
      <c r="L7" s="214" t="str">
        <f>IF(J2&lt;&gt;"実績報告書（上期）","",IF('2-1(表紙)'!$K$15="","",'2-1(表紙)'!$K$15))</f>
        <v/>
      </c>
      <c r="O7" s="63"/>
      <c r="P7" s="63"/>
      <c r="Q7" s="63"/>
      <c r="R7" s="63"/>
      <c r="S7" s="63"/>
      <c r="T7" s="63"/>
    </row>
    <row r="8" spans="2:20" ht="21" customHeight="1">
      <c r="E8" s="35"/>
      <c r="F8" s="35"/>
      <c r="G8" s="447"/>
      <c r="H8" s="1079" t="str">
        <f>IF(J2&lt;&gt;"実績報告書（上期）","",IF('2-1(表紙)'!$H$10="","",'2-1(表紙)'!$H$10))</f>
        <v/>
      </c>
      <c r="I8" s="1079"/>
      <c r="J8" s="1079"/>
      <c r="K8" s="1079"/>
      <c r="L8" s="1079"/>
      <c r="O8" s="63"/>
      <c r="P8" s="63"/>
      <c r="Q8" s="63"/>
      <c r="R8" s="63"/>
      <c r="S8" s="63"/>
      <c r="T8" s="63"/>
    </row>
    <row r="9" spans="2:20" ht="21" customHeight="1">
      <c r="E9" s="35"/>
      <c r="F9" s="35"/>
      <c r="G9" s="447"/>
      <c r="H9" s="1079" t="str">
        <f>IF(J2&lt;&gt;"実績報告書（上期）","",IF('2-1(表紙)'!$H$11="","",'2-1(表紙)'!$H$11))</f>
        <v/>
      </c>
      <c r="I9" s="1079"/>
      <c r="J9" s="1079"/>
      <c r="K9" s="1079" t="str">
        <f>IF(J2&lt;&gt;"実績報告書（上期）","",IF('2-1(表紙)'!$J$11="","",'2-1(表紙)'!$J$11))</f>
        <v/>
      </c>
      <c r="L9" s="1079"/>
    </row>
    <row r="10" spans="2:20" ht="21" customHeight="1"/>
    <row r="11" spans="2:20" ht="21" customHeight="1">
      <c r="B11" s="708" t="str">
        <f>"令和３年度補正"&amp;'2-1(表紙)'!B17</f>
        <v>令和３年度補正「緑の雇用」新規就業者育成推進事業</v>
      </c>
      <c r="C11" s="708"/>
      <c r="D11" s="708"/>
      <c r="E11" s="708"/>
      <c r="F11" s="708"/>
      <c r="G11" s="708"/>
      <c r="H11" s="708"/>
      <c r="I11" s="708"/>
      <c r="J11" s="708"/>
      <c r="K11" s="708"/>
      <c r="L11" s="708"/>
    </row>
    <row r="12" spans="2:20" ht="21" customHeight="1">
      <c r="B12" s="708" t="s">
        <v>787</v>
      </c>
      <c r="C12" s="708"/>
      <c r="D12" s="708"/>
      <c r="E12" s="708"/>
      <c r="F12" s="708"/>
      <c r="G12" s="708"/>
      <c r="H12" s="708"/>
      <c r="I12" s="708"/>
      <c r="J12" s="708"/>
      <c r="K12" s="708"/>
      <c r="L12" s="708"/>
    </row>
    <row r="13" spans="2:20" ht="21" customHeight="1">
      <c r="B13" s="58"/>
      <c r="C13" s="58"/>
      <c r="D13" s="58"/>
      <c r="E13" s="58"/>
      <c r="F13" s="58"/>
      <c r="G13" s="58"/>
      <c r="H13" s="58"/>
      <c r="I13" s="58"/>
      <c r="J13" s="58"/>
      <c r="K13" s="58"/>
    </row>
    <row r="14" spans="2:20" ht="21" customHeight="1">
      <c r="B14" s="58" t="s">
        <v>187</v>
      </c>
      <c r="C14" s="58"/>
      <c r="D14" s="58"/>
      <c r="E14" s="58"/>
      <c r="F14" s="58"/>
      <c r="G14" s="58"/>
      <c r="H14" s="58"/>
      <c r="I14" s="58"/>
      <c r="J14" s="58"/>
      <c r="K14" s="58"/>
    </row>
    <row r="15" spans="2:20" ht="21" customHeight="1">
      <c r="B15" s="58"/>
      <c r="C15" s="58"/>
      <c r="D15" s="58"/>
      <c r="E15" s="58"/>
      <c r="F15" s="58"/>
      <c r="G15" s="58"/>
      <c r="H15" s="58"/>
      <c r="I15" s="58"/>
      <c r="J15" s="58"/>
      <c r="K15" s="58"/>
    </row>
    <row r="16" spans="2:20" ht="21" customHeight="1">
      <c r="B16" s="709" t="s">
        <v>22</v>
      </c>
      <c r="C16" s="709"/>
      <c r="D16" s="709"/>
      <c r="E16" s="709"/>
      <c r="F16" s="709"/>
      <c r="G16" s="709"/>
      <c r="H16" s="709"/>
      <c r="I16" s="709"/>
      <c r="J16" s="709"/>
      <c r="K16" s="709"/>
      <c r="L16" s="709"/>
    </row>
    <row r="17" spans="2:14" ht="21" customHeight="1"/>
    <row r="18" spans="2:14" ht="21" customHeight="1">
      <c r="B18" s="33" t="s">
        <v>188</v>
      </c>
    </row>
    <row r="19" spans="2:14" ht="21" customHeight="1">
      <c r="C19" s="714" t="s">
        <v>189</v>
      </c>
      <c r="D19" s="716"/>
      <c r="E19" s="398" t="s">
        <v>497</v>
      </c>
      <c r="F19" s="407"/>
      <c r="G19" s="181" t="s">
        <v>191</v>
      </c>
      <c r="H19" s="446"/>
      <c r="I19" s="181" t="s">
        <v>192</v>
      </c>
      <c r="J19" s="446"/>
      <c r="K19" s="182" t="s">
        <v>193</v>
      </c>
    </row>
    <row r="20" spans="2:14" ht="21" customHeight="1">
      <c r="C20" s="714" t="s">
        <v>190</v>
      </c>
      <c r="D20" s="716"/>
      <c r="E20" s="570">
        <v>4</v>
      </c>
      <c r="F20" s="1078" t="s">
        <v>523</v>
      </c>
      <c r="G20" s="1078"/>
      <c r="H20" s="397"/>
      <c r="I20" s="487" t="s">
        <v>498</v>
      </c>
      <c r="J20" s="488"/>
      <c r="K20" s="396"/>
    </row>
    <row r="21" spans="2:14" ht="21" customHeight="1"/>
    <row r="22" spans="2:14" ht="21" customHeight="1">
      <c r="B22" s="33" t="s">
        <v>499</v>
      </c>
      <c r="C22" s="678" t="str">
        <f>IF('2-10(指導員)'!$AA$25&gt;0,"※当年度FLFM研修受講中の指導員が指導を実施しているため修了するまで助成金請求はできません。","")</f>
        <v/>
      </c>
    </row>
    <row r="23" spans="2:14" ht="21" customHeight="1">
      <c r="C23" s="728" t="s">
        <v>799</v>
      </c>
      <c r="D23" s="733"/>
      <c r="E23" s="1086" t="str">
        <f>IF('2-10(指導員)'!$AA$25&gt;0,"",IF('2-12(積算表)'!D18&lt;&gt;0,'2-12(積算表)'!D18,""))</f>
        <v/>
      </c>
      <c r="F23" s="1087"/>
      <c r="G23" s="1087"/>
      <c r="H23" s="1087"/>
      <c r="I23" s="1087"/>
      <c r="J23" s="1087"/>
      <c r="K23" s="183" t="s">
        <v>206</v>
      </c>
    </row>
    <row r="24" spans="2:14" ht="21" customHeight="1">
      <c r="C24" s="728" t="s">
        <v>800</v>
      </c>
      <c r="D24" s="733"/>
      <c r="E24" s="1086" t="str">
        <f>IF('2-10(指導員)'!$AA$25&gt;0,"",IF('2-12(積算表)'!G18&lt;&gt;0,'2-12(積算表)'!G18,""))</f>
        <v/>
      </c>
      <c r="F24" s="1087"/>
      <c r="G24" s="1087"/>
      <c r="H24" s="1087"/>
      <c r="I24" s="1087"/>
      <c r="J24" s="1087"/>
      <c r="K24" s="183" t="s">
        <v>206</v>
      </c>
    </row>
    <row r="25" spans="2:14" ht="21" hidden="1" customHeight="1">
      <c r="C25" s="1088" t="s">
        <v>194</v>
      </c>
      <c r="D25" s="1089"/>
      <c r="E25" s="1090"/>
      <c r="F25" s="1091"/>
      <c r="G25" s="1091"/>
      <c r="H25" s="1091"/>
      <c r="I25" s="1091"/>
      <c r="J25" s="1091"/>
      <c r="K25" s="536" t="s">
        <v>206</v>
      </c>
    </row>
    <row r="26" spans="2:14" ht="21" hidden="1" customHeight="1">
      <c r="C26" s="1088" t="s">
        <v>291</v>
      </c>
      <c r="D26" s="1089"/>
      <c r="E26" s="1090"/>
      <c r="F26" s="1091"/>
      <c r="G26" s="1091"/>
      <c r="H26" s="1091"/>
      <c r="I26" s="1091"/>
      <c r="J26" s="1091"/>
      <c r="K26" s="536" t="s">
        <v>206</v>
      </c>
    </row>
    <row r="27" spans="2:14" ht="21" hidden="1" customHeight="1">
      <c r="C27" s="1088" t="s">
        <v>292</v>
      </c>
      <c r="D27" s="1089"/>
      <c r="E27" s="1090"/>
      <c r="F27" s="1091"/>
      <c r="G27" s="1091"/>
      <c r="H27" s="1091"/>
      <c r="I27" s="1091"/>
      <c r="J27" s="1091"/>
      <c r="K27" s="536" t="s">
        <v>206</v>
      </c>
    </row>
    <row r="28" spans="2:14" ht="21" customHeight="1">
      <c r="C28" s="778" t="s">
        <v>289</v>
      </c>
      <c r="D28" s="780"/>
      <c r="E28" s="1086" t="str">
        <f>IF('2-10(指導員)'!$AA$25&gt;0,"",IF('2-12(積算表)'!H25&lt;&gt;0,'2-12(積算表)'!H25,""))</f>
        <v/>
      </c>
      <c r="F28" s="1087"/>
      <c r="G28" s="1087"/>
      <c r="H28" s="1087"/>
      <c r="I28" s="1087"/>
      <c r="J28" s="1087"/>
      <c r="K28" s="183" t="s">
        <v>206</v>
      </c>
      <c r="N28" s="510" t="str">
        <f>'2-12(積算表)'!L25</f>
        <v>※TR多技能化のみ（ＦＷなし）の場合は指導管理費はR3補正となる</v>
      </c>
    </row>
    <row r="29" spans="2:14" ht="21" customHeight="1">
      <c r="C29" s="714" t="s">
        <v>269</v>
      </c>
      <c r="D29" s="716"/>
      <c r="E29" s="1092">
        <f>IF(SUM(E23:J28)&lt;&gt;0,SUM(E23:J28),0)</f>
        <v>0</v>
      </c>
      <c r="F29" s="1093"/>
      <c r="G29" s="1093"/>
      <c r="H29" s="1093"/>
      <c r="I29" s="1093"/>
      <c r="J29" s="1093"/>
      <c r="K29" s="183" t="s">
        <v>206</v>
      </c>
    </row>
    <row r="30" spans="2:14" ht="21" customHeight="1"/>
    <row r="31" spans="2:14" ht="21" customHeight="1">
      <c r="B31" s="33" t="s">
        <v>195</v>
      </c>
    </row>
    <row r="32" spans="2:14" ht="21" customHeight="1">
      <c r="C32" s="714" t="s">
        <v>196</v>
      </c>
      <c r="D32" s="716"/>
      <c r="E32" s="1094"/>
      <c r="F32" s="1095"/>
      <c r="G32" s="1095"/>
      <c r="H32" s="1095"/>
      <c r="I32" s="1095"/>
      <c r="J32" s="1095"/>
      <c r="K32" s="1096"/>
    </row>
    <row r="33" spans="2:12" ht="21" customHeight="1">
      <c r="C33" s="714" t="s">
        <v>197</v>
      </c>
      <c r="D33" s="716"/>
      <c r="E33" s="1094"/>
      <c r="F33" s="1095"/>
      <c r="G33" s="1095"/>
      <c r="H33" s="1095"/>
      <c r="I33" s="1095"/>
      <c r="J33" s="1095"/>
      <c r="K33" s="1096"/>
    </row>
    <row r="34" spans="2:12" ht="21" customHeight="1">
      <c r="C34" s="714" t="s">
        <v>198</v>
      </c>
      <c r="D34" s="716"/>
      <c r="E34" s="1101"/>
      <c r="F34" s="1102"/>
      <c r="G34" s="1102"/>
      <c r="H34" s="1102"/>
      <c r="I34" s="1102"/>
      <c r="J34" s="1102"/>
      <c r="K34" s="1103"/>
    </row>
    <row r="35" spans="2:12" ht="21" customHeight="1">
      <c r="C35" s="714" t="s">
        <v>199</v>
      </c>
      <c r="D35" s="716"/>
      <c r="E35" s="1094"/>
      <c r="F35" s="1095"/>
      <c r="G35" s="1095"/>
      <c r="H35" s="1095"/>
      <c r="I35" s="1095"/>
      <c r="J35" s="1095"/>
      <c r="K35" s="1096"/>
    </row>
    <row r="36" spans="2:12" ht="54.95" customHeight="1">
      <c r="C36" s="714" t="s">
        <v>200</v>
      </c>
      <c r="D36" s="716"/>
      <c r="E36" s="1098"/>
      <c r="F36" s="1099"/>
      <c r="G36" s="1099"/>
      <c r="H36" s="1099"/>
      <c r="I36" s="1099"/>
      <c r="J36" s="1099"/>
      <c r="K36" s="1100"/>
    </row>
    <row r="37" spans="2:12" ht="54.95" customHeight="1">
      <c r="C37" s="714" t="s">
        <v>201</v>
      </c>
      <c r="D37" s="716"/>
      <c r="E37" s="1098"/>
      <c r="F37" s="1099"/>
      <c r="G37" s="1099"/>
      <c r="H37" s="1099"/>
      <c r="I37" s="1099"/>
      <c r="J37" s="1099"/>
      <c r="K37" s="1100"/>
    </row>
    <row r="38" spans="2:12" ht="28.35" customHeight="1">
      <c r="C38" s="1097" t="s">
        <v>594</v>
      </c>
      <c r="D38" s="1097"/>
      <c r="E38" s="1097"/>
      <c r="F38" s="1097"/>
      <c r="G38" s="1097"/>
      <c r="H38" s="1097"/>
      <c r="I38" s="1097"/>
      <c r="J38" s="1097"/>
      <c r="K38" s="1097"/>
    </row>
    <row r="39" spans="2:12" ht="28.35" customHeight="1">
      <c r="C39" s="574"/>
      <c r="D39" s="574"/>
      <c r="E39" s="574"/>
      <c r="F39" s="574"/>
      <c r="G39" s="574"/>
      <c r="H39" s="574"/>
      <c r="I39" s="574"/>
      <c r="J39" s="574"/>
      <c r="K39" s="574"/>
    </row>
    <row r="40" spans="2:12" ht="21" customHeight="1">
      <c r="B40" s="33" t="s">
        <v>214</v>
      </c>
    </row>
    <row r="41" spans="2:12" ht="21" customHeight="1">
      <c r="B41" s="33" t="s">
        <v>215</v>
      </c>
    </row>
    <row r="42" spans="2:12" ht="21" customHeight="1">
      <c r="K42" s="507"/>
      <c r="L42" s="33" t="s">
        <v>216</v>
      </c>
    </row>
    <row r="43" spans="2:12" ht="21" customHeight="1">
      <c r="B43" s="33" t="s">
        <v>587</v>
      </c>
    </row>
  </sheetData>
  <sheetProtection algorithmName="SHA-512" hashValue="K99FxWUgfoQd6a9kc0s/oRJmikzgJLhNRI7L0Oj+prenok0cUuDsOnvCTrzujTkBeTJVL0NvQq6axDmWv/DB+w==" saltValue="kc+ZdNR4vu5GzC9wISDpRA==" spinCount="100000" sheet="1" objects="1" scenarios="1"/>
  <customSheetViews>
    <customSheetView guid="{76F1C708-D4F6-4FB5-9F5B-3EE58D925F2F}" showPageBreaks="1" printArea="1" hiddenRows="1" view="pageBreakPreview">
      <selection activeCell="B1" sqref="B1:C1"/>
      <pageMargins left="0.78740157480314965" right="0.39370078740157483" top="0.39370078740157483" bottom="0.19685039370078741" header="0.19685039370078741" footer="0.19685039370078741"/>
      <pageSetup paperSize="9" scale="85" orientation="portrait" r:id="rId1"/>
    </customSheetView>
  </customSheetViews>
  <mergeCells count="41">
    <mergeCell ref="C32:D32"/>
    <mergeCell ref="E32:K32"/>
    <mergeCell ref="C33:D33"/>
    <mergeCell ref="E33:K33"/>
    <mergeCell ref="C38:K38"/>
    <mergeCell ref="C37:D37"/>
    <mergeCell ref="E37:K37"/>
    <mergeCell ref="C34:D34"/>
    <mergeCell ref="E34:K34"/>
    <mergeCell ref="C35:D35"/>
    <mergeCell ref="E35:K35"/>
    <mergeCell ref="C36:D36"/>
    <mergeCell ref="E36:K36"/>
    <mergeCell ref="C27:D27"/>
    <mergeCell ref="E27:J27"/>
    <mergeCell ref="C28:D28"/>
    <mergeCell ref="E28:J28"/>
    <mergeCell ref="C29:D29"/>
    <mergeCell ref="E29:J29"/>
    <mergeCell ref="C23:D23"/>
    <mergeCell ref="E23:J23"/>
    <mergeCell ref="C25:D25"/>
    <mergeCell ref="E25:J25"/>
    <mergeCell ref="C26:D26"/>
    <mergeCell ref="E26:J26"/>
    <mergeCell ref="C24:D24"/>
    <mergeCell ref="E24:J24"/>
    <mergeCell ref="B1:C1"/>
    <mergeCell ref="F1:L1"/>
    <mergeCell ref="J2:L2"/>
    <mergeCell ref="J3:L3"/>
    <mergeCell ref="J4:L4"/>
    <mergeCell ref="B16:L16"/>
    <mergeCell ref="C19:D19"/>
    <mergeCell ref="C20:D20"/>
    <mergeCell ref="F20:G20"/>
    <mergeCell ref="H8:L8"/>
    <mergeCell ref="H9:J9"/>
    <mergeCell ref="K9:L9"/>
    <mergeCell ref="B11:L11"/>
    <mergeCell ref="B12:L12"/>
  </mergeCells>
  <phoneticPr fontId="28"/>
  <conditionalFormatting sqref="J2:L4 K7:L7 H8:L9 E23 E28:J29">
    <cfRule type="expression" dxfId="32" priority="3" stopIfTrue="1">
      <formula>E2=""</formula>
    </cfRule>
  </conditionalFormatting>
  <conditionalFormatting sqref="F19 J19 E20 H19:H20 E32:K37">
    <cfRule type="expression" dxfId="31" priority="2" stopIfTrue="1">
      <formula>E19=""</formula>
    </cfRule>
  </conditionalFormatting>
  <conditionalFormatting sqref="E24">
    <cfRule type="expression" dxfId="30" priority="1" stopIfTrue="1">
      <formula>E24=""</formula>
    </cfRule>
  </conditionalFormatting>
  <dataValidations disablePrompts="1" count="5">
    <dataValidation imeMode="disabled" allowBlank="1" showInputMessage="1" showErrorMessage="1" sqref="E35:K35 H20" xr:uid="{00000000-0002-0000-1500-000000000000}"/>
    <dataValidation imeMode="fullKatakana" allowBlank="1" showInputMessage="1" showErrorMessage="1" sqref="E36:K36" xr:uid="{00000000-0002-0000-1500-000001000000}"/>
    <dataValidation type="list" allowBlank="1" showInputMessage="1" showErrorMessage="1" error="リストから選択してください。" sqref="E34:K34" xr:uid="{00000000-0002-0000-1500-000002000000}">
      <formula1>"普通,当座"</formula1>
    </dataValidation>
    <dataValidation type="whole" allowBlank="1" showInputMessage="1" showErrorMessage="1" error="1～31の日数を入力してください。" sqref="J19" xr:uid="{00000000-0002-0000-1500-000003000000}">
      <formula1>1</formula1>
      <formula2>31</formula2>
    </dataValidation>
    <dataValidation type="whole" allowBlank="1" showInputMessage="1" showErrorMessage="1" error="1～12の月数を入力してください。" sqref="H19" xr:uid="{00000000-0002-0000-1500-000004000000}">
      <formula1>1</formula1>
      <formula2>12</formula2>
    </dataValidation>
  </dataValidations>
  <pageMargins left="0.78740157480314965" right="0.39370078740157483" top="0.39370078740157483" bottom="0.19685039370078741" header="0.19685039370078741" footer="0.19685039370078741"/>
  <pageSetup paperSize="9" scale="85"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tabColor theme="5" tint="-0.249977111117893"/>
  </sheetPr>
  <dimension ref="B1:T43"/>
  <sheetViews>
    <sheetView view="pageBreakPreview" topLeftCell="A16" zoomScaleNormal="100" zoomScaleSheetLayoutView="100" workbookViewId="0">
      <selection activeCell="F22" sqref="F22"/>
    </sheetView>
  </sheetViews>
  <sheetFormatPr defaultRowHeight="13.5" customHeight="1"/>
  <cols>
    <col min="1" max="1" width="3.625" style="33" customWidth="1"/>
    <col min="2" max="2" width="9.125" style="33" customWidth="1"/>
    <col min="3" max="3" width="10.625" style="33" customWidth="1"/>
    <col min="4" max="4" width="7.375" style="33" bestFit="1" customWidth="1"/>
    <col min="5" max="5" width="9.375" style="33" customWidth="1"/>
    <col min="6" max="6" width="8.625" style="33" customWidth="1"/>
    <col min="7" max="7" width="4.375" style="33" customWidth="1"/>
    <col min="8" max="8" width="8.625" style="33" customWidth="1"/>
    <col min="9" max="9" width="4.375" style="33" customWidth="1"/>
    <col min="10" max="10" width="8.625" style="33" customWidth="1"/>
    <col min="11" max="11" width="12.875" style="33" customWidth="1"/>
    <col min="12" max="12" width="9.125" style="33" customWidth="1"/>
    <col min="13" max="13" width="3.625" style="33" customWidth="1"/>
    <col min="14" max="16384" width="9" style="33"/>
  </cols>
  <sheetData>
    <row r="1" spans="2:20" ht="21" customHeight="1">
      <c r="B1" s="1080" t="s">
        <v>543</v>
      </c>
      <c r="C1" s="1081"/>
      <c r="D1" s="258" t="s">
        <v>789</v>
      </c>
      <c r="F1" s="1082" t="str">
        <f>IF($J$2=リスト!$G$6,"","このシートは、"&amp;D1&amp;"の上期実績のみで使用します。")</f>
        <v>このシートは、R4緑の上期実績のみで使用します。</v>
      </c>
      <c r="G1" s="1082"/>
      <c r="H1" s="1082"/>
      <c r="I1" s="1082"/>
      <c r="J1" s="1082"/>
      <c r="K1" s="1082"/>
      <c r="L1" s="1082"/>
    </row>
    <row r="2" spans="2:20" ht="21" customHeight="1">
      <c r="I2" s="62"/>
      <c r="J2" s="1083" t="str">
        <f>IF('2-1(表紙)'!$J$3="","",'2-1(表紙)'!$J$3)</f>
        <v/>
      </c>
      <c r="K2" s="1083"/>
      <c r="L2" s="1083"/>
    </row>
    <row r="3" spans="2:20" ht="21" customHeight="1">
      <c r="I3" s="62"/>
      <c r="J3" s="1084" t="str">
        <f>IF(J2&lt;&gt;"実績報告書（上期）","",IF('2-1(表紙)'!$J$4="","",'2-1(表紙)'!$J$4))</f>
        <v/>
      </c>
      <c r="K3" s="1084"/>
      <c r="L3" s="1084"/>
    </row>
    <row r="4" spans="2:20" ht="21" customHeight="1">
      <c r="I4" s="62"/>
      <c r="J4" s="1085" t="str">
        <f>IF(J2&lt;&gt;"実績報告書（上期）","",IF('2-1(表紙)'!$J$5="","",'2-1(表紙)'!$J$5))</f>
        <v/>
      </c>
      <c r="K4" s="1085"/>
      <c r="L4" s="1085"/>
    </row>
    <row r="5" spans="2:20" ht="21" customHeight="1">
      <c r="B5" s="33" t="s">
        <v>16</v>
      </c>
      <c r="O5" s="63"/>
      <c r="P5" s="63"/>
      <c r="Q5" s="63"/>
      <c r="R5" s="63"/>
      <c r="S5" s="63"/>
      <c r="T5" s="63"/>
    </row>
    <row r="6" spans="2:20" ht="21" customHeight="1">
      <c r="B6" s="33" t="s">
        <v>17</v>
      </c>
      <c r="O6" s="63"/>
      <c r="P6" s="63"/>
      <c r="Q6" s="63"/>
      <c r="R6" s="63"/>
      <c r="S6" s="63"/>
      <c r="T6" s="63"/>
    </row>
    <row r="7" spans="2:20" ht="21" customHeight="1">
      <c r="E7" s="35"/>
      <c r="F7" s="35"/>
      <c r="G7" s="447"/>
      <c r="H7" s="447"/>
      <c r="I7" s="447"/>
      <c r="J7" s="447"/>
      <c r="K7" s="59" t="str">
        <f>IF(J2&lt;&gt;"実績報告書（上期）","",IF('2-1(表紙)'!$I$15="","",'2-1(表紙)'!$I$15))</f>
        <v/>
      </c>
      <c r="L7" s="59" t="str">
        <f>IF(J2&lt;&gt;"実績報告書（上期）","",IF('2-1(表紙)'!$K$15="","",'2-1(表紙)'!$K$15))</f>
        <v/>
      </c>
      <c r="O7" s="63"/>
      <c r="P7" s="63"/>
      <c r="Q7" s="63"/>
      <c r="R7" s="63"/>
      <c r="S7" s="63"/>
      <c r="T7" s="63"/>
    </row>
    <row r="8" spans="2:20" ht="21" customHeight="1">
      <c r="E8" s="35"/>
      <c r="F8" s="35"/>
      <c r="G8" s="447"/>
      <c r="H8" s="1079" t="str">
        <f>IF(J2&lt;&gt;"実績報告書（上期）","",IF('2-1(表紙)'!$H$10="","",'2-1(表紙)'!$H$10))</f>
        <v/>
      </c>
      <c r="I8" s="1079"/>
      <c r="J8" s="1079"/>
      <c r="K8" s="1079"/>
      <c r="L8" s="1079"/>
      <c r="O8" s="63"/>
      <c r="P8" s="63"/>
      <c r="Q8" s="63"/>
      <c r="R8" s="63"/>
      <c r="S8" s="63"/>
      <c r="T8" s="63"/>
    </row>
    <row r="9" spans="2:20" ht="21" customHeight="1">
      <c r="E9" s="35"/>
      <c r="F9" s="35"/>
      <c r="G9" s="447"/>
      <c r="H9" s="1079" t="str">
        <f>IF(J2&lt;&gt;"実績報告書（上期）","",IF('2-1(表紙)'!$H$11="","",'2-1(表紙)'!$H$11))</f>
        <v/>
      </c>
      <c r="I9" s="1079"/>
      <c r="J9" s="1079"/>
      <c r="K9" s="1079" t="str">
        <f>IF(J2&lt;&gt;"実績報告書（上期）","",IF('2-1(表紙)'!$J$11="","",'2-1(表紙)'!$J$11))</f>
        <v/>
      </c>
      <c r="L9" s="1079"/>
    </row>
    <row r="10" spans="2:20" ht="21" customHeight="1"/>
    <row r="11" spans="2:20" ht="21" customHeight="1">
      <c r="B11" s="708" t="str">
        <f>"令和４年度"&amp;'2-1(表紙)'!B17</f>
        <v>令和４年度「緑の雇用」新規就業者育成推進事業</v>
      </c>
      <c r="C11" s="708"/>
      <c r="D11" s="708"/>
      <c r="E11" s="708"/>
      <c r="F11" s="708"/>
      <c r="G11" s="708"/>
      <c r="H11" s="708"/>
      <c r="I11" s="708"/>
      <c r="J11" s="708"/>
      <c r="K11" s="708"/>
      <c r="L11" s="708"/>
    </row>
    <row r="12" spans="2:20" ht="21" customHeight="1">
      <c r="B12" s="708" t="s">
        <v>791</v>
      </c>
      <c r="C12" s="708"/>
      <c r="D12" s="708"/>
      <c r="E12" s="708"/>
      <c r="F12" s="708"/>
      <c r="G12" s="708"/>
      <c r="H12" s="708"/>
      <c r="I12" s="708"/>
      <c r="J12" s="708"/>
      <c r="K12" s="708"/>
      <c r="L12" s="708"/>
    </row>
    <row r="13" spans="2:20" ht="21" customHeight="1">
      <c r="B13" s="58"/>
      <c r="C13" s="58"/>
      <c r="D13" s="58"/>
      <c r="E13" s="58"/>
      <c r="F13" s="58"/>
      <c r="G13" s="58"/>
      <c r="H13" s="58"/>
      <c r="I13" s="58"/>
      <c r="J13" s="58"/>
      <c r="K13" s="58"/>
    </row>
    <row r="14" spans="2:20" ht="21" customHeight="1">
      <c r="B14" s="58" t="s">
        <v>187</v>
      </c>
      <c r="C14" s="58"/>
      <c r="D14" s="58"/>
      <c r="E14" s="58"/>
      <c r="F14" s="58"/>
      <c r="G14" s="58"/>
      <c r="H14" s="58"/>
      <c r="I14" s="58"/>
      <c r="J14" s="58"/>
      <c r="K14" s="58"/>
    </row>
    <row r="15" spans="2:20" ht="21" customHeight="1">
      <c r="B15" s="58"/>
      <c r="C15" s="58"/>
      <c r="D15" s="58"/>
      <c r="E15" s="58"/>
      <c r="F15" s="58"/>
      <c r="G15" s="58"/>
      <c r="H15" s="58"/>
      <c r="I15" s="58"/>
      <c r="J15" s="58"/>
      <c r="K15" s="58"/>
    </row>
    <row r="16" spans="2:20" ht="21" customHeight="1">
      <c r="B16" s="709" t="s">
        <v>22</v>
      </c>
      <c r="C16" s="709"/>
      <c r="D16" s="709"/>
      <c r="E16" s="709"/>
      <c r="F16" s="709"/>
      <c r="G16" s="709"/>
      <c r="H16" s="709"/>
      <c r="I16" s="709"/>
      <c r="J16" s="709"/>
      <c r="K16" s="709"/>
      <c r="L16" s="709"/>
    </row>
    <row r="17" spans="2:11" ht="21" customHeight="1"/>
    <row r="18" spans="2:11" ht="21" customHeight="1">
      <c r="B18" s="33" t="s">
        <v>188</v>
      </c>
    </row>
    <row r="19" spans="2:11" ht="21" customHeight="1">
      <c r="C19" s="714" t="s">
        <v>189</v>
      </c>
      <c r="D19" s="716"/>
      <c r="E19" s="154" t="s">
        <v>497</v>
      </c>
      <c r="F19" s="407"/>
      <c r="G19" s="181" t="s">
        <v>191</v>
      </c>
      <c r="H19" s="446"/>
      <c r="I19" s="181" t="s">
        <v>192</v>
      </c>
      <c r="J19" s="446"/>
      <c r="K19" s="182" t="s">
        <v>193</v>
      </c>
    </row>
    <row r="20" spans="2:11" ht="21" customHeight="1">
      <c r="C20" s="714" t="s">
        <v>190</v>
      </c>
      <c r="D20" s="716"/>
      <c r="E20" s="570">
        <v>4</v>
      </c>
      <c r="F20" s="1078" t="s">
        <v>523</v>
      </c>
      <c r="G20" s="1078"/>
      <c r="H20" s="397"/>
      <c r="I20" s="487" t="s">
        <v>498</v>
      </c>
      <c r="J20" s="488"/>
      <c r="K20" s="396"/>
    </row>
    <row r="21" spans="2:11" ht="21" customHeight="1"/>
    <row r="22" spans="2:11" ht="21" customHeight="1">
      <c r="B22" s="33" t="s">
        <v>499</v>
      </c>
      <c r="C22" s="678" t="str">
        <f>IF('2-10(指導員)'!$AA$25&gt;0,"※当年度FLFM研修受講中の指導員が指導を実施しているため修了するまで助成金請求はできません。","")</f>
        <v/>
      </c>
    </row>
    <row r="23" spans="2:11" ht="21" hidden="1" customHeight="1">
      <c r="C23" s="1104" t="s">
        <v>798</v>
      </c>
      <c r="D23" s="1105"/>
      <c r="E23" s="1106"/>
      <c r="F23" s="1107"/>
      <c r="G23" s="1107"/>
      <c r="H23" s="1107"/>
      <c r="I23" s="1107"/>
      <c r="J23" s="1107"/>
      <c r="K23" s="666" t="s">
        <v>206</v>
      </c>
    </row>
    <row r="24" spans="2:11" ht="21" hidden="1" customHeight="1">
      <c r="C24" s="1104" t="s">
        <v>290</v>
      </c>
      <c r="D24" s="1105"/>
      <c r="E24" s="1106"/>
      <c r="F24" s="1107"/>
      <c r="G24" s="1107"/>
      <c r="H24" s="1107"/>
      <c r="I24" s="1107"/>
      <c r="J24" s="1107"/>
      <c r="K24" s="666" t="s">
        <v>206</v>
      </c>
    </row>
    <row r="25" spans="2:11" ht="21" customHeight="1">
      <c r="C25" s="714" t="s">
        <v>194</v>
      </c>
      <c r="D25" s="716"/>
      <c r="E25" s="1086" t="str">
        <f>IF('2-10(指導員)'!$AA$25&gt;0,"",IF('2-12(積算表)'!$J$18&lt;&gt;0,'2-12(積算表)'!$J$18,""))</f>
        <v/>
      </c>
      <c r="F25" s="1087"/>
      <c r="G25" s="1087"/>
      <c r="H25" s="1087"/>
      <c r="I25" s="1087"/>
      <c r="J25" s="1087"/>
      <c r="K25" s="183" t="s">
        <v>206</v>
      </c>
    </row>
    <row r="26" spans="2:11" ht="21" customHeight="1">
      <c r="C26" s="714" t="s">
        <v>291</v>
      </c>
      <c r="D26" s="716"/>
      <c r="E26" s="1086" t="str">
        <f>IF('2-10(指導員)'!$AA$25&gt;0,"",IF('2-12(積算表)'!$M$18&lt;&gt;0,'2-12(積算表)'!$M$18,""))</f>
        <v/>
      </c>
      <c r="F26" s="1087"/>
      <c r="G26" s="1087"/>
      <c r="H26" s="1087"/>
      <c r="I26" s="1087"/>
      <c r="J26" s="1087"/>
      <c r="K26" s="183" t="s">
        <v>206</v>
      </c>
    </row>
    <row r="27" spans="2:11" ht="21" customHeight="1">
      <c r="C27" s="714" t="s">
        <v>292</v>
      </c>
      <c r="D27" s="716"/>
      <c r="E27" s="1086" t="str">
        <f>IF('2-10(指導員)'!$AA$25&gt;0,"",IF('2-12(積算表)'!$P$18&lt;&gt;0,'2-12(積算表)'!$P$18,""))</f>
        <v/>
      </c>
      <c r="F27" s="1087"/>
      <c r="G27" s="1087"/>
      <c r="H27" s="1087"/>
      <c r="I27" s="1087"/>
      <c r="J27" s="1087"/>
      <c r="K27" s="183" t="s">
        <v>206</v>
      </c>
    </row>
    <row r="28" spans="2:11" ht="21" customHeight="1">
      <c r="C28" s="778" t="s">
        <v>289</v>
      </c>
      <c r="D28" s="780"/>
      <c r="E28" s="1086" t="str">
        <f>IF('2-10(指導員)'!$AA$25&gt;0,"",IF('2-12(積算表)'!$H$26&lt;&gt;0,'2-12(積算表)'!$H$26,""))</f>
        <v/>
      </c>
      <c r="F28" s="1087"/>
      <c r="G28" s="1087"/>
      <c r="H28" s="1087"/>
      <c r="I28" s="1087"/>
      <c r="J28" s="1087"/>
      <c r="K28" s="183" t="s">
        <v>206</v>
      </c>
    </row>
    <row r="29" spans="2:11" ht="21" customHeight="1">
      <c r="C29" s="714" t="s">
        <v>269</v>
      </c>
      <c r="D29" s="716"/>
      <c r="E29" s="1092">
        <f>IF(SUM(E23:J28)&lt;&gt;0,SUM(E23:J28),0)</f>
        <v>0</v>
      </c>
      <c r="F29" s="1093"/>
      <c r="G29" s="1093"/>
      <c r="H29" s="1093"/>
      <c r="I29" s="1093"/>
      <c r="J29" s="1093"/>
      <c r="K29" s="183" t="s">
        <v>206</v>
      </c>
    </row>
    <row r="30" spans="2:11" ht="21" customHeight="1"/>
    <row r="31" spans="2:11" ht="21" customHeight="1">
      <c r="B31" s="33" t="s">
        <v>195</v>
      </c>
    </row>
    <row r="32" spans="2:11" ht="21" customHeight="1">
      <c r="C32" s="714" t="s">
        <v>196</v>
      </c>
      <c r="D32" s="716"/>
      <c r="E32" s="1094"/>
      <c r="F32" s="1095"/>
      <c r="G32" s="1095"/>
      <c r="H32" s="1095"/>
      <c r="I32" s="1095"/>
      <c r="J32" s="1095"/>
      <c r="K32" s="1096"/>
    </row>
    <row r="33" spans="2:12" ht="21" customHeight="1">
      <c r="C33" s="714" t="s">
        <v>197</v>
      </c>
      <c r="D33" s="716"/>
      <c r="E33" s="1094"/>
      <c r="F33" s="1095"/>
      <c r="G33" s="1095"/>
      <c r="H33" s="1095"/>
      <c r="I33" s="1095"/>
      <c r="J33" s="1095"/>
      <c r="K33" s="1096"/>
    </row>
    <row r="34" spans="2:12" ht="21" customHeight="1">
      <c r="C34" s="714" t="s">
        <v>198</v>
      </c>
      <c r="D34" s="716"/>
      <c r="E34" s="1101"/>
      <c r="F34" s="1102"/>
      <c r="G34" s="1102"/>
      <c r="H34" s="1102"/>
      <c r="I34" s="1102"/>
      <c r="J34" s="1102"/>
      <c r="K34" s="1103"/>
    </row>
    <row r="35" spans="2:12" ht="21" customHeight="1">
      <c r="C35" s="714" t="s">
        <v>199</v>
      </c>
      <c r="D35" s="716"/>
      <c r="E35" s="1094"/>
      <c r="F35" s="1095"/>
      <c r="G35" s="1095"/>
      <c r="H35" s="1095"/>
      <c r="I35" s="1095"/>
      <c r="J35" s="1095"/>
      <c r="K35" s="1096"/>
    </row>
    <row r="36" spans="2:12" ht="54.95" customHeight="1">
      <c r="C36" s="714" t="s">
        <v>200</v>
      </c>
      <c r="D36" s="716"/>
      <c r="E36" s="1098"/>
      <c r="F36" s="1099"/>
      <c r="G36" s="1099"/>
      <c r="H36" s="1099"/>
      <c r="I36" s="1099"/>
      <c r="J36" s="1099"/>
      <c r="K36" s="1100"/>
    </row>
    <row r="37" spans="2:12" ht="54.95" customHeight="1">
      <c r="C37" s="714" t="s">
        <v>201</v>
      </c>
      <c r="D37" s="716"/>
      <c r="E37" s="1098"/>
      <c r="F37" s="1099"/>
      <c r="G37" s="1099"/>
      <c r="H37" s="1099"/>
      <c r="I37" s="1099"/>
      <c r="J37" s="1099"/>
      <c r="K37" s="1100"/>
    </row>
    <row r="38" spans="2:12" ht="28.35" customHeight="1">
      <c r="C38" s="1097" t="s">
        <v>594</v>
      </c>
      <c r="D38" s="1097"/>
      <c r="E38" s="1097"/>
      <c r="F38" s="1097"/>
      <c r="G38" s="1097"/>
      <c r="H38" s="1097"/>
      <c r="I38" s="1097"/>
      <c r="J38" s="1097"/>
      <c r="K38" s="1097"/>
    </row>
    <row r="39" spans="2:12" ht="21" customHeight="1"/>
    <row r="40" spans="2:12" ht="21" customHeight="1">
      <c r="B40" s="33" t="s">
        <v>214</v>
      </c>
    </row>
    <row r="41" spans="2:12" ht="21" customHeight="1">
      <c r="B41" s="33" t="s">
        <v>215</v>
      </c>
    </row>
    <row r="42" spans="2:12" ht="21" customHeight="1">
      <c r="K42" s="153"/>
      <c r="L42" s="33" t="s">
        <v>216</v>
      </c>
    </row>
    <row r="43" spans="2:12" ht="21" customHeight="1">
      <c r="B43" s="33" t="s">
        <v>587</v>
      </c>
    </row>
  </sheetData>
  <sheetProtection algorithmName="SHA-512" hashValue="3X9tcW5SmbKwENCjO24qjYgaY6OB+vN+JyzCyqyrxBmNLemmoaJfJKmT9CVMBhURrzfMSswKlPFGGZrhYp3INA==" saltValue="1SI4rJrSBzUXw/Jvd+O4PQ==" spinCount="100000" sheet="1" objects="1" scenarios="1"/>
  <customSheetViews>
    <customSheetView guid="{76F1C708-D4F6-4FB5-9F5B-3EE58D925F2F}" showPageBreaks="1" hiddenRows="1" view="pageBreakPreview">
      <selection activeCell="B1" sqref="B1:C1"/>
      <pageMargins left="0.78740157480314965" right="0.39370078740157483" top="0.39370078740157483" bottom="0.19685039370078741" header="0.19685039370078741" footer="0.19685039370078741"/>
      <pageSetup paperSize="9" scale="85" orientation="portrait" r:id="rId1"/>
    </customSheetView>
  </customSheetViews>
  <mergeCells count="41">
    <mergeCell ref="C38:K38"/>
    <mergeCell ref="E26:J26"/>
    <mergeCell ref="E23:J23"/>
    <mergeCell ref="C26:D26"/>
    <mergeCell ref="B16:L16"/>
    <mergeCell ref="C19:D19"/>
    <mergeCell ref="C37:D37"/>
    <mergeCell ref="C36:D36"/>
    <mergeCell ref="E35:K35"/>
    <mergeCell ref="E36:K36"/>
    <mergeCell ref="E37:K37"/>
    <mergeCell ref="C33:D33"/>
    <mergeCell ref="C34:D34"/>
    <mergeCell ref="C35:D35"/>
    <mergeCell ref="E29:J29"/>
    <mergeCell ref="E33:K33"/>
    <mergeCell ref="E34:K34"/>
    <mergeCell ref="C32:D32"/>
    <mergeCell ref="C27:D27"/>
    <mergeCell ref="C28:D28"/>
    <mergeCell ref="E32:K32"/>
    <mergeCell ref="E28:J28"/>
    <mergeCell ref="E27:J27"/>
    <mergeCell ref="C29:D29"/>
    <mergeCell ref="H9:J9"/>
    <mergeCell ref="K9:L9"/>
    <mergeCell ref="E25:J25"/>
    <mergeCell ref="B11:L11"/>
    <mergeCell ref="B12:L12"/>
    <mergeCell ref="C23:D23"/>
    <mergeCell ref="F20:G20"/>
    <mergeCell ref="C20:D20"/>
    <mergeCell ref="C25:D25"/>
    <mergeCell ref="C24:D24"/>
    <mergeCell ref="E24:J24"/>
    <mergeCell ref="B1:C1"/>
    <mergeCell ref="J2:L2"/>
    <mergeCell ref="J3:L3"/>
    <mergeCell ref="J4:L4"/>
    <mergeCell ref="H8:L8"/>
    <mergeCell ref="F1:L1"/>
  </mergeCells>
  <phoneticPr fontId="9"/>
  <conditionalFormatting sqref="J2:L4 K7:L7 H8:L9 E25:J29">
    <cfRule type="expression" dxfId="29" priority="3" stopIfTrue="1">
      <formula>E2=""</formula>
    </cfRule>
  </conditionalFormatting>
  <conditionalFormatting sqref="F19 J19 E20 H19:H20 E32:K37">
    <cfRule type="expression" dxfId="28" priority="2" stopIfTrue="1">
      <formula>E19=""</formula>
    </cfRule>
  </conditionalFormatting>
  <dataValidations disablePrompts="1" count="5">
    <dataValidation type="whole" allowBlank="1" showInputMessage="1" showErrorMessage="1" error="1～12の月数を入力してください。" sqref="H19" xr:uid="{00000000-0002-0000-1600-000000000000}">
      <formula1>1</formula1>
      <formula2>12</formula2>
    </dataValidation>
    <dataValidation type="whole" allowBlank="1" showInputMessage="1" showErrorMessage="1" error="1～31の日数を入力してください。" sqref="J19" xr:uid="{00000000-0002-0000-1600-000001000000}">
      <formula1>1</formula1>
      <formula2>31</formula2>
    </dataValidation>
    <dataValidation imeMode="disabled" allowBlank="1" showInputMessage="1" showErrorMessage="1" sqref="H20 E35:K35" xr:uid="{00000000-0002-0000-1600-000002000000}"/>
    <dataValidation type="list" allowBlank="1" showInputMessage="1" showErrorMessage="1" error="リストから選択してください。" sqref="E34:K34" xr:uid="{00000000-0002-0000-1600-000003000000}">
      <formula1>"普通,当座"</formula1>
    </dataValidation>
    <dataValidation imeMode="fullKatakana" allowBlank="1" showInputMessage="1" showErrorMessage="1" sqref="E36:K36" xr:uid="{00000000-0002-0000-1600-000004000000}"/>
  </dataValidations>
  <pageMargins left="0.78740157480314965" right="0.39370078740157483" top="0.39370078740157483" bottom="0.19685039370078741" header="0.19685039370078741" footer="0.19685039370078741"/>
  <pageSetup paperSize="9" scale="85"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8">
    <tabColor theme="4" tint="-0.249977111117893"/>
  </sheetPr>
  <dimension ref="B1:T43"/>
  <sheetViews>
    <sheetView view="pageBreakPreview" topLeftCell="A16" zoomScaleNormal="100" zoomScaleSheetLayoutView="100" workbookViewId="0">
      <selection activeCell="D22" sqref="D22"/>
    </sheetView>
  </sheetViews>
  <sheetFormatPr defaultRowHeight="13.5" customHeight="1"/>
  <cols>
    <col min="1" max="1" width="3.625" style="184" customWidth="1"/>
    <col min="2" max="2" width="9.125" style="184" customWidth="1"/>
    <col min="3" max="3" width="10.625" style="184" customWidth="1"/>
    <col min="4" max="4" width="7.375" style="184" bestFit="1" customWidth="1"/>
    <col min="5" max="5" width="9.375" style="184" customWidth="1"/>
    <col min="6" max="6" width="8.625" style="184" customWidth="1"/>
    <col min="7" max="7" width="4.375" style="184" customWidth="1"/>
    <col min="8" max="8" width="8.625" style="184" customWidth="1"/>
    <col min="9" max="9" width="4.375" style="184" customWidth="1"/>
    <col min="10" max="10" width="8.625" style="184" customWidth="1"/>
    <col min="11" max="11" width="12.875" style="184" customWidth="1"/>
    <col min="12" max="12" width="9.125" style="184" customWidth="1"/>
    <col min="13" max="13" width="3.625" style="184" customWidth="1"/>
    <col min="14" max="16384" width="9" style="184"/>
  </cols>
  <sheetData>
    <row r="1" spans="2:20" ht="21" customHeight="1">
      <c r="B1" s="1121" t="s">
        <v>676</v>
      </c>
      <c r="C1" s="1122"/>
      <c r="D1" s="259" t="s">
        <v>788</v>
      </c>
      <c r="F1" s="1123" t="str">
        <f>IF($J$2=リスト!$G$7,"","このシートは、"&amp;D1&amp;"の年間実績のみで使用します。")</f>
        <v>このシートは、R3補正の年間実績のみで使用します。</v>
      </c>
      <c r="G1" s="1123"/>
      <c r="H1" s="1123"/>
      <c r="I1" s="1123"/>
      <c r="J1" s="1123"/>
      <c r="K1" s="1123"/>
      <c r="L1" s="1123"/>
      <c r="M1" s="180"/>
    </row>
    <row r="2" spans="2:20" ht="21" customHeight="1">
      <c r="I2" s="509"/>
      <c r="J2" s="1124" t="str">
        <f>IF('2-1(表紙)'!$J$3="","",'2-1(表紙)'!$J$3)</f>
        <v/>
      </c>
      <c r="K2" s="1124"/>
      <c r="L2" s="1124"/>
    </row>
    <row r="3" spans="2:20" ht="21" customHeight="1">
      <c r="I3" s="509"/>
      <c r="J3" s="1125" t="str">
        <f>IF(J2&lt;&gt;"実績報告書（年間）","",IF('2-1(表紙)'!$J$4="","",'2-1(表紙)'!$J$4))</f>
        <v/>
      </c>
      <c r="K3" s="1125"/>
      <c r="L3" s="1125"/>
    </row>
    <row r="4" spans="2:20" ht="21" customHeight="1">
      <c r="I4" s="509"/>
      <c r="J4" s="1126" t="str">
        <f>IF(J2&lt;&gt;"実績報告書（年間）","",IF('2-1(表紙)'!$J$5="","",'2-1(表紙)'!$J$5))</f>
        <v/>
      </c>
      <c r="K4" s="1126"/>
      <c r="L4" s="1126"/>
    </row>
    <row r="5" spans="2:20" ht="21" customHeight="1">
      <c r="B5" s="184" t="s">
        <v>16</v>
      </c>
      <c r="O5" s="63"/>
      <c r="P5" s="63"/>
      <c r="Q5" s="63"/>
      <c r="R5" s="63"/>
      <c r="S5" s="63"/>
      <c r="T5" s="63"/>
    </row>
    <row r="6" spans="2:20" ht="21" customHeight="1">
      <c r="B6" s="184" t="s">
        <v>17</v>
      </c>
      <c r="O6" s="63"/>
      <c r="P6" s="63"/>
      <c r="Q6" s="63"/>
      <c r="R6" s="63"/>
      <c r="S6" s="63"/>
      <c r="T6" s="63"/>
    </row>
    <row r="7" spans="2:20" ht="21" customHeight="1">
      <c r="K7" s="508" t="str">
        <f>IF(J2&lt;&gt;"実績報告書（年間）","",IF('2-1(表紙)'!$I$15="","",'2-1(表紙)'!$I$15))</f>
        <v/>
      </c>
      <c r="L7" s="508" t="str">
        <f>IF(J2&lt;&gt;"実績報告書（年間）","",IF('2-1(表紙)'!$K$15="","",'2-1(表紙)'!$K$15))</f>
        <v/>
      </c>
      <c r="O7" s="63"/>
      <c r="P7" s="63"/>
      <c r="Q7" s="63"/>
      <c r="R7" s="63"/>
      <c r="S7" s="63"/>
      <c r="T7" s="63"/>
    </row>
    <row r="8" spans="2:20" ht="21" customHeight="1">
      <c r="H8" s="1127" t="str">
        <f>IF(J2&lt;&gt;"実績報告書（年間）","",IF('2-1(表紙)'!$H$10="","",'2-1(表紙)'!$H$10))</f>
        <v/>
      </c>
      <c r="I8" s="1127"/>
      <c r="J8" s="1127"/>
      <c r="K8" s="1127"/>
      <c r="L8" s="1127"/>
      <c r="O8" s="63"/>
      <c r="P8" s="63"/>
      <c r="Q8" s="63"/>
      <c r="R8" s="63"/>
      <c r="S8" s="63"/>
      <c r="T8" s="63"/>
    </row>
    <row r="9" spans="2:20" ht="21" customHeight="1">
      <c r="H9" s="1127" t="str">
        <f>IF(J2&lt;&gt;"実績報告書（年間）","",IF('2-1(表紙)'!$H$11="","",'2-1(表紙)'!$H$11))</f>
        <v/>
      </c>
      <c r="I9" s="1127"/>
      <c r="J9" s="1127"/>
      <c r="K9" s="1127" t="str">
        <f>IF(J2&lt;&gt;"実績報告書（年間）","",IF('2-1(表紙)'!$J$11="","",'2-1(表紙)'!$J$11))</f>
        <v/>
      </c>
      <c r="L9" s="1127"/>
    </row>
    <row r="10" spans="2:20" ht="21" customHeight="1"/>
    <row r="11" spans="2:20" ht="21" customHeight="1">
      <c r="B11" s="1128" t="str">
        <f>"令和３年度補正"&amp;'2-1(表紙)'!B17</f>
        <v>令和３年度補正「緑の雇用」新規就業者育成推進事業</v>
      </c>
      <c r="C11" s="1128"/>
      <c r="D11" s="1128"/>
      <c r="E11" s="1128"/>
      <c r="F11" s="1128"/>
      <c r="G11" s="1128"/>
      <c r="H11" s="1128"/>
      <c r="I11" s="1128"/>
      <c r="J11" s="1128"/>
      <c r="K11" s="1128"/>
      <c r="L11" s="1128"/>
    </row>
    <row r="12" spans="2:20" ht="21" customHeight="1">
      <c r="B12" s="1128" t="s">
        <v>790</v>
      </c>
      <c r="C12" s="1128"/>
      <c r="D12" s="1128"/>
      <c r="E12" s="1128"/>
      <c r="F12" s="1128"/>
      <c r="G12" s="1128"/>
      <c r="H12" s="1128"/>
      <c r="I12" s="1128"/>
      <c r="J12" s="1128"/>
      <c r="K12" s="1128"/>
      <c r="L12" s="1128"/>
    </row>
    <row r="13" spans="2:20" ht="21" customHeight="1">
      <c r="B13" s="448"/>
      <c r="C13" s="448"/>
      <c r="D13" s="448"/>
      <c r="E13" s="448"/>
      <c r="F13" s="448"/>
      <c r="G13" s="448"/>
      <c r="H13" s="448"/>
      <c r="I13" s="448"/>
      <c r="J13" s="448"/>
      <c r="K13" s="448"/>
    </row>
    <row r="14" spans="2:20" ht="21" customHeight="1">
      <c r="B14" s="448" t="s">
        <v>187</v>
      </c>
      <c r="C14" s="448"/>
      <c r="D14" s="448"/>
      <c r="E14" s="448"/>
      <c r="F14" s="448"/>
      <c r="G14" s="448"/>
      <c r="H14" s="448"/>
      <c r="I14" s="448"/>
      <c r="J14" s="448"/>
      <c r="K14" s="448"/>
    </row>
    <row r="15" spans="2:20" ht="21" customHeight="1">
      <c r="B15" s="448"/>
      <c r="C15" s="448"/>
      <c r="D15" s="448"/>
      <c r="E15" s="448"/>
      <c r="F15" s="448"/>
      <c r="G15" s="448"/>
      <c r="H15" s="448"/>
      <c r="I15" s="448"/>
      <c r="J15" s="448"/>
      <c r="K15" s="448"/>
    </row>
    <row r="16" spans="2:20" ht="21" customHeight="1">
      <c r="B16" s="1129" t="s">
        <v>22</v>
      </c>
      <c r="C16" s="1129"/>
      <c r="D16" s="1129"/>
      <c r="E16" s="1129"/>
      <c r="F16" s="1129"/>
      <c r="G16" s="1129"/>
      <c r="H16" s="1129"/>
      <c r="I16" s="1129"/>
      <c r="J16" s="1129"/>
      <c r="K16" s="1129"/>
      <c r="L16" s="1129"/>
    </row>
    <row r="17" spans="2:14" ht="21" customHeight="1"/>
    <row r="18" spans="2:14" ht="21" customHeight="1">
      <c r="B18" s="184" t="s">
        <v>188</v>
      </c>
    </row>
    <row r="19" spans="2:14" ht="21" customHeight="1">
      <c r="C19" s="1118" t="s">
        <v>189</v>
      </c>
      <c r="D19" s="1119"/>
      <c r="E19" s="398" t="s">
        <v>497</v>
      </c>
      <c r="F19" s="407"/>
      <c r="G19" s="181" t="s">
        <v>191</v>
      </c>
      <c r="H19" s="407"/>
      <c r="I19" s="181" t="s">
        <v>192</v>
      </c>
      <c r="J19" s="407"/>
      <c r="K19" s="182" t="s">
        <v>193</v>
      </c>
    </row>
    <row r="20" spans="2:14" ht="21" customHeight="1">
      <c r="C20" s="1118" t="s">
        <v>190</v>
      </c>
      <c r="D20" s="1119"/>
      <c r="E20" s="570">
        <v>4</v>
      </c>
      <c r="F20" s="1078" t="s">
        <v>523</v>
      </c>
      <c r="G20" s="1078"/>
      <c r="H20" s="397"/>
      <c r="I20" s="487" t="s">
        <v>498</v>
      </c>
      <c r="J20" s="488"/>
      <c r="K20" s="396"/>
    </row>
    <row r="21" spans="2:14" ht="21" customHeight="1"/>
    <row r="22" spans="2:14" ht="21" customHeight="1">
      <c r="B22" s="184" t="s">
        <v>500</v>
      </c>
      <c r="K22" s="509" t="s">
        <v>226</v>
      </c>
    </row>
    <row r="23" spans="2:14" ht="21" customHeight="1">
      <c r="C23" s="1118"/>
      <c r="D23" s="1119"/>
      <c r="E23" s="1130" t="s">
        <v>578</v>
      </c>
      <c r="F23" s="1130"/>
      <c r="G23" s="1130" t="s">
        <v>203</v>
      </c>
      <c r="H23" s="1130"/>
      <c r="I23" s="1130"/>
      <c r="J23" s="1130" t="s">
        <v>202</v>
      </c>
      <c r="K23" s="1130"/>
    </row>
    <row r="24" spans="2:14" ht="21" customHeight="1">
      <c r="C24" s="1131" t="s">
        <v>796</v>
      </c>
      <c r="D24" s="1132"/>
      <c r="E24" s="1133"/>
      <c r="F24" s="1133"/>
      <c r="G24" s="1116" t="str">
        <f>IF(AND($J$2="実績報告書（年間）",J24&lt;&gt;""),J24-E24,"")</f>
        <v/>
      </c>
      <c r="H24" s="1116"/>
      <c r="I24" s="1116"/>
      <c r="J24" s="1117" t="str">
        <f>IF('2-12(積算表)'!D18&lt;&gt;0,'2-12(積算表)'!D18,"")</f>
        <v/>
      </c>
      <c r="K24" s="1117"/>
    </row>
    <row r="25" spans="2:14" ht="21" customHeight="1">
      <c r="C25" s="1131" t="s">
        <v>797</v>
      </c>
      <c r="D25" s="1132"/>
      <c r="E25" s="1133"/>
      <c r="F25" s="1133"/>
      <c r="G25" s="1116" t="str">
        <f>IF(AND($J$2="実績報告書（年間）",J25&lt;&gt;""),J25-E25,"")</f>
        <v/>
      </c>
      <c r="H25" s="1116"/>
      <c r="I25" s="1116"/>
      <c r="J25" s="1117" t="str">
        <f>IF('2-12(積算表)'!G18&lt;&gt;0,'2-12(積算表)'!G18,"")</f>
        <v/>
      </c>
      <c r="K25" s="1117"/>
    </row>
    <row r="26" spans="2:14" ht="21" hidden="1" customHeight="1">
      <c r="C26" s="1108" t="s">
        <v>194</v>
      </c>
      <c r="D26" s="1109"/>
      <c r="E26" s="1110"/>
      <c r="F26" s="1110"/>
      <c r="G26" s="1111"/>
      <c r="H26" s="1111"/>
      <c r="I26" s="1111"/>
      <c r="J26" s="1111"/>
      <c r="K26" s="1111"/>
    </row>
    <row r="27" spans="2:14" ht="21" hidden="1" customHeight="1">
      <c r="C27" s="1108" t="s">
        <v>286</v>
      </c>
      <c r="D27" s="1109"/>
      <c r="E27" s="1110"/>
      <c r="F27" s="1110"/>
      <c r="G27" s="1111"/>
      <c r="H27" s="1111"/>
      <c r="I27" s="1111"/>
      <c r="J27" s="1111"/>
      <c r="K27" s="1111"/>
    </row>
    <row r="28" spans="2:14" ht="21" hidden="1" customHeight="1">
      <c r="C28" s="1108" t="s">
        <v>287</v>
      </c>
      <c r="D28" s="1109"/>
      <c r="E28" s="1110"/>
      <c r="F28" s="1110"/>
      <c r="G28" s="1111"/>
      <c r="H28" s="1111"/>
      <c r="I28" s="1111"/>
      <c r="J28" s="1111"/>
      <c r="K28" s="1111"/>
    </row>
    <row r="29" spans="2:14" ht="21" customHeight="1">
      <c r="C29" s="1112" t="s">
        <v>289</v>
      </c>
      <c r="D29" s="1113"/>
      <c r="E29" s="1114"/>
      <c r="F29" s="1115"/>
      <c r="G29" s="1116" t="str">
        <f>IF(AND($J$2="実績報告書（年間）",J29&lt;&gt;""),J29-E29,"")</f>
        <v/>
      </c>
      <c r="H29" s="1116"/>
      <c r="I29" s="1116"/>
      <c r="J29" s="1117" t="str">
        <f>IF('2-12(積算表)'!H25&lt;&gt;0,'2-12(積算表)'!H25,"")</f>
        <v/>
      </c>
      <c r="K29" s="1117"/>
      <c r="N29" s="510" t="str">
        <f>'2-12(積算表)'!L25</f>
        <v>※TR多技能化のみ（ＦＷなし）の場合は指導管理費はR3補正となる</v>
      </c>
    </row>
    <row r="30" spans="2:14" ht="21" customHeight="1">
      <c r="C30" s="1118" t="s">
        <v>269</v>
      </c>
      <c r="D30" s="1119"/>
      <c r="E30" s="1120">
        <f>IF(SUM(E24:F29)=0,0,SUM(E24:F29))</f>
        <v>0</v>
      </c>
      <c r="F30" s="1120"/>
      <c r="G30" s="1120">
        <f>IF(J2="実績報告書（年間）",SUM(G24:I29),0)</f>
        <v>0</v>
      </c>
      <c r="H30" s="1120"/>
      <c r="I30" s="1120"/>
      <c r="J30" s="1120">
        <f>IF(SUM(J24:K29)&lt;&gt;0,SUM(J24:K29),0)</f>
        <v>0</v>
      </c>
      <c r="K30" s="1120"/>
    </row>
    <row r="31" spans="2:14" ht="21" customHeight="1">
      <c r="B31" s="184" t="s">
        <v>195</v>
      </c>
    </row>
    <row r="32" spans="2:14" ht="21" customHeight="1">
      <c r="C32" s="1118" t="s">
        <v>196</v>
      </c>
      <c r="D32" s="1119"/>
      <c r="E32" s="1134" t="str">
        <f>IF('2-15_TR多技能化研修(R3補正)助成金請求書【上期】'!E32&lt;&gt;"",'2-15_TR多技能化研修(R3補正)助成金請求書【上期】'!E32,"")</f>
        <v/>
      </c>
      <c r="F32" s="1135"/>
      <c r="G32" s="1135"/>
      <c r="H32" s="1135"/>
      <c r="I32" s="1135"/>
      <c r="J32" s="1135"/>
      <c r="K32" s="1136"/>
    </row>
    <row r="33" spans="2:12" ht="21" customHeight="1">
      <c r="C33" s="1118" t="s">
        <v>197</v>
      </c>
      <c r="D33" s="1119"/>
      <c r="E33" s="1134" t="str">
        <f>IF('2-15_TR多技能化研修(R3補正)助成金請求書【上期】'!E33&lt;&gt;"",'2-15_TR多技能化研修(R3補正)助成金請求書【上期】'!E33,"")</f>
        <v/>
      </c>
      <c r="F33" s="1135"/>
      <c r="G33" s="1135"/>
      <c r="H33" s="1135"/>
      <c r="I33" s="1135"/>
      <c r="J33" s="1135"/>
      <c r="K33" s="1136"/>
    </row>
    <row r="34" spans="2:12" ht="21" customHeight="1">
      <c r="C34" s="1118" t="s">
        <v>198</v>
      </c>
      <c r="D34" s="1119"/>
      <c r="E34" s="1134" t="str">
        <f>IF('2-15_TR多技能化研修(R3補正)助成金請求書【上期】'!E34&lt;&gt;"",'2-15_TR多技能化研修(R3補正)助成金請求書【上期】'!E34,"")</f>
        <v/>
      </c>
      <c r="F34" s="1135"/>
      <c r="G34" s="1135"/>
      <c r="H34" s="1135"/>
      <c r="I34" s="1135"/>
      <c r="J34" s="1135"/>
      <c r="K34" s="1136"/>
    </row>
    <row r="35" spans="2:12" ht="21" customHeight="1">
      <c r="C35" s="1118" t="s">
        <v>199</v>
      </c>
      <c r="D35" s="1119"/>
      <c r="E35" s="1140" t="str">
        <f>IF('2-15_TR多技能化研修(R3補正)助成金請求書【上期】'!E35&lt;&gt;"",'2-15_TR多技能化研修(R3補正)助成金請求書【上期】'!E35,"")</f>
        <v/>
      </c>
      <c r="F35" s="1141"/>
      <c r="G35" s="1141"/>
      <c r="H35" s="1141"/>
      <c r="I35" s="1141"/>
      <c r="J35" s="1141"/>
      <c r="K35" s="1142"/>
    </row>
    <row r="36" spans="2:12" ht="54.95" customHeight="1">
      <c r="C36" s="1118" t="s">
        <v>200</v>
      </c>
      <c r="D36" s="1119"/>
      <c r="E36" s="1137" t="str">
        <f>IF('2-15_TR多技能化研修(R3補正)助成金請求書【上期】'!E36&lt;&gt;"",'2-15_TR多技能化研修(R3補正)助成金請求書【上期】'!E36,"")</f>
        <v/>
      </c>
      <c r="F36" s="1138"/>
      <c r="G36" s="1138"/>
      <c r="H36" s="1138"/>
      <c r="I36" s="1138"/>
      <c r="J36" s="1138"/>
      <c r="K36" s="1139"/>
    </row>
    <row r="37" spans="2:12" ht="54.95" customHeight="1">
      <c r="C37" s="1118" t="s">
        <v>201</v>
      </c>
      <c r="D37" s="1119"/>
      <c r="E37" s="1137" t="str">
        <f>IF('2-15_TR多技能化研修(R3補正)助成金請求書【上期】'!E37&lt;&gt;"",'2-15_TR多技能化研修(R3補正)助成金請求書【上期】'!E37,"")</f>
        <v/>
      </c>
      <c r="F37" s="1138"/>
      <c r="G37" s="1138"/>
      <c r="H37" s="1138"/>
      <c r="I37" s="1138"/>
      <c r="J37" s="1138"/>
      <c r="K37" s="1139"/>
    </row>
    <row r="38" spans="2:12" s="33" customFormat="1" ht="28.35" customHeight="1">
      <c r="C38" s="1097" t="s">
        <v>594</v>
      </c>
      <c r="D38" s="1097"/>
      <c r="E38" s="1097"/>
      <c r="F38" s="1097"/>
      <c r="G38" s="1097"/>
      <c r="H38" s="1097"/>
      <c r="I38" s="1097"/>
      <c r="J38" s="1097"/>
      <c r="K38" s="1097"/>
    </row>
    <row r="39" spans="2:12" ht="21" customHeight="1"/>
    <row r="40" spans="2:12" ht="21" customHeight="1">
      <c r="B40" s="184" t="s">
        <v>214</v>
      </c>
    </row>
    <row r="41" spans="2:12" ht="21" customHeight="1">
      <c r="B41" s="184" t="s">
        <v>215</v>
      </c>
    </row>
    <row r="42" spans="2:12" ht="21" customHeight="1">
      <c r="K42" s="509"/>
      <c r="L42" s="184" t="s">
        <v>216</v>
      </c>
    </row>
    <row r="43" spans="2:12" ht="21" customHeight="1">
      <c r="B43" s="184" t="s">
        <v>588</v>
      </c>
    </row>
  </sheetData>
  <sheetProtection algorithmName="SHA-512" hashValue="6cG6OiC2/RHc+FWwaNzY7HSXedGKQlAnNSaCjxtFsPRhLlWulyZl523m/UbPbs8mv+CLFQNeWitgsTB5bVLWFA==" saltValue="BLoQNonkKnYcOo8++oB9Fg==" spinCount="100000" sheet="1" objects="1" scenarios="1"/>
  <customSheetViews>
    <customSheetView guid="{76F1C708-D4F6-4FB5-9F5B-3EE58D925F2F}" showPageBreaks="1" printArea="1" hiddenRows="1" view="pageBreakPreview">
      <selection activeCell="B1" sqref="B1:C1"/>
      <pageMargins left="0.78740157480314965" right="0.39370078740157483" top="0.39370078740157483" bottom="0.39370078740157483" header="0.19685039370078741" footer="0.19685039370078741"/>
      <pageSetup paperSize="9" scale="85" orientation="portrait" r:id="rId1"/>
    </customSheetView>
  </customSheetViews>
  <mergeCells count="59">
    <mergeCell ref="C37:D37"/>
    <mergeCell ref="E37:K37"/>
    <mergeCell ref="C33:D33"/>
    <mergeCell ref="E33:K33"/>
    <mergeCell ref="C34:D34"/>
    <mergeCell ref="E34:K34"/>
    <mergeCell ref="C35:D35"/>
    <mergeCell ref="E35:K35"/>
    <mergeCell ref="J30:K30"/>
    <mergeCell ref="C32:D32"/>
    <mergeCell ref="E32:K32"/>
    <mergeCell ref="C36:D36"/>
    <mergeCell ref="E36:K36"/>
    <mergeCell ref="C24:D24"/>
    <mergeCell ref="E24:F24"/>
    <mergeCell ref="G24:I24"/>
    <mergeCell ref="J24:K24"/>
    <mergeCell ref="C26:D26"/>
    <mergeCell ref="E26:F26"/>
    <mergeCell ref="G26:I26"/>
    <mergeCell ref="J26:K26"/>
    <mergeCell ref="C25:D25"/>
    <mergeCell ref="E25:F25"/>
    <mergeCell ref="G25:I25"/>
    <mergeCell ref="J25:K25"/>
    <mergeCell ref="B16:L16"/>
    <mergeCell ref="C19:D19"/>
    <mergeCell ref="C20:D20"/>
    <mergeCell ref="F20:G20"/>
    <mergeCell ref="C23:D23"/>
    <mergeCell ref="E23:F23"/>
    <mergeCell ref="G23:I23"/>
    <mergeCell ref="J23:K23"/>
    <mergeCell ref="H8:L8"/>
    <mergeCell ref="H9:J9"/>
    <mergeCell ref="K9:L9"/>
    <mergeCell ref="B11:L11"/>
    <mergeCell ref="B12:L12"/>
    <mergeCell ref="B1:C1"/>
    <mergeCell ref="F1:L1"/>
    <mergeCell ref="J2:L2"/>
    <mergeCell ref="J3:L3"/>
    <mergeCell ref="J4:L4"/>
    <mergeCell ref="C38:K38"/>
    <mergeCell ref="C27:D27"/>
    <mergeCell ref="E27:F27"/>
    <mergeCell ref="G27:I27"/>
    <mergeCell ref="J27:K27"/>
    <mergeCell ref="C28:D28"/>
    <mergeCell ref="E28:F28"/>
    <mergeCell ref="G28:I28"/>
    <mergeCell ref="J28:K28"/>
    <mergeCell ref="C29:D29"/>
    <mergeCell ref="E29:F29"/>
    <mergeCell ref="G29:I29"/>
    <mergeCell ref="J29:K29"/>
    <mergeCell ref="C30:D30"/>
    <mergeCell ref="E30:F30"/>
    <mergeCell ref="G30:I30"/>
  </mergeCells>
  <phoneticPr fontId="28"/>
  <conditionalFormatting sqref="J2:L4 K7:L7 H8:L9 G30:K30 E30 G24:K24 G29:I29">
    <cfRule type="expression" dxfId="27" priority="8" stopIfTrue="1">
      <formula>E2=""</formula>
    </cfRule>
  </conditionalFormatting>
  <conditionalFormatting sqref="F19 J19 E20 H19:H20 E29:F29 E32:K37">
    <cfRule type="expression" dxfId="26" priority="7" stopIfTrue="1">
      <formula>E19=""</formula>
    </cfRule>
  </conditionalFormatting>
  <conditionalFormatting sqref="G24:I24">
    <cfRule type="expression" dxfId="25" priority="6" stopIfTrue="1">
      <formula>G24=""</formula>
    </cfRule>
  </conditionalFormatting>
  <conditionalFormatting sqref="E24:F24">
    <cfRule type="expression" dxfId="24" priority="5" stopIfTrue="1">
      <formula>E24=""</formula>
    </cfRule>
  </conditionalFormatting>
  <conditionalFormatting sqref="G25:K25">
    <cfRule type="expression" dxfId="23" priority="4" stopIfTrue="1">
      <formula>G25=""</formula>
    </cfRule>
  </conditionalFormatting>
  <conditionalFormatting sqref="G25:I25">
    <cfRule type="expression" dxfId="22" priority="3" stopIfTrue="1">
      <formula>G25=""</formula>
    </cfRule>
  </conditionalFormatting>
  <conditionalFormatting sqref="E25:F25">
    <cfRule type="expression" dxfId="21" priority="2" stopIfTrue="1">
      <formula>E25=""</formula>
    </cfRule>
  </conditionalFormatting>
  <conditionalFormatting sqref="J29:K29">
    <cfRule type="expression" dxfId="20" priority="1" stopIfTrue="1">
      <formula>J29=""</formula>
    </cfRule>
  </conditionalFormatting>
  <dataValidations disablePrompts="1" count="4">
    <dataValidation allowBlank="1" showInputMessage="1" sqref="E32:K37" xr:uid="{00000000-0002-0000-1700-000000000000}"/>
    <dataValidation imeMode="disabled" allowBlank="1" showInputMessage="1" showErrorMessage="1" sqref="H20" xr:uid="{00000000-0002-0000-1700-000001000000}"/>
    <dataValidation type="whole" allowBlank="1" showInputMessage="1" showErrorMessage="1" error="1～31の日数を入力してください。" sqref="J19" xr:uid="{00000000-0002-0000-1700-000002000000}">
      <formula1>1</formula1>
      <formula2>31</formula2>
    </dataValidation>
    <dataValidation type="whole" allowBlank="1" showInputMessage="1" showErrorMessage="1" error="1～12の月数を入力してください。" sqref="H19" xr:uid="{00000000-0002-0000-1700-000003000000}">
      <formula1>1</formula1>
      <formula2>12</formula2>
    </dataValidation>
  </dataValidations>
  <pageMargins left="0.78740157480314965" right="0.39370078740157483" top="0.39370078740157483" bottom="0.39370078740157483" header="0.19685039370078741" footer="0.19685039370078741"/>
  <pageSetup paperSize="9" scale="85"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5"/>
  </sheetPr>
  <dimension ref="A1:T45"/>
  <sheetViews>
    <sheetView tabSelected="1" view="pageBreakPreview" zoomScaleNormal="100" zoomScaleSheetLayoutView="100" workbookViewId="0">
      <selection sqref="A1:C1"/>
    </sheetView>
  </sheetViews>
  <sheetFormatPr defaultRowHeight="13.5" customHeight="1"/>
  <cols>
    <col min="1" max="1" width="3.625" style="33" customWidth="1"/>
    <col min="2" max="2" width="9" style="33"/>
    <col min="3" max="3" width="5.25" style="33" bestFit="1" customWidth="1"/>
    <col min="4" max="6" width="5.625" style="33" customWidth="1"/>
    <col min="7" max="7" width="9" style="33" bestFit="1" customWidth="1"/>
    <col min="8" max="8" width="9.125" style="33" customWidth="1"/>
    <col min="9" max="9" width="10.625" style="33" customWidth="1"/>
    <col min="10" max="10" width="12.625" style="33" customWidth="1"/>
    <col min="11" max="11" width="10.625" style="33" customWidth="1"/>
    <col min="12" max="12" width="3.625" style="33" customWidth="1"/>
    <col min="13" max="13" width="9" style="33"/>
    <col min="14" max="15" width="9" style="33" customWidth="1"/>
    <col min="16" max="16384" width="9" style="33"/>
  </cols>
  <sheetData>
    <row r="1" spans="1:20" ht="20.100000000000001" customHeight="1">
      <c r="A1" s="714" t="s">
        <v>315</v>
      </c>
      <c r="B1" s="715"/>
      <c r="C1" s="716"/>
      <c r="D1" s="57" t="s">
        <v>698</v>
      </c>
      <c r="E1" s="58"/>
    </row>
    <row r="2" spans="1:20" ht="20.100000000000001" customHeight="1">
      <c r="A2" s="59"/>
      <c r="B2" s="59"/>
      <c r="C2" s="59"/>
      <c r="D2" s="60"/>
      <c r="E2" s="61"/>
      <c r="I2" s="62" t="s">
        <v>235</v>
      </c>
      <c r="J2" s="58"/>
      <c r="K2" s="58"/>
    </row>
    <row r="3" spans="1:20" ht="20.100000000000001" customHeight="1">
      <c r="I3" s="236" t="s">
        <v>13</v>
      </c>
      <c r="J3" s="717"/>
      <c r="K3" s="717"/>
    </row>
    <row r="4" spans="1:20" ht="20.100000000000001" customHeight="1">
      <c r="I4" s="236" t="s">
        <v>14</v>
      </c>
      <c r="J4" s="718"/>
      <c r="K4" s="718"/>
    </row>
    <row r="5" spans="1:20" ht="20.100000000000001" customHeight="1">
      <c r="I5" s="236" t="s">
        <v>15</v>
      </c>
      <c r="J5" s="719"/>
      <c r="K5" s="719"/>
    </row>
    <row r="6" spans="1:20" ht="20.100000000000001" customHeight="1">
      <c r="I6" s="236" t="s">
        <v>18</v>
      </c>
      <c r="J6" s="720" t="str">
        <f>IF(OR(H15="",I15="",J15="",K15=""),"",(H15 &amp; "-" &amp; VLOOKUP(I15,リスト!K4:L50,2,FALSE) &amp; "-" &amp; VLOOKUP(J15,リスト!O4:P12,2,FALSE) &amp; "-" &amp; K15 &amp; "-2"))</f>
        <v/>
      </c>
      <c r="K6" s="720"/>
      <c r="P6" s="63"/>
      <c r="Q6" s="63"/>
      <c r="R6" s="63"/>
      <c r="S6" s="63"/>
      <c r="T6" s="63"/>
    </row>
    <row r="7" spans="1:20" ht="20.100000000000001" customHeight="1">
      <c r="B7" s="33" t="s">
        <v>16</v>
      </c>
      <c r="P7" s="63"/>
      <c r="Q7" s="63"/>
      <c r="R7" s="63"/>
      <c r="S7" s="63"/>
      <c r="T7" s="63"/>
    </row>
    <row r="8" spans="1:20" ht="20.100000000000001" customHeight="1">
      <c r="B8" s="33" t="s">
        <v>17</v>
      </c>
      <c r="P8" s="63"/>
      <c r="Q8" s="63"/>
      <c r="R8" s="63"/>
      <c r="S8" s="63"/>
      <c r="T8" s="63"/>
    </row>
    <row r="9" spans="1:20" ht="20.100000000000001" customHeight="1">
      <c r="P9" s="63"/>
      <c r="Q9" s="63"/>
      <c r="R9" s="63"/>
      <c r="S9" s="63"/>
      <c r="T9" s="63"/>
    </row>
    <row r="10" spans="1:20" ht="20.100000000000001" customHeight="1">
      <c r="F10" s="721" t="s">
        <v>533</v>
      </c>
      <c r="G10" s="722"/>
      <c r="H10" s="707"/>
      <c r="I10" s="707"/>
      <c r="J10" s="707"/>
      <c r="K10" s="707"/>
      <c r="N10" s="642"/>
      <c r="O10" s="642"/>
      <c r="P10" s="63"/>
      <c r="Q10" s="63"/>
      <c r="R10" s="63"/>
      <c r="S10" s="63"/>
      <c r="T10" s="63"/>
    </row>
    <row r="11" spans="1:20" ht="20.100000000000001" customHeight="1">
      <c r="F11" s="548" t="s">
        <v>19</v>
      </c>
      <c r="G11" s="549" t="s">
        <v>20</v>
      </c>
      <c r="H11" s="710"/>
      <c r="I11" s="710"/>
      <c r="J11" s="707"/>
      <c r="K11" s="707"/>
    </row>
    <row r="12" spans="1:20" ht="20.100000000000001" customHeight="1"/>
    <row r="13" spans="1:20" ht="20.100000000000001" customHeight="1">
      <c r="H13" s="723" t="s">
        <v>586</v>
      </c>
      <c r="I13" s="723"/>
      <c r="J13" s="723"/>
      <c r="K13" s="723"/>
    </row>
    <row r="14" spans="1:20" ht="20.100000000000001" customHeight="1">
      <c r="H14" s="56" t="s">
        <v>9</v>
      </c>
      <c r="I14" s="56" t="s">
        <v>10</v>
      </c>
      <c r="J14" s="64" t="s">
        <v>11</v>
      </c>
      <c r="K14" s="56" t="s">
        <v>12</v>
      </c>
    </row>
    <row r="15" spans="1:20" ht="20.100000000000001" customHeight="1">
      <c r="H15" s="65">
        <v>4</v>
      </c>
      <c r="I15" s="55"/>
      <c r="J15" s="55"/>
      <c r="K15" s="55"/>
    </row>
    <row r="16" spans="1:20" ht="20.100000000000001" customHeight="1"/>
    <row r="17" spans="2:11" ht="20.100000000000001" customHeight="1">
      <c r="B17" s="708" t="s">
        <v>453</v>
      </c>
      <c r="C17" s="708"/>
      <c r="D17" s="708"/>
      <c r="E17" s="708"/>
      <c r="F17" s="708"/>
      <c r="G17" s="708"/>
      <c r="H17" s="708"/>
      <c r="I17" s="708"/>
      <c r="J17" s="708"/>
      <c r="K17" s="708"/>
    </row>
    <row r="18" spans="2:11" ht="20.100000000000001" customHeight="1">
      <c r="B18" s="708" t="str">
        <f>IF(J3&lt;&gt;"","ＴＲ・ＦＷ・多技能化研修" &amp; VLOOKUP(J3,リスト!G4:H8,2,FALSE),"")</f>
        <v/>
      </c>
      <c r="C18" s="708"/>
      <c r="D18" s="708"/>
      <c r="E18" s="708"/>
      <c r="F18" s="708"/>
      <c r="G18" s="708"/>
      <c r="H18" s="708"/>
      <c r="I18" s="708"/>
      <c r="J18" s="708"/>
      <c r="K18" s="708"/>
    </row>
    <row r="19" spans="2:11" ht="20.100000000000001" customHeight="1">
      <c r="B19" s="58"/>
      <c r="C19" s="58"/>
      <c r="D19" s="58"/>
      <c r="E19" s="58"/>
      <c r="F19" s="58"/>
      <c r="G19" s="58"/>
      <c r="H19" s="58"/>
      <c r="I19" s="58"/>
      <c r="J19" s="58"/>
      <c r="K19" s="58"/>
    </row>
    <row r="20" spans="2:11" ht="20.100000000000001" customHeight="1">
      <c r="B20" s="58" t="s">
        <v>21</v>
      </c>
      <c r="C20" s="58"/>
      <c r="D20" s="58"/>
      <c r="E20" s="58"/>
      <c r="F20" s="58"/>
      <c r="G20" s="58"/>
      <c r="H20" s="58"/>
      <c r="I20" s="58"/>
      <c r="J20" s="58"/>
      <c r="K20" s="58"/>
    </row>
    <row r="21" spans="2:11" ht="18" customHeight="1">
      <c r="B21" s="58"/>
      <c r="C21" s="58"/>
      <c r="D21" s="58"/>
      <c r="E21" s="58"/>
      <c r="F21" s="58"/>
      <c r="G21" s="58"/>
      <c r="H21" s="58"/>
      <c r="I21" s="58"/>
      <c r="J21" s="58"/>
      <c r="K21" s="58"/>
    </row>
    <row r="22" spans="2:11" ht="18" customHeight="1">
      <c r="B22" s="709" t="s">
        <v>22</v>
      </c>
      <c r="C22" s="709"/>
      <c r="D22" s="709"/>
      <c r="E22" s="709"/>
      <c r="F22" s="709"/>
      <c r="G22" s="709"/>
      <c r="H22" s="709"/>
      <c r="I22" s="709"/>
      <c r="J22" s="709"/>
      <c r="K22" s="709"/>
    </row>
    <row r="23" spans="2:11" ht="18" customHeight="1"/>
    <row r="24" spans="2:11" ht="18" customHeight="1">
      <c r="B24" s="53" t="s">
        <v>430</v>
      </c>
      <c r="C24" s="511" t="s">
        <v>8</v>
      </c>
      <c r="D24" s="512" t="s">
        <v>296</v>
      </c>
      <c r="E24" s="712" t="str">
        <f>B18</f>
        <v/>
      </c>
      <c r="F24" s="712"/>
      <c r="G24" s="712"/>
      <c r="H24" s="712"/>
      <c r="I24" s="712"/>
      <c r="J24" s="712"/>
      <c r="K24" s="713"/>
    </row>
    <row r="25" spans="2:11" ht="18" customHeight="1">
      <c r="B25" s="53" t="s">
        <v>29</v>
      </c>
      <c r="C25" s="511" t="s">
        <v>8</v>
      </c>
      <c r="D25" s="512" t="s">
        <v>297</v>
      </c>
      <c r="E25" s="712" t="s">
        <v>294</v>
      </c>
      <c r="F25" s="712"/>
      <c r="G25" s="712"/>
      <c r="H25" s="712"/>
      <c r="I25" s="712"/>
      <c r="J25" s="712"/>
      <c r="K25" s="713"/>
    </row>
    <row r="26" spans="2:11" ht="18" customHeight="1">
      <c r="B26" s="53" t="s">
        <v>29</v>
      </c>
      <c r="C26" s="511" t="s">
        <v>8</v>
      </c>
      <c r="D26" s="512" t="s">
        <v>298</v>
      </c>
      <c r="E26" s="712" t="s">
        <v>260</v>
      </c>
      <c r="F26" s="712"/>
      <c r="G26" s="712"/>
      <c r="H26" s="712"/>
      <c r="I26" s="712"/>
      <c r="J26" s="712"/>
      <c r="K26" s="713"/>
    </row>
    <row r="27" spans="2:11" ht="18" customHeight="1">
      <c r="B27" s="53" t="str">
        <f>IF(OR('2-4(技術習得費)'!F9&lt;&gt;"",'2-4(技術習得費)'!F15&lt;&gt;"",'2-4(技術習得費)'!F21&lt;&gt;"",'2-4(技術習得費)'!F27&lt;&gt;""),"○","")</f>
        <v/>
      </c>
      <c r="C27" s="511" t="s">
        <v>8</v>
      </c>
      <c r="D27" s="512" t="s">
        <v>299</v>
      </c>
      <c r="E27" s="712" t="s">
        <v>295</v>
      </c>
      <c r="F27" s="712"/>
      <c r="G27" s="712"/>
      <c r="H27" s="712"/>
      <c r="I27" s="712"/>
      <c r="J27" s="712"/>
      <c r="K27" s="713"/>
    </row>
    <row r="28" spans="2:11" ht="18" customHeight="1">
      <c r="B28" s="53" t="str">
        <f>IF(OR('2-5(社保等)'!G10&lt;&gt;"",'2-5(社保等)'!G16&lt;&gt;"",'2-5(社保等)'!G22&lt;&gt;""),"○","")</f>
        <v/>
      </c>
      <c r="C28" s="511" t="s">
        <v>8</v>
      </c>
      <c r="D28" s="512" t="s">
        <v>300</v>
      </c>
      <c r="E28" s="712" t="s">
        <v>308</v>
      </c>
      <c r="F28" s="712"/>
      <c r="G28" s="712"/>
      <c r="H28" s="712"/>
      <c r="I28" s="712"/>
      <c r="J28" s="712"/>
      <c r="K28" s="713"/>
    </row>
    <row r="29" spans="2:11" ht="18" customHeight="1">
      <c r="B29" s="53" t="str">
        <f>IF(OR('2-6(住宅・環境費)'!F10&lt;&gt;"",'2-6(住宅・環境費)'!F16&lt;&gt;"",'2-6(住宅・環境費)'!F26&lt;&gt;"",'2-6(住宅・環境費)'!F28&lt;&gt;"",'2-6(住宅・環境費)'!F30&lt;&gt;""),"○","")</f>
        <v/>
      </c>
      <c r="C29" s="511" t="s">
        <v>8</v>
      </c>
      <c r="D29" s="512" t="s">
        <v>301</v>
      </c>
      <c r="E29" s="712" t="s">
        <v>309</v>
      </c>
      <c r="F29" s="712"/>
      <c r="G29" s="712"/>
      <c r="H29" s="712"/>
      <c r="I29" s="712"/>
      <c r="J29" s="712"/>
      <c r="K29" s="713"/>
    </row>
    <row r="30" spans="2:11" ht="18" customHeight="1">
      <c r="B30" s="53" t="str">
        <f>IF(OR('2-7(TR・FW1資材費)'!G16&lt;&gt;"",'2-7(TR・FW1資材費)'!N16&lt;&gt;""),"○","")</f>
        <v/>
      </c>
      <c r="C30" s="511" t="s">
        <v>8</v>
      </c>
      <c r="D30" s="512" t="s">
        <v>302</v>
      </c>
      <c r="E30" s="712" t="s">
        <v>310</v>
      </c>
      <c r="F30" s="712"/>
      <c r="G30" s="712"/>
      <c r="H30" s="712"/>
      <c r="I30" s="712"/>
      <c r="J30" s="712"/>
      <c r="K30" s="713"/>
    </row>
    <row r="31" spans="2:11" ht="18" customHeight="1">
      <c r="B31" s="53" t="str">
        <f>IF('2-8(FW1研修準備費)'!G16&lt;&gt;"","○","")</f>
        <v/>
      </c>
      <c r="C31" s="511" t="s">
        <v>8</v>
      </c>
      <c r="D31" s="512" t="s">
        <v>303</v>
      </c>
      <c r="E31" s="712" t="s">
        <v>311</v>
      </c>
      <c r="F31" s="712"/>
      <c r="G31" s="712"/>
      <c r="H31" s="712"/>
      <c r="I31" s="712"/>
      <c r="J31" s="712"/>
      <c r="K31" s="713"/>
    </row>
    <row r="32" spans="2:11" ht="18" customHeight="1">
      <c r="B32" s="53" t="str">
        <f>IF(OR('2-9(FW安全装備)'!G16&lt;&gt;"",'2-9(FW安全装備)'!N16&lt;&gt;"",'2-9(FW安全装備)'!U16&lt;&gt;""),"○","")</f>
        <v/>
      </c>
      <c r="C32" s="511" t="s">
        <v>8</v>
      </c>
      <c r="D32" s="512" t="s">
        <v>304</v>
      </c>
      <c r="E32" s="712" t="s">
        <v>263</v>
      </c>
      <c r="F32" s="712"/>
      <c r="G32" s="712"/>
      <c r="H32" s="712"/>
      <c r="I32" s="712"/>
      <c r="J32" s="712"/>
      <c r="K32" s="713"/>
    </row>
    <row r="33" spans="2:11" ht="18" customHeight="1">
      <c r="B33" s="53" t="s">
        <v>444</v>
      </c>
      <c r="C33" s="511" t="s">
        <v>8</v>
      </c>
      <c r="D33" s="512" t="s">
        <v>305</v>
      </c>
      <c r="E33" s="712" t="s">
        <v>312</v>
      </c>
      <c r="F33" s="712"/>
      <c r="G33" s="712"/>
      <c r="H33" s="712"/>
      <c r="I33" s="712"/>
      <c r="J33" s="712"/>
      <c r="K33" s="713"/>
    </row>
    <row r="34" spans="2:11" ht="18" customHeight="1">
      <c r="B34" s="53" t="s">
        <v>428</v>
      </c>
      <c r="C34" s="511" t="s">
        <v>8</v>
      </c>
      <c r="D34" s="512" t="s">
        <v>306</v>
      </c>
      <c r="E34" s="712" t="s">
        <v>313</v>
      </c>
      <c r="F34" s="712"/>
      <c r="G34" s="712"/>
      <c r="H34" s="712"/>
      <c r="I34" s="712"/>
      <c r="J34" s="712"/>
      <c r="K34" s="713"/>
    </row>
    <row r="35" spans="2:11" ht="18" customHeight="1">
      <c r="B35" s="53" t="s">
        <v>29</v>
      </c>
      <c r="C35" s="511" t="s">
        <v>8</v>
      </c>
      <c r="D35" s="512" t="s">
        <v>307</v>
      </c>
      <c r="E35" s="712" t="s">
        <v>314</v>
      </c>
      <c r="F35" s="712"/>
      <c r="G35" s="712"/>
      <c r="H35" s="712"/>
      <c r="I35" s="712"/>
      <c r="J35" s="712"/>
      <c r="K35" s="713"/>
    </row>
    <row r="36" spans="2:11" ht="18" customHeight="1">
      <c r="B36" s="608" t="str">
        <f>IF(COUNTA('2-13【多技能化】（研修生・技術習得費）'!$E$10:$E$14)=0,"","○")</f>
        <v/>
      </c>
      <c r="C36" s="511" t="s">
        <v>8</v>
      </c>
      <c r="D36" s="512" t="s">
        <v>565</v>
      </c>
      <c r="E36" s="712" t="s">
        <v>664</v>
      </c>
      <c r="F36" s="712"/>
      <c r="G36" s="712"/>
      <c r="H36" s="712"/>
      <c r="I36" s="712"/>
      <c r="J36" s="712"/>
      <c r="K36" s="713"/>
    </row>
    <row r="37" spans="2:11" ht="18" customHeight="1">
      <c r="B37" s="611" t="str">
        <f>IF(COUNTA('2-13【多技能化】（研修生・技術習得費）'!$E$10:$E$14)=0,"","○")</f>
        <v/>
      </c>
      <c r="C37" s="511" t="s">
        <v>8</v>
      </c>
      <c r="D37" s="512" t="s">
        <v>566</v>
      </c>
      <c r="E37" s="712" t="s">
        <v>665</v>
      </c>
      <c r="F37" s="712"/>
      <c r="G37" s="712"/>
      <c r="H37" s="712"/>
      <c r="I37" s="712"/>
      <c r="J37" s="712"/>
      <c r="K37" s="713"/>
    </row>
    <row r="38" spans="2:11" ht="18" customHeight="1">
      <c r="B38" s="53" t="str">
        <f>IF(AND($J$3="実績報告書（上期）",'2-15_TR多技能化研修(R3補正)助成金請求書【上期】'!E29&gt;0),"○","")</f>
        <v/>
      </c>
      <c r="C38" s="511" t="s">
        <v>8</v>
      </c>
      <c r="D38" s="512" t="s">
        <v>567</v>
      </c>
      <c r="E38" s="712" t="s">
        <v>767</v>
      </c>
      <c r="F38" s="712"/>
      <c r="G38" s="712"/>
      <c r="H38" s="712"/>
      <c r="I38" s="712"/>
      <c r="J38" s="712"/>
      <c r="K38" s="713"/>
    </row>
    <row r="39" spans="2:11" ht="18" customHeight="1">
      <c r="B39" s="53" t="str">
        <f>IF(AND($J$3="実績報告書（上期）",'2-16_FW研修 助成金請求書【上期】'!E29&gt;0),"○","")</f>
        <v/>
      </c>
      <c r="C39" s="511" t="s">
        <v>8</v>
      </c>
      <c r="D39" s="512" t="s">
        <v>568</v>
      </c>
      <c r="E39" s="712" t="s">
        <v>769</v>
      </c>
      <c r="F39" s="712"/>
      <c r="G39" s="712"/>
      <c r="H39" s="712"/>
      <c r="I39" s="712"/>
      <c r="J39" s="712"/>
      <c r="K39" s="713"/>
    </row>
    <row r="40" spans="2:11" ht="18" customHeight="1">
      <c r="B40" s="53" t="str">
        <f>IF(AND($J$3="実績報告書（年間）",'2-17_TR多技能化研修(R3補正)助成金請求書【年間】'!G30&gt;0),"○","")</f>
        <v/>
      </c>
      <c r="C40" s="511" t="s">
        <v>8</v>
      </c>
      <c r="D40" s="512" t="s">
        <v>662</v>
      </c>
      <c r="E40" s="712" t="s">
        <v>768</v>
      </c>
      <c r="F40" s="712"/>
      <c r="G40" s="712"/>
      <c r="H40" s="712"/>
      <c r="I40" s="712"/>
      <c r="J40" s="712"/>
      <c r="K40" s="713"/>
    </row>
    <row r="41" spans="2:11" ht="18" customHeight="1">
      <c r="B41" s="53" t="str">
        <f>IF(AND($J$3="実績報告書（年間）",'2-18_FW研修 助成金請求書【年間】'!G30&gt;0),"○","")</f>
        <v/>
      </c>
      <c r="C41" s="511" t="s">
        <v>8</v>
      </c>
      <c r="D41" s="512" t="s">
        <v>663</v>
      </c>
      <c r="E41" s="712" t="s">
        <v>770</v>
      </c>
      <c r="F41" s="712"/>
      <c r="G41" s="712"/>
      <c r="H41" s="712"/>
      <c r="I41" s="712"/>
      <c r="J41" s="712"/>
      <c r="K41" s="713"/>
    </row>
    <row r="42" spans="2:11" ht="18" customHeight="1">
      <c r="D42" s="66"/>
    </row>
    <row r="43" spans="2:11" ht="18" customHeight="1">
      <c r="D43" s="66"/>
      <c r="K43" s="54" t="s">
        <v>221</v>
      </c>
    </row>
    <row r="44" spans="2:11" ht="18" customHeight="1">
      <c r="B44" s="711" t="s">
        <v>596</v>
      </c>
      <c r="C44" s="711"/>
      <c r="D44" s="711"/>
      <c r="E44" s="711"/>
      <c r="F44" s="711"/>
      <c r="G44" s="711"/>
      <c r="H44" s="711"/>
      <c r="I44" s="711"/>
      <c r="J44" s="711"/>
      <c r="K44" s="711"/>
    </row>
    <row r="45" spans="2:11" ht="18" customHeight="1">
      <c r="B45" s="711" t="str">
        <f>"②発信日付は 『 研修生数登録通知書 』 の日付から"&amp;TEXT(リスト!C75,"ggge年m月d日")&amp;"までの期間です。"</f>
        <v>②発信日付は 『 研修生数登録通知書 』 の日付から令和5年2月15日までの期間です。</v>
      </c>
      <c r="C45" s="711"/>
      <c r="D45" s="711"/>
      <c r="E45" s="711"/>
      <c r="F45" s="711"/>
      <c r="G45" s="711"/>
      <c r="H45" s="711"/>
      <c r="I45" s="711"/>
      <c r="J45" s="711"/>
      <c r="K45" s="711"/>
    </row>
  </sheetData>
  <sheetProtection algorithmName="SHA-512" hashValue="+h/Tk/DDBOTsLUEGRGM7PogchxP2gtC9JKCvmcIPYzIveggdZWZ8uK2zD4G+e0hDeCodfboPKJ44o+1IekFfwg==" saltValue="mOkOreuI6IUfahutP4gciQ==" spinCount="100000" sheet="1" objects="1" scenarios="1"/>
  <customSheetViews>
    <customSheetView guid="{76F1C708-D4F6-4FB5-9F5B-3EE58D925F2F}" showPageBreaks="1" hiddenRows="1" view="pageBreakPreview">
      <selection activeCell="C12" sqref="C12"/>
      <pageMargins left="0.78740157480314965" right="0.39370078740157483" top="0.39370078740157483" bottom="0.39370078740157483" header="0.19685039370078741" footer="0.19685039370078741"/>
      <pageSetup paperSize="9" orientation="portrait" r:id="rId1"/>
    </customSheetView>
  </customSheetViews>
  <mergeCells count="33">
    <mergeCell ref="E27:K27"/>
    <mergeCell ref="H13:K13"/>
    <mergeCell ref="E28:K28"/>
    <mergeCell ref="E25:K25"/>
    <mergeCell ref="E24:K24"/>
    <mergeCell ref="E26:K26"/>
    <mergeCell ref="A1:C1"/>
    <mergeCell ref="J3:K3"/>
    <mergeCell ref="J4:K4"/>
    <mergeCell ref="J5:K5"/>
    <mergeCell ref="H10:K10"/>
    <mergeCell ref="J6:K6"/>
    <mergeCell ref="F10:G10"/>
    <mergeCell ref="B45:K45"/>
    <mergeCell ref="E29:K29"/>
    <mergeCell ref="E39:K39"/>
    <mergeCell ref="E41:K41"/>
    <mergeCell ref="E38:K38"/>
    <mergeCell ref="E35:K35"/>
    <mergeCell ref="E31:K31"/>
    <mergeCell ref="E40:K40"/>
    <mergeCell ref="E34:K34"/>
    <mergeCell ref="E33:K33"/>
    <mergeCell ref="B44:K44"/>
    <mergeCell ref="E32:K32"/>
    <mergeCell ref="E30:K30"/>
    <mergeCell ref="E36:K36"/>
    <mergeCell ref="E37:K37"/>
    <mergeCell ref="J11:K11"/>
    <mergeCell ref="B17:K17"/>
    <mergeCell ref="B22:K22"/>
    <mergeCell ref="B18:K18"/>
    <mergeCell ref="H11:I11"/>
  </mergeCells>
  <phoneticPr fontId="2"/>
  <conditionalFormatting sqref="J5:K5">
    <cfRule type="expression" dxfId="100" priority="9" stopIfTrue="1">
      <formula>AND(J5&gt;=44927,J5&lt;=45291)</formula>
    </cfRule>
    <cfRule type="expression" dxfId="99" priority="10" stopIfTrue="1">
      <formula>AND(J5&gt;=44562,J5&lt;=44926)</formula>
    </cfRule>
  </conditionalFormatting>
  <conditionalFormatting sqref="J3:K5 I15:K15">
    <cfRule type="expression" dxfId="98" priority="8" stopIfTrue="1">
      <formula>I3=""</formula>
    </cfRule>
  </conditionalFormatting>
  <conditionalFormatting sqref="J6:K6">
    <cfRule type="expression" dxfId="97" priority="7" stopIfTrue="1">
      <formula>J6=""</formula>
    </cfRule>
  </conditionalFormatting>
  <conditionalFormatting sqref="H10:K10">
    <cfRule type="expression" dxfId="96" priority="6" stopIfTrue="1">
      <formula>$H$10=""</formula>
    </cfRule>
  </conditionalFormatting>
  <conditionalFormatting sqref="H11:I11">
    <cfRule type="expression" dxfId="95" priority="5" stopIfTrue="1">
      <formula>$H$11=""</formula>
    </cfRule>
  </conditionalFormatting>
  <conditionalFormatting sqref="J11:K11">
    <cfRule type="expression" dxfId="94" priority="4" stopIfTrue="1">
      <formula>$J$11=""</formula>
    </cfRule>
  </conditionalFormatting>
  <conditionalFormatting sqref="F10:G10">
    <cfRule type="expression" dxfId="93" priority="3" stopIfTrue="1">
      <formula>$H$10&lt;&gt;""</formula>
    </cfRule>
  </conditionalFormatting>
  <conditionalFormatting sqref="F11">
    <cfRule type="expression" dxfId="92" priority="2" stopIfTrue="1">
      <formula>$H$11&lt;&gt;""</formula>
    </cfRule>
  </conditionalFormatting>
  <conditionalFormatting sqref="G11">
    <cfRule type="expression" dxfId="91" priority="1" stopIfTrue="1">
      <formula>$J$11&lt;&gt;""</formula>
    </cfRule>
  </conditionalFormatting>
  <dataValidations count="7">
    <dataValidation type="custom" operator="equal" allowBlank="1" showInputMessage="1" showErrorMessage="1" error="経営体名は全角25文字以内で入力してください。_x000a_※空白（スペース）も全角で入力してください。" sqref="H10:K10" xr:uid="{00000000-0002-0000-0100-000000000000}">
      <formula1>AND(LENB(H10)&lt;=50,H10=DBCS(H10))</formula1>
    </dataValidation>
    <dataValidation type="custom" allowBlank="1" showInputMessage="1" showErrorMessage="1" error="役職は全角20文字以内で入力してください。_x000a_※空白（スペース）も全角で入力してください。" sqref="H11:I11" xr:uid="{00000000-0002-0000-0100-000001000000}">
      <formula1>AND(LENB(H11)&lt;=40,H11=DBCS(H11))</formula1>
    </dataValidation>
    <dataValidation type="custom" allowBlank="1" showInputMessage="1" showErrorMessage="1" error="代表者名は全角20文字以内で入力してください。_x000a_※空白（スペース）も全角で入力してください。" sqref="J11:K11" xr:uid="{00000000-0002-0000-0100-000002000000}">
      <formula1>AND(LENB(J11)&lt;=40,J11=DBCS(J11))</formula1>
    </dataValidation>
    <dataValidation type="list" allowBlank="1" showInputMessage="1" showErrorMessage="1" error="リストから選択してください。" sqref="J15" xr:uid="{00000000-0002-0000-0100-000003000000}">
      <formula1>INDIRECT("リスト!$O$4:$O$11")</formula1>
    </dataValidation>
    <dataValidation type="list" allowBlank="1" showInputMessage="1" showErrorMessage="1" error="リストから選択してください。" sqref="I15" xr:uid="{00000000-0002-0000-0100-000004000000}">
      <formula1>INDIRECT("リスト!$K$4:$K$50")</formula1>
    </dataValidation>
    <dataValidation type="list" allowBlank="1" showInputMessage="1" showErrorMessage="1" sqref="J3:K3" xr:uid="{00000000-0002-0000-0100-000005000000}">
      <formula1>INDIRECT("リスト!$G$4:$G$7")</formula1>
    </dataValidation>
    <dataValidation type="custom" imeMode="disabled" allowBlank="1" showInputMessage="1" showErrorMessage="1" error="受付番号は3桁の半角数字（ 001 ～ 100 ）で入力してください。" sqref="K15" xr:uid="{00000000-0002-0000-0100-000006000000}">
      <formula1>AND(ISNUMBER(INT(K15)),INT(K15)&gt;=1,INT(K15)&lt;=100,LENB(K15)=3)</formula1>
    </dataValidation>
  </dataValidations>
  <pageMargins left="0.78740157480314965" right="0.39370078740157483" top="0.39370078740157483" bottom="0.39370078740157483" header="0.19685039370078741" footer="0.19685039370078741"/>
  <pageSetup paperSize="9" orientation="portrait"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8">
    <tabColor theme="4" tint="-0.249977111117893"/>
  </sheetPr>
  <dimension ref="B1:T43"/>
  <sheetViews>
    <sheetView view="pageBreakPreview" topLeftCell="A20" zoomScaleNormal="100" zoomScaleSheetLayoutView="100" workbookViewId="0">
      <selection activeCell="E35" sqref="E35:K35"/>
    </sheetView>
  </sheetViews>
  <sheetFormatPr defaultRowHeight="13.5" customHeight="1"/>
  <cols>
    <col min="1" max="1" width="3.625" style="184" customWidth="1"/>
    <col min="2" max="2" width="9.125" style="184" customWidth="1"/>
    <col min="3" max="3" width="10.625" style="184" customWidth="1"/>
    <col min="4" max="4" width="7.375" style="184" bestFit="1" customWidth="1"/>
    <col min="5" max="5" width="9.375" style="184" customWidth="1"/>
    <col min="6" max="6" width="8.625" style="184" customWidth="1"/>
    <col min="7" max="7" width="4.375" style="184" customWidth="1"/>
    <col min="8" max="8" width="8.625" style="184" customWidth="1"/>
    <col min="9" max="9" width="4.375" style="184" customWidth="1"/>
    <col min="10" max="10" width="8.625" style="184" customWidth="1"/>
    <col min="11" max="11" width="12.875" style="184" customWidth="1"/>
    <col min="12" max="12" width="9.125" style="184" customWidth="1"/>
    <col min="13" max="13" width="3.625" style="184" customWidth="1"/>
    <col min="14" max="16384" width="9" style="184"/>
  </cols>
  <sheetData>
    <row r="1" spans="2:20" ht="21" customHeight="1">
      <c r="B1" s="1121" t="s">
        <v>677</v>
      </c>
      <c r="C1" s="1122"/>
      <c r="D1" s="259" t="s">
        <v>789</v>
      </c>
      <c r="F1" s="1123" t="str">
        <f>IF($J$2=リスト!$G$7,"","このシートは、"&amp;D1&amp;"の年間実績のみで使用します。")</f>
        <v>このシートは、R4緑の年間実績のみで使用します。</v>
      </c>
      <c r="G1" s="1123"/>
      <c r="H1" s="1123"/>
      <c r="I1" s="1123"/>
      <c r="J1" s="1123"/>
      <c r="K1" s="1123"/>
      <c r="L1" s="1123"/>
      <c r="M1" s="180"/>
    </row>
    <row r="2" spans="2:20" ht="21" customHeight="1">
      <c r="I2" s="185"/>
      <c r="J2" s="1124" t="str">
        <f>IF('2-1(表紙)'!$J$3="","",'2-1(表紙)'!$J$3)</f>
        <v/>
      </c>
      <c r="K2" s="1124"/>
      <c r="L2" s="1124"/>
    </row>
    <row r="3" spans="2:20" ht="21" customHeight="1">
      <c r="I3" s="185"/>
      <c r="J3" s="1125" t="str">
        <f>IF(J2&lt;&gt;"実績報告書（年間）","",IF('2-1(表紙)'!$J$4="","",'2-1(表紙)'!$J$4))</f>
        <v/>
      </c>
      <c r="K3" s="1125"/>
      <c r="L3" s="1125"/>
    </row>
    <row r="4" spans="2:20" ht="21" customHeight="1">
      <c r="I4" s="185"/>
      <c r="J4" s="1126" t="str">
        <f>IF(J2&lt;&gt;"実績報告書（年間）","",IF('2-1(表紙)'!$J$5="","",'2-1(表紙)'!$J$5))</f>
        <v/>
      </c>
      <c r="K4" s="1126"/>
      <c r="L4" s="1126"/>
    </row>
    <row r="5" spans="2:20" ht="21" customHeight="1">
      <c r="B5" s="184" t="s">
        <v>16</v>
      </c>
      <c r="O5" s="63"/>
      <c r="P5" s="63"/>
      <c r="Q5" s="63"/>
      <c r="R5" s="63"/>
      <c r="S5" s="63"/>
      <c r="T5" s="63"/>
    </row>
    <row r="6" spans="2:20" ht="21" customHeight="1">
      <c r="B6" s="184" t="s">
        <v>17</v>
      </c>
      <c r="O6" s="63"/>
      <c r="P6" s="63"/>
      <c r="Q6" s="63"/>
      <c r="R6" s="63"/>
      <c r="S6" s="63"/>
      <c r="T6" s="63"/>
    </row>
    <row r="7" spans="2:20" ht="21" customHeight="1">
      <c r="K7" s="186" t="str">
        <f>IF(J2&lt;&gt;"実績報告書（年間）","",IF('2-1(表紙)'!$I$15="","",'2-1(表紙)'!$I$15))</f>
        <v/>
      </c>
      <c r="L7" s="186" t="str">
        <f>IF(J2&lt;&gt;"実績報告書（年間）","",IF('2-1(表紙)'!$K$15="","",'2-1(表紙)'!$K$15))</f>
        <v/>
      </c>
      <c r="O7" s="63"/>
      <c r="P7" s="63"/>
      <c r="Q7" s="63"/>
      <c r="R7" s="63"/>
      <c r="S7" s="63"/>
      <c r="T7" s="63"/>
    </row>
    <row r="8" spans="2:20" ht="21" customHeight="1">
      <c r="H8" s="1127" t="str">
        <f>IF(J2&lt;&gt;"実績報告書（年間）","",IF('2-1(表紙)'!$H$10="","",'2-1(表紙)'!$H$10))</f>
        <v/>
      </c>
      <c r="I8" s="1127"/>
      <c r="J8" s="1127"/>
      <c r="K8" s="1127"/>
      <c r="L8" s="1127"/>
      <c r="O8" s="63"/>
      <c r="P8" s="63"/>
      <c r="Q8" s="63"/>
      <c r="R8" s="63"/>
      <c r="S8" s="63"/>
      <c r="T8" s="63"/>
    </row>
    <row r="9" spans="2:20" ht="21" customHeight="1">
      <c r="H9" s="1127" t="str">
        <f>IF(J2&lt;&gt;"実績報告書（年間）","",IF('2-1(表紙)'!$H$11="","",'2-1(表紙)'!$H$11))</f>
        <v/>
      </c>
      <c r="I9" s="1127"/>
      <c r="J9" s="1127"/>
      <c r="K9" s="1127" t="str">
        <f>IF(J2&lt;&gt;"実績報告書（年間）","",IF('2-1(表紙)'!$J$11="","",'2-1(表紙)'!$J$11))</f>
        <v/>
      </c>
      <c r="L9" s="1127"/>
    </row>
    <row r="10" spans="2:20" ht="21" customHeight="1"/>
    <row r="11" spans="2:20" ht="21" customHeight="1">
      <c r="B11" s="1128" t="str">
        <f>"令和４年度"&amp;'2-1(表紙)'!B17</f>
        <v>令和４年度「緑の雇用」新規就業者育成推進事業</v>
      </c>
      <c r="C11" s="1128"/>
      <c r="D11" s="1128"/>
      <c r="E11" s="1128"/>
      <c r="F11" s="1128"/>
      <c r="G11" s="1128"/>
      <c r="H11" s="1128"/>
      <c r="I11" s="1128"/>
      <c r="J11" s="1128"/>
      <c r="K11" s="1128"/>
      <c r="L11" s="1128"/>
    </row>
    <row r="12" spans="2:20" ht="21" customHeight="1">
      <c r="B12" s="1128" t="s">
        <v>786</v>
      </c>
      <c r="C12" s="1128"/>
      <c r="D12" s="1128"/>
      <c r="E12" s="1128"/>
      <c r="F12" s="1128"/>
      <c r="G12" s="1128"/>
      <c r="H12" s="1128"/>
      <c r="I12" s="1128"/>
      <c r="J12" s="1128"/>
      <c r="K12" s="1128"/>
      <c r="L12" s="1128"/>
    </row>
    <row r="13" spans="2:20" ht="21" customHeight="1">
      <c r="B13" s="448"/>
      <c r="C13" s="448"/>
      <c r="D13" s="448"/>
      <c r="E13" s="448"/>
      <c r="F13" s="448"/>
      <c r="G13" s="448"/>
      <c r="H13" s="448"/>
      <c r="I13" s="448"/>
      <c r="J13" s="448"/>
      <c r="K13" s="448"/>
    </row>
    <row r="14" spans="2:20" ht="21" customHeight="1">
      <c r="B14" s="448" t="s">
        <v>187</v>
      </c>
      <c r="C14" s="448"/>
      <c r="D14" s="448"/>
      <c r="E14" s="448"/>
      <c r="F14" s="448"/>
      <c r="G14" s="448"/>
      <c r="H14" s="448"/>
      <c r="I14" s="448"/>
      <c r="J14" s="448"/>
      <c r="K14" s="448"/>
    </row>
    <row r="15" spans="2:20" ht="21" customHeight="1">
      <c r="B15" s="448"/>
      <c r="C15" s="448"/>
      <c r="D15" s="448"/>
      <c r="E15" s="448"/>
      <c r="F15" s="448"/>
      <c r="G15" s="448"/>
      <c r="H15" s="448"/>
      <c r="I15" s="448"/>
      <c r="J15" s="448"/>
      <c r="K15" s="448"/>
    </row>
    <row r="16" spans="2:20" ht="21" customHeight="1">
      <c r="B16" s="1129" t="s">
        <v>22</v>
      </c>
      <c r="C16" s="1129"/>
      <c r="D16" s="1129"/>
      <c r="E16" s="1129"/>
      <c r="F16" s="1129"/>
      <c r="G16" s="1129"/>
      <c r="H16" s="1129"/>
      <c r="I16" s="1129"/>
      <c r="J16" s="1129"/>
      <c r="K16" s="1129"/>
      <c r="L16" s="1129"/>
    </row>
    <row r="17" spans="2:11" ht="21" customHeight="1"/>
    <row r="18" spans="2:11" ht="21" customHeight="1">
      <c r="B18" s="184" t="s">
        <v>188</v>
      </c>
    </row>
    <row r="19" spans="2:11" ht="21" customHeight="1">
      <c r="C19" s="1118" t="s">
        <v>189</v>
      </c>
      <c r="D19" s="1119"/>
      <c r="E19" s="398" t="s">
        <v>497</v>
      </c>
      <c r="F19" s="27"/>
      <c r="G19" s="181" t="s">
        <v>191</v>
      </c>
      <c r="H19" s="27"/>
      <c r="I19" s="181" t="s">
        <v>192</v>
      </c>
      <c r="J19" s="27"/>
      <c r="K19" s="182" t="s">
        <v>193</v>
      </c>
    </row>
    <row r="20" spans="2:11" ht="21" customHeight="1">
      <c r="C20" s="1118" t="s">
        <v>190</v>
      </c>
      <c r="D20" s="1119"/>
      <c r="E20" s="570">
        <v>4</v>
      </c>
      <c r="F20" s="1078" t="s">
        <v>532</v>
      </c>
      <c r="G20" s="1078"/>
      <c r="H20" s="397"/>
      <c r="I20" s="487" t="s">
        <v>498</v>
      </c>
      <c r="J20" s="488"/>
      <c r="K20" s="396"/>
    </row>
    <row r="21" spans="2:11" ht="21" customHeight="1"/>
    <row r="22" spans="2:11" ht="21" customHeight="1">
      <c r="B22" s="184" t="s">
        <v>500</v>
      </c>
      <c r="K22" s="185" t="s">
        <v>226</v>
      </c>
    </row>
    <row r="23" spans="2:11" ht="21" customHeight="1">
      <c r="C23" s="1118"/>
      <c r="D23" s="1119"/>
      <c r="E23" s="1130" t="s">
        <v>578</v>
      </c>
      <c r="F23" s="1130"/>
      <c r="G23" s="1130" t="s">
        <v>203</v>
      </c>
      <c r="H23" s="1130"/>
      <c r="I23" s="1130"/>
      <c r="J23" s="1130" t="s">
        <v>202</v>
      </c>
      <c r="K23" s="1130"/>
    </row>
    <row r="24" spans="2:11" ht="21" hidden="1" customHeight="1">
      <c r="C24" s="1143" t="s">
        <v>798</v>
      </c>
      <c r="D24" s="1144"/>
      <c r="E24" s="1145"/>
      <c r="F24" s="1146"/>
      <c r="G24" s="1145"/>
      <c r="H24" s="1147"/>
      <c r="I24" s="1146"/>
      <c r="J24" s="1145"/>
      <c r="K24" s="1146"/>
    </row>
    <row r="25" spans="2:11" ht="21" hidden="1" customHeight="1">
      <c r="C25" s="1143" t="s">
        <v>290</v>
      </c>
      <c r="D25" s="1144"/>
      <c r="E25" s="1145"/>
      <c r="F25" s="1146"/>
      <c r="G25" s="1145"/>
      <c r="H25" s="1147"/>
      <c r="I25" s="1146"/>
      <c r="J25" s="1145"/>
      <c r="K25" s="1146"/>
    </row>
    <row r="26" spans="2:11" ht="21" customHeight="1">
      <c r="C26" s="1118" t="s">
        <v>194</v>
      </c>
      <c r="D26" s="1119"/>
      <c r="E26" s="1133"/>
      <c r="F26" s="1133"/>
      <c r="G26" s="1116" t="str">
        <f t="shared" ref="G26:G29" si="0">IF(AND($J$2="実績報告書（年間）",J26&lt;&gt;""),J26-E26,"")</f>
        <v/>
      </c>
      <c r="H26" s="1116"/>
      <c r="I26" s="1116"/>
      <c r="J26" s="1117" t="str">
        <f>IF('2-12(積算表)'!$J$18&lt;&gt;0,'2-12(積算表)'!$J$18,"")</f>
        <v/>
      </c>
      <c r="K26" s="1117"/>
    </row>
    <row r="27" spans="2:11" ht="21" customHeight="1">
      <c r="C27" s="1112" t="s">
        <v>286</v>
      </c>
      <c r="D27" s="1113"/>
      <c r="E27" s="1148"/>
      <c r="F27" s="1148"/>
      <c r="G27" s="1116" t="str">
        <f t="shared" si="0"/>
        <v/>
      </c>
      <c r="H27" s="1116"/>
      <c r="I27" s="1116"/>
      <c r="J27" s="1117" t="str">
        <f>IF('2-12(積算表)'!$M$18&lt;&gt;0,'2-12(積算表)'!$M$18,"")</f>
        <v/>
      </c>
      <c r="K27" s="1117"/>
    </row>
    <row r="28" spans="2:11" ht="21" customHeight="1">
      <c r="C28" s="1112" t="s">
        <v>287</v>
      </c>
      <c r="D28" s="1113"/>
      <c r="E28" s="1148"/>
      <c r="F28" s="1148"/>
      <c r="G28" s="1116" t="str">
        <f t="shared" si="0"/>
        <v/>
      </c>
      <c r="H28" s="1116"/>
      <c r="I28" s="1116"/>
      <c r="J28" s="1116" t="str">
        <f>IF('2-12(積算表)'!$P$18&lt;&gt;0,'2-12(積算表)'!$P$18,"")</f>
        <v/>
      </c>
      <c r="K28" s="1116"/>
    </row>
    <row r="29" spans="2:11" ht="21" customHeight="1">
      <c r="C29" s="1112" t="s">
        <v>289</v>
      </c>
      <c r="D29" s="1113"/>
      <c r="E29" s="1114"/>
      <c r="F29" s="1115"/>
      <c r="G29" s="1116" t="str">
        <f t="shared" si="0"/>
        <v/>
      </c>
      <c r="H29" s="1116"/>
      <c r="I29" s="1116"/>
      <c r="J29" s="1116" t="str">
        <f>IF('2-12(積算表)'!$H$26&lt;&gt;0,'2-12(積算表)'!$H$26,"")</f>
        <v/>
      </c>
      <c r="K29" s="1116"/>
    </row>
    <row r="30" spans="2:11" ht="21" customHeight="1">
      <c r="C30" s="1118" t="s">
        <v>269</v>
      </c>
      <c r="D30" s="1119"/>
      <c r="E30" s="1120">
        <f>IF(SUM(E24:F29)=0,0,SUM(E24:F29))</f>
        <v>0</v>
      </c>
      <c r="F30" s="1120"/>
      <c r="G30" s="1120">
        <f>IF(J2="実績報告書（年間）",SUM(G24:I29),0)</f>
        <v>0</v>
      </c>
      <c r="H30" s="1120"/>
      <c r="I30" s="1120"/>
      <c r="J30" s="1120">
        <f>IF(SUM(J24:K29)&lt;&gt;0,SUM(J24:K29),0)</f>
        <v>0</v>
      </c>
      <c r="K30" s="1120"/>
    </row>
    <row r="31" spans="2:11" ht="21" customHeight="1">
      <c r="B31" s="184" t="s">
        <v>195</v>
      </c>
    </row>
    <row r="32" spans="2:11" ht="21" customHeight="1">
      <c r="C32" s="1118" t="s">
        <v>196</v>
      </c>
      <c r="D32" s="1119"/>
      <c r="E32" s="1134" t="str">
        <f>IF('2-16_FW研修 助成金請求書【上期】'!E32&lt;&gt;"",'2-16_FW研修 助成金請求書【上期】'!E32,"")</f>
        <v/>
      </c>
      <c r="F32" s="1135"/>
      <c r="G32" s="1135"/>
      <c r="H32" s="1135"/>
      <c r="I32" s="1135"/>
      <c r="J32" s="1135"/>
      <c r="K32" s="1136"/>
    </row>
    <row r="33" spans="2:12" ht="21" customHeight="1">
      <c r="C33" s="1118" t="s">
        <v>197</v>
      </c>
      <c r="D33" s="1119"/>
      <c r="E33" s="1134" t="str">
        <f>IF('2-16_FW研修 助成金請求書【上期】'!E33&lt;&gt;"",'2-16_FW研修 助成金請求書【上期】'!E33,"")</f>
        <v/>
      </c>
      <c r="F33" s="1135"/>
      <c r="G33" s="1135"/>
      <c r="H33" s="1135"/>
      <c r="I33" s="1135"/>
      <c r="J33" s="1135"/>
      <c r="K33" s="1136"/>
    </row>
    <row r="34" spans="2:12" ht="21" customHeight="1">
      <c r="C34" s="1118" t="s">
        <v>198</v>
      </c>
      <c r="D34" s="1119"/>
      <c r="E34" s="1134" t="str">
        <f>IF('2-16_FW研修 助成金請求書【上期】'!E34&lt;&gt;"",'2-16_FW研修 助成金請求書【上期】'!E34,"")</f>
        <v/>
      </c>
      <c r="F34" s="1135"/>
      <c r="G34" s="1135"/>
      <c r="H34" s="1135"/>
      <c r="I34" s="1135"/>
      <c r="J34" s="1135"/>
      <c r="K34" s="1136"/>
    </row>
    <row r="35" spans="2:12" ht="21" customHeight="1">
      <c r="C35" s="1118" t="s">
        <v>199</v>
      </c>
      <c r="D35" s="1119"/>
      <c r="E35" s="1140" t="str">
        <f>IF('2-16_FW研修 助成金請求書【上期】'!E35&lt;&gt;"",'2-16_FW研修 助成金請求書【上期】'!E35,"")</f>
        <v/>
      </c>
      <c r="F35" s="1141"/>
      <c r="G35" s="1141"/>
      <c r="H35" s="1141"/>
      <c r="I35" s="1141"/>
      <c r="J35" s="1141"/>
      <c r="K35" s="1142"/>
    </row>
    <row r="36" spans="2:12" ht="54.95" customHeight="1">
      <c r="C36" s="1118" t="s">
        <v>200</v>
      </c>
      <c r="D36" s="1119"/>
      <c r="E36" s="1137" t="str">
        <f>IF('2-16_FW研修 助成金請求書【上期】'!E36&lt;&gt;"",'2-16_FW研修 助成金請求書【上期】'!E36,"")</f>
        <v/>
      </c>
      <c r="F36" s="1138"/>
      <c r="G36" s="1138"/>
      <c r="H36" s="1138"/>
      <c r="I36" s="1138"/>
      <c r="J36" s="1138"/>
      <c r="K36" s="1139"/>
    </row>
    <row r="37" spans="2:12" ht="54.95" customHeight="1">
      <c r="C37" s="1118" t="s">
        <v>201</v>
      </c>
      <c r="D37" s="1119"/>
      <c r="E37" s="1137" t="str">
        <f>IF('2-16_FW研修 助成金請求書【上期】'!E37&lt;&gt;"",'2-16_FW研修 助成金請求書【上期】'!E37,"")</f>
        <v/>
      </c>
      <c r="F37" s="1138"/>
      <c r="G37" s="1138"/>
      <c r="H37" s="1138"/>
      <c r="I37" s="1138"/>
      <c r="J37" s="1138"/>
      <c r="K37" s="1139"/>
    </row>
    <row r="38" spans="2:12" s="33" customFormat="1" ht="28.35" customHeight="1">
      <c r="C38" s="1097" t="s">
        <v>594</v>
      </c>
      <c r="D38" s="1097"/>
      <c r="E38" s="1097"/>
      <c r="F38" s="1097"/>
      <c r="G38" s="1097"/>
      <c r="H38" s="1097"/>
      <c r="I38" s="1097"/>
      <c r="J38" s="1097"/>
      <c r="K38" s="1097"/>
    </row>
    <row r="39" spans="2:12" ht="21" customHeight="1"/>
    <row r="40" spans="2:12" ht="21" customHeight="1">
      <c r="B40" s="184" t="s">
        <v>214</v>
      </c>
    </row>
    <row r="41" spans="2:12" ht="21" customHeight="1">
      <c r="B41" s="184" t="s">
        <v>215</v>
      </c>
    </row>
    <row r="42" spans="2:12" ht="21" customHeight="1">
      <c r="K42" s="185"/>
      <c r="L42" s="184" t="s">
        <v>216</v>
      </c>
    </row>
    <row r="43" spans="2:12" ht="21" customHeight="1">
      <c r="B43" s="184" t="s">
        <v>588</v>
      </c>
    </row>
  </sheetData>
  <sheetProtection algorithmName="SHA-512" hashValue="BEnl5xQsRRzyK0gzkAwHNwgZWGAAVYKVKa2Jmti07yCJ0wzuWSXSuk5k/INrCJbY89kBMXQlGZNu2RPphaksJg==" saltValue="Wac+Eg9jjuIEZpq9Oji1Hg==" spinCount="100000" sheet="1" objects="1" scenarios="1"/>
  <customSheetViews>
    <customSheetView guid="{76F1C708-D4F6-4FB5-9F5B-3EE58D925F2F}" showPageBreaks="1" hiddenRows="1" view="pageBreakPreview">
      <selection activeCell="B1" sqref="B1:C1"/>
      <pageMargins left="0.78740157480314965" right="0.39370078740157483" top="0.39370078740157483" bottom="0.39370078740157483" header="0.19685039370078741" footer="0.19685039370078741"/>
      <pageSetup paperSize="9" scale="85" orientation="portrait" r:id="rId1"/>
    </customSheetView>
  </customSheetViews>
  <mergeCells count="59">
    <mergeCell ref="C38:K38"/>
    <mergeCell ref="C36:D36"/>
    <mergeCell ref="J29:K29"/>
    <mergeCell ref="C37:D37"/>
    <mergeCell ref="E37:K37"/>
    <mergeCell ref="E33:K33"/>
    <mergeCell ref="C32:D32"/>
    <mergeCell ref="E36:K36"/>
    <mergeCell ref="C35:D35"/>
    <mergeCell ref="J30:K30"/>
    <mergeCell ref="E35:K35"/>
    <mergeCell ref="E30:F30"/>
    <mergeCell ref="E32:K32"/>
    <mergeCell ref="C34:D34"/>
    <mergeCell ref="E34:K34"/>
    <mergeCell ref="C33:D33"/>
    <mergeCell ref="J28:K28"/>
    <mergeCell ref="G27:I27"/>
    <mergeCell ref="J27:K27"/>
    <mergeCell ref="E25:F25"/>
    <mergeCell ref="G25:I25"/>
    <mergeCell ref="E27:F27"/>
    <mergeCell ref="J26:K26"/>
    <mergeCell ref="E26:F26"/>
    <mergeCell ref="G26:I26"/>
    <mergeCell ref="J25:K25"/>
    <mergeCell ref="E28:F28"/>
    <mergeCell ref="G30:I30"/>
    <mergeCell ref="C30:D30"/>
    <mergeCell ref="C28:D28"/>
    <mergeCell ref="C29:D29"/>
    <mergeCell ref="G29:I29"/>
    <mergeCell ref="E29:F29"/>
    <mergeCell ref="G28:I28"/>
    <mergeCell ref="C27:D27"/>
    <mergeCell ref="B12:L12"/>
    <mergeCell ref="C25:D25"/>
    <mergeCell ref="C26:D26"/>
    <mergeCell ref="B16:L16"/>
    <mergeCell ref="C24:D24"/>
    <mergeCell ref="E24:F24"/>
    <mergeCell ref="G24:I24"/>
    <mergeCell ref="J24:K24"/>
    <mergeCell ref="F1:L1"/>
    <mergeCell ref="B1:C1"/>
    <mergeCell ref="C23:D23"/>
    <mergeCell ref="E23:F23"/>
    <mergeCell ref="G23:I23"/>
    <mergeCell ref="J23:K23"/>
    <mergeCell ref="C20:D20"/>
    <mergeCell ref="B11:L11"/>
    <mergeCell ref="J2:L2"/>
    <mergeCell ref="J3:L3"/>
    <mergeCell ref="J4:L4"/>
    <mergeCell ref="H8:L8"/>
    <mergeCell ref="H9:J9"/>
    <mergeCell ref="K9:L9"/>
    <mergeCell ref="F20:G20"/>
    <mergeCell ref="C19:D19"/>
  </mergeCells>
  <phoneticPr fontId="9"/>
  <conditionalFormatting sqref="J2:L4 K7:L7 H8:L9 E30 G26:K30">
    <cfRule type="expression" dxfId="19" priority="4" stopIfTrue="1">
      <formula>E2=""</formula>
    </cfRule>
  </conditionalFormatting>
  <conditionalFormatting sqref="F19 J19 E20 H19:H20 E26:F29 E32:K37">
    <cfRule type="expression" dxfId="18" priority="3" stopIfTrue="1">
      <formula>E19=""</formula>
    </cfRule>
  </conditionalFormatting>
  <dataValidations count="4">
    <dataValidation type="whole" allowBlank="1" showInputMessage="1" showErrorMessage="1" error="1～12の月数を入力してください。" sqref="H19" xr:uid="{00000000-0002-0000-1800-000000000000}">
      <formula1>1</formula1>
      <formula2>12</formula2>
    </dataValidation>
    <dataValidation type="whole" allowBlank="1" showInputMessage="1" showErrorMessage="1" error="1～31の日数を入力してください。" sqref="J19" xr:uid="{00000000-0002-0000-1800-000001000000}">
      <formula1>1</formula1>
      <formula2>31</formula2>
    </dataValidation>
    <dataValidation imeMode="disabled" allowBlank="1" showInputMessage="1" showErrorMessage="1" sqref="H20" xr:uid="{00000000-0002-0000-1800-000002000000}"/>
    <dataValidation allowBlank="1" showInputMessage="1" sqref="E32:K37" xr:uid="{00000000-0002-0000-1800-000003000000}"/>
  </dataValidations>
  <pageMargins left="0.78740157480314965" right="0.39370078740157483" top="0.39370078740157483" bottom="0.39370078740157483" header="0.19685039370078741" footer="0.19685039370078741"/>
  <pageSetup paperSize="9" scale="85" orientation="portrait"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5">
    <tabColor rgb="FFFFFF00"/>
  </sheetPr>
  <dimension ref="A1:I24"/>
  <sheetViews>
    <sheetView view="pageBreakPreview" topLeftCell="A10" zoomScaleNormal="100" zoomScaleSheetLayoutView="100" workbookViewId="0">
      <selection activeCell="I8" sqref="I8"/>
    </sheetView>
  </sheetViews>
  <sheetFormatPr defaultRowHeight="13.5" customHeight="1"/>
  <cols>
    <col min="1" max="4" width="9" style="490"/>
    <col min="5" max="5" width="9" style="490" customWidth="1"/>
    <col min="6" max="6" width="9" style="490"/>
    <col min="7" max="7" width="9" style="490" customWidth="1"/>
    <col min="8" max="8" width="9" style="490"/>
    <col min="9" max="9" width="9" style="490" customWidth="1"/>
    <col min="10" max="10" width="9" style="490"/>
    <col min="11" max="13" width="9" style="490" customWidth="1"/>
    <col min="14" max="16384" width="9" style="490"/>
  </cols>
  <sheetData>
    <row r="1" spans="1:9" ht="20.100000000000001" customHeight="1">
      <c r="A1" s="490" t="s">
        <v>506</v>
      </c>
      <c r="F1" s="491" t="s">
        <v>381</v>
      </c>
      <c r="G1" s="491" t="s">
        <v>382</v>
      </c>
      <c r="H1" s="491" t="s">
        <v>259</v>
      </c>
      <c r="I1" s="491" t="s">
        <v>383</v>
      </c>
    </row>
    <row r="2" spans="1:9" ht="50.1" customHeight="1">
      <c r="A2" s="305"/>
      <c r="F2" s="492">
        <f>IF('2-1(表紙)'!H15&lt;&gt;"",'2-1(表紙)'!H15,"")</f>
        <v>4</v>
      </c>
      <c r="G2" s="492" t="str">
        <f>IF('2-1(表紙)'!I15&lt;&gt;"",'2-1(表紙)'!I15,"")</f>
        <v/>
      </c>
      <c r="H2" s="493" t="str">
        <f>IF('2-1(表紙)'!J15&lt;&gt;"",'2-1(表紙)'!J15,"")</f>
        <v/>
      </c>
      <c r="I2" s="492" t="str">
        <f>IF('2-1(表紙)'!K15&lt;&gt;"",'2-1(表紙)'!K15,"")</f>
        <v/>
      </c>
    </row>
    <row r="3" spans="1:9" ht="20.100000000000001" customHeight="1"/>
    <row r="4" spans="1:9" ht="20.100000000000001" customHeight="1">
      <c r="G4" s="494" t="s">
        <v>447</v>
      </c>
      <c r="H4" s="719"/>
      <c r="I4" s="719"/>
    </row>
    <row r="5" spans="1:9" ht="30" customHeight="1">
      <c r="A5" s="1150" t="s">
        <v>423</v>
      </c>
      <c r="B5" s="1151"/>
      <c r="C5" s="1151"/>
      <c r="D5" s="1151"/>
      <c r="E5" s="1151"/>
    </row>
    <row r="6" spans="1:9" ht="20.100000000000001" customHeight="1"/>
    <row r="7" spans="1:9" ht="20.100000000000001" customHeight="1">
      <c r="E7" s="489"/>
      <c r="F7" s="489"/>
      <c r="G7" s="489"/>
      <c r="H7" s="494" t="str">
        <f>IF('2-1(表紙)'!H10&lt;&gt;"",'2-1(表紙)'!H10,"")</f>
        <v/>
      </c>
      <c r="I7" s="489"/>
    </row>
    <row r="8" spans="1:9" ht="20.100000000000001" customHeight="1">
      <c r="E8" s="489"/>
      <c r="F8" s="489"/>
      <c r="G8" s="489"/>
      <c r="H8" s="494" t="str">
        <f>IF(AND('2-1(表紙)'!H11&lt;&gt;"",'2-1(表紙)'!J11&lt;&gt;""),'2-1(表紙)'!H11&amp;"　"&amp;'2-1(表紙)'!J11,"")</f>
        <v/>
      </c>
      <c r="I8" s="495"/>
    </row>
    <row r="9" spans="1:9" ht="20.100000000000001" customHeight="1"/>
    <row r="10" spans="1:9" ht="20.100000000000001" customHeight="1">
      <c r="A10" s="1152" t="s">
        <v>785</v>
      </c>
      <c r="B10" s="1152"/>
      <c r="C10" s="1152"/>
      <c r="D10" s="1152"/>
      <c r="E10" s="1152"/>
      <c r="F10" s="1152"/>
      <c r="G10" s="1152"/>
      <c r="H10" s="1152"/>
      <c r="I10" s="1152"/>
    </row>
    <row r="11" spans="1:9" ht="20.100000000000001" customHeight="1">
      <c r="A11" s="489"/>
      <c r="B11" s="1152" t="s">
        <v>624</v>
      </c>
      <c r="C11" s="1152"/>
      <c r="D11" s="1152"/>
      <c r="E11" s="1152"/>
      <c r="F11" s="1152"/>
      <c r="G11" s="1152"/>
      <c r="H11" s="1152"/>
      <c r="I11" s="489"/>
    </row>
    <row r="12" spans="1:9" ht="20.100000000000001" customHeight="1"/>
    <row r="13" spans="1:9" ht="60" customHeight="1">
      <c r="A13" s="1153" t="s">
        <v>625</v>
      </c>
      <c r="B13" s="1153"/>
      <c r="C13" s="1153"/>
      <c r="D13" s="1153"/>
      <c r="E13" s="1153"/>
      <c r="F13" s="1153"/>
      <c r="G13" s="1153"/>
      <c r="H13" s="1153"/>
      <c r="I13" s="1153"/>
    </row>
    <row r="14" spans="1:9" ht="20.100000000000001" customHeight="1">
      <c r="A14" s="1154" t="s">
        <v>384</v>
      </c>
      <c r="B14" s="1154"/>
      <c r="C14" s="1154"/>
      <c r="D14" s="1154"/>
      <c r="E14" s="1154"/>
      <c r="F14" s="1154"/>
      <c r="G14" s="1154"/>
      <c r="H14" s="1154"/>
      <c r="I14" s="1154"/>
    </row>
    <row r="15" spans="1:9" ht="20.100000000000001" customHeight="1">
      <c r="A15" s="489" t="s">
        <v>442</v>
      </c>
      <c r="B15" s="489"/>
      <c r="C15" s="489"/>
      <c r="D15" s="489"/>
      <c r="E15" s="489"/>
      <c r="F15" s="489"/>
      <c r="G15" s="489"/>
      <c r="H15" s="489"/>
      <c r="I15" s="489"/>
    </row>
    <row r="16" spans="1:9" ht="20.100000000000001" customHeight="1">
      <c r="A16" s="494" t="s">
        <v>385</v>
      </c>
      <c r="B16" s="489" t="s">
        <v>441</v>
      </c>
      <c r="C16" s="489"/>
      <c r="D16" s="489"/>
      <c r="E16" s="489"/>
      <c r="F16" s="489"/>
      <c r="G16" s="489"/>
      <c r="H16" s="489"/>
      <c r="I16" s="489"/>
    </row>
    <row r="17" spans="1:9" ht="20.100000000000001" customHeight="1">
      <c r="A17" s="494"/>
      <c r="B17" s="489" t="s">
        <v>504</v>
      </c>
      <c r="C17" s="489"/>
      <c r="D17" s="489"/>
      <c r="E17" s="496">
        <f>SUM('2-2(基本)'!AA15:AA19)+SUM('2-2(基本)'!AA49:AA53)</f>
        <v>0</v>
      </c>
      <c r="F17" s="489" t="s">
        <v>501</v>
      </c>
      <c r="G17" s="489"/>
      <c r="H17" s="489"/>
      <c r="I17" s="489"/>
    </row>
    <row r="18" spans="1:9" ht="20.100000000000001" customHeight="1">
      <c r="A18" s="489"/>
      <c r="B18" s="489" t="s">
        <v>502</v>
      </c>
      <c r="C18" s="489"/>
      <c r="D18" s="489"/>
      <c r="E18" s="496">
        <f>SUM('2-2(基本)'!AA20:AA24)+SUM('2-2(基本)'!AA54:AA58)</f>
        <v>0</v>
      </c>
      <c r="F18" s="489" t="s">
        <v>501</v>
      </c>
      <c r="G18" s="489"/>
      <c r="H18" s="489"/>
      <c r="I18" s="489"/>
    </row>
    <row r="19" spans="1:9" ht="20.100000000000001" customHeight="1">
      <c r="A19" s="489"/>
      <c r="B19" s="489" t="s">
        <v>503</v>
      </c>
      <c r="C19" s="489"/>
      <c r="D19" s="489"/>
      <c r="E19" s="496">
        <f>SUM('2-2(基本)'!AA25:AA29)+SUM('2-2(基本)'!AA59:AA63)</f>
        <v>0</v>
      </c>
      <c r="F19" s="489" t="s">
        <v>501</v>
      </c>
      <c r="G19" s="489"/>
      <c r="H19" s="489"/>
      <c r="I19" s="489"/>
    </row>
    <row r="20" spans="1:9" ht="20.100000000000001" customHeight="1">
      <c r="A20" s="494"/>
      <c r="B20" s="586" t="s">
        <v>626</v>
      </c>
      <c r="C20" s="586"/>
      <c r="D20" s="586"/>
      <c r="E20" s="496">
        <f>COUNTA('2-13【多技能化】（研修生・技術習得費）'!E10:E14)</f>
        <v>0</v>
      </c>
      <c r="F20" s="586" t="s">
        <v>501</v>
      </c>
      <c r="G20" s="586"/>
      <c r="H20" s="586"/>
      <c r="I20" s="586"/>
    </row>
    <row r="21" spans="1:9" ht="20.100000000000001" customHeight="1">
      <c r="A21" s="304"/>
      <c r="B21" s="304"/>
      <c r="C21" s="489"/>
      <c r="D21" s="304"/>
      <c r="E21" s="304"/>
      <c r="F21" s="304"/>
      <c r="G21" s="304"/>
      <c r="H21" s="489"/>
      <c r="I21" s="489"/>
    </row>
    <row r="22" spans="1:9" ht="20.100000000000001" customHeight="1">
      <c r="A22" s="494" t="s">
        <v>435</v>
      </c>
      <c r="B22" s="489" t="s">
        <v>389</v>
      </c>
      <c r="C22" s="489"/>
      <c r="D22" s="489"/>
      <c r="E22" s="489"/>
      <c r="F22" s="489"/>
      <c r="G22" s="489"/>
      <c r="H22" s="489"/>
      <c r="I22" s="489"/>
    </row>
    <row r="23" spans="1:9" ht="279.95" customHeight="1">
      <c r="A23" s="489"/>
      <c r="B23" s="1149"/>
      <c r="C23" s="1149"/>
      <c r="D23" s="1149"/>
      <c r="E23" s="1149"/>
      <c r="F23" s="1149"/>
      <c r="G23" s="1149"/>
      <c r="H23" s="1149"/>
      <c r="I23" s="489"/>
    </row>
    <row r="24" spans="1:9" ht="20.100000000000001" customHeight="1">
      <c r="A24" s="489"/>
      <c r="B24" s="489"/>
      <c r="C24" s="489"/>
      <c r="D24" s="489"/>
      <c r="E24" s="489"/>
      <c r="F24" s="489"/>
      <c r="G24" s="489"/>
      <c r="H24" s="489"/>
      <c r="I24" s="489" t="s">
        <v>386</v>
      </c>
    </row>
  </sheetData>
  <sheetProtection algorithmName="SHA-512" hashValue="foupNlPfxAW/t1f9dzUOkJ2RbBHtR5my2fCc0mpd2llL4XOxNS9pbuYczDRR8MwMrjaoHvs4EbsEdcP4H45cMg==" saltValue="eTo5FJA4+B7QiCVF938jug==" spinCount="100000" sheet="1" objects="1" scenarios="1"/>
  <customSheetViews>
    <customSheetView guid="{76F1C708-D4F6-4FB5-9F5B-3EE58D925F2F}" showPageBreaks="1" printArea="1" view="pageBreakPreview">
      <pageMargins left="0.70866141732283472" right="0.70866141732283472" top="0.74803149606299213" bottom="0.74803149606299213" header="0.31496062992125984" footer="0.31496062992125984"/>
      <printOptions horizontalCentered="1"/>
      <pageSetup paperSize="9" scale="95" orientation="portrait" r:id="rId1"/>
    </customSheetView>
  </customSheetViews>
  <mergeCells count="7">
    <mergeCell ref="B23:H23"/>
    <mergeCell ref="H4:I4"/>
    <mergeCell ref="A5:E5"/>
    <mergeCell ref="B11:H11"/>
    <mergeCell ref="A13:I13"/>
    <mergeCell ref="A14:I14"/>
    <mergeCell ref="A10:I10"/>
  </mergeCells>
  <phoneticPr fontId="24"/>
  <conditionalFormatting sqref="G4">
    <cfRule type="expression" dxfId="17" priority="14" stopIfTrue="1">
      <formula>$H$4&lt;&gt;""</formula>
    </cfRule>
  </conditionalFormatting>
  <conditionalFormatting sqref="G2:I2">
    <cfRule type="expression" dxfId="16" priority="7" stopIfTrue="1">
      <formula>G2=""</formula>
    </cfRule>
  </conditionalFormatting>
  <conditionalFormatting sqref="B23">
    <cfRule type="expression" dxfId="15" priority="4" stopIfTrue="1">
      <formula>B23=""</formula>
    </cfRule>
  </conditionalFormatting>
  <conditionalFormatting sqref="H4:I4">
    <cfRule type="expression" dxfId="14" priority="2" stopIfTrue="1">
      <formula>AND(H4&gt;=44562,H4&lt;=44926)</formula>
    </cfRule>
    <cfRule type="expression" dxfId="13" priority="3" stopIfTrue="1">
      <formula>AND(H4&gt;=44197,H4&lt;=44561)</formula>
    </cfRule>
  </conditionalFormatting>
  <conditionalFormatting sqref="H4:I4">
    <cfRule type="expression" dxfId="12" priority="1" stopIfTrue="1">
      <formula>H4=""</formula>
    </cfRule>
  </conditionalFormatting>
  <printOptions horizontalCentered="1"/>
  <pageMargins left="0.70866141732283472" right="0.70866141732283472" top="0.74803149606299213" bottom="0.74803149606299213" header="0.31496062992125984" footer="0.31496062992125984"/>
  <pageSetup paperSize="9" scale="95" orientation="portrait"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6">
    <tabColor rgb="FFFFFF00"/>
  </sheetPr>
  <dimension ref="A1:K21"/>
  <sheetViews>
    <sheetView view="pageBreakPreview" topLeftCell="A13" zoomScaleNormal="100" zoomScaleSheetLayoutView="100" workbookViewId="0">
      <selection activeCell="F2" sqref="F2"/>
    </sheetView>
  </sheetViews>
  <sheetFormatPr defaultRowHeight="13.5" customHeight="1"/>
  <cols>
    <col min="1" max="6" width="9" style="490"/>
    <col min="7" max="7" width="9" style="490" customWidth="1"/>
    <col min="8" max="8" width="9" style="490"/>
    <col min="9" max="9" width="9" style="490" customWidth="1"/>
    <col min="10" max="10" width="9" style="490"/>
    <col min="11" max="13" width="9" style="490" customWidth="1"/>
    <col min="14" max="16384" width="9" style="490"/>
  </cols>
  <sheetData>
    <row r="1" spans="1:11" ht="20.100000000000001" customHeight="1">
      <c r="A1" s="490" t="s">
        <v>505</v>
      </c>
      <c r="F1" s="491" t="s">
        <v>381</v>
      </c>
      <c r="G1" s="491" t="s">
        <v>382</v>
      </c>
      <c r="H1" s="491" t="s">
        <v>259</v>
      </c>
      <c r="I1" s="491" t="s">
        <v>383</v>
      </c>
    </row>
    <row r="2" spans="1:11" ht="50.1" customHeight="1">
      <c r="A2" s="305"/>
      <c r="F2" s="492">
        <f>IF('2-1(表紙)'!H15&lt;&gt;"",'2-1(表紙)'!H15,"")</f>
        <v>4</v>
      </c>
      <c r="G2" s="492" t="str">
        <f>IF('2-1(表紙)'!I15&lt;&gt;"",'2-1(表紙)'!I15,"")</f>
        <v/>
      </c>
      <c r="H2" s="493" t="str">
        <f>IF('2-1(表紙)'!J15&lt;&gt;"",'2-1(表紙)'!J15,"")</f>
        <v/>
      </c>
      <c r="I2" s="492" t="str">
        <f>IF('2-1(表紙)'!K15&lt;&gt;"",'2-1(表紙)'!K15,"")</f>
        <v/>
      </c>
    </row>
    <row r="3" spans="1:11" ht="20.100000000000001" customHeight="1"/>
    <row r="4" spans="1:11" ht="20.100000000000001" customHeight="1">
      <c r="G4" s="494" t="s">
        <v>447</v>
      </c>
      <c r="H4" s="719"/>
      <c r="I4" s="719"/>
    </row>
    <row r="5" spans="1:11" ht="30" customHeight="1">
      <c r="A5" s="1150" t="s">
        <v>423</v>
      </c>
      <c r="B5" s="1151"/>
      <c r="C5" s="1151"/>
      <c r="D5" s="1151"/>
      <c r="E5" s="1151"/>
    </row>
    <row r="6" spans="1:11" ht="20.100000000000001" customHeight="1"/>
    <row r="7" spans="1:11" ht="20.100000000000001" customHeight="1">
      <c r="E7" s="489"/>
      <c r="F7" s="489"/>
      <c r="G7" s="489"/>
      <c r="H7" s="494" t="str">
        <f>IF('2-1(表紙)'!H10&lt;&gt;"",'2-1(表紙)'!H10,"")</f>
        <v/>
      </c>
      <c r="I7" s="489"/>
      <c r="K7" s="643"/>
    </row>
    <row r="8" spans="1:11" ht="20.100000000000001" customHeight="1">
      <c r="E8" s="489"/>
      <c r="F8" s="489"/>
      <c r="G8" s="489"/>
      <c r="H8" s="494" t="str">
        <f>IF(AND('2-1(表紙)'!H11&lt;&gt;"",'2-1(表紙)'!J11&lt;&gt;""),'2-1(表紙)'!H11&amp;"　"&amp;'2-1(表紙)'!J11,"")</f>
        <v/>
      </c>
      <c r="I8" s="495"/>
    </row>
    <row r="9" spans="1:11" ht="20.100000000000001" customHeight="1"/>
    <row r="10" spans="1:11" ht="20.100000000000001" customHeight="1">
      <c r="A10" s="489"/>
      <c r="B10" s="1152" t="s">
        <v>700</v>
      </c>
      <c r="C10" s="1152"/>
      <c r="D10" s="1152"/>
      <c r="E10" s="1152"/>
      <c r="F10" s="1152"/>
      <c r="G10" s="1152"/>
      <c r="H10" s="1152"/>
      <c r="I10" s="489"/>
    </row>
    <row r="11" spans="1:11" ht="20.100000000000001" customHeight="1">
      <c r="A11" s="489"/>
      <c r="B11" s="1152" t="s">
        <v>622</v>
      </c>
      <c r="C11" s="1152"/>
      <c r="D11" s="1152"/>
      <c r="E11" s="1152"/>
      <c r="F11" s="1152"/>
      <c r="G11" s="1152"/>
      <c r="H11" s="1152"/>
      <c r="I11" s="489"/>
    </row>
    <row r="12" spans="1:11" ht="20.100000000000001" customHeight="1"/>
    <row r="13" spans="1:11" ht="60" customHeight="1">
      <c r="A13" s="1153" t="s">
        <v>679</v>
      </c>
      <c r="B13" s="1153"/>
      <c r="C13" s="1153"/>
      <c r="D13" s="1153"/>
      <c r="E13" s="1153"/>
      <c r="F13" s="1153"/>
      <c r="G13" s="1153"/>
      <c r="H13" s="1153"/>
      <c r="I13" s="1153"/>
    </row>
    <row r="14" spans="1:11" ht="20.100000000000001" customHeight="1">
      <c r="A14" s="1154" t="s">
        <v>384</v>
      </c>
      <c r="B14" s="1154"/>
      <c r="C14" s="1154"/>
      <c r="D14" s="1154"/>
      <c r="E14" s="1154"/>
      <c r="F14" s="1154"/>
      <c r="G14" s="1154"/>
      <c r="H14" s="1154"/>
      <c r="I14" s="1154"/>
    </row>
    <row r="15" spans="1:11" ht="20.100000000000001" customHeight="1">
      <c r="A15" s="489" t="s">
        <v>442</v>
      </c>
      <c r="B15" s="489"/>
      <c r="C15" s="489"/>
      <c r="D15" s="489"/>
      <c r="E15" s="489"/>
      <c r="F15" s="489"/>
      <c r="G15" s="489"/>
      <c r="H15" s="489"/>
      <c r="I15" s="489"/>
    </row>
    <row r="16" spans="1:11" ht="20.100000000000001" customHeight="1">
      <c r="A16" s="494" t="s">
        <v>385</v>
      </c>
      <c r="B16" s="489" t="s">
        <v>441</v>
      </c>
      <c r="C16" s="489"/>
      <c r="D16" s="489"/>
      <c r="E16" s="489"/>
      <c r="F16" s="489"/>
      <c r="G16" s="489"/>
      <c r="H16" s="489"/>
      <c r="I16" s="489"/>
    </row>
    <row r="17" spans="1:9" ht="20.100000000000001" customHeight="1">
      <c r="A17" s="494"/>
      <c r="B17" s="495" t="s">
        <v>623</v>
      </c>
      <c r="C17" s="489"/>
      <c r="D17" s="489"/>
      <c r="E17" s="496">
        <f>SUM('2-2(基本)'!AA10:AA14)+SUM('2-2(基本)'!AA44:AA48)</f>
        <v>0</v>
      </c>
      <c r="F17" s="489" t="s">
        <v>501</v>
      </c>
      <c r="G17" s="489"/>
      <c r="H17" s="489"/>
      <c r="I17" s="489"/>
    </row>
    <row r="18" spans="1:9" ht="20.100000000000001" customHeight="1">
      <c r="A18" s="304"/>
      <c r="B18" s="304"/>
      <c r="C18" s="489"/>
      <c r="D18" s="304"/>
      <c r="E18" s="304"/>
      <c r="F18" s="304"/>
      <c r="G18" s="304"/>
      <c r="H18" s="489"/>
      <c r="I18" s="489"/>
    </row>
    <row r="19" spans="1:9" ht="20.100000000000001" customHeight="1">
      <c r="A19" s="494" t="s">
        <v>435</v>
      </c>
      <c r="B19" s="489" t="s">
        <v>389</v>
      </c>
      <c r="C19" s="489"/>
      <c r="D19" s="489"/>
      <c r="E19" s="489"/>
      <c r="F19" s="489"/>
      <c r="G19" s="489"/>
      <c r="H19" s="489"/>
      <c r="I19" s="489"/>
    </row>
    <row r="20" spans="1:9" ht="300" customHeight="1">
      <c r="A20" s="489"/>
      <c r="B20" s="1149"/>
      <c r="C20" s="1149"/>
      <c r="D20" s="1149"/>
      <c r="E20" s="1149"/>
      <c r="F20" s="1149"/>
      <c r="G20" s="1149"/>
      <c r="H20" s="1149"/>
      <c r="I20" s="489"/>
    </row>
    <row r="21" spans="1:9" ht="20.100000000000001" customHeight="1">
      <c r="A21" s="489"/>
      <c r="B21" s="489"/>
      <c r="C21" s="489"/>
      <c r="D21" s="489"/>
      <c r="E21" s="489"/>
      <c r="F21" s="489"/>
      <c r="G21" s="489"/>
      <c r="H21" s="489"/>
      <c r="I21" s="489" t="s">
        <v>386</v>
      </c>
    </row>
  </sheetData>
  <sheetProtection algorithmName="SHA-512" hashValue="Npv++IT/7d8ecZC9mDl3SJAKtEqh5VNTPWLCPO+s2TLCOD7TB0tusqgYbtgp5gBxM98s6QEGJ63cOUYGklevKg==" saltValue="R9gHYxVniDvNhYNEJ6bjKw==" spinCount="100000" sheet="1" objects="1" scenarios="1"/>
  <customSheetViews>
    <customSheetView guid="{76F1C708-D4F6-4FB5-9F5B-3EE58D925F2F}" showPageBreaks="1" printArea="1" view="pageBreakPreview">
      <pageMargins left="0.70866141732283472" right="0.70866141732283472" top="0.74803149606299213" bottom="0.74803149606299213" header="0.31496062992125984" footer="0.31496062992125984"/>
      <printOptions horizontalCentered="1"/>
      <pageSetup paperSize="9" scale="95" orientation="portrait" r:id="rId1"/>
    </customSheetView>
  </customSheetViews>
  <mergeCells count="7">
    <mergeCell ref="B20:H20"/>
    <mergeCell ref="B11:H11"/>
    <mergeCell ref="A13:I13"/>
    <mergeCell ref="A14:I14"/>
    <mergeCell ref="H4:I4"/>
    <mergeCell ref="B10:H10"/>
    <mergeCell ref="A5:E5"/>
  </mergeCells>
  <phoneticPr fontId="15"/>
  <conditionalFormatting sqref="G4">
    <cfRule type="expression" dxfId="11" priority="13" stopIfTrue="1">
      <formula>$H$4&lt;&gt;""</formula>
    </cfRule>
  </conditionalFormatting>
  <conditionalFormatting sqref="G2:I2">
    <cfRule type="expression" dxfId="10" priority="7" stopIfTrue="1">
      <formula>G2=""</formula>
    </cfRule>
  </conditionalFormatting>
  <conditionalFormatting sqref="B20">
    <cfRule type="expression" dxfId="9" priority="4" stopIfTrue="1">
      <formula>B20=""</formula>
    </cfRule>
  </conditionalFormatting>
  <conditionalFormatting sqref="H4:I4">
    <cfRule type="expression" dxfId="8" priority="2" stopIfTrue="1">
      <formula>AND(H4&gt;=44927,H4&lt;=45291)</formula>
    </cfRule>
    <cfRule type="expression" dxfId="7" priority="3" stopIfTrue="1">
      <formula>AND(H4&gt;=44562,H4&lt;=44926)</formula>
    </cfRule>
  </conditionalFormatting>
  <conditionalFormatting sqref="H4:I4">
    <cfRule type="expression" dxfId="6" priority="1" stopIfTrue="1">
      <formula>H4=""</formula>
    </cfRule>
  </conditionalFormatting>
  <printOptions horizontalCentered="1"/>
  <pageMargins left="0.70866141732283472" right="0.70866141732283472" top="0.74803149606299213" bottom="0.74803149606299213" header="0.31496062992125984" footer="0.31496062992125984"/>
  <pageSetup paperSize="9" scale="95" orientation="portrait"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9">
    <tabColor rgb="FFFFFF00"/>
  </sheetPr>
  <dimension ref="A1:L47"/>
  <sheetViews>
    <sheetView view="pageBreakPreview" zoomScaleNormal="100" zoomScaleSheetLayoutView="100" workbookViewId="0"/>
  </sheetViews>
  <sheetFormatPr defaultRowHeight="13.5" customHeight="1"/>
  <cols>
    <col min="1" max="11" width="9" style="299" customWidth="1"/>
    <col min="12" max="12" width="15.625" style="299" hidden="1" customWidth="1"/>
    <col min="13" max="16384" width="9" style="299"/>
  </cols>
  <sheetData>
    <row r="1" spans="1:12" ht="20.100000000000001" customHeight="1">
      <c r="A1" s="299" t="s">
        <v>421</v>
      </c>
      <c r="B1" s="300"/>
      <c r="C1" s="300"/>
      <c r="E1" s="298"/>
      <c r="F1" s="298"/>
      <c r="G1" s="298"/>
      <c r="H1" s="281" t="s">
        <v>447</v>
      </c>
      <c r="I1" s="719"/>
      <c r="J1" s="719"/>
      <c r="K1" s="298"/>
    </row>
    <row r="2" spans="1:12" ht="20.100000000000001" customHeight="1"/>
    <row r="3" spans="1:12" ht="30" customHeight="1">
      <c r="A3" s="1169" t="s">
        <v>424</v>
      </c>
      <c r="B3" s="1169"/>
      <c r="C3" s="1169"/>
      <c r="D3" s="1169"/>
      <c r="E3" s="1169"/>
    </row>
    <row r="4" spans="1:12" ht="20.100000000000001" customHeight="1"/>
    <row r="5" spans="1:12" ht="20.100000000000001" customHeight="1">
      <c r="E5" s="301"/>
      <c r="F5" s="301"/>
      <c r="G5" s="304"/>
      <c r="H5" s="304"/>
      <c r="I5" s="468" t="str">
        <f>IF('2-1(表紙)'!$I$15="","",'2-1(表紙)'!$I$15)</f>
        <v/>
      </c>
      <c r="J5" s="468" t="str">
        <f>IF('2-1(表紙)'!$K$15="","",'2-1(表紙)'!$K$15)</f>
        <v/>
      </c>
    </row>
    <row r="6" spans="1:12" ht="20.100000000000001" customHeight="1">
      <c r="A6" s="303"/>
      <c r="B6" s="303"/>
      <c r="C6" s="303"/>
      <c r="D6" s="303"/>
      <c r="E6" s="303"/>
      <c r="F6" s="1170" t="str">
        <f>IF('2-1(表紙)'!$H$10="","",'2-1(表紙)'!$H$10)</f>
        <v/>
      </c>
      <c r="G6" s="1170"/>
      <c r="H6" s="1170"/>
      <c r="I6" s="1170"/>
      <c r="J6" s="300"/>
    </row>
    <row r="7" spans="1:12" ht="20.100000000000001" customHeight="1">
      <c r="C7" s="302"/>
      <c r="D7" s="302"/>
      <c r="E7" s="303"/>
      <c r="F7" s="1170" t="str">
        <f>IF('2-1(表紙)'!$H$11="","",'2-1(表紙)'!$H$11)</f>
        <v/>
      </c>
      <c r="G7" s="1170"/>
      <c r="H7" s="1170" t="str">
        <f>IF('2-1(表紙)'!$J$11="","",'2-1(表紙)'!$J$11)</f>
        <v/>
      </c>
      <c r="I7" s="1170"/>
      <c r="J7" s="301"/>
    </row>
    <row r="8" spans="1:12" ht="20.100000000000001" customHeight="1">
      <c r="C8" s="302"/>
      <c r="D8" s="303"/>
      <c r="E8" s="300"/>
      <c r="F8" s="300"/>
      <c r="G8" s="300"/>
      <c r="H8" s="300"/>
      <c r="I8" s="300"/>
      <c r="J8" s="301"/>
    </row>
    <row r="9" spans="1:12" ht="20.100000000000001" customHeight="1">
      <c r="A9" s="1173" t="s">
        <v>699</v>
      </c>
      <c r="B9" s="1173"/>
      <c r="C9" s="1173"/>
      <c r="D9" s="1173"/>
      <c r="E9" s="1173"/>
      <c r="F9" s="1173"/>
      <c r="G9" s="1173"/>
      <c r="H9" s="1173"/>
      <c r="I9" s="1173"/>
      <c r="J9" s="1173"/>
    </row>
    <row r="10" spans="1:12" ht="20.100000000000001" customHeight="1">
      <c r="A10" s="1173" t="s">
        <v>422</v>
      </c>
      <c r="B10" s="1173"/>
      <c r="C10" s="1173"/>
      <c r="D10" s="1173"/>
      <c r="E10" s="1173"/>
      <c r="F10" s="1173"/>
      <c r="G10" s="1173"/>
      <c r="H10" s="1173"/>
      <c r="I10" s="1173"/>
      <c r="J10" s="1173"/>
    </row>
    <row r="11" spans="1:12" ht="20.100000000000001" customHeight="1">
      <c r="A11" s="306"/>
      <c r="B11" s="306"/>
      <c r="C11" s="306"/>
      <c r="D11" s="306"/>
      <c r="E11" s="306"/>
      <c r="F11" s="306"/>
      <c r="G11" s="306"/>
      <c r="H11" s="306"/>
      <c r="I11" s="306"/>
      <c r="J11" s="306"/>
    </row>
    <row r="12" spans="1:12" ht="50.1" customHeight="1">
      <c r="A12" s="1174" t="str">
        <f>"　内規の規定に基づき、" &amp; A9 &amp; "において、下記のとおり計画の５割を上回る研修を行うことができませんでしたので報告します。"</f>
        <v>　内規の規定に基づき、令和４年度「緑の雇用」新規就業者育成推進事業において、下記のとおり計画の５割を上回る研修を行うことができませんでしたので報告します。</v>
      </c>
      <c r="B12" s="1174"/>
      <c r="C12" s="1174"/>
      <c r="D12" s="1174"/>
      <c r="E12" s="1174"/>
      <c r="F12" s="1174"/>
      <c r="G12" s="1174"/>
      <c r="H12" s="1174"/>
      <c r="I12" s="1174"/>
      <c r="J12" s="1174"/>
    </row>
    <row r="13" spans="1:12" ht="20.100000000000001" customHeight="1">
      <c r="A13" s="1172" t="s">
        <v>22</v>
      </c>
      <c r="B13" s="1172"/>
      <c r="C13" s="1172"/>
      <c r="D13" s="1172"/>
      <c r="E13" s="1172"/>
      <c r="F13" s="1172"/>
      <c r="G13" s="1172"/>
      <c r="H13" s="1172"/>
      <c r="I13" s="1172"/>
      <c r="J13" s="1172"/>
    </row>
    <row r="14" spans="1:12" ht="20.100000000000001" customHeight="1">
      <c r="A14" s="299" t="s">
        <v>446</v>
      </c>
    </row>
    <row r="15" spans="1:12" ht="20.100000000000001" customHeight="1">
      <c r="A15" s="1155" t="s">
        <v>425</v>
      </c>
      <c r="B15" s="1156"/>
      <c r="C15" s="1156"/>
      <c r="D15" s="1156"/>
      <c r="E15" s="1157"/>
      <c r="F15" s="1175" t="s">
        <v>436</v>
      </c>
      <c r="G15" s="1175"/>
      <c r="H15" s="1175"/>
      <c r="I15" s="1175"/>
      <c r="J15" s="1175"/>
    </row>
    <row r="16" spans="1:12" ht="20.100000000000001" customHeight="1">
      <c r="A16" s="1171" t="s">
        <v>426</v>
      </c>
      <c r="B16" s="1171"/>
      <c r="C16" s="1158" t="s">
        <v>526</v>
      </c>
      <c r="D16" s="1159"/>
      <c r="E16" s="1160"/>
      <c r="F16" s="1158" t="s">
        <v>427</v>
      </c>
      <c r="G16" s="1160"/>
      <c r="H16" s="1158" t="s">
        <v>443</v>
      </c>
      <c r="I16" s="1160"/>
      <c r="J16" s="317" t="s">
        <v>429</v>
      </c>
      <c r="L16" s="467" t="str">
        <f>C16</f>
        <v>氏名（選択式）</v>
      </c>
    </row>
    <row r="17" spans="1:12" ht="20.100000000000001" customHeight="1">
      <c r="A17" s="1164" t="str">
        <f>IF(C17="","",VLOOKUP(C17,'2-3(詳細)'!$AI$15:$AJ$44,2,FALSE))</f>
        <v/>
      </c>
      <c r="B17" s="1164"/>
      <c r="C17" s="1161"/>
      <c r="D17" s="1162"/>
      <c r="E17" s="1163"/>
      <c r="F17" s="1161"/>
      <c r="G17" s="1163"/>
      <c r="H17" s="1161"/>
      <c r="I17" s="1163"/>
      <c r="J17" s="331" t="str">
        <f>IF(AND(F17&lt;&gt;"",H17&lt;&gt;""),H17/F17,"")</f>
        <v/>
      </c>
      <c r="L17" s="467" t="str">
        <f>IF('2-3(詳細)'!AI14=0,"","")</f>
        <v/>
      </c>
    </row>
    <row r="18" spans="1:12" ht="20.100000000000001" customHeight="1">
      <c r="A18" s="1165" t="s">
        <v>520</v>
      </c>
      <c r="B18" s="1165"/>
      <c r="C18" s="1166"/>
      <c r="D18" s="1167"/>
      <c r="E18" s="1167"/>
      <c r="F18" s="1167"/>
      <c r="G18" s="1167"/>
      <c r="H18" s="1167"/>
      <c r="I18" s="1167"/>
      <c r="J18" s="1168"/>
      <c r="L18" s="467" t="str">
        <f>'2-3(詳細)'!AI15</f>
        <v/>
      </c>
    </row>
    <row r="19" spans="1:12" ht="20.100000000000001" customHeight="1">
      <c r="A19" s="1164" t="str">
        <f>IF(C19="","",VLOOKUP(C19,'2-3(詳細)'!$AI$15:$AJ$44,2,FALSE))</f>
        <v/>
      </c>
      <c r="B19" s="1164"/>
      <c r="C19" s="1161"/>
      <c r="D19" s="1162"/>
      <c r="E19" s="1163"/>
      <c r="F19" s="1161"/>
      <c r="G19" s="1163"/>
      <c r="H19" s="1161"/>
      <c r="I19" s="1163"/>
      <c r="J19" s="331" t="str">
        <f>IF(AND(F19&lt;&gt;"",H19&lt;&gt;""),H19/F19,"")</f>
        <v/>
      </c>
      <c r="L19" s="467" t="str">
        <f>'2-3(詳細)'!AI16</f>
        <v/>
      </c>
    </row>
    <row r="20" spans="1:12" ht="20.100000000000001" customHeight="1">
      <c r="A20" s="1165" t="s">
        <v>521</v>
      </c>
      <c r="B20" s="1165"/>
      <c r="C20" s="1166"/>
      <c r="D20" s="1167"/>
      <c r="E20" s="1167"/>
      <c r="F20" s="1167"/>
      <c r="G20" s="1167"/>
      <c r="H20" s="1167"/>
      <c r="I20" s="1167"/>
      <c r="J20" s="1168"/>
      <c r="L20" s="467" t="str">
        <f>'2-3(詳細)'!AI17</f>
        <v/>
      </c>
    </row>
    <row r="21" spans="1:12" ht="20.100000000000001" customHeight="1">
      <c r="A21" s="1164" t="str">
        <f>IF(C21="","",VLOOKUP(C21,'2-3(詳細)'!$AI$15:$AJ$44,2,FALSE))</f>
        <v/>
      </c>
      <c r="B21" s="1164"/>
      <c r="C21" s="1161"/>
      <c r="D21" s="1162"/>
      <c r="E21" s="1163"/>
      <c r="F21" s="1161"/>
      <c r="G21" s="1163"/>
      <c r="H21" s="1161"/>
      <c r="I21" s="1163"/>
      <c r="J21" s="331" t="str">
        <f>IF(AND(F21&lt;&gt;"",H21&lt;&gt;""),H21/F21,"")</f>
        <v/>
      </c>
      <c r="L21" s="467" t="str">
        <f>'2-3(詳細)'!AI18</f>
        <v/>
      </c>
    </row>
    <row r="22" spans="1:12" ht="20.100000000000001" customHeight="1">
      <c r="A22" s="1165" t="s">
        <v>521</v>
      </c>
      <c r="B22" s="1165"/>
      <c r="C22" s="1166"/>
      <c r="D22" s="1167"/>
      <c r="E22" s="1167"/>
      <c r="F22" s="1167"/>
      <c r="G22" s="1167"/>
      <c r="H22" s="1167"/>
      <c r="I22" s="1167"/>
      <c r="J22" s="1168"/>
      <c r="L22" s="467" t="str">
        <f>'2-3(詳細)'!AI19</f>
        <v/>
      </c>
    </row>
    <row r="23" spans="1:12" ht="20.100000000000001" customHeight="1">
      <c r="L23" s="467" t="str">
        <f>'2-3(詳細)'!AI20</f>
        <v/>
      </c>
    </row>
    <row r="24" spans="1:12" s="305" customFormat="1" ht="20.100000000000001" customHeight="1">
      <c r="A24" s="1176" t="s">
        <v>580</v>
      </c>
      <c r="B24" s="1176"/>
      <c r="C24" s="1176"/>
      <c r="D24" s="1176"/>
      <c r="E24" s="1176"/>
      <c r="F24" s="1176"/>
      <c r="G24" s="1176"/>
      <c r="H24" s="1176"/>
      <c r="I24" s="1176"/>
      <c r="J24" s="1176"/>
      <c r="K24" s="299"/>
      <c r="L24" s="467" t="str">
        <f>'2-3(詳細)'!AI21</f>
        <v/>
      </c>
    </row>
    <row r="25" spans="1:12" ht="150" customHeight="1">
      <c r="A25" s="1149"/>
      <c r="B25" s="1149"/>
      <c r="C25" s="1149"/>
      <c r="D25" s="1149"/>
      <c r="E25" s="1149"/>
      <c r="F25" s="1149"/>
      <c r="G25" s="1149"/>
      <c r="H25" s="1149"/>
      <c r="I25" s="1149"/>
      <c r="J25" s="1149"/>
      <c r="L25" s="467" t="str">
        <f>'2-3(詳細)'!AI22</f>
        <v/>
      </c>
    </row>
    <row r="26" spans="1:12" ht="20.100000000000001" customHeight="1">
      <c r="L26" s="467" t="str">
        <f>'2-3(詳細)'!AI23</f>
        <v/>
      </c>
    </row>
    <row r="27" spans="1:12" ht="20.100000000000001" customHeight="1">
      <c r="A27" s="299" t="s">
        <v>448</v>
      </c>
      <c r="L27" s="467" t="str">
        <f>'2-3(詳細)'!AI24</f>
        <v/>
      </c>
    </row>
    <row r="28" spans="1:12" ht="150" customHeight="1">
      <c r="A28" s="1149"/>
      <c r="B28" s="1149"/>
      <c r="C28" s="1149"/>
      <c r="D28" s="1149"/>
      <c r="E28" s="1149"/>
      <c r="F28" s="1149"/>
      <c r="G28" s="1149"/>
      <c r="H28" s="1149"/>
      <c r="I28" s="1149"/>
      <c r="J28" s="1149"/>
      <c r="L28" s="467" t="str">
        <f>'2-3(詳細)'!AI25</f>
        <v/>
      </c>
    </row>
    <row r="29" spans="1:12" ht="13.5" customHeight="1">
      <c r="L29" s="467" t="str">
        <f>'2-3(詳細)'!AI26</f>
        <v/>
      </c>
    </row>
    <row r="30" spans="1:12" ht="13.5" customHeight="1">
      <c r="L30" s="467" t="str">
        <f>'2-3(詳細)'!AI27</f>
        <v/>
      </c>
    </row>
    <row r="31" spans="1:12" ht="13.5" customHeight="1">
      <c r="L31" s="467" t="str">
        <f>'2-3(詳細)'!AI28</f>
        <v/>
      </c>
    </row>
    <row r="32" spans="1:12" ht="13.5" customHeight="1">
      <c r="L32" s="467" t="str">
        <f>'2-3(詳細)'!AI29</f>
        <v/>
      </c>
    </row>
    <row r="33" spans="12:12" ht="13.5" customHeight="1">
      <c r="L33" s="467" t="str">
        <f>'2-3(詳細)'!AI30</f>
        <v/>
      </c>
    </row>
    <row r="34" spans="12:12" ht="13.5" customHeight="1">
      <c r="L34" s="467" t="str">
        <f>'2-3(詳細)'!AI31</f>
        <v/>
      </c>
    </row>
    <row r="35" spans="12:12" ht="13.5" customHeight="1">
      <c r="L35" s="467" t="str">
        <f>'2-3(詳細)'!AI32</f>
        <v/>
      </c>
    </row>
    <row r="36" spans="12:12" ht="13.5" customHeight="1">
      <c r="L36" s="467" t="str">
        <f>'2-3(詳細)'!AI33</f>
        <v/>
      </c>
    </row>
    <row r="37" spans="12:12" ht="13.5" customHeight="1">
      <c r="L37" s="467" t="str">
        <f>'2-3(詳細)'!AI34</f>
        <v/>
      </c>
    </row>
    <row r="38" spans="12:12" ht="13.5" customHeight="1">
      <c r="L38" s="467" t="str">
        <f>'2-3(詳細)'!AI35</f>
        <v/>
      </c>
    </row>
    <row r="39" spans="12:12" ht="13.5" customHeight="1">
      <c r="L39" s="467" t="str">
        <f>'2-3(詳細)'!AI36</f>
        <v/>
      </c>
    </row>
    <row r="40" spans="12:12" ht="13.5" customHeight="1">
      <c r="L40" s="467" t="str">
        <f>'2-3(詳細)'!AI37</f>
        <v/>
      </c>
    </row>
    <row r="41" spans="12:12" ht="13.5" customHeight="1">
      <c r="L41" s="467" t="str">
        <f>'2-3(詳細)'!AI38</f>
        <v/>
      </c>
    </row>
    <row r="42" spans="12:12" ht="13.5" customHeight="1">
      <c r="L42" s="467" t="str">
        <f>'2-3(詳細)'!AI39</f>
        <v/>
      </c>
    </row>
    <row r="43" spans="12:12" ht="13.5" customHeight="1">
      <c r="L43" s="467" t="str">
        <f>'2-3(詳細)'!AI40</f>
        <v/>
      </c>
    </row>
    <row r="44" spans="12:12" ht="13.5" customHeight="1">
      <c r="L44" s="467" t="str">
        <f>'2-3(詳細)'!AI41</f>
        <v/>
      </c>
    </row>
    <row r="45" spans="12:12" ht="13.5" customHeight="1">
      <c r="L45" s="467" t="str">
        <f>'2-3(詳細)'!AI42</f>
        <v/>
      </c>
    </row>
    <row r="46" spans="12:12" ht="13.5" customHeight="1">
      <c r="L46" s="467" t="str">
        <f>'2-3(詳細)'!AI43</f>
        <v/>
      </c>
    </row>
    <row r="47" spans="12:12" ht="13.5" customHeight="1">
      <c r="L47" s="467" t="str">
        <f>'2-3(詳細)'!AI44</f>
        <v/>
      </c>
    </row>
  </sheetData>
  <sheetProtection algorithmName="SHA-512" hashValue="7P26c60oKvrtMqxSaIemD2f20P2ASXLboIi4tidb/Qpt2PZ8PIy0xlZBBeaQ2xUDhzfzw3vta+orn/JSBazMvg==" saltValue="aWmw38nYWyfjwHan8zSWsQ==" spinCount="100000" sheet="1" objects="1" scenarios="1"/>
  <customSheetViews>
    <customSheetView guid="{76F1C708-D4F6-4FB5-9F5B-3EE58D925F2F}" showPageBreaks="1" printArea="1" hiddenColumns="1" view="pageBreakPreview">
      <pageMargins left="0.78740157480314965" right="0.39370078740157483" top="0.39370078740157483" bottom="0.39370078740157483" header="0.19685039370078741" footer="0.19685039370078741"/>
      <pageSetup paperSize="9" scale="93" orientation="portrait" r:id="rId1"/>
    </customSheetView>
  </customSheetViews>
  <mergeCells count="36">
    <mergeCell ref="A24:J24"/>
    <mergeCell ref="A19:B19"/>
    <mergeCell ref="F19:G19"/>
    <mergeCell ref="H19:I19"/>
    <mergeCell ref="A17:B17"/>
    <mergeCell ref="A20:B20"/>
    <mergeCell ref="H21:I21"/>
    <mergeCell ref="A22:B22"/>
    <mergeCell ref="A3:E3"/>
    <mergeCell ref="F7:G7"/>
    <mergeCell ref="A16:B16"/>
    <mergeCell ref="H7:I7"/>
    <mergeCell ref="A13:J13"/>
    <mergeCell ref="A9:J9"/>
    <mergeCell ref="A10:J10"/>
    <mergeCell ref="A12:J12"/>
    <mergeCell ref="F6:I6"/>
    <mergeCell ref="F15:J15"/>
    <mergeCell ref="H16:I16"/>
    <mergeCell ref="F16:G16"/>
    <mergeCell ref="A25:J25"/>
    <mergeCell ref="A28:J28"/>
    <mergeCell ref="I1:J1"/>
    <mergeCell ref="A15:E15"/>
    <mergeCell ref="C16:E16"/>
    <mergeCell ref="C17:E17"/>
    <mergeCell ref="C19:E19"/>
    <mergeCell ref="C21:E21"/>
    <mergeCell ref="A21:B21"/>
    <mergeCell ref="F21:G21"/>
    <mergeCell ref="F17:G17"/>
    <mergeCell ref="H17:I17"/>
    <mergeCell ref="A18:B18"/>
    <mergeCell ref="C18:J18"/>
    <mergeCell ref="C20:J20"/>
    <mergeCell ref="C22:J22"/>
  </mergeCells>
  <phoneticPr fontId="18"/>
  <conditionalFormatting sqref="H1">
    <cfRule type="expression" dxfId="5" priority="16" stopIfTrue="1">
      <formula>$I$1&lt;&gt;""</formula>
    </cfRule>
  </conditionalFormatting>
  <conditionalFormatting sqref="C17:I17 C18 C19:I19 C20 C21:I21 C22 A25 A28">
    <cfRule type="expression" dxfId="4" priority="4" stopIfTrue="1">
      <formula>A17=""</formula>
    </cfRule>
  </conditionalFormatting>
  <conditionalFormatting sqref="F6 F7 H7 J17 J19 J21 A17 A19 A21">
    <cfRule type="expression" dxfId="3" priority="6" stopIfTrue="1">
      <formula>A6=""</formula>
    </cfRule>
  </conditionalFormatting>
  <conditionalFormatting sqref="I1:J1">
    <cfRule type="expression" dxfId="2" priority="2" stopIfTrue="1">
      <formula>AND(I1&gt;=44927,I1&lt;=45291)</formula>
    </cfRule>
    <cfRule type="expression" dxfId="1" priority="3" stopIfTrue="1">
      <formula>AND(I1&gt;=44562,I1&lt;=44926)</formula>
    </cfRule>
  </conditionalFormatting>
  <conditionalFormatting sqref="I1:J1">
    <cfRule type="expression" dxfId="0" priority="1" stopIfTrue="1">
      <formula>I1=""</formula>
    </cfRule>
  </conditionalFormatting>
  <dataValidations count="5">
    <dataValidation type="list" allowBlank="1" showInputMessage="1" showErrorMessage="1" prompt="本人都合、自然災害、事業体都合の３つの分類から、主に該当する理由を選択して下さい。" sqref="C18:J18 C20:J20 C22:J22" xr:uid="{00000000-0002-0000-1E00-000000000000}">
      <formula1>INDIRECT("リスト!$BK$3:$BK$22")</formula1>
    </dataValidation>
    <dataValidation type="whole" allowBlank="1" showInputMessage="1" showErrorMessage="1" sqref="H17:I17 H19:I19 H21:I21" xr:uid="{00000000-0002-0000-1E00-000001000000}">
      <formula1>1</formula1>
      <formula2>140</formula2>
    </dataValidation>
    <dataValidation type="whole" allowBlank="1" showInputMessage="1" showErrorMessage="1" sqref="F21:G21 F17:G17 F19:G19" xr:uid="{00000000-0002-0000-1E00-000002000000}">
      <formula1>1</formula1>
      <formula2>160</formula2>
    </dataValidation>
    <dataValidation allowBlank="1" showInputMessage="1" sqref="I1:J1" xr:uid="{00000000-0002-0000-1E00-000003000000}"/>
    <dataValidation type="list" allowBlank="1" showInputMessage="1" showErrorMessage="1" sqref="C17:E17 C19:E19 C21:E21" xr:uid="{00000000-0002-0000-1E00-000004000000}">
      <formula1>$L$17:$L$47</formula1>
    </dataValidation>
  </dataValidations>
  <pageMargins left="0.78740157480314965" right="0.39370078740157483" top="0.39370078740157483" bottom="0.39370078740157483" header="0.19685039370078741" footer="0.19685039370078741"/>
  <pageSetup paperSize="9" scale="93" orientation="portrait"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5"/>
  </sheetPr>
  <dimension ref="A1:AE68"/>
  <sheetViews>
    <sheetView view="pageBreakPreview" zoomScale="85" zoomScaleNormal="100" zoomScaleSheetLayoutView="85" workbookViewId="0">
      <selection activeCell="K6" sqref="K6"/>
    </sheetView>
  </sheetViews>
  <sheetFormatPr defaultRowHeight="13.5" customHeight="1"/>
  <cols>
    <col min="1" max="1" width="2.625" style="374" customWidth="1"/>
    <col min="2" max="4" width="4.625" style="374" customWidth="1"/>
    <col min="5" max="5" width="15.625" style="374" customWidth="1"/>
    <col min="6" max="6" width="12.625" style="374" customWidth="1"/>
    <col min="7" max="7" width="10.625" style="374" customWidth="1"/>
    <col min="8" max="9" width="4.625" style="374" customWidth="1"/>
    <col min="10" max="10" width="10.625" style="374" customWidth="1"/>
    <col min="11" max="11" width="12.625" style="374" customWidth="1"/>
    <col min="12" max="15" width="4.625" style="374" customWidth="1"/>
    <col min="16" max="18" width="5.625" style="374" customWidth="1"/>
    <col min="19" max="23" width="3.625" style="374" customWidth="1"/>
    <col min="24" max="24" width="29.625" style="374" customWidth="1"/>
    <col min="25" max="25" width="5.625" style="374" customWidth="1"/>
    <col min="26" max="26" width="9" style="321" customWidth="1"/>
    <col min="27" max="27" width="10.625" style="87" hidden="1" customWidth="1"/>
    <col min="28" max="31" width="10.625" style="374" hidden="1" customWidth="1"/>
    <col min="32" max="16384" width="9" style="374"/>
  </cols>
  <sheetData>
    <row r="1" spans="1:31" ht="20.100000000000001" customHeight="1">
      <c r="A1" s="33"/>
      <c r="B1" s="714" t="s">
        <v>319</v>
      </c>
      <c r="C1" s="715"/>
      <c r="D1" s="715"/>
      <c r="E1" s="716"/>
      <c r="F1" s="33"/>
      <c r="G1" s="33"/>
      <c r="H1" s="33"/>
      <c r="I1" s="33"/>
      <c r="J1" s="33"/>
      <c r="K1" s="33"/>
      <c r="L1" s="33"/>
      <c r="M1" s="44"/>
      <c r="N1" s="352"/>
      <c r="O1" s="352"/>
      <c r="P1" s="354"/>
      <c r="Q1" s="357"/>
      <c r="R1" s="358"/>
      <c r="S1" s="358"/>
      <c r="T1" s="35"/>
      <c r="U1" s="35"/>
      <c r="V1" s="35"/>
      <c r="W1" s="35"/>
      <c r="X1" s="67" t="str">
        <f>IF('2-1(表紙)'!$J$3="","提出区分",'2-1(表紙)'!$J$3)</f>
        <v>提出区分</v>
      </c>
      <c r="Y1" s="67"/>
    </row>
    <row r="2" spans="1:31" ht="20.100000000000001" customHeight="1">
      <c r="A2" s="33"/>
      <c r="B2" s="58"/>
      <c r="C2" s="58"/>
      <c r="D2" s="58"/>
      <c r="E2" s="58"/>
      <c r="F2" s="58"/>
      <c r="G2" s="58"/>
      <c r="H2" s="58"/>
      <c r="I2" s="58"/>
      <c r="J2" s="58"/>
      <c r="K2" s="58"/>
      <c r="L2" s="58"/>
      <c r="M2" s="44"/>
      <c r="N2" s="354"/>
      <c r="O2" s="354"/>
      <c r="P2" s="356"/>
      <c r="Q2" s="356"/>
      <c r="R2" s="359"/>
      <c r="S2" s="359"/>
      <c r="T2" s="35"/>
      <c r="U2" s="35"/>
      <c r="V2" s="35"/>
      <c r="W2" s="35"/>
      <c r="X2" s="35"/>
      <c r="Y2" s="35"/>
      <c r="Z2" s="320"/>
      <c r="AB2" s="228"/>
      <c r="AC2" s="228"/>
      <c r="AD2" s="228"/>
    </row>
    <row r="3" spans="1:31" ht="20.100000000000001" customHeight="1">
      <c r="A3" s="33"/>
      <c r="B3" s="737" t="s">
        <v>330</v>
      </c>
      <c r="C3" s="737"/>
      <c r="D3" s="737"/>
      <c r="E3" s="737"/>
      <c r="F3" s="737"/>
      <c r="G3" s="737"/>
      <c r="H3" s="203"/>
      <c r="I3" s="203"/>
      <c r="J3" s="203"/>
      <c r="K3" s="203"/>
      <c r="L3" s="252"/>
      <c r="M3" s="252"/>
      <c r="N3" s="758" t="s">
        <v>10</v>
      </c>
      <c r="O3" s="758"/>
      <c r="P3" s="758"/>
      <c r="Q3" s="758"/>
      <c r="R3" s="728" t="str">
        <f>IF('2-1(表紙)'!$I$15="","",'2-1(表紙)'!$I$15)</f>
        <v/>
      </c>
      <c r="S3" s="729"/>
      <c r="T3" s="729"/>
      <c r="U3" s="729"/>
      <c r="V3" s="729"/>
      <c r="W3" s="729"/>
      <c r="X3" s="729"/>
      <c r="Y3" s="733"/>
      <c r="Z3" s="320"/>
    </row>
    <row r="4" spans="1:31" ht="20.100000000000001" customHeight="1">
      <c r="A4" s="33"/>
      <c r="B4" s="737"/>
      <c r="C4" s="737"/>
      <c r="D4" s="737"/>
      <c r="E4" s="737"/>
      <c r="F4" s="737"/>
      <c r="G4" s="737"/>
      <c r="H4" s="203"/>
      <c r="I4" s="203"/>
      <c r="J4" s="203"/>
      <c r="K4" s="203"/>
      <c r="L4" s="252"/>
      <c r="M4" s="252"/>
      <c r="N4" s="758" t="s">
        <v>259</v>
      </c>
      <c r="O4" s="758"/>
      <c r="P4" s="758"/>
      <c r="Q4" s="758"/>
      <c r="R4" s="728" t="str">
        <f>IF('2-1(表紙)'!$J$15="","",'2-1(表紙)'!$J$15)</f>
        <v/>
      </c>
      <c r="S4" s="729"/>
      <c r="T4" s="729"/>
      <c r="U4" s="729"/>
      <c r="V4" s="729"/>
      <c r="W4" s="729"/>
      <c r="X4" s="729"/>
      <c r="Y4" s="733"/>
      <c r="Z4" s="320"/>
      <c r="AB4" s="228"/>
      <c r="AC4" s="375"/>
    </row>
    <row r="5" spans="1:31" ht="20.100000000000001" customHeight="1">
      <c r="A5" s="33"/>
      <c r="B5" s="252"/>
      <c r="C5" s="252"/>
      <c r="D5" s="252"/>
      <c r="E5" s="252"/>
      <c r="F5" s="252"/>
      <c r="G5" s="203"/>
      <c r="H5" s="203"/>
      <c r="I5" s="203"/>
      <c r="J5" s="203"/>
      <c r="K5" s="203"/>
      <c r="L5" s="252"/>
      <c r="M5" s="252"/>
      <c r="N5" s="758" t="s">
        <v>637</v>
      </c>
      <c r="O5" s="758"/>
      <c r="P5" s="758"/>
      <c r="Q5" s="758"/>
      <c r="R5" s="728" t="str">
        <f>IF('2-1(表紙)'!$H$10="","",'2-1(表紙)'!$H$10)</f>
        <v/>
      </c>
      <c r="S5" s="729"/>
      <c r="T5" s="729"/>
      <c r="U5" s="729"/>
      <c r="V5" s="729"/>
      <c r="W5" s="729"/>
      <c r="X5" s="729"/>
      <c r="Y5" s="366" t="str">
        <f>IF('2-1(表紙)'!$K$15="","",'2-1(表紙)'!$K$15)</f>
        <v/>
      </c>
      <c r="Z5" s="320"/>
      <c r="AB5" s="228"/>
      <c r="AC5" s="228"/>
      <c r="AD5" s="228"/>
    </row>
    <row r="6" spans="1:31" ht="20.100000000000001" customHeight="1">
      <c r="A6" s="33"/>
      <c r="B6" s="33"/>
      <c r="C6" s="33"/>
      <c r="D6" s="33"/>
      <c r="E6" s="33"/>
      <c r="F6" s="33"/>
      <c r="G6" s="33"/>
      <c r="H6" s="33"/>
      <c r="I6" s="33"/>
      <c r="J6" s="33"/>
      <c r="K6" s="33"/>
      <c r="L6" s="33"/>
      <c r="M6" s="33"/>
      <c r="N6" s="33"/>
      <c r="O6" s="33"/>
      <c r="P6" s="33"/>
      <c r="Q6" s="33"/>
      <c r="R6" s="35"/>
      <c r="S6" s="35"/>
      <c r="T6" s="70"/>
      <c r="U6" s="70"/>
      <c r="V6" s="70"/>
      <c r="W6" s="70"/>
      <c r="X6" s="71"/>
      <c r="Y6" s="71"/>
      <c r="Z6" s="322"/>
    </row>
    <row r="7" spans="1:31" ht="20.100000000000001" customHeight="1">
      <c r="A7" s="33"/>
      <c r="B7" s="738" t="s">
        <v>264</v>
      </c>
      <c r="C7" s="738" t="s">
        <v>219</v>
      </c>
      <c r="D7" s="738" t="s">
        <v>0</v>
      </c>
      <c r="E7" s="723" t="s">
        <v>142</v>
      </c>
      <c r="F7" s="723"/>
      <c r="G7" s="723"/>
      <c r="H7" s="723"/>
      <c r="I7" s="723"/>
      <c r="J7" s="714" t="s">
        <v>7</v>
      </c>
      <c r="K7" s="716"/>
      <c r="L7" s="742" t="s">
        <v>376</v>
      </c>
      <c r="M7" s="755" t="s">
        <v>694</v>
      </c>
      <c r="N7" s="747" t="s">
        <v>438</v>
      </c>
      <c r="O7" s="750" t="s">
        <v>342</v>
      </c>
      <c r="P7" s="730" t="s">
        <v>431</v>
      </c>
      <c r="Q7" s="730"/>
      <c r="R7" s="730"/>
      <c r="S7" s="714" t="s">
        <v>141</v>
      </c>
      <c r="T7" s="715"/>
      <c r="U7" s="715"/>
      <c r="V7" s="715"/>
      <c r="W7" s="715"/>
      <c r="X7" s="723" t="s">
        <v>6</v>
      </c>
      <c r="Y7" s="723"/>
    </row>
    <row r="8" spans="1:31" ht="20.100000000000001" customHeight="1">
      <c r="A8" s="33"/>
      <c r="B8" s="734"/>
      <c r="C8" s="734"/>
      <c r="D8" s="734"/>
      <c r="E8" s="723" t="s">
        <v>1</v>
      </c>
      <c r="F8" s="723" t="s">
        <v>329</v>
      </c>
      <c r="G8" s="723" t="s">
        <v>2</v>
      </c>
      <c r="H8" s="738" t="s">
        <v>3</v>
      </c>
      <c r="I8" s="738" t="s">
        <v>4</v>
      </c>
      <c r="J8" s="736" t="s">
        <v>143</v>
      </c>
      <c r="K8" s="723" t="s">
        <v>5</v>
      </c>
      <c r="L8" s="743"/>
      <c r="M8" s="756"/>
      <c r="N8" s="748"/>
      <c r="O8" s="751"/>
      <c r="P8" s="753" t="s">
        <v>570</v>
      </c>
      <c r="Q8" s="738" t="s">
        <v>609</v>
      </c>
      <c r="R8" s="738" t="s">
        <v>610</v>
      </c>
      <c r="S8" s="731" t="s">
        <v>136</v>
      </c>
      <c r="T8" s="731" t="s">
        <v>137</v>
      </c>
      <c r="U8" s="731" t="s">
        <v>138</v>
      </c>
      <c r="V8" s="731" t="s">
        <v>139</v>
      </c>
      <c r="W8" s="738" t="s">
        <v>140</v>
      </c>
      <c r="X8" s="723"/>
      <c r="Y8" s="723"/>
    </row>
    <row r="9" spans="1:31" ht="80.099999999999994" customHeight="1" thickBot="1">
      <c r="A9" s="33"/>
      <c r="B9" s="739"/>
      <c r="C9" s="739"/>
      <c r="D9" s="739"/>
      <c r="E9" s="727"/>
      <c r="F9" s="727"/>
      <c r="G9" s="727"/>
      <c r="H9" s="739"/>
      <c r="I9" s="739"/>
      <c r="J9" s="727"/>
      <c r="K9" s="727"/>
      <c r="L9" s="744"/>
      <c r="M9" s="757"/>
      <c r="N9" s="749"/>
      <c r="O9" s="752"/>
      <c r="P9" s="754"/>
      <c r="Q9" s="739"/>
      <c r="R9" s="739"/>
      <c r="S9" s="732"/>
      <c r="T9" s="732"/>
      <c r="U9" s="732"/>
      <c r="V9" s="732"/>
      <c r="W9" s="739"/>
      <c r="X9" s="727"/>
      <c r="Y9" s="727"/>
      <c r="AA9" s="386" t="s">
        <v>475</v>
      </c>
      <c r="AB9" s="386" t="str">
        <f>O7</f>
        <v>TRで資材費受領済</v>
      </c>
      <c r="AC9" s="386" t="str">
        <f>'2-3(詳細)'!Z7</f>
        <v>"研修生の減"になった</v>
      </c>
      <c r="AD9" s="387" t="s">
        <v>477</v>
      </c>
    </row>
    <row r="10" spans="1:31" ht="20.100000000000001" customHeight="1" thickTop="1">
      <c r="A10" s="33"/>
      <c r="B10" s="745" t="s">
        <v>570</v>
      </c>
      <c r="C10" s="72">
        <v>1</v>
      </c>
      <c r="D10" s="105" t="str">
        <f>IF(E10="","","01")</f>
        <v/>
      </c>
      <c r="E10" s="98"/>
      <c r="F10" s="323"/>
      <c r="G10" s="634"/>
      <c r="H10" s="74" t="str">
        <f>IF(OR(G10="",リスト!$G$27=""),"",DATEDIF(G10,リスト!$G$27,"Y"))</f>
        <v/>
      </c>
      <c r="I10" s="95"/>
      <c r="J10" s="627"/>
      <c r="K10" s="95"/>
      <c r="L10" s="101"/>
      <c r="M10" s="101"/>
      <c r="N10" s="324"/>
      <c r="O10" s="324"/>
      <c r="P10" s="48"/>
      <c r="Q10" s="49"/>
      <c r="R10" s="49"/>
      <c r="S10" s="48"/>
      <c r="T10" s="48"/>
      <c r="U10" s="48"/>
      <c r="V10" s="48"/>
      <c r="W10" s="48"/>
      <c r="X10" s="726"/>
      <c r="Y10" s="726"/>
      <c r="Z10" s="320"/>
      <c r="AA10" s="381">
        <f t="shared" ref="AA10:AA29" si="0">IF(E10&lt;&gt;"",1,0)</f>
        <v>0</v>
      </c>
      <c r="AB10" s="385"/>
      <c r="AC10" s="381">
        <f>'2-3(詳細)'!Z10</f>
        <v>0</v>
      </c>
      <c r="AD10" s="382">
        <f>AA10-AC10</f>
        <v>0</v>
      </c>
    </row>
    <row r="11" spans="1:31" ht="20.100000000000001" customHeight="1">
      <c r="A11" s="33"/>
      <c r="B11" s="745"/>
      <c r="C11" s="79">
        <v>2</v>
      </c>
      <c r="D11" s="208" t="str">
        <f>IF(E11="","","02")</f>
        <v/>
      </c>
      <c r="E11" s="323"/>
      <c r="F11" s="323"/>
      <c r="G11" s="635"/>
      <c r="H11" s="80" t="str">
        <f>IF(OR(G11="",リスト!$G$27=""),"",DATEDIF(G11,リスト!$G$27,"Y"))</f>
        <v/>
      </c>
      <c r="I11" s="96"/>
      <c r="J11" s="628"/>
      <c r="K11" s="96"/>
      <c r="L11" s="103"/>
      <c r="M11" s="103"/>
      <c r="N11" s="325"/>
      <c r="O11" s="325"/>
      <c r="P11" s="187"/>
      <c r="Q11" s="52"/>
      <c r="R11" s="52"/>
      <c r="S11" s="187"/>
      <c r="T11" s="187"/>
      <c r="U11" s="187"/>
      <c r="V11" s="187"/>
      <c r="W11" s="187"/>
      <c r="X11" s="724"/>
      <c r="Y11" s="724"/>
      <c r="Z11" s="320"/>
      <c r="AA11" s="373">
        <f t="shared" si="0"/>
        <v>0</v>
      </c>
      <c r="AC11" s="373">
        <f>'2-3(詳細)'!Z11</f>
        <v>0</v>
      </c>
      <c r="AD11" s="377">
        <f t="shared" ref="AD11:AD18" si="1">AA11-AC11</f>
        <v>0</v>
      </c>
    </row>
    <row r="12" spans="1:31" ht="20.100000000000001" customHeight="1">
      <c r="A12" s="33"/>
      <c r="B12" s="745"/>
      <c r="C12" s="79">
        <v>3</v>
      </c>
      <c r="D12" s="208" t="str">
        <f>IF(E12="","","03")</f>
        <v/>
      </c>
      <c r="E12" s="323"/>
      <c r="F12" s="323"/>
      <c r="G12" s="635"/>
      <c r="H12" s="80" t="str">
        <f>IF(OR(G12="",リスト!$G$27=""),"",DATEDIF(G12,リスト!$G$27,"Y"))</f>
        <v/>
      </c>
      <c r="I12" s="96"/>
      <c r="J12" s="628"/>
      <c r="K12" s="96"/>
      <c r="L12" s="103"/>
      <c r="M12" s="103"/>
      <c r="N12" s="325"/>
      <c r="O12" s="325"/>
      <c r="P12" s="187"/>
      <c r="Q12" s="52"/>
      <c r="R12" s="52"/>
      <c r="S12" s="187"/>
      <c r="T12" s="187"/>
      <c r="U12" s="187"/>
      <c r="V12" s="187"/>
      <c r="W12" s="187"/>
      <c r="X12" s="724"/>
      <c r="Y12" s="724"/>
      <c r="Z12" s="320"/>
      <c r="AA12" s="373">
        <f t="shared" si="0"/>
        <v>0</v>
      </c>
      <c r="AB12" s="228"/>
      <c r="AC12" s="373">
        <f>'2-3(詳細)'!Z12</f>
        <v>0</v>
      </c>
      <c r="AD12" s="377">
        <f t="shared" si="1"/>
        <v>0</v>
      </c>
    </row>
    <row r="13" spans="1:31" ht="20.100000000000001" customHeight="1">
      <c r="A13" s="33"/>
      <c r="B13" s="745"/>
      <c r="C13" s="79">
        <v>4</v>
      </c>
      <c r="D13" s="208" t="str">
        <f>IF(E13="","","04")</f>
        <v/>
      </c>
      <c r="E13" s="323"/>
      <c r="F13" s="323"/>
      <c r="G13" s="635"/>
      <c r="H13" s="80" t="str">
        <f>IF(OR(G13="",リスト!$G$27=""),"",DATEDIF(G13,リスト!$G$27,"Y"))</f>
        <v/>
      </c>
      <c r="I13" s="96"/>
      <c r="J13" s="628"/>
      <c r="K13" s="96"/>
      <c r="L13" s="103"/>
      <c r="M13" s="103"/>
      <c r="N13" s="325"/>
      <c r="O13" s="325"/>
      <c r="P13" s="187"/>
      <c r="Q13" s="52"/>
      <c r="R13" s="52"/>
      <c r="S13" s="187"/>
      <c r="T13" s="187"/>
      <c r="U13" s="187"/>
      <c r="V13" s="187"/>
      <c r="W13" s="187"/>
      <c r="X13" s="724"/>
      <c r="Y13" s="724"/>
      <c r="Z13" s="320"/>
      <c r="AA13" s="373">
        <f t="shared" si="0"/>
        <v>0</v>
      </c>
      <c r="AB13" s="228"/>
      <c r="AC13" s="373">
        <f>'2-3(詳細)'!Z13</f>
        <v>0</v>
      </c>
      <c r="AD13" s="377">
        <f t="shared" si="1"/>
        <v>0</v>
      </c>
    </row>
    <row r="14" spans="1:31" ht="20.100000000000001" customHeight="1" thickBot="1">
      <c r="A14" s="33"/>
      <c r="B14" s="746"/>
      <c r="C14" s="76">
        <v>5</v>
      </c>
      <c r="D14" s="106" t="str">
        <f>IF(E14="","","05")</f>
        <v/>
      </c>
      <c r="E14" s="99"/>
      <c r="F14" s="99"/>
      <c r="G14" s="629"/>
      <c r="H14" s="78" t="str">
        <f>IF(OR(G14="",リスト!$G$27=""),"",DATEDIF(G14,リスト!$G$27,"Y"))</f>
        <v/>
      </c>
      <c r="I14" s="97"/>
      <c r="J14" s="629"/>
      <c r="K14" s="97"/>
      <c r="L14" s="102"/>
      <c r="M14" s="102"/>
      <c r="N14" s="326"/>
      <c r="O14" s="327"/>
      <c r="P14" s="50"/>
      <c r="Q14" s="51"/>
      <c r="R14" s="51"/>
      <c r="S14" s="50"/>
      <c r="T14" s="50"/>
      <c r="U14" s="50"/>
      <c r="V14" s="50"/>
      <c r="W14" s="50"/>
      <c r="X14" s="725"/>
      <c r="Y14" s="725"/>
      <c r="Z14" s="320"/>
      <c r="AA14" s="379">
        <f t="shared" si="0"/>
        <v>0</v>
      </c>
      <c r="AC14" s="379">
        <f>'2-3(詳細)'!Z14</f>
        <v>0</v>
      </c>
      <c r="AD14" s="380">
        <f>AA14-AC14</f>
        <v>0</v>
      </c>
      <c r="AE14" s="374" t="s">
        <v>479</v>
      </c>
    </row>
    <row r="15" spans="1:31" ht="20.100000000000001" customHeight="1" thickTop="1">
      <c r="A15" s="33"/>
      <c r="B15" s="734" t="s">
        <v>482</v>
      </c>
      <c r="C15" s="72">
        <v>6</v>
      </c>
      <c r="D15" s="105" t="str">
        <f>IF(E15="","","01")</f>
        <v/>
      </c>
      <c r="E15" s="98"/>
      <c r="F15" s="98"/>
      <c r="G15" s="634"/>
      <c r="H15" s="74" t="str">
        <f>IF(OR(G15="",リスト!$G$27=""),"",DATEDIF(G15,リスト!$G$27,"Y"))</f>
        <v/>
      </c>
      <c r="I15" s="95"/>
      <c r="J15" s="627"/>
      <c r="K15" s="95"/>
      <c r="L15" s="101"/>
      <c r="M15" s="324"/>
      <c r="N15" s="278"/>
      <c r="O15" s="101"/>
      <c r="P15" s="308"/>
      <c r="Q15" s="49"/>
      <c r="R15" s="49"/>
      <c r="S15" s="95"/>
      <c r="T15" s="95"/>
      <c r="U15" s="95"/>
      <c r="V15" s="95"/>
      <c r="W15" s="95"/>
      <c r="X15" s="726"/>
      <c r="Y15" s="726"/>
      <c r="Z15" s="320"/>
      <c r="AA15" s="381">
        <f t="shared" si="0"/>
        <v>0</v>
      </c>
      <c r="AB15" s="381">
        <f>IF(O15&lt;&gt;"",1,0)</f>
        <v>0</v>
      </c>
      <c r="AC15" s="381">
        <f>'2-3(詳細)'!Z15</f>
        <v>0</v>
      </c>
      <c r="AD15" s="382">
        <f>AA15-AC15</f>
        <v>0</v>
      </c>
      <c r="AE15" s="382">
        <f>AA15-AB15-IF(AB15=0,AC15,0)</f>
        <v>0</v>
      </c>
    </row>
    <row r="16" spans="1:31" ht="20.100000000000001" customHeight="1">
      <c r="A16" s="33"/>
      <c r="B16" s="734"/>
      <c r="C16" s="79">
        <v>7</v>
      </c>
      <c r="D16" s="208" t="str">
        <f>IF(E16="","","02")</f>
        <v/>
      </c>
      <c r="E16" s="323"/>
      <c r="F16" s="323"/>
      <c r="G16" s="634"/>
      <c r="H16" s="80" t="str">
        <f>IF(OR(G16="",リスト!$G$27=""),"",DATEDIF(G16,リスト!$G$27,"Y"))</f>
        <v/>
      </c>
      <c r="I16" s="96"/>
      <c r="J16" s="627"/>
      <c r="K16" s="96"/>
      <c r="L16" s="103"/>
      <c r="M16" s="325"/>
      <c r="N16" s="103"/>
      <c r="O16" s="103"/>
      <c r="P16" s="95"/>
      <c r="Q16" s="52"/>
      <c r="R16" s="52"/>
      <c r="S16" s="95"/>
      <c r="T16" s="95"/>
      <c r="U16" s="95"/>
      <c r="V16" s="95"/>
      <c r="W16" s="95"/>
      <c r="X16" s="724"/>
      <c r="Y16" s="724"/>
      <c r="Z16" s="320"/>
      <c r="AA16" s="373">
        <f t="shared" si="0"/>
        <v>0</v>
      </c>
      <c r="AB16" s="373">
        <f>IF(O16&lt;&gt;"",1,0)</f>
        <v>0</v>
      </c>
      <c r="AC16" s="373">
        <f>'2-3(詳細)'!Z16</f>
        <v>0</v>
      </c>
      <c r="AD16" s="377">
        <f t="shared" si="1"/>
        <v>0</v>
      </c>
      <c r="AE16" s="377">
        <f>AA16-AB16-IF(AB16=0,AC16,0)</f>
        <v>0</v>
      </c>
    </row>
    <row r="17" spans="1:31" ht="20.100000000000001" customHeight="1">
      <c r="A17" s="33"/>
      <c r="B17" s="734"/>
      <c r="C17" s="79">
        <v>8</v>
      </c>
      <c r="D17" s="208" t="str">
        <f>IF(E17="","","03")</f>
        <v/>
      </c>
      <c r="E17" s="323"/>
      <c r="F17" s="323"/>
      <c r="G17" s="635"/>
      <c r="H17" s="80" t="str">
        <f>IF(OR(G17="",リスト!$G$27=""),"",DATEDIF(G17,リスト!$G$27,"Y"))</f>
        <v/>
      </c>
      <c r="I17" s="96"/>
      <c r="J17" s="628"/>
      <c r="K17" s="96"/>
      <c r="L17" s="103"/>
      <c r="M17" s="325"/>
      <c r="N17" s="310"/>
      <c r="O17" s="103"/>
      <c r="P17" s="95"/>
      <c r="Q17" s="52"/>
      <c r="R17" s="52"/>
      <c r="S17" s="95"/>
      <c r="T17" s="95"/>
      <c r="U17" s="95"/>
      <c r="V17" s="95"/>
      <c r="W17" s="95"/>
      <c r="X17" s="724"/>
      <c r="Y17" s="724"/>
      <c r="Z17" s="320"/>
      <c r="AA17" s="373">
        <f t="shared" si="0"/>
        <v>0</v>
      </c>
      <c r="AB17" s="373">
        <f>IF(O17&lt;&gt;"",1,0)</f>
        <v>0</v>
      </c>
      <c r="AC17" s="373">
        <f>'2-3(詳細)'!Z17</f>
        <v>0</v>
      </c>
      <c r="AD17" s="377">
        <f t="shared" si="1"/>
        <v>0</v>
      </c>
      <c r="AE17" s="377">
        <f>AA17-AB17-IF(AB17=0,AC17,0)</f>
        <v>0</v>
      </c>
    </row>
    <row r="18" spans="1:31" ht="20.100000000000001" customHeight="1">
      <c r="A18" s="33"/>
      <c r="B18" s="734"/>
      <c r="C18" s="79">
        <v>9</v>
      </c>
      <c r="D18" s="208" t="str">
        <f>IF(E18="","","04")</f>
        <v/>
      </c>
      <c r="E18" s="323"/>
      <c r="F18" s="323"/>
      <c r="G18" s="635"/>
      <c r="H18" s="80" t="str">
        <f>IF(OR(G18="",リスト!$G$27=""),"",DATEDIF(G18,リスト!$G$27,"Y"))</f>
        <v/>
      </c>
      <c r="I18" s="96"/>
      <c r="J18" s="628"/>
      <c r="K18" s="96"/>
      <c r="L18" s="103"/>
      <c r="M18" s="325"/>
      <c r="N18" s="310"/>
      <c r="O18" s="103"/>
      <c r="P18" s="95"/>
      <c r="Q18" s="52"/>
      <c r="R18" s="52"/>
      <c r="S18" s="95"/>
      <c r="T18" s="95"/>
      <c r="U18" s="95"/>
      <c r="V18" s="95"/>
      <c r="W18" s="95"/>
      <c r="X18" s="724"/>
      <c r="Y18" s="724"/>
      <c r="Z18" s="320"/>
      <c r="AA18" s="373">
        <f t="shared" si="0"/>
        <v>0</v>
      </c>
      <c r="AB18" s="373">
        <f>IF(O18&lt;&gt;"",1,0)</f>
        <v>0</v>
      </c>
      <c r="AC18" s="373">
        <f>'2-3(詳細)'!Z18</f>
        <v>0</v>
      </c>
      <c r="AD18" s="377">
        <f t="shared" si="1"/>
        <v>0</v>
      </c>
      <c r="AE18" s="377">
        <f>AA18-AB18-IF(AB18=0,AC18,0)</f>
        <v>0</v>
      </c>
    </row>
    <row r="19" spans="1:31" ht="20.100000000000001" customHeight="1" thickBot="1">
      <c r="A19" s="33"/>
      <c r="B19" s="739"/>
      <c r="C19" s="76">
        <v>10</v>
      </c>
      <c r="D19" s="106" t="str">
        <f>IF(E19="","","05")</f>
        <v/>
      </c>
      <c r="E19" s="99"/>
      <c r="F19" s="99"/>
      <c r="G19" s="629"/>
      <c r="H19" s="78" t="str">
        <f>IF(OR(G19="",リスト!$G$27=""),"",DATEDIF(G19,リスト!$G$27,"Y"))</f>
        <v/>
      </c>
      <c r="I19" s="97"/>
      <c r="J19" s="629"/>
      <c r="K19" s="97"/>
      <c r="L19" s="102"/>
      <c r="M19" s="327"/>
      <c r="N19" s="311"/>
      <c r="O19" s="102"/>
      <c r="P19" s="309"/>
      <c r="Q19" s="51"/>
      <c r="R19" s="51"/>
      <c r="S19" s="497"/>
      <c r="T19" s="497"/>
      <c r="U19" s="497"/>
      <c r="V19" s="497"/>
      <c r="W19" s="497"/>
      <c r="X19" s="725"/>
      <c r="Y19" s="725"/>
      <c r="Z19" s="320"/>
      <c r="AA19" s="383">
        <f t="shared" si="0"/>
        <v>0</v>
      </c>
      <c r="AB19" s="383">
        <f>IF(O19&lt;&gt;"",1,0)</f>
        <v>0</v>
      </c>
      <c r="AC19" s="383">
        <f>'2-3(詳細)'!Z19</f>
        <v>0</v>
      </c>
      <c r="AD19" s="384">
        <f>AA19-AC19</f>
        <v>0</v>
      </c>
      <c r="AE19" s="384">
        <f>AA19-AB19-IF(AB19=0,AC19,0)</f>
        <v>0</v>
      </c>
    </row>
    <row r="20" spans="1:31" ht="20.100000000000001" customHeight="1" thickTop="1">
      <c r="A20" s="33"/>
      <c r="B20" s="734" t="s">
        <v>483</v>
      </c>
      <c r="C20" s="72">
        <v>11</v>
      </c>
      <c r="D20" s="105" t="str">
        <f>IF(E20="","","01")</f>
        <v/>
      </c>
      <c r="E20" s="98"/>
      <c r="F20" s="98"/>
      <c r="G20" s="634"/>
      <c r="H20" s="74" t="str">
        <f>IF(OR(G20="",リスト!$G$27=""),"",DATEDIF(G20,リスト!$G$27,"Y"))</f>
        <v/>
      </c>
      <c r="I20" s="95"/>
      <c r="J20" s="340"/>
      <c r="K20" s="48"/>
      <c r="L20" s="101"/>
      <c r="M20" s="324"/>
      <c r="N20" s="324"/>
      <c r="O20" s="324"/>
      <c r="P20" s="48"/>
      <c r="Q20" s="312"/>
      <c r="R20" s="49"/>
      <c r="S20" s="308"/>
      <c r="T20" s="308"/>
      <c r="U20" s="308"/>
      <c r="V20" s="308"/>
      <c r="W20" s="308"/>
      <c r="X20" s="726"/>
      <c r="Y20" s="726"/>
      <c r="Z20" s="320"/>
      <c r="AA20" s="378">
        <f t="shared" si="0"/>
        <v>0</v>
      </c>
      <c r="AB20" s="228"/>
      <c r="AC20" s="378">
        <f>'2-3(詳細)'!Z20</f>
        <v>0</v>
      </c>
      <c r="AD20" s="382">
        <f t="shared" ref="AD20:AD28" si="2">AA20-AC20</f>
        <v>0</v>
      </c>
    </row>
    <row r="21" spans="1:31" ht="20.100000000000001" customHeight="1">
      <c r="A21" s="33"/>
      <c r="B21" s="734"/>
      <c r="C21" s="79">
        <v>12</v>
      </c>
      <c r="D21" s="208" t="str">
        <f>IF(E21="","","02")</f>
        <v/>
      </c>
      <c r="E21" s="323"/>
      <c r="F21" s="323"/>
      <c r="G21" s="635"/>
      <c r="H21" s="80" t="str">
        <f>IF(OR(G21="",リスト!$G$27=""),"",DATEDIF(G21,リスト!$G$27,"Y"))</f>
        <v/>
      </c>
      <c r="I21" s="96"/>
      <c r="J21" s="341"/>
      <c r="K21" s="187"/>
      <c r="L21" s="103"/>
      <c r="M21" s="325"/>
      <c r="N21" s="325"/>
      <c r="O21" s="325"/>
      <c r="P21" s="187"/>
      <c r="Q21" s="313"/>
      <c r="R21" s="52"/>
      <c r="S21" s="96"/>
      <c r="T21" s="96"/>
      <c r="U21" s="96"/>
      <c r="V21" s="96"/>
      <c r="W21" s="96"/>
      <c r="X21" s="724"/>
      <c r="Y21" s="724"/>
      <c r="Z21" s="320"/>
      <c r="AA21" s="373">
        <f t="shared" si="0"/>
        <v>0</v>
      </c>
      <c r="AB21" s="228"/>
      <c r="AC21" s="373">
        <f>'2-3(詳細)'!Z21</f>
        <v>0</v>
      </c>
      <c r="AD21" s="377">
        <f t="shared" si="2"/>
        <v>0</v>
      </c>
    </row>
    <row r="22" spans="1:31" ht="20.100000000000001" customHeight="1">
      <c r="A22" s="33"/>
      <c r="B22" s="734"/>
      <c r="C22" s="79">
        <v>13</v>
      </c>
      <c r="D22" s="208" t="str">
        <f>IF(E22="","","03")</f>
        <v/>
      </c>
      <c r="E22" s="323"/>
      <c r="F22" s="323"/>
      <c r="G22" s="635"/>
      <c r="H22" s="80" t="str">
        <f>IF(OR(G22="",リスト!$G$27=""),"",DATEDIF(G22,リスト!$G$27,"Y"))</f>
        <v/>
      </c>
      <c r="I22" s="96"/>
      <c r="J22" s="341"/>
      <c r="K22" s="187"/>
      <c r="L22" s="103"/>
      <c r="M22" s="325"/>
      <c r="N22" s="325"/>
      <c r="O22" s="325"/>
      <c r="P22" s="187"/>
      <c r="Q22" s="313"/>
      <c r="R22" s="52"/>
      <c r="S22" s="96"/>
      <c r="T22" s="96"/>
      <c r="U22" s="96"/>
      <c r="V22" s="96"/>
      <c r="W22" s="96"/>
      <c r="X22" s="724"/>
      <c r="Y22" s="724"/>
      <c r="Z22" s="320"/>
      <c r="AA22" s="373">
        <f t="shared" si="0"/>
        <v>0</v>
      </c>
      <c r="AB22" s="228"/>
      <c r="AC22" s="373">
        <f>'2-3(詳細)'!Z22</f>
        <v>0</v>
      </c>
      <c r="AD22" s="377">
        <f t="shared" si="2"/>
        <v>0</v>
      </c>
    </row>
    <row r="23" spans="1:31" ht="20.100000000000001" customHeight="1">
      <c r="A23" s="33"/>
      <c r="B23" s="734"/>
      <c r="C23" s="79">
        <v>14</v>
      </c>
      <c r="D23" s="208" t="str">
        <f>IF(E23="","","04")</f>
        <v/>
      </c>
      <c r="E23" s="323"/>
      <c r="F23" s="323"/>
      <c r="G23" s="635"/>
      <c r="H23" s="80" t="str">
        <f>IF(OR(G23="",リスト!$G$27=""),"",DATEDIF(G23,リスト!$G$27,"Y"))</f>
        <v/>
      </c>
      <c r="I23" s="96"/>
      <c r="J23" s="341"/>
      <c r="K23" s="187"/>
      <c r="L23" s="103"/>
      <c r="M23" s="325"/>
      <c r="N23" s="325"/>
      <c r="O23" s="325"/>
      <c r="P23" s="187"/>
      <c r="Q23" s="313"/>
      <c r="R23" s="52"/>
      <c r="S23" s="96"/>
      <c r="T23" s="96"/>
      <c r="U23" s="96"/>
      <c r="V23" s="96"/>
      <c r="W23" s="96"/>
      <c r="X23" s="724"/>
      <c r="Y23" s="724"/>
      <c r="Z23" s="320"/>
      <c r="AA23" s="373">
        <f t="shared" si="0"/>
        <v>0</v>
      </c>
      <c r="AB23" s="228"/>
      <c r="AC23" s="373">
        <f>'2-3(詳細)'!Z23</f>
        <v>0</v>
      </c>
      <c r="AD23" s="377">
        <f t="shared" si="2"/>
        <v>0</v>
      </c>
    </row>
    <row r="24" spans="1:31" ht="20.100000000000001" customHeight="1" thickBot="1">
      <c r="A24" s="33"/>
      <c r="B24" s="739"/>
      <c r="C24" s="76">
        <v>15</v>
      </c>
      <c r="D24" s="106" t="str">
        <f>IF(E24="","","05")</f>
        <v/>
      </c>
      <c r="E24" s="99"/>
      <c r="F24" s="99"/>
      <c r="G24" s="629"/>
      <c r="H24" s="78" t="str">
        <f>IF(OR(G24="",リスト!$G$27=""),"",DATEDIF(G24,リスト!$G$27,"Y"))</f>
        <v/>
      </c>
      <c r="I24" s="97"/>
      <c r="J24" s="342"/>
      <c r="K24" s="50"/>
      <c r="L24" s="102"/>
      <c r="M24" s="327"/>
      <c r="N24" s="326"/>
      <c r="O24" s="327"/>
      <c r="P24" s="50"/>
      <c r="Q24" s="314"/>
      <c r="R24" s="51"/>
      <c r="S24" s="97"/>
      <c r="T24" s="97"/>
      <c r="U24" s="97"/>
      <c r="V24" s="97"/>
      <c r="W24" s="97"/>
      <c r="X24" s="725"/>
      <c r="Y24" s="725"/>
      <c r="Z24" s="320"/>
      <c r="AA24" s="379">
        <f t="shared" si="0"/>
        <v>0</v>
      </c>
      <c r="AB24" s="228"/>
      <c r="AC24" s="379">
        <f>'2-3(詳細)'!Z24</f>
        <v>0</v>
      </c>
      <c r="AD24" s="380">
        <f t="shared" si="2"/>
        <v>0</v>
      </c>
    </row>
    <row r="25" spans="1:31" ht="20.100000000000001" customHeight="1" thickTop="1">
      <c r="A25" s="33"/>
      <c r="B25" s="734" t="s">
        <v>484</v>
      </c>
      <c r="C25" s="72">
        <v>16</v>
      </c>
      <c r="D25" s="105" t="str">
        <f>IF(E25="","","01")</f>
        <v/>
      </c>
      <c r="E25" s="98"/>
      <c r="F25" s="98"/>
      <c r="G25" s="634"/>
      <c r="H25" s="74" t="str">
        <f>IF(OR(G25="",リスト!$G$27=""),"",DATEDIF(G25,リスト!$G$27,"Y"))</f>
        <v/>
      </c>
      <c r="I25" s="95"/>
      <c r="J25" s="340"/>
      <c r="K25" s="48"/>
      <c r="L25" s="101"/>
      <c r="M25" s="324"/>
      <c r="N25" s="339"/>
      <c r="O25" s="324"/>
      <c r="P25" s="48"/>
      <c r="Q25" s="313"/>
      <c r="R25" s="313"/>
      <c r="S25" s="95"/>
      <c r="T25" s="95"/>
      <c r="U25" s="95"/>
      <c r="V25" s="95"/>
      <c r="W25" s="95"/>
      <c r="X25" s="726"/>
      <c r="Y25" s="726"/>
      <c r="Z25" s="320"/>
      <c r="AA25" s="381">
        <f t="shared" si="0"/>
        <v>0</v>
      </c>
      <c r="AB25" s="228"/>
      <c r="AC25" s="381">
        <f>'2-3(詳細)'!Z25</f>
        <v>0</v>
      </c>
      <c r="AD25" s="382">
        <f t="shared" si="2"/>
        <v>0</v>
      </c>
    </row>
    <row r="26" spans="1:31" ht="20.100000000000001" customHeight="1">
      <c r="A26" s="33"/>
      <c r="B26" s="734"/>
      <c r="C26" s="79">
        <v>17</v>
      </c>
      <c r="D26" s="208" t="str">
        <f>IF(E26="","","02")</f>
        <v/>
      </c>
      <c r="E26" s="323"/>
      <c r="F26" s="323"/>
      <c r="G26" s="635"/>
      <c r="H26" s="80" t="str">
        <f>IF(OR(G26="",リスト!$G$27=""),"",DATEDIF(G26,リスト!$G$27,"Y"))</f>
        <v/>
      </c>
      <c r="I26" s="96"/>
      <c r="J26" s="341"/>
      <c r="K26" s="187"/>
      <c r="L26" s="103"/>
      <c r="M26" s="325"/>
      <c r="N26" s="325"/>
      <c r="O26" s="325"/>
      <c r="P26" s="187"/>
      <c r="Q26" s="313"/>
      <c r="R26" s="313"/>
      <c r="S26" s="96"/>
      <c r="T26" s="96"/>
      <c r="U26" s="96"/>
      <c r="V26" s="96"/>
      <c r="W26" s="96"/>
      <c r="X26" s="724"/>
      <c r="Y26" s="724"/>
      <c r="Z26" s="320"/>
      <c r="AA26" s="373">
        <f t="shared" si="0"/>
        <v>0</v>
      </c>
      <c r="AB26" s="228"/>
      <c r="AC26" s="373">
        <f>'2-3(詳細)'!Z26</f>
        <v>0</v>
      </c>
      <c r="AD26" s="377">
        <f t="shared" si="2"/>
        <v>0</v>
      </c>
    </row>
    <row r="27" spans="1:31" ht="20.100000000000001" customHeight="1">
      <c r="A27" s="33"/>
      <c r="B27" s="734"/>
      <c r="C27" s="79">
        <v>18</v>
      </c>
      <c r="D27" s="208" t="str">
        <f>IF(E27="","","03")</f>
        <v/>
      </c>
      <c r="E27" s="323"/>
      <c r="F27" s="323"/>
      <c r="G27" s="635"/>
      <c r="H27" s="80" t="str">
        <f>IF(OR(G27="",リスト!$G$27=""),"",DATEDIF(G27,リスト!$G$27,"Y"))</f>
        <v/>
      </c>
      <c r="I27" s="96"/>
      <c r="J27" s="341"/>
      <c r="K27" s="187"/>
      <c r="L27" s="103"/>
      <c r="M27" s="325"/>
      <c r="N27" s="325"/>
      <c r="O27" s="325"/>
      <c r="P27" s="187"/>
      <c r="Q27" s="313"/>
      <c r="R27" s="313"/>
      <c r="S27" s="96"/>
      <c r="T27" s="96"/>
      <c r="U27" s="96"/>
      <c r="V27" s="96"/>
      <c r="W27" s="96"/>
      <c r="X27" s="724"/>
      <c r="Y27" s="724"/>
      <c r="Z27" s="320"/>
      <c r="AA27" s="373">
        <f t="shared" si="0"/>
        <v>0</v>
      </c>
      <c r="AB27" s="228"/>
      <c r="AC27" s="373">
        <f>'2-3(詳細)'!Z27</f>
        <v>0</v>
      </c>
      <c r="AD27" s="377">
        <f t="shared" si="2"/>
        <v>0</v>
      </c>
    </row>
    <row r="28" spans="1:31" ht="20.100000000000001" customHeight="1">
      <c r="A28" s="33"/>
      <c r="B28" s="734"/>
      <c r="C28" s="79">
        <v>19</v>
      </c>
      <c r="D28" s="208" t="str">
        <f>IF(E28="","","04")</f>
        <v/>
      </c>
      <c r="E28" s="323"/>
      <c r="F28" s="323"/>
      <c r="G28" s="635"/>
      <c r="H28" s="80" t="str">
        <f>IF(OR(G28="",リスト!$G$27=""),"",DATEDIF(G28,リスト!$G$27,"Y"))</f>
        <v/>
      </c>
      <c r="I28" s="96"/>
      <c r="J28" s="341"/>
      <c r="K28" s="187"/>
      <c r="L28" s="103"/>
      <c r="M28" s="325"/>
      <c r="N28" s="325"/>
      <c r="O28" s="325"/>
      <c r="P28" s="187"/>
      <c r="Q28" s="313"/>
      <c r="R28" s="313"/>
      <c r="S28" s="96"/>
      <c r="T28" s="96"/>
      <c r="U28" s="96"/>
      <c r="V28" s="96"/>
      <c r="W28" s="96"/>
      <c r="X28" s="724"/>
      <c r="Y28" s="724"/>
      <c r="Z28" s="320"/>
      <c r="AA28" s="373">
        <f t="shared" si="0"/>
        <v>0</v>
      </c>
      <c r="AB28" s="228"/>
      <c r="AC28" s="373">
        <f>'2-3(詳細)'!Z28</f>
        <v>0</v>
      </c>
      <c r="AD28" s="377">
        <f t="shared" si="2"/>
        <v>0</v>
      </c>
    </row>
    <row r="29" spans="1:31" ht="20.100000000000001" customHeight="1">
      <c r="A29" s="33"/>
      <c r="B29" s="735"/>
      <c r="C29" s="79">
        <v>20</v>
      </c>
      <c r="D29" s="208" t="str">
        <f>IF(E29="","","05")</f>
        <v/>
      </c>
      <c r="E29" s="323"/>
      <c r="F29" s="323"/>
      <c r="G29" s="635"/>
      <c r="H29" s="80" t="str">
        <f>IF(OR(G29="",リスト!$G$27=""),"",DATEDIF(G29,リスト!$G$27,"Y"))</f>
        <v/>
      </c>
      <c r="I29" s="96"/>
      <c r="J29" s="341"/>
      <c r="K29" s="187"/>
      <c r="L29" s="103"/>
      <c r="M29" s="325"/>
      <c r="N29" s="325"/>
      <c r="O29" s="325"/>
      <c r="P29" s="187"/>
      <c r="Q29" s="313"/>
      <c r="R29" s="313"/>
      <c r="S29" s="96"/>
      <c r="T29" s="96"/>
      <c r="U29" s="96"/>
      <c r="V29" s="96"/>
      <c r="W29" s="96"/>
      <c r="X29" s="724"/>
      <c r="Y29" s="724"/>
      <c r="Z29" s="320"/>
      <c r="AA29" s="373">
        <f t="shared" si="0"/>
        <v>0</v>
      </c>
      <c r="AB29" s="378"/>
      <c r="AC29" s="373">
        <f>'2-3(詳細)'!Z29</f>
        <v>0</v>
      </c>
      <c r="AD29" s="377">
        <f>AA29-AC29</f>
        <v>0</v>
      </c>
    </row>
    <row r="30" spans="1:31" ht="20.100000000000001" customHeight="1">
      <c r="A30" s="86"/>
      <c r="B30" s="228" t="str">
        <f>"【年齢】 "&amp; TEXT(リスト!G27,"ggge年m月d日") &amp; "時点で計算されます。（年齢が60歳以上の場合、修了後5年以上就業出来る旨を備考欄に記載下さい）"</f>
        <v>【年齢】 令和4年4月1日時点で計算されます。（年齢が60歳以上の場合、修了後5年以上就業出来る旨を備考欄に記載下さい）</v>
      </c>
      <c r="C30" s="86"/>
      <c r="D30" s="86"/>
      <c r="E30" s="86"/>
      <c r="F30" s="86"/>
      <c r="G30" s="90"/>
      <c r="H30" s="214"/>
      <c r="I30" s="91"/>
      <c r="J30" s="90"/>
      <c r="K30" s="91"/>
      <c r="L30" s="92"/>
      <c r="M30" s="92"/>
      <c r="N30" s="92"/>
      <c r="O30" s="92"/>
      <c r="P30" s="91"/>
      <c r="Q30" s="93"/>
      <c r="R30" s="93"/>
      <c r="S30" s="91"/>
      <c r="T30" s="91"/>
      <c r="U30" s="91"/>
      <c r="V30" s="91"/>
      <c r="W30" s="91"/>
      <c r="X30" s="94"/>
      <c r="Y30" s="94"/>
      <c r="Z30" s="320"/>
      <c r="AA30" s="88"/>
      <c r="AB30" s="228"/>
      <c r="AC30" s="228"/>
    </row>
    <row r="31" spans="1:31" ht="20.100000000000001" customHeight="1">
      <c r="A31" s="86"/>
      <c r="B31" s="320" t="s">
        <v>597</v>
      </c>
      <c r="C31" s="86"/>
      <c r="D31" s="86"/>
      <c r="E31" s="86"/>
      <c r="F31" s="86"/>
      <c r="G31" s="90"/>
      <c r="H31" s="214"/>
      <c r="I31" s="91"/>
      <c r="J31" s="90"/>
      <c r="K31" s="91"/>
      <c r="L31" s="92"/>
      <c r="M31" s="92"/>
      <c r="N31" s="92"/>
      <c r="O31" s="92"/>
      <c r="P31" s="91"/>
      <c r="Q31" s="93"/>
      <c r="R31" s="93"/>
      <c r="S31" s="91"/>
      <c r="T31" s="91"/>
      <c r="U31" s="91"/>
      <c r="V31" s="91"/>
      <c r="W31" s="91"/>
      <c r="X31" s="94"/>
      <c r="Y31" s="94"/>
      <c r="Z31" s="320"/>
      <c r="AA31" s="88"/>
      <c r="AB31" s="228"/>
      <c r="AC31" s="228"/>
    </row>
    <row r="32" spans="1:31" ht="20.100000000000001" customHeight="1">
      <c r="A32" s="86"/>
      <c r="B32" s="320" t="s">
        <v>598</v>
      </c>
      <c r="C32" s="86"/>
      <c r="D32" s="86"/>
      <c r="E32" s="86"/>
      <c r="F32" s="86"/>
      <c r="G32" s="90"/>
      <c r="H32" s="214"/>
      <c r="I32" s="572"/>
      <c r="J32" s="90"/>
      <c r="K32" s="572"/>
      <c r="L32" s="92"/>
      <c r="M32" s="92"/>
      <c r="N32" s="92"/>
      <c r="O32" s="92"/>
      <c r="P32" s="572"/>
      <c r="Q32" s="93"/>
      <c r="R32" s="93"/>
      <c r="S32" s="572"/>
      <c r="T32" s="572"/>
      <c r="U32" s="572"/>
      <c r="V32" s="572"/>
      <c r="W32" s="572"/>
      <c r="X32" s="94"/>
      <c r="Y32" s="94"/>
      <c r="Z32" s="320"/>
      <c r="AA32" s="88"/>
      <c r="AB32" s="228"/>
      <c r="AC32" s="228"/>
    </row>
    <row r="33" spans="1:31" ht="20.100000000000001" customHeight="1">
      <c r="A33" s="86"/>
      <c r="B33" s="320" t="s">
        <v>595</v>
      </c>
      <c r="C33" s="86"/>
      <c r="D33" s="86"/>
      <c r="E33" s="86"/>
      <c r="F33" s="86"/>
      <c r="G33" s="90"/>
      <c r="H33" s="214"/>
      <c r="I33" s="91"/>
      <c r="J33" s="90"/>
      <c r="K33" s="91"/>
      <c r="L33" s="92"/>
      <c r="M33" s="92"/>
      <c r="N33" s="92"/>
      <c r="O33" s="92"/>
      <c r="P33" s="91"/>
      <c r="Q33" s="93"/>
      <c r="R33" s="93"/>
      <c r="S33" s="91"/>
      <c r="T33" s="91"/>
      <c r="U33" s="91"/>
      <c r="V33" s="91"/>
      <c r="W33" s="91"/>
      <c r="X33" s="94"/>
      <c r="Y33" s="94"/>
      <c r="Z33" s="320"/>
      <c r="AA33" s="88"/>
      <c r="AB33" s="228"/>
      <c r="AC33" s="228"/>
    </row>
    <row r="34" spans="1:31" customFormat="1" ht="20.100000000000001" customHeight="1">
      <c r="A34" s="668"/>
      <c r="B34" s="669" t="s">
        <v>820</v>
      </c>
      <c r="C34" s="668"/>
      <c r="D34" s="668"/>
      <c r="E34" s="668"/>
      <c r="F34" s="668"/>
      <c r="G34" s="670"/>
      <c r="H34" s="671"/>
      <c r="I34" s="671"/>
      <c r="J34" s="670"/>
      <c r="K34" s="671"/>
      <c r="L34" s="672"/>
      <c r="M34" s="672"/>
      <c r="N34" s="672"/>
      <c r="O34" s="672"/>
      <c r="P34" s="671"/>
      <c r="Q34" s="673"/>
      <c r="R34" s="673"/>
      <c r="S34" s="671"/>
      <c r="T34" s="671"/>
      <c r="U34" s="671"/>
      <c r="V34" s="671"/>
      <c r="W34" s="671"/>
      <c r="X34" s="674"/>
      <c r="Y34" s="674"/>
      <c r="Z34" s="669"/>
      <c r="AA34" s="675"/>
    </row>
    <row r="35" spans="1:31" ht="20.100000000000001" customHeight="1">
      <c r="A35" s="33"/>
      <c r="B35" s="714" t="s">
        <v>319</v>
      </c>
      <c r="C35" s="715"/>
      <c r="D35" s="715"/>
      <c r="E35" s="716"/>
      <c r="F35" s="33"/>
      <c r="G35" s="33"/>
      <c r="H35" s="33"/>
      <c r="I35" s="33"/>
      <c r="J35" s="33"/>
      <c r="K35" s="33"/>
      <c r="L35" s="33"/>
      <c r="M35" s="33"/>
      <c r="N35" s="33"/>
      <c r="O35" s="33"/>
      <c r="P35" s="33"/>
      <c r="Q35" s="33"/>
      <c r="R35" s="35"/>
      <c r="S35" s="35"/>
      <c r="T35" s="35"/>
      <c r="U35" s="35"/>
      <c r="V35" s="35"/>
      <c r="W35" s="35"/>
      <c r="X35" s="67" t="str">
        <f>IF('2-1(表紙)'!$J$3="","提出区分",'2-1(表紙)'!$J$3)</f>
        <v>提出区分</v>
      </c>
      <c r="Y35" s="67"/>
    </row>
    <row r="36" spans="1:31" ht="20.100000000000001" customHeight="1">
      <c r="A36" s="33"/>
      <c r="B36" s="58"/>
      <c r="C36" s="58"/>
      <c r="D36" s="58"/>
      <c r="E36" s="58"/>
      <c r="F36" s="58"/>
      <c r="G36" s="58"/>
      <c r="H36" s="58"/>
      <c r="I36" s="58"/>
      <c r="J36" s="58"/>
      <c r="K36" s="58"/>
      <c r="L36" s="58"/>
      <c r="M36" s="58"/>
      <c r="N36" s="58"/>
      <c r="O36" s="58"/>
      <c r="P36" s="58"/>
      <c r="Q36" s="58"/>
      <c r="R36" s="58"/>
      <c r="S36" s="35"/>
      <c r="T36" s="35"/>
      <c r="U36" s="35"/>
      <c r="V36" s="35"/>
      <c r="W36" s="35"/>
      <c r="X36" s="35"/>
      <c r="Y36" s="35"/>
      <c r="Z36" s="320"/>
      <c r="AA36" s="88"/>
      <c r="AB36" s="228"/>
      <c r="AC36" s="228"/>
      <c r="AD36" s="228"/>
    </row>
    <row r="37" spans="1:31" ht="20.100000000000001" customHeight="1">
      <c r="A37" s="33"/>
      <c r="B37" s="737" t="s">
        <v>331</v>
      </c>
      <c r="C37" s="737"/>
      <c r="D37" s="737"/>
      <c r="E37" s="737"/>
      <c r="F37" s="737"/>
      <c r="G37" s="737"/>
      <c r="H37" s="203"/>
      <c r="I37" s="203"/>
      <c r="J37" s="203"/>
      <c r="K37" s="203"/>
      <c r="L37" s="58"/>
      <c r="M37" s="58"/>
      <c r="N37" s="758" t="s">
        <v>10</v>
      </c>
      <c r="O37" s="758"/>
      <c r="P37" s="758"/>
      <c r="Q37" s="758"/>
      <c r="R37" s="728" t="str">
        <f>IF('2-1(表紙)'!$I$15="","",'2-1(表紙)'!$I$15)</f>
        <v/>
      </c>
      <c r="S37" s="729"/>
      <c r="T37" s="729"/>
      <c r="U37" s="729"/>
      <c r="V37" s="729"/>
      <c r="W37" s="729"/>
      <c r="X37" s="729"/>
      <c r="Y37" s="733"/>
      <c r="Z37" s="320"/>
    </row>
    <row r="38" spans="1:31" ht="20.100000000000001" customHeight="1">
      <c r="A38" s="33"/>
      <c r="B38" s="737"/>
      <c r="C38" s="737"/>
      <c r="D38" s="737"/>
      <c r="E38" s="737"/>
      <c r="F38" s="737"/>
      <c r="G38" s="737"/>
      <c r="H38" s="203"/>
      <c r="I38" s="203"/>
      <c r="J38" s="203"/>
      <c r="K38" s="203"/>
      <c r="L38" s="58"/>
      <c r="M38" s="58"/>
      <c r="N38" s="758" t="s">
        <v>259</v>
      </c>
      <c r="O38" s="758"/>
      <c r="P38" s="758"/>
      <c r="Q38" s="758"/>
      <c r="R38" s="728" t="str">
        <f>IF('2-1(表紙)'!$J$15="","",'2-1(表紙)'!$J$15)</f>
        <v/>
      </c>
      <c r="S38" s="729"/>
      <c r="T38" s="729"/>
      <c r="U38" s="729"/>
      <c r="V38" s="729"/>
      <c r="W38" s="729"/>
      <c r="X38" s="729"/>
      <c r="Y38" s="733"/>
      <c r="Z38" s="320"/>
      <c r="AA38" s="88"/>
      <c r="AB38" s="228"/>
      <c r="AC38" s="375"/>
    </row>
    <row r="39" spans="1:31" ht="20.100000000000001" customHeight="1">
      <c r="A39" s="33"/>
      <c r="B39" s="252"/>
      <c r="C39" s="252"/>
      <c r="D39" s="252"/>
      <c r="E39" s="252"/>
      <c r="F39" s="252"/>
      <c r="G39" s="203"/>
      <c r="H39" s="203"/>
      <c r="I39" s="203"/>
      <c r="J39" s="203"/>
      <c r="K39" s="203"/>
      <c r="L39" s="58"/>
      <c r="M39" s="58"/>
      <c r="N39" s="758" t="s">
        <v>637</v>
      </c>
      <c r="O39" s="758"/>
      <c r="P39" s="758"/>
      <c r="Q39" s="758"/>
      <c r="R39" s="728" t="str">
        <f>IF('2-1(表紙)'!$H$10="","",'2-1(表紙)'!$H$10)</f>
        <v/>
      </c>
      <c r="S39" s="729"/>
      <c r="T39" s="729"/>
      <c r="U39" s="729"/>
      <c r="V39" s="729"/>
      <c r="W39" s="729"/>
      <c r="X39" s="729"/>
      <c r="Y39" s="366" t="str">
        <f>IF('2-1(表紙)'!$K$15="","",'2-1(表紙)'!$K$15)</f>
        <v/>
      </c>
      <c r="Z39" s="320"/>
      <c r="AA39" s="88"/>
      <c r="AB39" s="228"/>
      <c r="AC39" s="228"/>
      <c r="AD39" s="228"/>
    </row>
    <row r="40" spans="1:31" ht="20.100000000000001" customHeight="1">
      <c r="A40" s="33"/>
      <c r="B40" s="33"/>
      <c r="C40" s="33"/>
      <c r="D40" s="33"/>
      <c r="E40" s="33"/>
      <c r="F40" s="33"/>
      <c r="G40" s="33"/>
      <c r="H40" s="33"/>
      <c r="I40" s="33"/>
      <c r="J40" s="33"/>
      <c r="K40" s="33"/>
      <c r="L40" s="33"/>
      <c r="M40" s="33"/>
      <c r="N40" s="33"/>
      <c r="O40" s="33"/>
      <c r="P40" s="33"/>
      <c r="Q40" s="33"/>
      <c r="R40" s="35"/>
      <c r="S40" s="35"/>
      <c r="T40" s="70"/>
      <c r="U40" s="70"/>
      <c r="V40" s="70"/>
      <c r="W40" s="70"/>
      <c r="X40" s="119"/>
      <c r="Y40" s="175"/>
      <c r="Z40" s="322"/>
      <c r="AA40" s="89"/>
      <c r="AB40" s="322"/>
      <c r="AC40" s="322"/>
    </row>
    <row r="41" spans="1:31" ht="20.100000000000001" customHeight="1">
      <c r="A41" s="33"/>
      <c r="B41" s="738" t="s">
        <v>264</v>
      </c>
      <c r="C41" s="738" t="s">
        <v>219</v>
      </c>
      <c r="D41" s="738" t="s">
        <v>0</v>
      </c>
      <c r="E41" s="723" t="s">
        <v>142</v>
      </c>
      <c r="F41" s="723"/>
      <c r="G41" s="723"/>
      <c r="H41" s="723"/>
      <c r="I41" s="723"/>
      <c r="J41" s="714" t="s">
        <v>7</v>
      </c>
      <c r="K41" s="716"/>
      <c r="L41" s="742" t="str">
        <f>L7</f>
        <v>林業就業経験
月(年)数</v>
      </c>
      <c r="M41" s="755" t="s">
        <v>607</v>
      </c>
      <c r="N41" s="747" t="str">
        <f>N7</f>
        <v>林大等修了生の
集合研修不参加</v>
      </c>
      <c r="O41" s="750" t="s">
        <v>342</v>
      </c>
      <c r="P41" s="730" t="s">
        <v>431</v>
      </c>
      <c r="Q41" s="730"/>
      <c r="R41" s="730"/>
      <c r="S41" s="714" t="s">
        <v>141</v>
      </c>
      <c r="T41" s="715"/>
      <c r="U41" s="715"/>
      <c r="V41" s="715"/>
      <c r="W41" s="715"/>
      <c r="X41" s="723" t="s">
        <v>6</v>
      </c>
      <c r="Y41" s="723"/>
      <c r="Z41" s="320"/>
      <c r="AA41" s="228"/>
      <c r="AB41" s="228"/>
    </row>
    <row r="42" spans="1:31" ht="20.100000000000001" customHeight="1">
      <c r="A42" s="33"/>
      <c r="B42" s="734"/>
      <c r="C42" s="734"/>
      <c r="D42" s="734"/>
      <c r="E42" s="723" t="s">
        <v>1</v>
      </c>
      <c r="F42" s="723" t="s">
        <v>329</v>
      </c>
      <c r="G42" s="723" t="s">
        <v>2</v>
      </c>
      <c r="H42" s="738" t="str">
        <f>H8</f>
        <v>年齢</v>
      </c>
      <c r="I42" s="738" t="s">
        <v>4</v>
      </c>
      <c r="J42" s="736" t="s">
        <v>143</v>
      </c>
      <c r="K42" s="723" t="s">
        <v>5</v>
      </c>
      <c r="L42" s="743"/>
      <c r="M42" s="756"/>
      <c r="N42" s="748"/>
      <c r="O42" s="751"/>
      <c r="P42" s="740" t="s">
        <v>570</v>
      </c>
      <c r="Q42" s="731" t="s">
        <v>524</v>
      </c>
      <c r="R42" s="731" t="s">
        <v>525</v>
      </c>
      <c r="S42" s="731" t="s">
        <v>136</v>
      </c>
      <c r="T42" s="731" t="s">
        <v>137</v>
      </c>
      <c r="U42" s="731" t="s">
        <v>138</v>
      </c>
      <c r="V42" s="731" t="s">
        <v>139</v>
      </c>
      <c r="W42" s="738" t="s">
        <v>140</v>
      </c>
      <c r="X42" s="723"/>
      <c r="Y42" s="723"/>
      <c r="Z42" s="320"/>
      <c r="AA42" s="228"/>
      <c r="AB42" s="228"/>
    </row>
    <row r="43" spans="1:31" ht="80.099999999999994" customHeight="1" thickBot="1">
      <c r="A43" s="33"/>
      <c r="B43" s="739"/>
      <c r="C43" s="739"/>
      <c r="D43" s="739"/>
      <c r="E43" s="727"/>
      <c r="F43" s="727"/>
      <c r="G43" s="727"/>
      <c r="H43" s="739"/>
      <c r="I43" s="739"/>
      <c r="J43" s="727"/>
      <c r="K43" s="727"/>
      <c r="L43" s="744"/>
      <c r="M43" s="757"/>
      <c r="N43" s="749"/>
      <c r="O43" s="752"/>
      <c r="P43" s="741"/>
      <c r="Q43" s="732"/>
      <c r="R43" s="732"/>
      <c r="S43" s="732"/>
      <c r="T43" s="732"/>
      <c r="U43" s="732"/>
      <c r="V43" s="732"/>
      <c r="W43" s="739"/>
      <c r="X43" s="727"/>
      <c r="Y43" s="727"/>
      <c r="Z43" s="320"/>
      <c r="AA43" s="386" t="str">
        <f>AA9</f>
        <v>研修生数</v>
      </c>
      <c r="AB43" s="386" t="str">
        <f>AB9</f>
        <v>TRで資材費受領済</v>
      </c>
      <c r="AC43" s="386" t="str">
        <f>AC9</f>
        <v>"研修生の減"になった</v>
      </c>
      <c r="AD43" s="386" t="str">
        <f>AD9</f>
        <v>資材費対象の人数</v>
      </c>
    </row>
    <row r="44" spans="1:31" ht="20.100000000000001" customHeight="1" thickTop="1">
      <c r="A44" s="33"/>
      <c r="B44" s="745" t="str">
        <f>'2-2(基本)'!B10</f>
        <v>ＴＲ</v>
      </c>
      <c r="C44" s="72">
        <v>21</v>
      </c>
      <c r="D44" s="202" t="str">
        <f>IF(E44="","","06")</f>
        <v/>
      </c>
      <c r="E44" s="98"/>
      <c r="F44" s="98"/>
      <c r="G44" s="634"/>
      <c r="H44" s="73" t="str">
        <f>IF(OR(G44="",リスト!$G$27=""),"",DATEDIF(G44,リスト!$G$27,"Y"))</f>
        <v/>
      </c>
      <c r="I44" s="95"/>
      <c r="J44" s="627"/>
      <c r="K44" s="95"/>
      <c r="L44" s="101"/>
      <c r="M44" s="101"/>
      <c r="N44" s="324"/>
      <c r="O44" s="324"/>
      <c r="P44" s="48"/>
      <c r="Q44" s="49"/>
      <c r="R44" s="49"/>
      <c r="S44" s="48"/>
      <c r="T44" s="48"/>
      <c r="U44" s="48"/>
      <c r="V44" s="48"/>
      <c r="W44" s="48"/>
      <c r="X44" s="726"/>
      <c r="Y44" s="726"/>
      <c r="Z44" s="320"/>
      <c r="AA44" s="381">
        <f t="shared" ref="AA44:AA63" si="3">IF(E44&lt;&gt;"",1,0)</f>
        <v>0</v>
      </c>
      <c r="AB44" s="385"/>
      <c r="AC44" s="381">
        <f>'2-3(詳細)'!Z42</f>
        <v>0</v>
      </c>
      <c r="AD44" s="382">
        <f>AA44-AC44</f>
        <v>0</v>
      </c>
    </row>
    <row r="45" spans="1:31" ht="20.100000000000001" customHeight="1">
      <c r="A45" s="33"/>
      <c r="B45" s="745"/>
      <c r="C45" s="79">
        <v>22</v>
      </c>
      <c r="D45" s="199" t="str">
        <f>IF(E45="","","07")</f>
        <v/>
      </c>
      <c r="E45" s="100"/>
      <c r="F45" s="100"/>
      <c r="G45" s="635"/>
      <c r="H45" s="53" t="str">
        <f>IF(OR(G45="",リスト!$G$27=""),"",DATEDIF(G45,リスト!$G$27,"Y"))</f>
        <v/>
      </c>
      <c r="I45" s="96"/>
      <c r="J45" s="628"/>
      <c r="K45" s="96"/>
      <c r="L45" s="101"/>
      <c r="M45" s="103"/>
      <c r="N45" s="325"/>
      <c r="O45" s="325"/>
      <c r="P45" s="187"/>
      <c r="Q45" s="52"/>
      <c r="R45" s="52"/>
      <c r="S45" s="187"/>
      <c r="T45" s="187"/>
      <c r="U45" s="187"/>
      <c r="V45" s="187"/>
      <c r="W45" s="187"/>
      <c r="X45" s="724"/>
      <c r="Y45" s="724"/>
      <c r="Z45" s="320"/>
      <c r="AA45" s="373">
        <f t="shared" si="3"/>
        <v>0</v>
      </c>
      <c r="AB45" s="228"/>
      <c r="AC45" s="373">
        <f>'2-3(詳細)'!Z43</f>
        <v>0</v>
      </c>
      <c r="AD45" s="377">
        <f t="shared" ref="AD45:AD53" si="4">AA45-AC45</f>
        <v>0</v>
      </c>
    </row>
    <row r="46" spans="1:31" ht="20.100000000000001" customHeight="1">
      <c r="A46" s="33"/>
      <c r="B46" s="745"/>
      <c r="C46" s="79">
        <v>23</v>
      </c>
      <c r="D46" s="199" t="str">
        <f>IF(E46="","","08")</f>
        <v/>
      </c>
      <c r="E46" s="100"/>
      <c r="F46" s="100"/>
      <c r="G46" s="635"/>
      <c r="H46" s="53" t="str">
        <f>IF(OR(G46="",リスト!$G$27=""),"",DATEDIF(G46,リスト!$G$27,"Y"))</f>
        <v/>
      </c>
      <c r="I46" s="96"/>
      <c r="J46" s="628"/>
      <c r="K46" s="96"/>
      <c r="L46" s="101"/>
      <c r="M46" s="103"/>
      <c r="N46" s="325"/>
      <c r="O46" s="325"/>
      <c r="P46" s="187"/>
      <c r="Q46" s="52"/>
      <c r="R46" s="52"/>
      <c r="S46" s="187"/>
      <c r="T46" s="187"/>
      <c r="U46" s="187"/>
      <c r="V46" s="187"/>
      <c r="W46" s="187"/>
      <c r="X46" s="724"/>
      <c r="Y46" s="724"/>
      <c r="Z46" s="320"/>
      <c r="AA46" s="373">
        <f t="shared" si="3"/>
        <v>0</v>
      </c>
      <c r="AB46" s="228"/>
      <c r="AC46" s="373">
        <f>'2-3(詳細)'!Z44</f>
        <v>0</v>
      </c>
      <c r="AD46" s="377">
        <f t="shared" si="4"/>
        <v>0</v>
      </c>
    </row>
    <row r="47" spans="1:31" ht="20.100000000000001" customHeight="1">
      <c r="A47" s="33"/>
      <c r="B47" s="745"/>
      <c r="C47" s="79">
        <v>24</v>
      </c>
      <c r="D47" s="199" t="str">
        <f>IF(E47="","","09")</f>
        <v/>
      </c>
      <c r="E47" s="100"/>
      <c r="F47" s="100"/>
      <c r="G47" s="635"/>
      <c r="H47" s="53" t="str">
        <f>IF(OR(G47="",リスト!$G$27=""),"",DATEDIF(G47,リスト!$G$27,"Y"))</f>
        <v/>
      </c>
      <c r="I47" s="96"/>
      <c r="J47" s="628"/>
      <c r="K47" s="96"/>
      <c r="L47" s="101"/>
      <c r="M47" s="103"/>
      <c r="N47" s="325"/>
      <c r="O47" s="325"/>
      <c r="P47" s="187"/>
      <c r="Q47" s="52"/>
      <c r="R47" s="52"/>
      <c r="S47" s="187"/>
      <c r="T47" s="187"/>
      <c r="U47" s="187"/>
      <c r="V47" s="187"/>
      <c r="W47" s="187"/>
      <c r="X47" s="724"/>
      <c r="Y47" s="724"/>
      <c r="Z47" s="320"/>
      <c r="AA47" s="373">
        <f t="shared" si="3"/>
        <v>0</v>
      </c>
      <c r="AB47" s="228"/>
      <c r="AC47" s="373">
        <f>'2-3(詳細)'!Z45</f>
        <v>0</v>
      </c>
      <c r="AD47" s="377">
        <f t="shared" si="4"/>
        <v>0</v>
      </c>
    </row>
    <row r="48" spans="1:31" ht="20.100000000000001" customHeight="1" thickBot="1">
      <c r="A48" s="33"/>
      <c r="B48" s="746"/>
      <c r="C48" s="76">
        <v>25</v>
      </c>
      <c r="D48" s="201" t="str">
        <f>IF(E48="","","10")</f>
        <v/>
      </c>
      <c r="E48" s="99"/>
      <c r="F48" s="99"/>
      <c r="G48" s="629"/>
      <c r="H48" s="77" t="str">
        <f>IF(OR(G48="",リスト!$G$27=""),"",DATEDIF(G48,リスト!$G$27,"Y"))</f>
        <v/>
      </c>
      <c r="I48" s="97"/>
      <c r="J48" s="629"/>
      <c r="K48" s="97"/>
      <c r="L48" s="101"/>
      <c r="M48" s="102"/>
      <c r="N48" s="326"/>
      <c r="O48" s="327"/>
      <c r="P48" s="50"/>
      <c r="Q48" s="51"/>
      <c r="R48" s="51"/>
      <c r="S48" s="50"/>
      <c r="T48" s="50"/>
      <c r="U48" s="50"/>
      <c r="V48" s="50"/>
      <c r="W48" s="50"/>
      <c r="X48" s="725"/>
      <c r="Y48" s="725"/>
      <c r="Z48" s="320"/>
      <c r="AA48" s="379">
        <f t="shared" si="3"/>
        <v>0</v>
      </c>
      <c r="AC48" s="379">
        <f>'2-3(詳細)'!Z46</f>
        <v>0</v>
      </c>
      <c r="AD48" s="380">
        <f t="shared" si="4"/>
        <v>0</v>
      </c>
      <c r="AE48" s="374" t="str">
        <f>AE14</f>
        <v>（資材費はTR受も除く）</v>
      </c>
    </row>
    <row r="49" spans="1:31" ht="20.100000000000001" customHeight="1" thickTop="1">
      <c r="A49" s="33"/>
      <c r="B49" s="734" t="s">
        <v>482</v>
      </c>
      <c r="C49" s="72">
        <v>26</v>
      </c>
      <c r="D49" s="202" t="str">
        <f>IF(E49="","","06")</f>
        <v/>
      </c>
      <c r="E49" s="98"/>
      <c r="F49" s="98"/>
      <c r="G49" s="634"/>
      <c r="H49" s="73" t="str">
        <f>IF(OR(G49="",リスト!$G$27=""),"",DATEDIF(G49,リスト!$G$27,"Y"))</f>
        <v/>
      </c>
      <c r="I49" s="95"/>
      <c r="J49" s="627"/>
      <c r="K49" s="95"/>
      <c r="L49" s="278"/>
      <c r="M49" s="324"/>
      <c r="N49" s="278"/>
      <c r="O49" s="101"/>
      <c r="P49" s="308"/>
      <c r="Q49" s="49"/>
      <c r="R49" s="49"/>
      <c r="S49" s="95"/>
      <c r="T49" s="95"/>
      <c r="U49" s="95"/>
      <c r="V49" s="95"/>
      <c r="W49" s="95"/>
      <c r="X49" s="726"/>
      <c r="Y49" s="726"/>
      <c r="Z49" s="320"/>
      <c r="AA49" s="381">
        <f t="shared" si="3"/>
        <v>0</v>
      </c>
      <c r="AB49" s="381">
        <f>IF(O49&lt;&gt;"",1,0)</f>
        <v>0</v>
      </c>
      <c r="AC49" s="381">
        <f>'2-3(詳細)'!Z47</f>
        <v>0</v>
      </c>
      <c r="AD49" s="382">
        <f>AA49-AC49</f>
        <v>0</v>
      </c>
      <c r="AE49" s="382">
        <f>AA49-AB49-IF(AB49=0,AC49,0)</f>
        <v>0</v>
      </c>
    </row>
    <row r="50" spans="1:31" ht="20.100000000000001" customHeight="1">
      <c r="A50" s="33"/>
      <c r="B50" s="734"/>
      <c r="C50" s="79">
        <v>27</v>
      </c>
      <c r="D50" s="199" t="str">
        <f>IF(E50="","","07")</f>
        <v/>
      </c>
      <c r="E50" s="100"/>
      <c r="F50" s="100"/>
      <c r="G50" s="634"/>
      <c r="H50" s="53" t="str">
        <f>IF(OR(G50="",リスト!$G$27=""),"",DATEDIF(G50,リスト!$G$27,"Y"))</f>
        <v/>
      </c>
      <c r="I50" s="96"/>
      <c r="J50" s="627"/>
      <c r="K50" s="96"/>
      <c r="L50" s="101"/>
      <c r="M50" s="325"/>
      <c r="N50" s="101"/>
      <c r="O50" s="103"/>
      <c r="P50" s="95"/>
      <c r="Q50" s="52"/>
      <c r="R50" s="52"/>
      <c r="S50" s="95"/>
      <c r="T50" s="95"/>
      <c r="U50" s="95"/>
      <c r="V50" s="95"/>
      <c r="W50" s="95"/>
      <c r="X50" s="724"/>
      <c r="Y50" s="724"/>
      <c r="Z50" s="320"/>
      <c r="AA50" s="373">
        <f t="shared" si="3"/>
        <v>0</v>
      </c>
      <c r="AB50" s="373">
        <f>IF(O50&lt;&gt;"",1,0)</f>
        <v>0</v>
      </c>
      <c r="AC50" s="373">
        <f>'2-3(詳細)'!Z48</f>
        <v>0</v>
      </c>
      <c r="AD50" s="377">
        <f t="shared" si="4"/>
        <v>0</v>
      </c>
      <c r="AE50" s="377">
        <f>AA50-AB50-IF(AB50=0,AC50,0)</f>
        <v>0</v>
      </c>
    </row>
    <row r="51" spans="1:31" ht="20.100000000000001" customHeight="1">
      <c r="A51" s="33"/>
      <c r="B51" s="734"/>
      <c r="C51" s="79">
        <v>28</v>
      </c>
      <c r="D51" s="199" t="str">
        <f>IF(E51="","","08")</f>
        <v/>
      </c>
      <c r="E51" s="100"/>
      <c r="F51" s="100"/>
      <c r="G51" s="635"/>
      <c r="H51" s="53" t="str">
        <f>IF(OR(G51="",リスト!$G$27=""),"",DATEDIF(G51,リスト!$G$27,"Y"))</f>
        <v/>
      </c>
      <c r="I51" s="96"/>
      <c r="J51" s="628"/>
      <c r="K51" s="96"/>
      <c r="L51" s="101"/>
      <c r="M51" s="325"/>
      <c r="N51" s="101"/>
      <c r="O51" s="103"/>
      <c r="P51" s="95"/>
      <c r="Q51" s="52"/>
      <c r="R51" s="52"/>
      <c r="S51" s="96"/>
      <c r="T51" s="96"/>
      <c r="U51" s="96"/>
      <c r="V51" s="96"/>
      <c r="W51" s="96"/>
      <c r="X51" s="724"/>
      <c r="Y51" s="724"/>
      <c r="Z51" s="320"/>
      <c r="AA51" s="373">
        <f t="shared" si="3"/>
        <v>0</v>
      </c>
      <c r="AB51" s="373">
        <f>IF(O51&lt;&gt;"",1,0)</f>
        <v>0</v>
      </c>
      <c r="AC51" s="373">
        <f>'2-3(詳細)'!Z49</f>
        <v>0</v>
      </c>
      <c r="AD51" s="377">
        <f t="shared" si="4"/>
        <v>0</v>
      </c>
      <c r="AE51" s="377">
        <f>AA51-AB51-IF(AB51=0,AC51,0)</f>
        <v>0</v>
      </c>
    </row>
    <row r="52" spans="1:31" ht="20.100000000000001" customHeight="1">
      <c r="A52" s="33"/>
      <c r="B52" s="734"/>
      <c r="C52" s="79">
        <v>29</v>
      </c>
      <c r="D52" s="199" t="str">
        <f>IF(E52="","","09")</f>
        <v/>
      </c>
      <c r="E52" s="100"/>
      <c r="F52" s="100"/>
      <c r="G52" s="635"/>
      <c r="H52" s="53" t="str">
        <f>IF(OR(G52="",リスト!$G$27=""),"",DATEDIF(G52,リスト!$G$27,"Y"))</f>
        <v/>
      </c>
      <c r="I52" s="96"/>
      <c r="J52" s="628"/>
      <c r="K52" s="96"/>
      <c r="L52" s="101"/>
      <c r="M52" s="325"/>
      <c r="N52" s="101"/>
      <c r="O52" s="103"/>
      <c r="P52" s="95"/>
      <c r="Q52" s="52"/>
      <c r="R52" s="52"/>
      <c r="S52" s="96"/>
      <c r="T52" s="96"/>
      <c r="U52" s="96"/>
      <c r="V52" s="96"/>
      <c r="W52" s="96"/>
      <c r="X52" s="724"/>
      <c r="Y52" s="724"/>
      <c r="Z52" s="320"/>
      <c r="AA52" s="373">
        <f t="shared" si="3"/>
        <v>0</v>
      </c>
      <c r="AB52" s="373">
        <f>IF(O52&lt;&gt;"",1,0)</f>
        <v>0</v>
      </c>
      <c r="AC52" s="373">
        <f>'2-3(詳細)'!Z50</f>
        <v>0</v>
      </c>
      <c r="AD52" s="377">
        <f t="shared" si="4"/>
        <v>0</v>
      </c>
      <c r="AE52" s="377">
        <f>AA52-AB52-IF(AB52=0,AC52,0)</f>
        <v>0</v>
      </c>
    </row>
    <row r="53" spans="1:31" ht="20.100000000000001" customHeight="1" thickBot="1">
      <c r="A53" s="33"/>
      <c r="B53" s="739"/>
      <c r="C53" s="76">
        <v>30</v>
      </c>
      <c r="D53" s="201" t="str">
        <f>IF(E53="","","10")</f>
        <v/>
      </c>
      <c r="E53" s="99"/>
      <c r="F53" s="99"/>
      <c r="G53" s="629"/>
      <c r="H53" s="77" t="str">
        <f>IF(OR(G53="",リスト!$G$27=""),"",DATEDIF(G53,リスト!$G$27,"Y"))</f>
        <v/>
      </c>
      <c r="I53" s="97"/>
      <c r="J53" s="629"/>
      <c r="K53" s="97"/>
      <c r="L53" s="347"/>
      <c r="M53" s="327"/>
      <c r="N53" s="279"/>
      <c r="O53" s="102"/>
      <c r="P53" s="309"/>
      <c r="Q53" s="51"/>
      <c r="R53" s="51"/>
      <c r="S53" s="97"/>
      <c r="T53" s="97"/>
      <c r="U53" s="97"/>
      <c r="V53" s="97"/>
      <c r="W53" s="97"/>
      <c r="X53" s="725"/>
      <c r="Y53" s="725"/>
      <c r="Z53" s="320"/>
      <c r="AA53" s="379">
        <f t="shared" si="3"/>
        <v>0</v>
      </c>
      <c r="AB53" s="379">
        <f>IF(O53&lt;&gt;"",1,0)</f>
        <v>0</v>
      </c>
      <c r="AC53" s="379">
        <f>'2-3(詳細)'!Z51</f>
        <v>0</v>
      </c>
      <c r="AD53" s="380">
        <f t="shared" si="4"/>
        <v>0</v>
      </c>
      <c r="AE53" s="384">
        <f>AA53-AB53-IF(AB53=0,AC53,0)</f>
        <v>0</v>
      </c>
    </row>
    <row r="54" spans="1:31" ht="20.100000000000001" customHeight="1" thickTop="1">
      <c r="A54" s="33"/>
      <c r="B54" s="734" t="s">
        <v>483</v>
      </c>
      <c r="C54" s="72">
        <v>31</v>
      </c>
      <c r="D54" s="202" t="str">
        <f>IF(E54="","","06")</f>
        <v/>
      </c>
      <c r="E54" s="98"/>
      <c r="F54" s="98"/>
      <c r="G54" s="634"/>
      <c r="H54" s="73" t="str">
        <f>IF(OR(G54="",リスト!$G$27=""),"",DATEDIF(G54,リスト!$G$27,"Y"))</f>
        <v/>
      </c>
      <c r="I54" s="95"/>
      <c r="J54" s="340"/>
      <c r="K54" s="48"/>
      <c r="L54" s="101"/>
      <c r="M54" s="324"/>
      <c r="N54" s="339"/>
      <c r="O54" s="324"/>
      <c r="P54" s="48"/>
      <c r="Q54" s="312"/>
      <c r="R54" s="49"/>
      <c r="S54" s="95"/>
      <c r="T54" s="95"/>
      <c r="U54" s="95"/>
      <c r="V54" s="95"/>
      <c r="W54" s="95"/>
      <c r="X54" s="726"/>
      <c r="Y54" s="726"/>
      <c r="Z54" s="320"/>
      <c r="AA54" s="381">
        <f t="shared" si="3"/>
        <v>0</v>
      </c>
      <c r="AB54" s="385"/>
      <c r="AC54" s="381">
        <f>'2-3(詳細)'!Z52</f>
        <v>0</v>
      </c>
      <c r="AD54" s="382">
        <f t="shared" ref="AD54:AD63" si="5">AA54-AC54</f>
        <v>0</v>
      </c>
    </row>
    <row r="55" spans="1:31" ht="20.100000000000001" customHeight="1">
      <c r="A55" s="33"/>
      <c r="B55" s="734"/>
      <c r="C55" s="79">
        <v>32</v>
      </c>
      <c r="D55" s="199" t="str">
        <f>IF(E55="","","07")</f>
        <v/>
      </c>
      <c r="E55" s="100"/>
      <c r="F55" s="100"/>
      <c r="G55" s="635"/>
      <c r="H55" s="53" t="str">
        <f>IF(OR(G55="",リスト!$G$27=""),"",DATEDIF(G55,リスト!$G$27,"Y"))</f>
        <v/>
      </c>
      <c r="I55" s="96"/>
      <c r="J55" s="341"/>
      <c r="K55" s="187"/>
      <c r="L55" s="101"/>
      <c r="M55" s="325"/>
      <c r="N55" s="325"/>
      <c r="O55" s="325"/>
      <c r="P55" s="187"/>
      <c r="Q55" s="313"/>
      <c r="R55" s="52"/>
      <c r="S55" s="96"/>
      <c r="T55" s="96"/>
      <c r="U55" s="96"/>
      <c r="V55" s="96"/>
      <c r="W55" s="96"/>
      <c r="X55" s="724"/>
      <c r="Y55" s="724"/>
      <c r="Z55" s="320"/>
      <c r="AA55" s="373">
        <f t="shared" si="3"/>
        <v>0</v>
      </c>
      <c r="AB55" s="228"/>
      <c r="AC55" s="373">
        <f>'2-3(詳細)'!Z53</f>
        <v>0</v>
      </c>
      <c r="AD55" s="377">
        <f t="shared" si="5"/>
        <v>0</v>
      </c>
    </row>
    <row r="56" spans="1:31" ht="20.100000000000001" customHeight="1">
      <c r="A56" s="33"/>
      <c r="B56" s="734"/>
      <c r="C56" s="79">
        <v>33</v>
      </c>
      <c r="D56" s="199" t="str">
        <f>IF(E56="","","08")</f>
        <v/>
      </c>
      <c r="E56" s="100"/>
      <c r="F56" s="100"/>
      <c r="G56" s="635"/>
      <c r="H56" s="53" t="str">
        <f>IF(OR(G56="",リスト!$G$27=""),"",DATEDIF(G56,リスト!$G$27,"Y"))</f>
        <v/>
      </c>
      <c r="I56" s="96"/>
      <c r="J56" s="341"/>
      <c r="K56" s="187"/>
      <c r="L56" s="101"/>
      <c r="M56" s="325"/>
      <c r="N56" s="325"/>
      <c r="O56" s="325"/>
      <c r="P56" s="187"/>
      <c r="Q56" s="313"/>
      <c r="R56" s="52"/>
      <c r="S56" s="96"/>
      <c r="T56" s="96"/>
      <c r="U56" s="96"/>
      <c r="V56" s="96"/>
      <c r="W56" s="96"/>
      <c r="X56" s="724"/>
      <c r="Y56" s="724"/>
      <c r="Z56" s="320"/>
      <c r="AA56" s="373">
        <f t="shared" si="3"/>
        <v>0</v>
      </c>
      <c r="AB56" s="228"/>
      <c r="AC56" s="373">
        <f>'2-3(詳細)'!Z54</f>
        <v>0</v>
      </c>
      <c r="AD56" s="377">
        <f t="shared" si="5"/>
        <v>0</v>
      </c>
    </row>
    <row r="57" spans="1:31" ht="20.100000000000001" customHeight="1">
      <c r="A57" s="33"/>
      <c r="B57" s="734"/>
      <c r="C57" s="79">
        <v>34</v>
      </c>
      <c r="D57" s="199" t="str">
        <f>IF(E57="","","09")</f>
        <v/>
      </c>
      <c r="E57" s="100"/>
      <c r="F57" s="100"/>
      <c r="G57" s="635"/>
      <c r="H57" s="53" t="str">
        <f>IF(OR(G57="",リスト!$G$27=""),"",DATEDIF(G57,リスト!$G$27,"Y"))</f>
        <v/>
      </c>
      <c r="I57" s="96"/>
      <c r="J57" s="341"/>
      <c r="K57" s="187"/>
      <c r="L57" s="101"/>
      <c r="M57" s="325"/>
      <c r="N57" s="325"/>
      <c r="O57" s="325"/>
      <c r="P57" s="187"/>
      <c r="Q57" s="313"/>
      <c r="R57" s="52"/>
      <c r="S57" s="96"/>
      <c r="T57" s="96"/>
      <c r="U57" s="96"/>
      <c r="V57" s="96"/>
      <c r="W57" s="96"/>
      <c r="X57" s="724"/>
      <c r="Y57" s="724"/>
      <c r="Z57" s="320"/>
      <c r="AA57" s="373">
        <f t="shared" si="3"/>
        <v>0</v>
      </c>
      <c r="AB57" s="228"/>
      <c r="AC57" s="373">
        <f>'2-3(詳細)'!Z55</f>
        <v>0</v>
      </c>
      <c r="AD57" s="377">
        <f t="shared" si="5"/>
        <v>0</v>
      </c>
    </row>
    <row r="58" spans="1:31" ht="20.100000000000001" customHeight="1" thickBot="1">
      <c r="A58" s="33"/>
      <c r="B58" s="739"/>
      <c r="C58" s="76">
        <v>35</v>
      </c>
      <c r="D58" s="201" t="str">
        <f>IF(E58="","","10")</f>
        <v/>
      </c>
      <c r="E58" s="99"/>
      <c r="F58" s="99"/>
      <c r="G58" s="629"/>
      <c r="H58" s="77" t="str">
        <f>IF(OR(G58="",リスト!$G$27=""),"",DATEDIF(G58,リスト!$G$27,"Y"))</f>
        <v/>
      </c>
      <c r="I58" s="97"/>
      <c r="J58" s="342"/>
      <c r="K58" s="50"/>
      <c r="L58" s="279"/>
      <c r="M58" s="327"/>
      <c r="N58" s="326"/>
      <c r="O58" s="327"/>
      <c r="P58" s="50"/>
      <c r="Q58" s="314"/>
      <c r="R58" s="51"/>
      <c r="S58" s="97"/>
      <c r="T58" s="97"/>
      <c r="U58" s="97"/>
      <c r="V58" s="97"/>
      <c r="W58" s="97"/>
      <c r="X58" s="725"/>
      <c r="Y58" s="725"/>
      <c r="Z58" s="320"/>
      <c r="AA58" s="379">
        <f t="shared" si="3"/>
        <v>0</v>
      </c>
      <c r="AB58" s="228"/>
      <c r="AC58" s="379">
        <f>'2-3(詳細)'!Z56</f>
        <v>0</v>
      </c>
      <c r="AD58" s="380">
        <f t="shared" si="5"/>
        <v>0</v>
      </c>
    </row>
    <row r="59" spans="1:31" ht="20.100000000000001" customHeight="1" thickTop="1">
      <c r="A59" s="33"/>
      <c r="B59" s="734" t="s">
        <v>484</v>
      </c>
      <c r="C59" s="72">
        <v>36</v>
      </c>
      <c r="D59" s="202" t="str">
        <f>IF(E59="","","06")</f>
        <v/>
      </c>
      <c r="E59" s="98"/>
      <c r="F59" s="98"/>
      <c r="G59" s="634"/>
      <c r="H59" s="73" t="str">
        <f>IF(OR(G59="",リスト!$G$27=""),"",DATEDIF(G59,リスト!$G$27,"Y"))</f>
        <v/>
      </c>
      <c r="I59" s="95"/>
      <c r="J59" s="340"/>
      <c r="K59" s="48"/>
      <c r="L59" s="278"/>
      <c r="M59" s="324"/>
      <c r="N59" s="339"/>
      <c r="O59" s="324"/>
      <c r="P59" s="48"/>
      <c r="Q59" s="313"/>
      <c r="R59" s="313"/>
      <c r="S59" s="95"/>
      <c r="T59" s="95"/>
      <c r="U59" s="95"/>
      <c r="V59" s="95"/>
      <c r="W59" s="95"/>
      <c r="X59" s="726"/>
      <c r="Y59" s="726"/>
      <c r="Z59" s="320"/>
      <c r="AA59" s="381">
        <f t="shared" si="3"/>
        <v>0</v>
      </c>
      <c r="AB59" s="228"/>
      <c r="AC59" s="381">
        <f>'2-3(詳細)'!Z57</f>
        <v>0</v>
      </c>
      <c r="AD59" s="382">
        <f t="shared" si="5"/>
        <v>0</v>
      </c>
    </row>
    <row r="60" spans="1:31" ht="20.100000000000001" customHeight="1">
      <c r="A60" s="33"/>
      <c r="B60" s="734"/>
      <c r="C60" s="79">
        <v>37</v>
      </c>
      <c r="D60" s="199" t="str">
        <f>IF(E60="","","07")</f>
        <v/>
      </c>
      <c r="E60" s="100"/>
      <c r="F60" s="100"/>
      <c r="G60" s="635"/>
      <c r="H60" s="53" t="str">
        <f>IF(OR(G60="",リスト!$G$27=""),"",DATEDIF(G60,リスト!$G$27,"Y"))</f>
        <v/>
      </c>
      <c r="I60" s="96"/>
      <c r="J60" s="341"/>
      <c r="K60" s="187"/>
      <c r="L60" s="101"/>
      <c r="M60" s="325"/>
      <c r="N60" s="325"/>
      <c r="O60" s="325"/>
      <c r="P60" s="187"/>
      <c r="Q60" s="313"/>
      <c r="R60" s="313"/>
      <c r="S60" s="96"/>
      <c r="T60" s="96"/>
      <c r="U60" s="96"/>
      <c r="V60" s="96"/>
      <c r="W60" s="96"/>
      <c r="X60" s="724"/>
      <c r="Y60" s="724"/>
      <c r="Z60" s="320"/>
      <c r="AA60" s="373">
        <f t="shared" si="3"/>
        <v>0</v>
      </c>
      <c r="AB60" s="228"/>
      <c r="AC60" s="373">
        <f>'2-3(詳細)'!Z58</f>
        <v>0</v>
      </c>
      <c r="AD60" s="377">
        <f t="shared" si="5"/>
        <v>0</v>
      </c>
    </row>
    <row r="61" spans="1:31" ht="20.100000000000001" customHeight="1">
      <c r="A61" s="33"/>
      <c r="B61" s="734"/>
      <c r="C61" s="79">
        <v>38</v>
      </c>
      <c r="D61" s="199" t="str">
        <f>IF(E61="","","08")</f>
        <v/>
      </c>
      <c r="E61" s="100"/>
      <c r="F61" s="100"/>
      <c r="G61" s="635"/>
      <c r="H61" s="53" t="str">
        <f>IF(OR(G61="",リスト!$G$27=""),"",DATEDIF(G61,リスト!$G$27,"Y"))</f>
        <v/>
      </c>
      <c r="I61" s="96"/>
      <c r="J61" s="341"/>
      <c r="K61" s="187"/>
      <c r="L61" s="101"/>
      <c r="M61" s="325"/>
      <c r="N61" s="325"/>
      <c r="O61" s="325"/>
      <c r="P61" s="187"/>
      <c r="Q61" s="313"/>
      <c r="R61" s="313"/>
      <c r="S61" s="96"/>
      <c r="T61" s="96"/>
      <c r="U61" s="96"/>
      <c r="V61" s="96"/>
      <c r="W61" s="96"/>
      <c r="X61" s="724"/>
      <c r="Y61" s="724"/>
      <c r="Z61" s="320"/>
      <c r="AA61" s="373">
        <f t="shared" si="3"/>
        <v>0</v>
      </c>
      <c r="AB61" s="228"/>
      <c r="AC61" s="373">
        <f>'2-3(詳細)'!Z59</f>
        <v>0</v>
      </c>
      <c r="AD61" s="377">
        <f t="shared" si="5"/>
        <v>0</v>
      </c>
    </row>
    <row r="62" spans="1:31" ht="20.100000000000001" customHeight="1">
      <c r="A62" s="33"/>
      <c r="B62" s="734"/>
      <c r="C62" s="79">
        <v>39</v>
      </c>
      <c r="D62" s="199" t="str">
        <f>IF(E62="","","09")</f>
        <v/>
      </c>
      <c r="E62" s="100"/>
      <c r="F62" s="100"/>
      <c r="G62" s="635"/>
      <c r="H62" s="53" t="str">
        <f>IF(OR(G62="",リスト!$G$27=""),"",DATEDIF(G62,リスト!$G$27,"Y"))</f>
        <v/>
      </c>
      <c r="I62" s="96"/>
      <c r="J62" s="341"/>
      <c r="K62" s="187"/>
      <c r="L62" s="101"/>
      <c r="M62" s="325"/>
      <c r="N62" s="325"/>
      <c r="O62" s="325"/>
      <c r="P62" s="187"/>
      <c r="Q62" s="313"/>
      <c r="R62" s="313"/>
      <c r="S62" s="96"/>
      <c r="T62" s="96"/>
      <c r="U62" s="96"/>
      <c r="V62" s="96"/>
      <c r="W62" s="96"/>
      <c r="X62" s="724"/>
      <c r="Y62" s="724"/>
      <c r="Z62" s="320"/>
      <c r="AA62" s="373">
        <f t="shared" si="3"/>
        <v>0</v>
      </c>
      <c r="AB62" s="228"/>
      <c r="AC62" s="373">
        <f>'2-3(詳細)'!Z60</f>
        <v>0</v>
      </c>
      <c r="AD62" s="377">
        <f t="shared" si="5"/>
        <v>0</v>
      </c>
    </row>
    <row r="63" spans="1:31" ht="20.100000000000001" customHeight="1">
      <c r="A63" s="33"/>
      <c r="B63" s="735"/>
      <c r="C63" s="79">
        <v>40</v>
      </c>
      <c r="D63" s="199" t="str">
        <f>IF(E63="","","10")</f>
        <v/>
      </c>
      <c r="E63" s="100"/>
      <c r="F63" s="100"/>
      <c r="G63" s="635"/>
      <c r="H63" s="53" t="str">
        <f>IF(OR(G63="",リスト!$G$27=""),"",DATEDIF(G63,リスト!$G$27,"Y"))</f>
        <v/>
      </c>
      <c r="I63" s="96"/>
      <c r="J63" s="341"/>
      <c r="K63" s="187"/>
      <c r="L63" s="101"/>
      <c r="M63" s="325"/>
      <c r="N63" s="325"/>
      <c r="O63" s="325"/>
      <c r="P63" s="187"/>
      <c r="Q63" s="313"/>
      <c r="R63" s="313"/>
      <c r="S63" s="96"/>
      <c r="T63" s="96"/>
      <c r="U63" s="96"/>
      <c r="V63" s="96"/>
      <c r="W63" s="96"/>
      <c r="X63" s="724"/>
      <c r="Y63" s="724"/>
      <c r="Z63" s="320"/>
      <c r="AA63" s="373">
        <f t="shared" si="3"/>
        <v>0</v>
      </c>
      <c r="AB63" s="378"/>
      <c r="AC63" s="373">
        <f>'2-3(詳細)'!Z61</f>
        <v>0</v>
      </c>
      <c r="AD63" s="377">
        <f t="shared" si="5"/>
        <v>0</v>
      </c>
    </row>
    <row r="64" spans="1:31" ht="20.100000000000001" customHeight="1">
      <c r="A64" s="75"/>
      <c r="B64" s="228" t="str">
        <f>B30</f>
        <v>【年齢】 令和4年4月1日時点で計算されます。（年齢が60歳以上の場合、修了後5年以上就業出来る旨を備考欄に記載下さい）</v>
      </c>
      <c r="C64" s="75"/>
      <c r="D64" s="75"/>
      <c r="E64" s="75"/>
      <c r="F64" s="75"/>
      <c r="G64" s="81"/>
      <c r="H64" s="69"/>
      <c r="I64" s="82"/>
      <c r="J64" s="81"/>
      <c r="K64" s="82"/>
      <c r="L64" s="83"/>
      <c r="M64" s="83"/>
      <c r="N64" s="83"/>
      <c r="O64" s="83"/>
      <c r="P64" s="82"/>
      <c r="Q64" s="84"/>
      <c r="R64" s="84"/>
      <c r="S64" s="82"/>
      <c r="T64" s="82"/>
      <c r="U64" s="82"/>
      <c r="V64" s="82"/>
      <c r="W64" s="82"/>
      <c r="X64" s="85"/>
      <c r="Y64" s="88"/>
      <c r="Z64" s="320"/>
      <c r="AA64" s="228"/>
      <c r="AB64" s="228"/>
    </row>
    <row r="65" spans="1:29" ht="20.100000000000001" customHeight="1">
      <c r="A65" s="75"/>
      <c r="B65" s="320" t="str">
        <f>B31</f>
        <v>【林業就業経験月（年）】 TR/FW1：月数　FW2/FW3：年数　を入力します。</v>
      </c>
      <c r="C65" s="75"/>
      <c r="D65" s="75"/>
      <c r="E65" s="75"/>
      <c r="F65" s="75"/>
      <c r="G65" s="81"/>
      <c r="H65" s="69"/>
      <c r="I65" s="82"/>
      <c r="J65" s="81"/>
      <c r="K65" s="82"/>
      <c r="L65" s="83"/>
      <c r="M65" s="83"/>
      <c r="N65" s="83"/>
      <c r="O65" s="83"/>
      <c r="P65" s="82"/>
      <c r="Q65" s="84"/>
      <c r="R65" s="84"/>
      <c r="S65" s="82"/>
      <c r="T65" s="82"/>
      <c r="U65" s="82"/>
      <c r="V65" s="82"/>
      <c r="W65" s="82"/>
      <c r="X65" s="85"/>
      <c r="Y65" s="85"/>
      <c r="Z65" s="320"/>
      <c r="AA65" s="88"/>
      <c r="AB65" s="228"/>
      <c r="AC65" s="228"/>
    </row>
    <row r="66" spans="1:29" ht="20.100000000000001" customHeight="1">
      <c r="A66" s="228"/>
      <c r="B66" s="320" t="str">
        <f>B32</f>
        <v>【林大等修了生の集合研修不参加】 各県の林業大学校等（様式2-2補足を参照）修了生の内、ＦＷ１集合研修に参加しない場合、”○”を選択します。</v>
      </c>
      <c r="C66" s="228"/>
      <c r="D66" s="228"/>
      <c r="E66" s="228"/>
      <c r="F66" s="228"/>
      <c r="G66" s="376"/>
      <c r="H66" s="375"/>
      <c r="I66" s="376"/>
      <c r="J66" s="376"/>
      <c r="K66" s="376"/>
      <c r="L66" s="376"/>
      <c r="M66" s="376"/>
      <c r="N66" s="376"/>
      <c r="O66" s="376"/>
      <c r="P66" s="376"/>
      <c r="Q66" s="359"/>
      <c r="R66" s="359"/>
      <c r="S66" s="376"/>
      <c r="T66" s="376"/>
      <c r="U66" s="376"/>
      <c r="V66" s="376"/>
      <c r="W66" s="376"/>
      <c r="X66" s="376"/>
      <c r="Y66" s="376"/>
      <c r="Z66" s="320"/>
      <c r="AA66" s="88"/>
      <c r="AB66" s="228"/>
      <c r="AC66" s="228"/>
    </row>
    <row r="67" spans="1:29" ht="20.100000000000001" customHeight="1">
      <c r="A67" s="228"/>
      <c r="B67" s="320" t="str">
        <f>B33</f>
        <v>【障がい者の方の優先割当】TR研修生で障がい者手帳を所有される方は、その旨を備考に記載ください。</v>
      </c>
      <c r="C67" s="228"/>
      <c r="D67" s="228"/>
      <c r="E67" s="228"/>
      <c r="F67" s="228"/>
      <c r="G67" s="376"/>
      <c r="H67" s="375"/>
      <c r="I67" s="376"/>
      <c r="J67" s="376"/>
      <c r="K67" s="376"/>
      <c r="L67" s="376"/>
      <c r="M67" s="376"/>
      <c r="N67" s="376"/>
      <c r="O67" s="376"/>
      <c r="P67" s="376"/>
      <c r="Q67" s="359"/>
      <c r="R67" s="359"/>
      <c r="S67" s="376"/>
      <c r="T67" s="376"/>
      <c r="U67" s="376"/>
      <c r="V67" s="376"/>
      <c r="W67" s="376"/>
      <c r="X67" s="376"/>
      <c r="Y67" s="376"/>
      <c r="Z67" s="320"/>
      <c r="AA67" s="88"/>
      <c r="AB67" s="228"/>
      <c r="AC67" s="228"/>
    </row>
    <row r="68" spans="1:29" ht="20.100000000000001" customHeight="1">
      <c r="A68" s="228"/>
      <c r="B68" s="320" t="str">
        <f>B34</f>
        <v>【修了年度】補正事業の場合は以下に置き換えて選択してください。（R2補正⇒R3を選択　R3補正⇒R4を選択）</v>
      </c>
      <c r="C68" s="228"/>
      <c r="D68" s="228"/>
      <c r="E68" s="228"/>
      <c r="F68" s="228"/>
      <c r="G68" s="376"/>
      <c r="H68" s="375"/>
      <c r="I68" s="376"/>
      <c r="J68" s="376"/>
      <c r="K68" s="376"/>
      <c r="L68" s="376"/>
      <c r="M68" s="376"/>
      <c r="N68" s="376"/>
      <c r="O68" s="376"/>
      <c r="P68" s="376"/>
      <c r="Q68" s="359"/>
      <c r="R68" s="359"/>
      <c r="S68" s="376"/>
      <c r="T68" s="376"/>
      <c r="U68" s="376"/>
      <c r="V68" s="376"/>
      <c r="W68" s="376"/>
      <c r="X68" s="376"/>
      <c r="Y68" s="376"/>
      <c r="Z68" s="320"/>
      <c r="AA68" s="88"/>
      <c r="AB68" s="228"/>
      <c r="AC68" s="228"/>
    </row>
  </sheetData>
  <sheetProtection algorithmName="SHA-512" hashValue="72t4pOOqFVJ5nrm2ECPVhzLcBbohdJVLh2vZzlUvWxTSGb+MkCr4OzOiyHYotiR1VhxnamxgChdVXAHt6qLgxg==" saltValue="8jnXtPFfYMGZmLcR/lFWug==" spinCount="100000" sheet="1" objects="1" scenarios="1"/>
  <customSheetViews>
    <customSheetView guid="{76F1C708-D4F6-4FB5-9F5B-3EE58D925F2F}" scale="85" showPageBreaks="1" printArea="1" hiddenColumns="1" view="pageBreakPreview" topLeftCell="A4">
      <selection activeCell="H18" sqref="H18"/>
      <rowBreaks count="1" manualBreakCount="1">
        <brk id="33" max="26" man="1"/>
      </rowBreaks>
      <pageMargins left="0.19685039370078741" right="0.19685039370078741" top="0.78740157480314965" bottom="0.19685039370078741" header="0.39370078740157483" footer="0.19685039370078741"/>
      <printOptions horizontalCentered="1"/>
      <pageSetup paperSize="9" scale="75" orientation="landscape" r:id="rId1"/>
    </customSheetView>
  </customSheetViews>
  <mergeCells count="118">
    <mergeCell ref="R3:Y3"/>
    <mergeCell ref="R4:Y4"/>
    <mergeCell ref="R5:X5"/>
    <mergeCell ref="M7:M9"/>
    <mergeCell ref="M41:M43"/>
    <mergeCell ref="N3:Q3"/>
    <mergeCell ref="N4:Q4"/>
    <mergeCell ref="N5:Q5"/>
    <mergeCell ref="N37:Q37"/>
    <mergeCell ref="N38:Q38"/>
    <mergeCell ref="N39:Q39"/>
    <mergeCell ref="X11:Y11"/>
    <mergeCell ref="V8:V9"/>
    <mergeCell ref="X16:Y16"/>
    <mergeCell ref="X7:Y9"/>
    <mergeCell ref="R38:Y38"/>
    <mergeCell ref="X15:Y15"/>
    <mergeCell ref="X27:Y27"/>
    <mergeCell ref="X14:Y14"/>
    <mergeCell ref="X12:Y12"/>
    <mergeCell ref="X10:Y10"/>
    <mergeCell ref="W8:W9"/>
    <mergeCell ref="B20:B24"/>
    <mergeCell ref="B15:B19"/>
    <mergeCell ref="E7:I7"/>
    <mergeCell ref="F8:F9"/>
    <mergeCell ref="L7:L9"/>
    <mergeCell ref="G8:G9"/>
    <mergeCell ref="H8:H9"/>
    <mergeCell ref="X13:Y13"/>
    <mergeCell ref="S7:W7"/>
    <mergeCell ref="U8:U9"/>
    <mergeCell ref="B10:B14"/>
    <mergeCell ref="N7:N9"/>
    <mergeCell ref="S8:S9"/>
    <mergeCell ref="P8:P9"/>
    <mergeCell ref="Q8:Q9"/>
    <mergeCell ref="P7:R7"/>
    <mergeCell ref="R8:R9"/>
    <mergeCell ref="X17:Y17"/>
    <mergeCell ref="X18:Y18"/>
    <mergeCell ref="X19:Y19"/>
    <mergeCell ref="X20:Y20"/>
    <mergeCell ref="T8:T9"/>
    <mergeCell ref="O7:O9"/>
    <mergeCell ref="F42:F43"/>
    <mergeCell ref="G42:G43"/>
    <mergeCell ref="D41:D43"/>
    <mergeCell ref="C41:C43"/>
    <mergeCell ref="B44:B48"/>
    <mergeCell ref="U42:U43"/>
    <mergeCell ref="J41:K41"/>
    <mergeCell ref="N41:N43"/>
    <mergeCell ref="K42:K43"/>
    <mergeCell ref="S41:W41"/>
    <mergeCell ref="W42:W43"/>
    <mergeCell ref="O41:O43"/>
    <mergeCell ref="I42:I43"/>
    <mergeCell ref="H42:H43"/>
    <mergeCell ref="E41:I41"/>
    <mergeCell ref="B59:B63"/>
    <mergeCell ref="J42:J43"/>
    <mergeCell ref="B25:B29"/>
    <mergeCell ref="B35:E35"/>
    <mergeCell ref="T42:T43"/>
    <mergeCell ref="B37:G38"/>
    <mergeCell ref="B1:E1"/>
    <mergeCell ref="J7:K7"/>
    <mergeCell ref="E8:E9"/>
    <mergeCell ref="K8:K9"/>
    <mergeCell ref="B7:B9"/>
    <mergeCell ref="D7:D9"/>
    <mergeCell ref="C7:C9"/>
    <mergeCell ref="I8:I9"/>
    <mergeCell ref="J8:J9"/>
    <mergeCell ref="B3:G4"/>
    <mergeCell ref="P42:P43"/>
    <mergeCell ref="Q42:Q43"/>
    <mergeCell ref="R42:R43"/>
    <mergeCell ref="L41:L43"/>
    <mergeCell ref="B49:B53"/>
    <mergeCell ref="B41:B43"/>
    <mergeCell ref="B54:B58"/>
    <mergeCell ref="E42:E43"/>
    <mergeCell ref="X47:Y47"/>
    <mergeCell ref="X48:Y48"/>
    <mergeCell ref="X49:Y49"/>
    <mergeCell ref="X50:Y50"/>
    <mergeCell ref="X51:Y51"/>
    <mergeCell ref="X52:Y52"/>
    <mergeCell ref="X59:Y59"/>
    <mergeCell ref="X21:Y21"/>
    <mergeCell ref="X22:Y22"/>
    <mergeCell ref="X23:Y23"/>
    <mergeCell ref="X24:Y24"/>
    <mergeCell ref="X25:Y25"/>
    <mergeCell ref="X26:Y26"/>
    <mergeCell ref="X41:Y43"/>
    <mergeCell ref="X44:Y44"/>
    <mergeCell ref="X45:Y45"/>
    <mergeCell ref="X28:Y28"/>
    <mergeCell ref="X29:Y29"/>
    <mergeCell ref="R39:X39"/>
    <mergeCell ref="P41:R41"/>
    <mergeCell ref="S42:S43"/>
    <mergeCell ref="V42:V43"/>
    <mergeCell ref="R37:Y37"/>
    <mergeCell ref="X46:Y46"/>
    <mergeCell ref="X60:Y60"/>
    <mergeCell ref="X61:Y61"/>
    <mergeCell ref="X62:Y62"/>
    <mergeCell ref="X63:Y63"/>
    <mergeCell ref="X53:Y53"/>
    <mergeCell ref="X54:Y54"/>
    <mergeCell ref="X55:Y55"/>
    <mergeCell ref="X56:Y56"/>
    <mergeCell ref="X57:Y57"/>
    <mergeCell ref="X58:Y58"/>
  </mergeCells>
  <phoneticPr fontId="2"/>
  <conditionalFormatting sqref="E10:G29 I10:I29 J10:K19 L10:L29 Q20:Q29 R25:R29 X10:Y29 E44:G63 I44:I63 J44:K53 Q54:Q63 R59:R63 S49:W63 X44:Y63 S15:W29 N15:P19 N49:P53 L44:L63">
    <cfRule type="expression" dxfId="90" priority="3" stopIfTrue="1">
      <formula>E10=""</formula>
    </cfRule>
  </conditionalFormatting>
  <conditionalFormatting sqref="R3 H10:H29 R37:R38 H44:H63 D10:D29 D44:D63 R4:Y5 R39:Y39">
    <cfRule type="expression" dxfId="89" priority="2" stopIfTrue="1">
      <formula>D3=""</formula>
    </cfRule>
  </conditionalFormatting>
  <conditionalFormatting sqref="M44:M48 M10:M14">
    <cfRule type="expression" dxfId="88" priority="1" stopIfTrue="1">
      <formula>M10=""</formula>
    </cfRule>
  </conditionalFormatting>
  <dataValidations xWindow="220" yWindow="542" count="17">
    <dataValidation type="custom" allowBlank="1" showInputMessage="1" showErrorMessage="1" error="氏名は全角20文字以内で入力してください。_x000a_※空白（スペース）も全角で入力してください。_x000a_　 氏名の前後に空白（スペース）が入力されていないか確認してください。" prompt="全角20文字以内で入力。_x000a_空白（スペース）も全角。_x000a_氏名の前後に空白入れない。" sqref="E10:E29 E44:E63" xr:uid="{00000000-0002-0000-0200-000001000000}">
      <formula1>AND(TRIM(E10)=E10,LENB(E10)&lt;=40,E10=DBCS(E10))</formula1>
    </dataValidation>
    <dataValidation imeMode="halfKatakana" allowBlank="1" showInputMessage="1" showErrorMessage="1" sqref="F10:F29 F44:F63" xr:uid="{00000000-0002-0000-0200-000002000000}"/>
    <dataValidation type="list" allowBlank="1" showInputMessage="1" showErrorMessage="1" error="リストから選択してください。" sqref="K44:K53 K10:K19" xr:uid="{00000000-0002-0000-0200-000003000000}">
      <formula1>INDIRECT("リスト!$AA$3:$AA$10")</formula1>
    </dataValidation>
    <dataValidation type="whole" imeMode="disabled" allowBlank="1" showInputMessage="1" showErrorMessage="1" error="TRは林業就業経験が１年未満の方が対象となります。_x000a_経験月数を 0～11 の間で入力してください。" prompt="TRは月数を入力してください。_x000a_0～11まで入力できます。" sqref="L44:L48 L10:L14" xr:uid="{00000000-0002-0000-0200-000004000000}">
      <formula1>0</formula1>
      <formula2>11</formula2>
    </dataValidation>
    <dataValidation type="list" allowBlank="1" showInputMessage="1" showErrorMessage="1" error="リストから選択してください。" sqref="I10:I29 I44:I63" xr:uid="{00000000-0002-0000-0200-000005000000}">
      <formula1>"男,女"</formula1>
    </dataValidation>
    <dataValidation type="list" allowBlank="1" showInputMessage="1" showErrorMessage="1" error="リストから選択してください。" sqref="S15:V29 S49:V63" xr:uid="{00000000-0002-0000-0200-000007000000}">
      <formula1>"○"</formula1>
    </dataValidation>
    <dataValidation type="list" allowBlank="1" showInputMessage="1" showErrorMessage="1" error="リストから選択してください。" prompt="退職金共済は林退共・建退共・中退共・その他の公的な退職金共済に加入している場合、○をつけてください。_x000a_自社で行っている等の公的ではない退職金共済の場合は○をつけないでください。" sqref="W15:W29 W49:W63" xr:uid="{00000000-0002-0000-0200-000008000000}">
      <formula1>"○"</formula1>
    </dataValidation>
    <dataValidation type="list" allowBlank="1" showInputMessage="1" showErrorMessage="1" sqref="O15:O19 O49:O53 M10:M14 M44:M48" xr:uid="{00000000-0002-0000-0200-000009000000}">
      <formula1>"○"</formula1>
    </dataValidation>
    <dataValidation type="whole" imeMode="disabled" allowBlank="1" showInputMessage="1" showErrorMessage="1" error="ＦＷ１は林業就業経験が２年未満の方が対象となります。_x000a_経験月数を 0～23 の間で入力してください。" prompt="FW1は月数を入力してください。_x000a_0～23まで入力できます。" sqref="L49:L53 L15:L19" xr:uid="{00000000-0002-0000-0200-00000A000000}">
      <formula1>0</formula1>
      <formula2>23</formula2>
    </dataValidation>
    <dataValidation type="whole" imeMode="disabled" allowBlank="1" showInputMessage="1" showErrorMessage="1" error="経験年数を入力してください。" prompt="FW2とFW3は年数を入力してください。" sqref="L54:L63 L20:L29" xr:uid="{00000000-0002-0000-0200-00000B000000}">
      <formula1>0</formula1>
      <formula2>99</formula2>
    </dataValidation>
    <dataValidation type="date" imeMode="disabled" operator="greaterThanOrEqual" allowBlank="1" showInputMessage="1" showErrorMessage="1" error="日付(YYYY/月/日)で入力して下さい。" sqref="G44:G63 G10:G29" xr:uid="{00000000-0002-0000-0200-00000C000000}">
      <formula1>INDIRECT("リスト!G68")</formula1>
    </dataValidation>
    <dataValidation type="date" operator="lessThanOrEqual" allowBlank="1" showInputMessage="1" showErrorMessage="1" error="R4/4/1までの日付を入力してください。" sqref="J49:J53 J15:J19" xr:uid="{00000000-0002-0000-0200-00000D000000}">
      <formula1>INDIRECT("リスト!G74")</formula1>
    </dataValidation>
    <dataValidation type="list" imeMode="disabled" allowBlank="1" showErrorMessage="1" sqref="N15:N19 N49:N53" xr:uid="{00000000-0002-0000-0200-00000E000000}">
      <formula1>"○"</formula1>
    </dataValidation>
    <dataValidation type="list" allowBlank="1" showInputMessage="1" showErrorMessage="1" error="リストから選択して下さい。" sqref="P15:P19 P49:P53" xr:uid="{00000000-0002-0000-0200-00000F000000}">
      <formula1>INDIRECT("リスト!$C$30:$C$42")</formula1>
    </dataValidation>
    <dataValidation type="list" allowBlank="1" showInputMessage="1" showErrorMessage="1" error="リストから選択して下さい。" sqref="Q20:Q29 Q54:Q63" xr:uid="{00000000-0002-0000-0200-000010000000}">
      <formula1>INDIRECT("リスト!$C$3:$C$13")</formula1>
    </dataValidation>
    <dataValidation type="list" allowBlank="1" showInputMessage="1" showErrorMessage="1" error="リストから選択して下さい。" sqref="R25:R29 R59:R63" xr:uid="{00000000-0002-0000-0200-000011000000}">
      <formula1>INDIRECT("リスト!$C$17:$C$26")</formula1>
    </dataValidation>
    <dataValidation type="date" operator="lessThanOrEqual" allowBlank="1" showInputMessage="1" showErrorMessage="1" error="R4/12/31までの日付を入力してください。" sqref="J10:J14 J44:J48" xr:uid="{00000000-0002-0000-0200-000013000000}">
      <formula1>INDIRECT("リスト!G75")</formula1>
    </dataValidation>
  </dataValidations>
  <printOptions horizontalCentered="1"/>
  <pageMargins left="0.19685039370078741" right="0.19685039370078741" top="0.78740157480314965" bottom="0.19685039370078741" header="0.39370078740157483" footer="0.19685039370078741"/>
  <pageSetup paperSize="9" scale="75" orientation="landscape" r:id="rId2"/>
  <rowBreaks count="1" manualBreakCount="1">
    <brk id="34" max="24" man="1"/>
  </rowBreaks>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tabColor theme="5"/>
  </sheetPr>
  <dimension ref="B1:P28"/>
  <sheetViews>
    <sheetView view="pageBreakPreview" zoomScaleNormal="100" zoomScaleSheetLayoutView="100" workbookViewId="0">
      <selection activeCell="C13" sqref="C13"/>
    </sheetView>
  </sheetViews>
  <sheetFormatPr defaultRowHeight="13.5" customHeight="1"/>
  <cols>
    <col min="1" max="1" width="2.625" style="33" customWidth="1"/>
    <col min="2" max="2" width="30.625" style="33" customWidth="1"/>
    <col min="3" max="3" width="40.625" style="33" customWidth="1"/>
    <col min="4" max="4" width="10.625" style="33" customWidth="1"/>
    <col min="5" max="5" width="40.625" style="33" customWidth="1"/>
    <col min="6" max="6" width="5.625" style="33" customWidth="1"/>
    <col min="7" max="11" width="9" style="33" customWidth="1"/>
    <col min="12" max="13" width="9" style="87" customWidth="1"/>
    <col min="14" max="17" width="9" style="33" customWidth="1"/>
    <col min="18" max="16384" width="9" style="33"/>
  </cols>
  <sheetData>
    <row r="1" spans="2:16" ht="20.100000000000001" customHeight="1">
      <c r="B1" s="389" t="s">
        <v>391</v>
      </c>
      <c r="C1" s="58"/>
      <c r="D1" s="294"/>
      <c r="E1" s="390" t="str">
        <f>IF('2-1(表紙)'!$J$3="","提出区分",'2-1(表紙)'!$J$3)</f>
        <v>提出区分</v>
      </c>
      <c r="F1" s="87"/>
      <c r="G1" s="87"/>
      <c r="H1" s="58"/>
      <c r="I1" s="58"/>
      <c r="J1" s="58"/>
      <c r="L1" s="33"/>
      <c r="M1" s="33"/>
    </row>
    <row r="2" spans="2:16" ht="20.100000000000001" customHeight="1">
      <c r="B2" s="58"/>
      <c r="C2" s="58"/>
      <c r="D2" s="58"/>
      <c r="E2" s="58"/>
      <c r="F2" s="70"/>
      <c r="G2" s="70"/>
      <c r="H2" s="70"/>
      <c r="I2" s="70"/>
      <c r="J2" s="70"/>
      <c r="K2" s="70"/>
      <c r="L2" s="88"/>
      <c r="N2" s="35"/>
      <c r="O2" s="35"/>
      <c r="P2" s="35"/>
    </row>
    <row r="3" spans="2:16" ht="20.100000000000001" customHeight="1">
      <c r="B3" s="759" t="s">
        <v>419</v>
      </c>
      <c r="C3" s="760"/>
      <c r="D3" s="391" t="s">
        <v>10</v>
      </c>
      <c r="E3" s="728" t="str">
        <f>IF('2-1(表紙)'!$I$15="","",'2-1(表紙)'!$I$15)</f>
        <v/>
      </c>
      <c r="F3" s="733"/>
      <c r="G3" s="88"/>
      <c r="H3" s="87"/>
      <c r="L3" s="33"/>
      <c r="M3" s="33"/>
    </row>
    <row r="4" spans="2:16" ht="20.100000000000001" customHeight="1">
      <c r="B4" s="759"/>
      <c r="C4" s="760"/>
      <c r="D4" s="391" t="s">
        <v>259</v>
      </c>
      <c r="E4" s="728" t="str">
        <f>IF('2-1(表紙)'!$J$15="","",'2-1(表紙)'!$J$15)</f>
        <v/>
      </c>
      <c r="F4" s="733"/>
      <c r="G4" s="88"/>
      <c r="H4" s="87"/>
      <c r="I4" s="293"/>
      <c r="J4" s="69"/>
      <c r="L4" s="33"/>
      <c r="M4" s="33"/>
    </row>
    <row r="5" spans="2:16" ht="20.100000000000001" customHeight="1">
      <c r="B5" s="252"/>
      <c r="C5" s="252"/>
      <c r="D5" s="391" t="s">
        <v>638</v>
      </c>
      <c r="E5" s="563" t="str">
        <f>IF('2-1(表紙)'!$H$10="","",'2-1(表紙)'!$H$10)</f>
        <v/>
      </c>
      <c r="F5" s="564" t="str">
        <f>IF('2-1(表紙)'!$K$15="","",'2-1(表紙)'!$K$15)</f>
        <v/>
      </c>
      <c r="G5" s="88"/>
      <c r="H5" s="87"/>
      <c r="I5" s="293"/>
      <c r="J5" s="363"/>
      <c r="K5" s="35"/>
      <c r="L5" s="33"/>
      <c r="M5" s="33"/>
    </row>
    <row r="6" spans="2:16" ht="20.100000000000001" customHeight="1">
      <c r="B6" s="295"/>
      <c r="G6" s="70"/>
      <c r="H6" s="70"/>
      <c r="I6" s="70"/>
      <c r="J6" s="71"/>
      <c r="K6" s="71"/>
      <c r="L6" s="89"/>
    </row>
    <row r="7" spans="2:16" ht="20.100000000000001" customHeight="1">
      <c r="B7" s="213" t="s">
        <v>611</v>
      </c>
      <c r="C7" s="541" t="s">
        <v>642</v>
      </c>
      <c r="D7" s="542"/>
      <c r="E7" s="542"/>
      <c r="F7" s="543"/>
      <c r="G7" s="296"/>
      <c r="H7" s="194"/>
      <c r="I7" s="194"/>
      <c r="J7" s="194"/>
      <c r="K7" s="192"/>
    </row>
    <row r="8" spans="2:16" ht="20.100000000000001" customHeight="1">
      <c r="B8" s="213" t="s">
        <v>822</v>
      </c>
      <c r="C8" s="541" t="s">
        <v>823</v>
      </c>
      <c r="D8" s="542"/>
      <c r="E8" s="542"/>
      <c r="F8" s="543"/>
      <c r="G8" s="296"/>
      <c r="H8" s="194"/>
      <c r="I8" s="194"/>
      <c r="J8" s="194"/>
      <c r="K8" s="192"/>
    </row>
    <row r="9" spans="2:16" ht="20.100000000000001" customHeight="1">
      <c r="B9" s="213" t="s">
        <v>390</v>
      </c>
      <c r="C9" s="541" t="s">
        <v>552</v>
      </c>
      <c r="D9" s="542"/>
      <c r="E9" s="542"/>
      <c r="F9" s="543"/>
      <c r="G9" s="296"/>
      <c r="H9" s="194"/>
      <c r="I9" s="194"/>
      <c r="J9" s="194"/>
      <c r="K9" s="192"/>
    </row>
    <row r="10" spans="2:16" ht="20.100000000000001" customHeight="1">
      <c r="B10" s="213" t="s">
        <v>392</v>
      </c>
      <c r="C10" s="541" t="s">
        <v>553</v>
      </c>
      <c r="D10" s="542"/>
      <c r="E10" s="542"/>
      <c r="F10" s="543"/>
      <c r="G10" s="296"/>
      <c r="H10" s="194"/>
      <c r="I10" s="194"/>
      <c r="J10" s="194"/>
      <c r="K10" s="192"/>
    </row>
    <row r="11" spans="2:16" ht="20.100000000000001" customHeight="1">
      <c r="B11" s="213" t="s">
        <v>393</v>
      </c>
      <c r="C11" s="541" t="s">
        <v>408</v>
      </c>
      <c r="D11" s="542"/>
      <c r="E11" s="542"/>
      <c r="F11" s="543"/>
      <c r="G11" s="296"/>
      <c r="H11" s="194"/>
      <c r="I11" s="194"/>
      <c r="J11" s="194"/>
      <c r="K11" s="192"/>
    </row>
    <row r="12" spans="2:16" ht="20.100000000000001" customHeight="1">
      <c r="B12" s="213" t="s">
        <v>394</v>
      </c>
      <c r="C12" s="541" t="s">
        <v>409</v>
      </c>
      <c r="D12" s="542"/>
      <c r="E12" s="542"/>
      <c r="F12" s="543"/>
      <c r="G12" s="296"/>
      <c r="H12" s="194"/>
      <c r="I12" s="194"/>
      <c r="J12" s="194"/>
      <c r="K12" s="192"/>
    </row>
    <row r="13" spans="2:16" customFormat="1" ht="20.100000000000001" customHeight="1">
      <c r="B13" s="684" t="s">
        <v>830</v>
      </c>
      <c r="C13" s="685" t="s">
        <v>831</v>
      </c>
      <c r="D13" s="686"/>
      <c r="E13" s="686"/>
      <c r="F13" s="687"/>
      <c r="G13" s="688"/>
      <c r="L13" s="675"/>
      <c r="M13" s="675"/>
    </row>
    <row r="14" spans="2:16" ht="20.100000000000001" customHeight="1">
      <c r="B14" s="213" t="s">
        <v>395</v>
      </c>
      <c r="C14" s="541" t="s">
        <v>410</v>
      </c>
      <c r="D14" s="542"/>
      <c r="E14" s="542"/>
      <c r="F14" s="543"/>
      <c r="G14" s="296"/>
      <c r="H14" s="194"/>
      <c r="I14" s="194"/>
      <c r="J14" s="194"/>
      <c r="K14" s="192"/>
    </row>
    <row r="15" spans="2:16" ht="20.100000000000001" customHeight="1">
      <c r="B15" s="213" t="s">
        <v>396</v>
      </c>
      <c r="C15" s="541" t="s">
        <v>411</v>
      </c>
      <c r="D15" s="542"/>
      <c r="E15" s="542"/>
      <c r="F15" s="543"/>
      <c r="G15" s="296"/>
      <c r="H15" s="194"/>
      <c r="I15" s="194"/>
      <c r="J15" s="194"/>
      <c r="K15" s="192"/>
    </row>
    <row r="16" spans="2:16" ht="20.100000000000001" customHeight="1">
      <c r="B16" s="213" t="s">
        <v>397</v>
      </c>
      <c r="C16" s="541" t="s">
        <v>412</v>
      </c>
      <c r="D16" s="542"/>
      <c r="E16" s="542"/>
      <c r="F16" s="543"/>
      <c r="G16" s="296"/>
      <c r="H16" s="194"/>
      <c r="I16" s="194"/>
      <c r="J16" s="194"/>
      <c r="K16" s="192"/>
    </row>
    <row r="17" spans="2:11" ht="20.100000000000001" customHeight="1">
      <c r="B17" s="213" t="s">
        <v>398</v>
      </c>
      <c r="C17" s="541" t="s">
        <v>413</v>
      </c>
      <c r="D17" s="542"/>
      <c r="E17" s="542"/>
      <c r="F17" s="543"/>
      <c r="G17" s="296"/>
      <c r="H17" s="194"/>
      <c r="I17" s="194"/>
      <c r="J17" s="194"/>
      <c r="K17" s="192"/>
    </row>
    <row r="18" spans="2:11" ht="20.100000000000001" customHeight="1">
      <c r="B18" s="213" t="s">
        <v>399</v>
      </c>
      <c r="C18" s="541" t="s">
        <v>414</v>
      </c>
      <c r="D18" s="542"/>
      <c r="E18" s="542"/>
      <c r="F18" s="543"/>
      <c r="G18" s="296"/>
      <c r="H18" s="194"/>
      <c r="I18" s="194"/>
      <c r="J18" s="194"/>
      <c r="K18" s="192"/>
    </row>
    <row r="19" spans="2:11" ht="20.100000000000001" customHeight="1">
      <c r="B19" s="213" t="s">
        <v>824</v>
      </c>
      <c r="C19" s="541" t="s">
        <v>825</v>
      </c>
      <c r="D19" s="542"/>
      <c r="E19" s="542"/>
      <c r="F19" s="543"/>
      <c r="G19" s="296"/>
      <c r="H19" s="194"/>
      <c r="I19" s="194"/>
      <c r="J19" s="194"/>
      <c r="K19" s="192"/>
    </row>
    <row r="20" spans="2:11" ht="20.100000000000001" customHeight="1">
      <c r="B20" s="213" t="s">
        <v>400</v>
      </c>
      <c r="C20" s="541" t="s">
        <v>415</v>
      </c>
      <c r="D20" s="542"/>
      <c r="E20" s="542"/>
      <c r="F20" s="543"/>
      <c r="G20" s="296"/>
      <c r="H20" s="194"/>
      <c r="I20" s="194"/>
      <c r="J20" s="194"/>
      <c r="K20" s="192"/>
    </row>
    <row r="21" spans="2:11" ht="20.100000000000001" customHeight="1">
      <c r="B21" s="213" t="s">
        <v>401</v>
      </c>
      <c r="C21" s="541" t="s">
        <v>416</v>
      </c>
      <c r="D21" s="542"/>
      <c r="E21" s="542"/>
      <c r="F21" s="543"/>
      <c r="G21" s="296"/>
      <c r="H21" s="194"/>
      <c r="I21" s="194"/>
      <c r="J21" s="194"/>
      <c r="K21" s="192"/>
    </row>
    <row r="22" spans="2:11" ht="20.100000000000001" customHeight="1">
      <c r="B22" s="213" t="s">
        <v>549</v>
      </c>
      <c r="C22" s="541" t="s">
        <v>550</v>
      </c>
      <c r="D22" s="542"/>
      <c r="E22" s="542"/>
      <c r="F22" s="543"/>
      <c r="G22" s="296"/>
      <c r="H22" s="194"/>
      <c r="I22" s="194"/>
      <c r="J22" s="194"/>
      <c r="K22" s="192"/>
    </row>
    <row r="23" spans="2:11" ht="20.100000000000001" customHeight="1">
      <c r="B23" s="213" t="s">
        <v>402</v>
      </c>
      <c r="C23" s="541" t="s">
        <v>417</v>
      </c>
      <c r="D23" s="542"/>
      <c r="E23" s="542"/>
      <c r="F23" s="543"/>
      <c r="G23" s="296"/>
      <c r="H23" s="194"/>
      <c r="I23" s="194"/>
      <c r="J23" s="194"/>
      <c r="K23" s="192"/>
    </row>
    <row r="24" spans="2:11" ht="20.100000000000001" customHeight="1">
      <c r="B24" s="213" t="s">
        <v>403</v>
      </c>
      <c r="C24" s="541" t="s">
        <v>418</v>
      </c>
      <c r="D24" s="542"/>
      <c r="E24" s="542"/>
      <c r="F24" s="543"/>
      <c r="G24" s="296"/>
      <c r="H24" s="194"/>
      <c r="I24" s="194"/>
      <c r="J24" s="194"/>
      <c r="K24" s="192"/>
    </row>
    <row r="25" spans="2:11" ht="20.100000000000001" customHeight="1">
      <c r="B25" s="213" t="s">
        <v>404</v>
      </c>
      <c r="C25" s="541" t="s">
        <v>603</v>
      </c>
      <c r="D25" s="542"/>
      <c r="E25" s="542"/>
      <c r="F25" s="543"/>
      <c r="G25" s="296"/>
      <c r="H25" s="194"/>
      <c r="I25" s="194"/>
      <c r="J25" s="194"/>
      <c r="K25" s="192"/>
    </row>
    <row r="26" spans="2:11" ht="20.100000000000001" customHeight="1">
      <c r="B26" s="213" t="s">
        <v>405</v>
      </c>
      <c r="C26" s="541" t="s">
        <v>551</v>
      </c>
      <c r="D26" s="542"/>
      <c r="E26" s="542"/>
      <c r="F26" s="543"/>
      <c r="G26" s="296"/>
      <c r="H26" s="194"/>
      <c r="I26" s="194"/>
      <c r="J26" s="194"/>
      <c r="K26" s="192"/>
    </row>
    <row r="27" spans="2:11" ht="20.100000000000001" customHeight="1">
      <c r="B27" s="213" t="s">
        <v>406</v>
      </c>
      <c r="C27" s="541" t="s">
        <v>554</v>
      </c>
      <c r="D27" s="542"/>
      <c r="E27" s="542"/>
      <c r="F27" s="543"/>
      <c r="G27" s="296"/>
      <c r="H27" s="194"/>
      <c r="I27" s="194"/>
      <c r="J27" s="194"/>
      <c r="K27" s="192"/>
    </row>
    <row r="28" spans="2:11" ht="20.100000000000001" customHeight="1">
      <c r="B28" s="213" t="s">
        <v>407</v>
      </c>
      <c r="C28" s="541" t="s">
        <v>555</v>
      </c>
      <c r="D28" s="542"/>
      <c r="E28" s="542"/>
      <c r="F28" s="543"/>
      <c r="G28" s="296"/>
      <c r="H28" s="194"/>
      <c r="I28" s="194"/>
      <c r="J28" s="194"/>
      <c r="K28" s="192"/>
    </row>
  </sheetData>
  <sheetProtection algorithmName="SHA-512" hashValue="nONcOOrz8Me0gkEqeQUqg/g2OLsYf4s3uS3Qbk2gqU236Ua77/uHC+W0Ql1ac6vd5B37bIL4uwL1DwT7gw6wRQ==" saltValue="LnOETSvmAjkuvHq3yoTS7A==" spinCount="100000" sheet="1" objects="1" scenarios="1"/>
  <customSheetViews>
    <customSheetView guid="{76F1C708-D4F6-4FB5-9F5B-3EE58D925F2F}" showPageBreaks="1" printArea="1" view="pageBreakPreview">
      <selection activeCell="C9" sqref="C9"/>
      <pageMargins left="0.19685039370078741" right="0.19685039370078741" top="0.78740157480314965" bottom="0.39370078740157483" header="0.39370078740157483" footer="0.19685039370078741"/>
      <printOptions horizontalCentered="1"/>
      <pageSetup paperSize="9" orientation="landscape" r:id="rId1"/>
    </customSheetView>
  </customSheetViews>
  <mergeCells count="3">
    <mergeCell ref="B3:C4"/>
    <mergeCell ref="E3:F3"/>
    <mergeCell ref="E4:F4"/>
  </mergeCells>
  <phoneticPr fontId="17"/>
  <conditionalFormatting sqref="E5:F5 E3:E4">
    <cfRule type="expression" dxfId="87" priority="1" stopIfTrue="1">
      <formula>E3=""</formula>
    </cfRule>
  </conditionalFormatting>
  <printOptions horizontalCentered="1"/>
  <pageMargins left="0.19685039370078741" right="0.19685039370078741" top="0.78740157480314965" bottom="0.39370078740157483" header="0.39370078740157483" footer="0.19685039370078741"/>
  <pageSetup paperSize="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5"/>
  </sheetPr>
  <dimension ref="A1:AO64"/>
  <sheetViews>
    <sheetView view="pageBreakPreview" topLeftCell="A7" zoomScale="85" zoomScaleNormal="75" zoomScaleSheetLayoutView="85" workbookViewId="0">
      <selection activeCell="N10" sqref="N10"/>
    </sheetView>
  </sheetViews>
  <sheetFormatPr defaultRowHeight="13.5" customHeight="1"/>
  <cols>
    <col min="1" max="1" width="2.625" style="33" customWidth="1"/>
    <col min="2" max="4" width="4.625" style="33" customWidth="1"/>
    <col min="5" max="5" width="15.625" style="33" customWidth="1"/>
    <col min="6" max="6" width="10.625" style="33" customWidth="1"/>
    <col min="7" max="16" width="5.625" style="33" customWidth="1"/>
    <col min="17" max="17" width="6.125" style="33" customWidth="1"/>
    <col min="18" max="18" width="8.125" style="33" customWidth="1"/>
    <col min="19" max="21" width="5.625" style="33" customWidth="1"/>
    <col min="22" max="22" width="5.5" style="33" customWidth="1"/>
    <col min="23" max="24" width="5.625" style="33" customWidth="1"/>
    <col min="25" max="25" width="10.625" style="33" customWidth="1"/>
    <col min="26" max="26" width="5.625" style="33" hidden="1" customWidth="1"/>
    <col min="27" max="27" width="10.75" style="33" customWidth="1"/>
    <col min="28" max="28" width="5.625" style="33" customWidth="1"/>
    <col min="29" max="29" width="60.625" style="338" customWidth="1"/>
    <col min="30" max="41" width="9" style="423" hidden="1" customWidth="1"/>
    <col min="42" max="16384" width="9" style="333"/>
  </cols>
  <sheetData>
    <row r="1" spans="2:41" ht="20.100000000000001" customHeight="1">
      <c r="B1" s="778" t="s">
        <v>320</v>
      </c>
      <c r="C1" s="779"/>
      <c r="D1" s="779"/>
      <c r="E1" s="779"/>
      <c r="F1" s="780"/>
      <c r="G1" s="120"/>
      <c r="K1" s="120"/>
      <c r="L1" s="120"/>
      <c r="M1" s="120"/>
      <c r="N1" s="120"/>
      <c r="O1" s="120"/>
      <c r="P1" s="120"/>
      <c r="Q1" s="120"/>
      <c r="R1" s="120"/>
      <c r="S1" s="120"/>
      <c r="T1" s="120"/>
      <c r="U1" s="227"/>
      <c r="V1" s="227"/>
      <c r="W1" s="227"/>
      <c r="X1" s="227"/>
      <c r="Y1" s="120"/>
      <c r="Z1" s="120"/>
      <c r="AA1" s="406" t="str">
        <f>IF('2-1(表紙)'!$J$3="","提出区分",'2-1(表紙)'!$J$3)</f>
        <v>提出区分</v>
      </c>
      <c r="AB1" s="227"/>
      <c r="AC1" s="332"/>
    </row>
    <row r="2" spans="2:41" ht="9.9499999999999993" customHeight="1">
      <c r="B2" s="120"/>
      <c r="C2" s="120"/>
      <c r="D2" s="120"/>
      <c r="E2" s="120"/>
      <c r="F2" s="120"/>
      <c r="G2" s="120"/>
      <c r="H2" s="120"/>
      <c r="I2" s="120"/>
      <c r="J2" s="120"/>
      <c r="K2" s="120"/>
      <c r="L2" s="120"/>
      <c r="M2" s="120"/>
      <c r="N2" s="120"/>
      <c r="O2" s="120"/>
      <c r="P2" s="120"/>
      <c r="Q2" s="120"/>
      <c r="R2" s="120"/>
      <c r="S2" s="120"/>
      <c r="T2" s="120"/>
      <c r="U2" s="120"/>
      <c r="V2" s="227"/>
      <c r="W2" s="227"/>
      <c r="X2" s="227"/>
      <c r="Y2" s="227"/>
      <c r="Z2" s="227"/>
      <c r="AA2" s="227"/>
      <c r="AB2" s="227"/>
      <c r="AC2" s="334"/>
    </row>
    <row r="3" spans="2:41" ht="20.100000000000001" customHeight="1">
      <c r="B3" s="787" t="s">
        <v>332</v>
      </c>
      <c r="C3" s="787"/>
      <c r="D3" s="787"/>
      <c r="E3" s="787"/>
      <c r="F3" s="787"/>
      <c r="G3" s="787"/>
      <c r="H3" s="787"/>
      <c r="I3" s="164"/>
      <c r="J3" s="164"/>
      <c r="K3" s="164"/>
      <c r="L3" s="164"/>
      <c r="M3" s="164"/>
      <c r="N3" s="164"/>
      <c r="O3" s="164"/>
      <c r="P3" s="164"/>
      <c r="Q3" s="778" t="s">
        <v>209</v>
      </c>
      <c r="R3" s="779"/>
      <c r="S3" s="780"/>
      <c r="T3" s="771" t="str">
        <f>IF('2-1(表紙)'!$I$15="","",'2-1(表紙)'!$I$15)</f>
        <v/>
      </c>
      <c r="U3" s="772"/>
      <c r="V3" s="772"/>
      <c r="W3" s="772"/>
      <c r="X3" s="772"/>
      <c r="Y3" s="772"/>
      <c r="Z3" s="772"/>
      <c r="AA3" s="772"/>
      <c r="AB3" s="777"/>
      <c r="AC3" s="335"/>
    </row>
    <row r="4" spans="2:41" ht="20.100000000000001" customHeight="1">
      <c r="B4" s="787"/>
      <c r="C4" s="787"/>
      <c r="D4" s="787"/>
      <c r="E4" s="787"/>
      <c r="F4" s="787"/>
      <c r="G4" s="787"/>
      <c r="H4" s="787"/>
      <c r="I4" s="164"/>
      <c r="J4" s="164"/>
      <c r="K4" s="164"/>
      <c r="L4" s="164"/>
      <c r="M4" s="164"/>
      <c r="N4" s="164"/>
      <c r="O4" s="164"/>
      <c r="P4" s="164"/>
      <c r="Q4" s="762" t="s">
        <v>11</v>
      </c>
      <c r="R4" s="775"/>
      <c r="S4" s="776"/>
      <c r="T4" s="771" t="str">
        <f>IF('2-1(表紙)'!$J$15="","",'2-1(表紙)'!$J$15)</f>
        <v/>
      </c>
      <c r="U4" s="772"/>
      <c r="V4" s="772"/>
      <c r="W4" s="772"/>
      <c r="X4" s="772"/>
      <c r="Y4" s="772"/>
      <c r="Z4" s="772"/>
      <c r="AA4" s="772"/>
      <c r="AB4" s="777"/>
      <c r="AC4" s="335"/>
    </row>
    <row r="5" spans="2:41" ht="20.100000000000001" customHeight="1">
      <c r="B5" s="164"/>
      <c r="C5" s="164"/>
      <c r="D5" s="164"/>
      <c r="E5" s="164"/>
      <c r="F5" s="164"/>
      <c r="G5" s="164"/>
      <c r="H5" s="164"/>
      <c r="I5" s="164"/>
      <c r="J5" s="164"/>
      <c r="K5" s="164"/>
      <c r="L5" s="164"/>
      <c r="M5" s="164"/>
      <c r="N5" s="164"/>
      <c r="O5" s="164"/>
      <c r="P5" s="164"/>
      <c r="Q5" s="778" t="s">
        <v>637</v>
      </c>
      <c r="R5" s="779"/>
      <c r="S5" s="780"/>
      <c r="T5" s="771" t="str">
        <f>IF('2-1(表紙)'!$H$10="","",'2-1(表紙)'!$H$10)</f>
        <v/>
      </c>
      <c r="U5" s="772"/>
      <c r="V5" s="772"/>
      <c r="W5" s="772"/>
      <c r="X5" s="772"/>
      <c r="Y5" s="772"/>
      <c r="Z5" s="772"/>
      <c r="AA5" s="772"/>
      <c r="AB5" s="361" t="str">
        <f>IF('2-1(表紙)'!$K$15="","",'2-1(表紙)'!$K$15)</f>
        <v/>
      </c>
      <c r="AC5" s="336"/>
    </row>
    <row r="6" spans="2:41" ht="9.9499999999999993" customHeight="1">
      <c r="B6" s="162"/>
      <c r="C6" s="162"/>
      <c r="D6" s="162"/>
      <c r="E6" s="162"/>
      <c r="F6" s="162"/>
      <c r="G6" s="162"/>
      <c r="H6" s="162"/>
      <c r="I6" s="162"/>
      <c r="J6" s="162"/>
      <c r="K6" s="162"/>
      <c r="L6" s="162"/>
      <c r="M6" s="162"/>
      <c r="N6" s="162"/>
      <c r="O6" s="162"/>
      <c r="P6" s="162"/>
      <c r="Q6" s="162"/>
      <c r="R6" s="162"/>
      <c r="S6" s="162"/>
      <c r="T6" s="162"/>
      <c r="U6" s="162"/>
      <c r="V6" s="120"/>
      <c r="W6" s="120"/>
      <c r="X6" s="120"/>
      <c r="Y6" s="120"/>
      <c r="Z6" s="120"/>
      <c r="AA6" s="34"/>
      <c r="AB6" s="242"/>
      <c r="AC6" s="337"/>
    </row>
    <row r="7" spans="2:41" ht="20.100000000000001" customHeight="1">
      <c r="B7" s="764" t="s">
        <v>264</v>
      </c>
      <c r="C7" s="767" t="s">
        <v>219</v>
      </c>
      <c r="D7" s="767" t="s">
        <v>0</v>
      </c>
      <c r="E7" s="761" t="s">
        <v>1</v>
      </c>
      <c r="F7" s="730" t="s">
        <v>469</v>
      </c>
      <c r="G7" s="730"/>
      <c r="H7" s="730"/>
      <c r="I7" s="730"/>
      <c r="J7" s="730"/>
      <c r="K7" s="730"/>
      <c r="L7" s="778" t="s">
        <v>144</v>
      </c>
      <c r="M7" s="779"/>
      <c r="N7" s="779"/>
      <c r="O7" s="779"/>
      <c r="P7" s="779"/>
      <c r="Q7" s="779"/>
      <c r="R7" s="779"/>
      <c r="S7" s="779"/>
      <c r="T7" s="779"/>
      <c r="U7" s="779"/>
      <c r="V7" s="779"/>
      <c r="W7" s="779"/>
      <c r="X7" s="780"/>
      <c r="Y7" s="800" t="s">
        <v>579</v>
      </c>
      <c r="Z7" s="793" t="s">
        <v>476</v>
      </c>
      <c r="AA7" s="797" t="s">
        <v>591</v>
      </c>
      <c r="AB7" s="798"/>
    </row>
    <row r="8" spans="2:41" ht="20.100000000000001" customHeight="1">
      <c r="B8" s="765"/>
      <c r="C8" s="767"/>
      <c r="D8" s="767"/>
      <c r="E8" s="762"/>
      <c r="F8" s="769" t="s">
        <v>375</v>
      </c>
      <c r="G8" s="792" t="s">
        <v>589</v>
      </c>
      <c r="H8" s="771" t="s">
        <v>590</v>
      </c>
      <c r="I8" s="772"/>
      <c r="J8" s="777"/>
      <c r="K8" s="786" t="s">
        <v>467</v>
      </c>
      <c r="L8" s="788" t="s">
        <v>145</v>
      </c>
      <c r="M8" s="789"/>
      <c r="N8" s="789"/>
      <c r="O8" s="789"/>
      <c r="P8" s="789"/>
      <c r="Q8" s="788" t="s">
        <v>225</v>
      </c>
      <c r="R8" s="789"/>
      <c r="S8" s="789"/>
      <c r="T8" s="789"/>
      <c r="U8" s="789"/>
      <c r="V8" s="796"/>
      <c r="W8" s="788" t="s">
        <v>242</v>
      </c>
      <c r="X8" s="796"/>
      <c r="Y8" s="801"/>
      <c r="Z8" s="794"/>
      <c r="AA8" s="798"/>
      <c r="AB8" s="798"/>
    </row>
    <row r="9" spans="2:41" ht="152.1" customHeight="1" thickBot="1">
      <c r="B9" s="766"/>
      <c r="C9" s="768"/>
      <c r="D9" s="768"/>
      <c r="E9" s="763"/>
      <c r="F9" s="803"/>
      <c r="G9" s="766"/>
      <c r="H9" s="328" t="s">
        <v>387</v>
      </c>
      <c r="I9" s="328" t="s">
        <v>388</v>
      </c>
      <c r="J9" s="328" t="s">
        <v>270</v>
      </c>
      <c r="K9" s="757"/>
      <c r="L9" s="269" t="s">
        <v>146</v>
      </c>
      <c r="M9" s="270" t="s">
        <v>148</v>
      </c>
      <c r="N9" s="270" t="s">
        <v>681</v>
      </c>
      <c r="O9" s="271" t="s">
        <v>147</v>
      </c>
      <c r="P9" s="270" t="s">
        <v>149</v>
      </c>
      <c r="Q9" s="273" t="s">
        <v>151</v>
      </c>
      <c r="R9" s="270" t="s">
        <v>152</v>
      </c>
      <c r="S9" s="270" t="s">
        <v>154</v>
      </c>
      <c r="T9" s="274" t="s">
        <v>153</v>
      </c>
      <c r="U9" s="270" t="s">
        <v>150</v>
      </c>
      <c r="V9" s="275" t="s">
        <v>229</v>
      </c>
      <c r="W9" s="276" t="s">
        <v>240</v>
      </c>
      <c r="X9" s="277" t="s">
        <v>241</v>
      </c>
      <c r="Y9" s="802"/>
      <c r="Z9" s="795"/>
      <c r="AA9" s="799"/>
      <c r="AB9" s="799"/>
      <c r="AC9" s="559" t="s">
        <v>581</v>
      </c>
    </row>
    <row r="10" spans="2:41" ht="19.5" customHeight="1" thickTop="1">
      <c r="B10" s="773" t="str">
        <f>'2-2(基本)'!B10</f>
        <v>ＴＲ</v>
      </c>
      <c r="C10" s="229">
        <v>1</v>
      </c>
      <c r="D10" s="114" t="str">
        <f>IF('2-2(基本)'!D10="","",'2-2(基本)'!D10)</f>
        <v/>
      </c>
      <c r="E10" s="115" t="str">
        <f>IF('2-2(基本)'!E10="","",'2-2(基本)'!E10)</f>
        <v/>
      </c>
      <c r="F10" s="627"/>
      <c r="G10" s="288" t="str">
        <f>IF('2-4(技術習得費)'!O10&lt;&gt;"",'2-4(技術習得費)'!O10,"")</f>
        <v/>
      </c>
      <c r="H10" s="344"/>
      <c r="I10" s="344"/>
      <c r="J10" s="107"/>
      <c r="K10" s="284"/>
      <c r="L10" s="260"/>
      <c r="M10" s="261"/>
      <c r="N10" s="261"/>
      <c r="O10" s="261"/>
      <c r="P10" s="261"/>
      <c r="Q10" s="260"/>
      <c r="R10" s="261"/>
      <c r="S10" s="261"/>
      <c r="T10" s="261"/>
      <c r="U10" s="261"/>
      <c r="V10" s="262"/>
      <c r="W10" s="260"/>
      <c r="X10" s="262"/>
      <c r="Y10" s="340"/>
      <c r="Z10" s="282">
        <f t="shared" ref="Z10:Z29" si="0">IF(AND(E10&lt;&gt;"",F10=""),1,0)</f>
        <v>0</v>
      </c>
      <c r="AA10" s="726"/>
      <c r="AB10" s="726"/>
      <c r="AC10" s="560" t="str">
        <f t="shared" ref="AC10:AC29" si="1">IF(AND(K10="○",$AA$1&lt;&gt;"実績報告書（年間）"),"年間実績ではないのに研修修了の確認に○がついています。","")</f>
        <v/>
      </c>
    </row>
    <row r="11" spans="2:41" ht="19.5" customHeight="1">
      <c r="B11" s="773"/>
      <c r="C11" s="230">
        <v>2</v>
      </c>
      <c r="D11" s="114" t="str">
        <f>IF('2-2(基本)'!D11="","",'2-2(基本)'!D11)</f>
        <v/>
      </c>
      <c r="E11" s="115" t="str">
        <f>IF('2-2(基本)'!E11="","",'2-2(基本)'!E11)</f>
        <v/>
      </c>
      <c r="F11" s="628"/>
      <c r="G11" s="288" t="str">
        <f>IF('2-4(技術習得費)'!O11&lt;&gt;"",'2-4(技術習得費)'!O11,"")</f>
        <v/>
      </c>
      <c r="H11" s="345"/>
      <c r="I11" s="345"/>
      <c r="J11" s="107"/>
      <c r="K11" s="285"/>
      <c r="L11" s="263"/>
      <c r="M11" s="264"/>
      <c r="N11" s="264"/>
      <c r="O11" s="264"/>
      <c r="P11" s="264"/>
      <c r="Q11" s="263"/>
      <c r="R11" s="264"/>
      <c r="S11" s="264"/>
      <c r="T11" s="264"/>
      <c r="U11" s="264"/>
      <c r="V11" s="265"/>
      <c r="W11" s="263"/>
      <c r="X11" s="265"/>
      <c r="Y11" s="341"/>
      <c r="Z11" s="282">
        <f t="shared" si="0"/>
        <v>0</v>
      </c>
      <c r="AA11" s="724"/>
      <c r="AB11" s="724"/>
      <c r="AC11" s="560" t="str">
        <f t="shared" si="1"/>
        <v/>
      </c>
      <c r="AD11" s="419"/>
      <c r="AF11" s="424"/>
      <c r="AI11" s="450"/>
      <c r="AJ11" s="450"/>
      <c r="AK11" s="450"/>
    </row>
    <row r="12" spans="2:41" ht="19.5" customHeight="1">
      <c r="B12" s="773"/>
      <c r="C12" s="230">
        <v>3</v>
      </c>
      <c r="D12" s="114" t="str">
        <f>IF('2-2(基本)'!D12="","",'2-2(基本)'!D12)</f>
        <v/>
      </c>
      <c r="E12" s="115" t="str">
        <f>IF('2-2(基本)'!E12="","",'2-2(基本)'!E12)</f>
        <v/>
      </c>
      <c r="F12" s="628"/>
      <c r="G12" s="288" t="str">
        <f>IF('2-4(技術習得費)'!O12&lt;&gt;"",'2-4(技術習得費)'!O12,"")</f>
        <v/>
      </c>
      <c r="H12" s="345"/>
      <c r="I12" s="345"/>
      <c r="J12" s="107"/>
      <c r="K12" s="285"/>
      <c r="L12" s="263"/>
      <c r="M12" s="264"/>
      <c r="N12" s="264"/>
      <c r="O12" s="264"/>
      <c r="P12" s="264"/>
      <c r="Q12" s="263"/>
      <c r="R12" s="264"/>
      <c r="S12" s="264"/>
      <c r="T12" s="264"/>
      <c r="U12" s="264"/>
      <c r="V12" s="265"/>
      <c r="W12" s="263"/>
      <c r="X12" s="265"/>
      <c r="Y12" s="341"/>
      <c r="Z12" s="282">
        <f t="shared" si="0"/>
        <v>0</v>
      </c>
      <c r="AA12" s="724"/>
      <c r="AB12" s="724"/>
      <c r="AC12" s="560" t="str">
        <f t="shared" si="1"/>
        <v/>
      </c>
      <c r="AD12" s="419"/>
      <c r="AF12" s="425"/>
      <c r="AI12" s="804" t="s">
        <v>508</v>
      </c>
      <c r="AJ12" s="805"/>
      <c r="AK12" s="806"/>
      <c r="AL12" s="804" t="s">
        <v>512</v>
      </c>
      <c r="AM12" s="805"/>
      <c r="AN12" s="805"/>
      <c r="AO12" s="806"/>
    </row>
    <row r="13" spans="2:41" ht="19.5" customHeight="1" thickBot="1">
      <c r="B13" s="773"/>
      <c r="C13" s="230">
        <v>4</v>
      </c>
      <c r="D13" s="114" t="str">
        <f>IF('2-2(基本)'!D13="","",'2-2(基本)'!D13)</f>
        <v/>
      </c>
      <c r="E13" s="115" t="str">
        <f>IF('2-2(基本)'!E13="","",'2-2(基本)'!E13)</f>
        <v/>
      </c>
      <c r="F13" s="628"/>
      <c r="G13" s="288" t="str">
        <f>IF('2-4(技術習得費)'!O13&lt;&gt;"",'2-4(技術習得費)'!O13,"")</f>
        <v/>
      </c>
      <c r="H13" s="345"/>
      <c r="I13" s="345"/>
      <c r="J13" s="107"/>
      <c r="K13" s="285"/>
      <c r="L13" s="263"/>
      <c r="M13" s="264"/>
      <c r="N13" s="264"/>
      <c r="O13" s="264"/>
      <c r="P13" s="264"/>
      <c r="Q13" s="263"/>
      <c r="R13" s="264"/>
      <c r="S13" s="264"/>
      <c r="T13" s="264"/>
      <c r="U13" s="264"/>
      <c r="V13" s="265"/>
      <c r="W13" s="263"/>
      <c r="X13" s="265"/>
      <c r="Y13" s="341"/>
      <c r="Z13" s="282">
        <f t="shared" si="0"/>
        <v>0</v>
      </c>
      <c r="AA13" s="724"/>
      <c r="AB13" s="724"/>
      <c r="AC13" s="560" t="str">
        <f t="shared" si="1"/>
        <v/>
      </c>
      <c r="AD13" s="419"/>
      <c r="AE13" s="427"/>
      <c r="AF13" s="427"/>
      <c r="AG13" s="427"/>
      <c r="AH13" s="427"/>
      <c r="AI13" s="426" t="s">
        <v>509</v>
      </c>
      <c r="AJ13" s="426" t="s">
        <v>510</v>
      </c>
      <c r="AK13" s="428" t="s">
        <v>511</v>
      </c>
      <c r="AL13" s="429" t="str">
        <f>B15</f>
        <v>ＦＷ１</v>
      </c>
      <c r="AM13" s="430" t="str">
        <f>B20</f>
        <v>ＦＷ２</v>
      </c>
      <c r="AN13" s="430" t="str">
        <f>B25</f>
        <v>ＦＷ３</v>
      </c>
      <c r="AO13" s="431" t="s">
        <v>513</v>
      </c>
    </row>
    <row r="14" spans="2:41" ht="19.5" customHeight="1" thickTop="1" thickBot="1">
      <c r="B14" s="774"/>
      <c r="C14" s="231">
        <v>5</v>
      </c>
      <c r="D14" s="112" t="str">
        <f>IF('2-2(基本)'!D14="","",'2-2(基本)'!D14)</f>
        <v/>
      </c>
      <c r="E14" s="113" t="str">
        <f>IF('2-2(基本)'!E14="","",'2-2(基本)'!E14)</f>
        <v/>
      </c>
      <c r="F14" s="629"/>
      <c r="G14" s="289" t="str">
        <f>IF('2-4(技術習得費)'!O14&lt;&gt;"",'2-4(技術習得費)'!O14,"")</f>
        <v/>
      </c>
      <c r="H14" s="346"/>
      <c r="I14" s="346"/>
      <c r="J14" s="287"/>
      <c r="K14" s="286"/>
      <c r="L14" s="266"/>
      <c r="M14" s="267"/>
      <c r="N14" s="267"/>
      <c r="O14" s="267"/>
      <c r="P14" s="267"/>
      <c r="Q14" s="266"/>
      <c r="R14" s="267"/>
      <c r="S14" s="267"/>
      <c r="T14" s="267"/>
      <c r="U14" s="267"/>
      <c r="V14" s="268"/>
      <c r="W14" s="266"/>
      <c r="X14" s="268"/>
      <c r="Y14" s="342"/>
      <c r="Z14" s="408">
        <f t="shared" si="0"/>
        <v>0</v>
      </c>
      <c r="AA14" s="725"/>
      <c r="AB14" s="725"/>
      <c r="AC14" s="560" t="str">
        <f t="shared" si="1"/>
        <v/>
      </c>
      <c r="AD14" s="419"/>
      <c r="AE14" s="428" t="s">
        <v>514</v>
      </c>
      <c r="AF14" s="428" t="s">
        <v>515</v>
      </c>
      <c r="AG14" s="428" t="s">
        <v>252</v>
      </c>
      <c r="AH14" s="432" t="s">
        <v>516</v>
      </c>
      <c r="AI14" s="449"/>
      <c r="AJ14" s="433"/>
      <c r="AK14" s="434"/>
      <c r="AL14" s="435" t="str">
        <f>IF(SUM(AL15:AL44)&gt;0,SUM(AL15:AL44),"")</f>
        <v/>
      </c>
      <c r="AM14" s="436" t="str">
        <f>IF(SUM(AM15:AM44)&gt;0,SUM(AM15:AM44),"")</f>
        <v/>
      </c>
      <c r="AN14" s="437" t="str">
        <f>IF(SUM(AN15:AN44)&gt;0,SUM(AN15:AN44),"")</f>
        <v/>
      </c>
      <c r="AO14" s="438" t="str">
        <f>IF(SUM(AO15:AO44)&gt;0,SUM(AO15:AO44),"")</f>
        <v/>
      </c>
    </row>
    <row r="15" spans="2:41" ht="19.5" customHeight="1" thickTop="1">
      <c r="B15" s="756" t="s">
        <v>482</v>
      </c>
      <c r="C15" s="229">
        <v>6</v>
      </c>
      <c r="D15" s="114" t="str">
        <f>IF('2-2(基本)'!D15="","",'2-2(基本)'!D15)</f>
        <v/>
      </c>
      <c r="E15" s="115" t="str">
        <f>IF('2-2(基本)'!E15="","",'2-2(基本)'!E15)</f>
        <v/>
      </c>
      <c r="F15" s="627"/>
      <c r="G15" s="290" t="str">
        <f>IF('2-4(技術習得費)'!O16&lt;&gt;"",'2-4(技術習得費)'!O16,"")</f>
        <v/>
      </c>
      <c r="H15" s="107"/>
      <c r="I15" s="107"/>
      <c r="J15" s="290" t="str">
        <f>IF(AND(H15="",I15=""),"",H15+I15)</f>
        <v/>
      </c>
      <c r="K15" s="95"/>
      <c r="L15" s="260"/>
      <c r="M15" s="261"/>
      <c r="N15" s="261"/>
      <c r="O15" s="261"/>
      <c r="P15" s="261"/>
      <c r="Q15" s="260"/>
      <c r="R15" s="261"/>
      <c r="S15" s="261"/>
      <c r="T15" s="261"/>
      <c r="U15" s="261"/>
      <c r="V15" s="262"/>
      <c r="W15" s="260"/>
      <c r="X15" s="262"/>
      <c r="Y15" s="627"/>
      <c r="Z15" s="409">
        <f t="shared" si="0"/>
        <v>0</v>
      </c>
      <c r="AA15" s="726"/>
      <c r="AB15" s="726"/>
      <c r="AC15" s="560" t="str">
        <f t="shared" si="1"/>
        <v/>
      </c>
      <c r="AD15" s="807" t="s">
        <v>517</v>
      </c>
      <c r="AE15" s="439" t="str">
        <f t="shared" ref="AE15:AE29" si="2">E15</f>
        <v/>
      </c>
      <c r="AF15" s="440" t="str">
        <f>B$15</f>
        <v>ＦＷ１</v>
      </c>
      <c r="AG15" s="441" t="str">
        <f t="shared" ref="AG15:AG29" si="3">IF(F15&lt;&gt;"",F15,"")</f>
        <v/>
      </c>
      <c r="AH15" s="442" t="str">
        <f>IF(AE15&lt;&gt;"",ROW(),"")</f>
        <v/>
      </c>
      <c r="AI15" s="420" t="str">
        <f t="shared" ref="AI15:AI44" si="4">IF(COUNT($AH:$AH)&lt;ROW(A1),"",INDEX(AE:AE,SMALL($AH:$AH,ROW(A1))))</f>
        <v/>
      </c>
      <c r="AJ15" s="421" t="str">
        <f t="shared" ref="AJ15:AJ44" si="5">IF(COUNT($AH:$AH)&lt;ROW(A1),"",INDEX(AF:AF,SMALL($AH:$AH,ROW(A1))))</f>
        <v/>
      </c>
      <c r="AK15" s="422" t="str">
        <f t="shared" ref="AK15:AK44" si="6">IF(COUNT($AH:$AH)&lt;ROW(A1),"",INDEX(AG:AG,SMALL($AH:$AH,ROW(A1))))</f>
        <v/>
      </c>
      <c r="AL15" s="443" t="str">
        <f>IF(AND(AL$13=AF15,AE15&lt;&gt;"",AG15=""),1,"")</f>
        <v/>
      </c>
      <c r="AM15" s="444" t="str">
        <f>IF(AND(AM$13=AF15,AE15&lt;&gt;"",AG15=""),1,"")</f>
        <v/>
      </c>
      <c r="AN15" s="444" t="str">
        <f>IF(AND(AN$13=AF15,AE15&lt;&gt;"",AG15=""),1,"")</f>
        <v/>
      </c>
      <c r="AO15" s="444" t="str">
        <f>IF(AND(E10&lt;&gt;"",F10=""),1,"")</f>
        <v/>
      </c>
    </row>
    <row r="16" spans="2:41" ht="19.5" customHeight="1">
      <c r="B16" s="756"/>
      <c r="C16" s="230">
        <v>7</v>
      </c>
      <c r="D16" s="114" t="str">
        <f>IF('2-2(基本)'!D16="","",'2-2(基本)'!D16)</f>
        <v/>
      </c>
      <c r="E16" s="115" t="str">
        <f>IF('2-2(基本)'!E16="","",'2-2(基本)'!E16)</f>
        <v/>
      </c>
      <c r="F16" s="628"/>
      <c r="G16" s="288" t="str">
        <f>IF('2-4(技術習得費)'!O17&lt;&gt;"",'2-4(技術習得費)'!O17,"")</f>
        <v/>
      </c>
      <c r="H16" s="109"/>
      <c r="I16" s="109"/>
      <c r="J16" s="288" t="str">
        <f t="shared" ref="J16:J29" si="7">IF(AND(H16="",I16=""),"",H16+I16)</f>
        <v/>
      </c>
      <c r="K16" s="96"/>
      <c r="L16" s="263"/>
      <c r="M16" s="264"/>
      <c r="N16" s="264"/>
      <c r="O16" s="264"/>
      <c r="P16" s="264"/>
      <c r="Q16" s="263"/>
      <c r="R16" s="264"/>
      <c r="S16" s="264"/>
      <c r="T16" s="264"/>
      <c r="U16" s="264"/>
      <c r="V16" s="265"/>
      <c r="W16" s="263"/>
      <c r="X16" s="265"/>
      <c r="Y16" s="628"/>
      <c r="Z16" s="282">
        <f t="shared" si="0"/>
        <v>0</v>
      </c>
      <c r="AA16" s="724"/>
      <c r="AB16" s="724"/>
      <c r="AC16" s="560" t="str">
        <f t="shared" si="1"/>
        <v/>
      </c>
      <c r="AD16" s="808"/>
      <c r="AE16" s="439" t="str">
        <f t="shared" si="2"/>
        <v/>
      </c>
      <c r="AF16" s="440" t="str">
        <f>B$15</f>
        <v>ＦＷ１</v>
      </c>
      <c r="AG16" s="441" t="str">
        <f t="shared" si="3"/>
        <v/>
      </c>
      <c r="AH16" s="442" t="str">
        <f>IF(AE16&lt;&gt;"",ROW(),"")</f>
        <v/>
      </c>
      <c r="AI16" s="420" t="str">
        <f t="shared" si="4"/>
        <v/>
      </c>
      <c r="AJ16" s="421" t="str">
        <f t="shared" si="5"/>
        <v/>
      </c>
      <c r="AK16" s="422" t="str">
        <f t="shared" si="6"/>
        <v/>
      </c>
      <c r="AL16" s="443" t="str">
        <f t="shared" ref="AL16:AL44" si="8">IF(AND(AL$13=AF16,AE16&lt;&gt;"",AG16=""),1,"")</f>
        <v/>
      </c>
      <c r="AM16" s="444" t="str">
        <f t="shared" ref="AM16:AM44" si="9">IF(AND(AM$13=AF16,AE16&lt;&gt;"",AG16=""),1,"")</f>
        <v/>
      </c>
      <c r="AN16" s="444" t="str">
        <f t="shared" ref="AN16:AN44" si="10">IF(AND(AN$13=AF16,AE16&lt;&gt;"",AG16=""),1,"")</f>
        <v/>
      </c>
      <c r="AO16" s="444" t="str">
        <f>IF(AND(E11&lt;&gt;"",F11=""),1,"")</f>
        <v/>
      </c>
    </row>
    <row r="17" spans="2:41" ht="19.5" customHeight="1">
      <c r="B17" s="756"/>
      <c r="C17" s="230">
        <v>8</v>
      </c>
      <c r="D17" s="114" t="str">
        <f>IF('2-2(基本)'!D17="","",'2-2(基本)'!D17)</f>
        <v/>
      </c>
      <c r="E17" s="115" t="str">
        <f>IF('2-2(基本)'!E17="","",'2-2(基本)'!E17)</f>
        <v/>
      </c>
      <c r="F17" s="628"/>
      <c r="G17" s="288" t="str">
        <f>IF('2-4(技術習得費)'!O18&lt;&gt;"",'2-4(技術習得費)'!O18,"")</f>
        <v/>
      </c>
      <c r="H17" s="109"/>
      <c r="I17" s="109"/>
      <c r="J17" s="288" t="str">
        <f t="shared" si="7"/>
        <v/>
      </c>
      <c r="K17" s="96"/>
      <c r="L17" s="263"/>
      <c r="M17" s="264"/>
      <c r="N17" s="264"/>
      <c r="O17" s="264"/>
      <c r="P17" s="264"/>
      <c r="Q17" s="263"/>
      <c r="R17" s="264"/>
      <c r="S17" s="264"/>
      <c r="T17" s="264"/>
      <c r="U17" s="264"/>
      <c r="V17" s="265"/>
      <c r="W17" s="263"/>
      <c r="X17" s="265"/>
      <c r="Y17" s="628"/>
      <c r="Z17" s="282">
        <f t="shared" si="0"/>
        <v>0</v>
      </c>
      <c r="AA17" s="724"/>
      <c r="AB17" s="724"/>
      <c r="AC17" s="560" t="str">
        <f t="shared" si="1"/>
        <v/>
      </c>
      <c r="AD17" s="808"/>
      <c r="AE17" s="439" t="str">
        <f t="shared" si="2"/>
        <v/>
      </c>
      <c r="AF17" s="440" t="str">
        <f>B$15</f>
        <v>ＦＷ１</v>
      </c>
      <c r="AG17" s="441" t="str">
        <f t="shared" si="3"/>
        <v/>
      </c>
      <c r="AH17" s="442" t="str">
        <f>IF(AE17&lt;&gt;"",ROW(),"")</f>
        <v/>
      </c>
      <c r="AI17" s="420" t="str">
        <f t="shared" si="4"/>
        <v/>
      </c>
      <c r="AJ17" s="421" t="str">
        <f t="shared" si="5"/>
        <v/>
      </c>
      <c r="AK17" s="422" t="str">
        <f t="shared" si="6"/>
        <v/>
      </c>
      <c r="AL17" s="443" t="str">
        <f t="shared" si="8"/>
        <v/>
      </c>
      <c r="AM17" s="444" t="str">
        <f t="shared" si="9"/>
        <v/>
      </c>
      <c r="AN17" s="444" t="str">
        <f t="shared" si="10"/>
        <v/>
      </c>
      <c r="AO17" s="444" t="str">
        <f>IF(AND(E12&lt;&gt;"",F12=""),1,"")</f>
        <v/>
      </c>
    </row>
    <row r="18" spans="2:41" ht="19.5" customHeight="1">
      <c r="B18" s="756"/>
      <c r="C18" s="230">
        <v>9</v>
      </c>
      <c r="D18" s="114" t="str">
        <f>IF('2-2(基本)'!D18="","",'2-2(基本)'!D18)</f>
        <v/>
      </c>
      <c r="E18" s="115" t="str">
        <f>IF('2-2(基本)'!E18="","",'2-2(基本)'!E18)</f>
        <v/>
      </c>
      <c r="F18" s="628"/>
      <c r="G18" s="288" t="str">
        <f>IF('2-4(技術習得費)'!O19&lt;&gt;"",'2-4(技術習得費)'!O19,"")</f>
        <v/>
      </c>
      <c r="H18" s="109"/>
      <c r="I18" s="109"/>
      <c r="J18" s="288" t="str">
        <f t="shared" si="7"/>
        <v/>
      </c>
      <c r="K18" s="96"/>
      <c r="L18" s="263"/>
      <c r="M18" s="264"/>
      <c r="N18" s="264"/>
      <c r="O18" s="264"/>
      <c r="P18" s="264"/>
      <c r="Q18" s="263"/>
      <c r="R18" s="264"/>
      <c r="S18" s="264"/>
      <c r="T18" s="264"/>
      <c r="U18" s="264"/>
      <c r="V18" s="265"/>
      <c r="W18" s="263"/>
      <c r="X18" s="265"/>
      <c r="Y18" s="628"/>
      <c r="Z18" s="282">
        <f t="shared" si="0"/>
        <v>0</v>
      </c>
      <c r="AA18" s="724"/>
      <c r="AB18" s="724"/>
      <c r="AC18" s="560" t="str">
        <f t="shared" si="1"/>
        <v/>
      </c>
      <c r="AD18" s="808"/>
      <c r="AE18" s="439" t="str">
        <f t="shared" si="2"/>
        <v/>
      </c>
      <c r="AF18" s="440" t="str">
        <f>B$15</f>
        <v>ＦＷ１</v>
      </c>
      <c r="AG18" s="441" t="str">
        <f t="shared" si="3"/>
        <v/>
      </c>
      <c r="AH18" s="442" t="str">
        <f t="shared" ref="AH18:AH44" si="11">IF(AE18&lt;&gt;"",ROW(),"")</f>
        <v/>
      </c>
      <c r="AI18" s="420" t="str">
        <f t="shared" si="4"/>
        <v/>
      </c>
      <c r="AJ18" s="421" t="str">
        <f t="shared" si="5"/>
        <v/>
      </c>
      <c r="AK18" s="422" t="str">
        <f t="shared" si="6"/>
        <v/>
      </c>
      <c r="AL18" s="443" t="str">
        <f t="shared" si="8"/>
        <v/>
      </c>
      <c r="AM18" s="444" t="str">
        <f t="shared" si="9"/>
        <v/>
      </c>
      <c r="AN18" s="444" t="str">
        <f t="shared" si="10"/>
        <v/>
      </c>
      <c r="AO18" s="444" t="str">
        <f>IF(AND(E13&lt;&gt;"",F13=""),1,"")</f>
        <v/>
      </c>
    </row>
    <row r="19" spans="2:41" ht="19.5" customHeight="1" thickBot="1">
      <c r="B19" s="757"/>
      <c r="C19" s="231">
        <v>10</v>
      </c>
      <c r="D19" s="112" t="str">
        <f>IF('2-2(基本)'!D19="","",'2-2(基本)'!D19)</f>
        <v/>
      </c>
      <c r="E19" s="329" t="str">
        <f>IF('2-2(基本)'!E19="","",'2-2(基本)'!E19)</f>
        <v/>
      </c>
      <c r="F19" s="629"/>
      <c r="G19" s="291" t="str">
        <f>IF('2-4(技術習得費)'!O20&lt;&gt;"",'2-4(技術習得費)'!O20,"")</f>
        <v/>
      </c>
      <c r="H19" s="108"/>
      <c r="I19" s="108"/>
      <c r="J19" s="291" t="str">
        <f t="shared" si="7"/>
        <v/>
      </c>
      <c r="K19" s="97"/>
      <c r="L19" s="266"/>
      <c r="M19" s="267"/>
      <c r="N19" s="267"/>
      <c r="O19" s="267"/>
      <c r="P19" s="267"/>
      <c r="Q19" s="266"/>
      <c r="R19" s="267"/>
      <c r="S19" s="267"/>
      <c r="T19" s="267"/>
      <c r="U19" s="267"/>
      <c r="V19" s="268"/>
      <c r="W19" s="266"/>
      <c r="X19" s="268"/>
      <c r="Y19" s="629"/>
      <c r="Z19" s="410">
        <f t="shared" si="0"/>
        <v>0</v>
      </c>
      <c r="AA19" s="725"/>
      <c r="AB19" s="725"/>
      <c r="AC19" s="560" t="str">
        <f t="shared" si="1"/>
        <v/>
      </c>
      <c r="AD19" s="808"/>
      <c r="AE19" s="439" t="str">
        <f t="shared" si="2"/>
        <v/>
      </c>
      <c r="AF19" s="440" t="str">
        <f>B$15</f>
        <v>ＦＷ１</v>
      </c>
      <c r="AG19" s="441" t="str">
        <f t="shared" si="3"/>
        <v/>
      </c>
      <c r="AH19" s="442" t="str">
        <f t="shared" si="11"/>
        <v/>
      </c>
      <c r="AI19" s="420" t="str">
        <f t="shared" si="4"/>
        <v/>
      </c>
      <c r="AJ19" s="421" t="str">
        <f t="shared" si="5"/>
        <v/>
      </c>
      <c r="AK19" s="422" t="str">
        <f t="shared" si="6"/>
        <v/>
      </c>
      <c r="AL19" s="443" t="str">
        <f t="shared" si="8"/>
        <v/>
      </c>
      <c r="AM19" s="444" t="str">
        <f t="shared" si="9"/>
        <v/>
      </c>
      <c r="AN19" s="444" t="str">
        <f t="shared" si="10"/>
        <v/>
      </c>
      <c r="AO19" s="444" t="str">
        <f>IF(AND(E14&lt;&gt;"",F14=""),1,"")</f>
        <v/>
      </c>
    </row>
    <row r="20" spans="2:41" ht="19.5" customHeight="1" thickTop="1">
      <c r="B20" s="756" t="s">
        <v>483</v>
      </c>
      <c r="C20" s="229">
        <v>11</v>
      </c>
      <c r="D20" s="114" t="str">
        <f>IF('2-2(基本)'!D20="","",'2-2(基本)'!D20)</f>
        <v/>
      </c>
      <c r="E20" s="292" t="str">
        <f>IF('2-2(基本)'!E20="","",'2-2(基本)'!E20)</f>
        <v/>
      </c>
      <c r="F20" s="627"/>
      <c r="G20" s="288" t="str">
        <f>IF('2-4(技術習得費)'!O22&lt;&gt;"",'2-4(技術習得費)'!O22,"")</f>
        <v/>
      </c>
      <c r="H20" s="107"/>
      <c r="I20" s="107"/>
      <c r="J20" s="288" t="str">
        <f t="shared" si="7"/>
        <v/>
      </c>
      <c r="K20" s="95"/>
      <c r="L20" s="260"/>
      <c r="M20" s="261"/>
      <c r="N20" s="261"/>
      <c r="O20" s="261"/>
      <c r="P20" s="261"/>
      <c r="Q20" s="260"/>
      <c r="R20" s="261"/>
      <c r="S20" s="261"/>
      <c r="T20" s="261"/>
      <c r="U20" s="261"/>
      <c r="V20" s="262"/>
      <c r="W20" s="260"/>
      <c r="X20" s="262"/>
      <c r="Y20" s="627"/>
      <c r="Z20" s="282">
        <f t="shared" si="0"/>
        <v>0</v>
      </c>
      <c r="AA20" s="726"/>
      <c r="AB20" s="726"/>
      <c r="AC20" s="560" t="str">
        <f t="shared" si="1"/>
        <v/>
      </c>
      <c r="AD20" s="808"/>
      <c r="AE20" s="439" t="str">
        <f t="shared" si="2"/>
        <v/>
      </c>
      <c r="AF20" s="440" t="str">
        <f>B$20</f>
        <v>ＦＷ２</v>
      </c>
      <c r="AG20" s="441" t="str">
        <f t="shared" si="3"/>
        <v/>
      </c>
      <c r="AH20" s="442" t="str">
        <f t="shared" si="11"/>
        <v/>
      </c>
      <c r="AI20" s="420" t="str">
        <f t="shared" si="4"/>
        <v/>
      </c>
      <c r="AJ20" s="421" t="str">
        <f t="shared" si="5"/>
        <v/>
      </c>
      <c r="AK20" s="422" t="str">
        <f t="shared" si="6"/>
        <v/>
      </c>
      <c r="AL20" s="443" t="str">
        <f t="shared" si="8"/>
        <v/>
      </c>
      <c r="AM20" s="444" t="str">
        <f t="shared" si="9"/>
        <v/>
      </c>
      <c r="AN20" s="444" t="str">
        <f t="shared" si="10"/>
        <v/>
      </c>
    </row>
    <row r="21" spans="2:41" ht="19.5" customHeight="1">
      <c r="B21" s="756"/>
      <c r="C21" s="230">
        <v>12</v>
      </c>
      <c r="D21" s="114" t="str">
        <f>IF('2-2(基本)'!D21="","",'2-2(基本)'!D21)</f>
        <v/>
      </c>
      <c r="E21" s="115" t="str">
        <f>IF('2-2(基本)'!E21="","",'2-2(基本)'!E21)</f>
        <v/>
      </c>
      <c r="F21" s="628"/>
      <c r="G21" s="288" t="str">
        <f>IF('2-4(技術習得費)'!O23&lt;&gt;"",'2-4(技術習得費)'!O23,"")</f>
        <v/>
      </c>
      <c r="H21" s="109"/>
      <c r="I21" s="109"/>
      <c r="J21" s="288" t="str">
        <f t="shared" si="7"/>
        <v/>
      </c>
      <c r="K21" s="96"/>
      <c r="L21" s="263"/>
      <c r="M21" s="264"/>
      <c r="N21" s="264"/>
      <c r="O21" s="264"/>
      <c r="P21" s="264"/>
      <c r="Q21" s="263"/>
      <c r="R21" s="264"/>
      <c r="S21" s="264"/>
      <c r="T21" s="264"/>
      <c r="U21" s="264"/>
      <c r="V21" s="265"/>
      <c r="W21" s="263"/>
      <c r="X21" s="265"/>
      <c r="Y21" s="628"/>
      <c r="Z21" s="282">
        <f t="shared" si="0"/>
        <v>0</v>
      </c>
      <c r="AA21" s="724"/>
      <c r="AB21" s="724"/>
      <c r="AC21" s="560" t="str">
        <f t="shared" si="1"/>
        <v/>
      </c>
      <c r="AD21" s="808"/>
      <c r="AE21" s="439" t="str">
        <f t="shared" si="2"/>
        <v/>
      </c>
      <c r="AF21" s="440" t="str">
        <f>B$20</f>
        <v>ＦＷ２</v>
      </c>
      <c r="AG21" s="441" t="str">
        <f t="shared" si="3"/>
        <v/>
      </c>
      <c r="AH21" s="442" t="str">
        <f t="shared" si="11"/>
        <v/>
      </c>
      <c r="AI21" s="420" t="str">
        <f t="shared" si="4"/>
        <v/>
      </c>
      <c r="AJ21" s="421" t="str">
        <f t="shared" si="5"/>
        <v/>
      </c>
      <c r="AK21" s="422" t="str">
        <f t="shared" si="6"/>
        <v/>
      </c>
      <c r="AL21" s="443" t="str">
        <f t="shared" si="8"/>
        <v/>
      </c>
      <c r="AM21" s="444" t="str">
        <f t="shared" si="9"/>
        <v/>
      </c>
      <c r="AN21" s="444" t="str">
        <f t="shared" si="10"/>
        <v/>
      </c>
    </row>
    <row r="22" spans="2:41" ht="19.5" customHeight="1">
      <c r="B22" s="756"/>
      <c r="C22" s="230">
        <v>13</v>
      </c>
      <c r="D22" s="114" t="str">
        <f>IF('2-2(基本)'!D22="","",'2-2(基本)'!D22)</f>
        <v/>
      </c>
      <c r="E22" s="115" t="str">
        <f>IF('2-2(基本)'!E22="","",'2-2(基本)'!E22)</f>
        <v/>
      </c>
      <c r="F22" s="628"/>
      <c r="G22" s="288" t="str">
        <f>IF('2-4(技術習得費)'!O24&lt;&gt;"",'2-4(技術習得費)'!O24,"")</f>
        <v/>
      </c>
      <c r="H22" s="109"/>
      <c r="I22" s="109"/>
      <c r="J22" s="288" t="str">
        <f t="shared" si="7"/>
        <v/>
      </c>
      <c r="K22" s="96"/>
      <c r="L22" s="263"/>
      <c r="M22" s="264"/>
      <c r="N22" s="264"/>
      <c r="O22" s="264"/>
      <c r="P22" s="264"/>
      <c r="Q22" s="263"/>
      <c r="R22" s="264"/>
      <c r="S22" s="264"/>
      <c r="T22" s="264"/>
      <c r="U22" s="264"/>
      <c r="V22" s="265"/>
      <c r="W22" s="263"/>
      <c r="X22" s="265"/>
      <c r="Y22" s="628"/>
      <c r="Z22" s="282">
        <f t="shared" si="0"/>
        <v>0</v>
      </c>
      <c r="AA22" s="724"/>
      <c r="AB22" s="724"/>
      <c r="AC22" s="560" t="str">
        <f t="shared" si="1"/>
        <v/>
      </c>
      <c r="AD22" s="808"/>
      <c r="AE22" s="439" t="str">
        <f t="shared" si="2"/>
        <v/>
      </c>
      <c r="AF22" s="440" t="str">
        <f>B$20</f>
        <v>ＦＷ２</v>
      </c>
      <c r="AG22" s="441" t="str">
        <f t="shared" si="3"/>
        <v/>
      </c>
      <c r="AH22" s="442" t="str">
        <f t="shared" si="11"/>
        <v/>
      </c>
      <c r="AI22" s="420" t="str">
        <f t="shared" si="4"/>
        <v/>
      </c>
      <c r="AJ22" s="421" t="str">
        <f t="shared" si="5"/>
        <v/>
      </c>
      <c r="AK22" s="422" t="str">
        <f t="shared" si="6"/>
        <v/>
      </c>
      <c r="AL22" s="443" t="str">
        <f t="shared" si="8"/>
        <v/>
      </c>
      <c r="AM22" s="444" t="str">
        <f t="shared" si="9"/>
        <v/>
      </c>
      <c r="AN22" s="444" t="str">
        <f t="shared" si="10"/>
        <v/>
      </c>
    </row>
    <row r="23" spans="2:41" ht="19.5" customHeight="1">
      <c r="B23" s="756"/>
      <c r="C23" s="230">
        <v>14</v>
      </c>
      <c r="D23" s="114" t="str">
        <f>IF('2-2(基本)'!D23="","",'2-2(基本)'!D23)</f>
        <v/>
      </c>
      <c r="E23" s="115" t="str">
        <f>IF('2-2(基本)'!E23="","",'2-2(基本)'!E23)</f>
        <v/>
      </c>
      <c r="F23" s="628"/>
      <c r="G23" s="288" t="str">
        <f>IF('2-4(技術習得費)'!O25&lt;&gt;"",'2-4(技術習得費)'!O25,"")</f>
        <v/>
      </c>
      <c r="H23" s="109"/>
      <c r="I23" s="109"/>
      <c r="J23" s="288" t="str">
        <f t="shared" si="7"/>
        <v/>
      </c>
      <c r="K23" s="96"/>
      <c r="L23" s="263"/>
      <c r="M23" s="264"/>
      <c r="N23" s="264"/>
      <c r="O23" s="264"/>
      <c r="P23" s="264"/>
      <c r="Q23" s="263"/>
      <c r="R23" s="264"/>
      <c r="S23" s="264"/>
      <c r="T23" s="264"/>
      <c r="U23" s="264"/>
      <c r="V23" s="265"/>
      <c r="W23" s="263"/>
      <c r="X23" s="265"/>
      <c r="Y23" s="628"/>
      <c r="Z23" s="282">
        <f t="shared" si="0"/>
        <v>0</v>
      </c>
      <c r="AA23" s="724"/>
      <c r="AB23" s="724"/>
      <c r="AC23" s="560" t="str">
        <f t="shared" si="1"/>
        <v/>
      </c>
      <c r="AD23" s="808"/>
      <c r="AE23" s="439" t="str">
        <f t="shared" si="2"/>
        <v/>
      </c>
      <c r="AF23" s="440" t="str">
        <f>B$20</f>
        <v>ＦＷ２</v>
      </c>
      <c r="AG23" s="441" t="str">
        <f t="shared" si="3"/>
        <v/>
      </c>
      <c r="AH23" s="442" t="str">
        <f t="shared" si="11"/>
        <v/>
      </c>
      <c r="AI23" s="420" t="str">
        <f t="shared" si="4"/>
        <v/>
      </c>
      <c r="AJ23" s="421" t="str">
        <f t="shared" si="5"/>
        <v/>
      </c>
      <c r="AK23" s="422" t="str">
        <f t="shared" si="6"/>
        <v/>
      </c>
      <c r="AL23" s="443" t="str">
        <f t="shared" si="8"/>
        <v/>
      </c>
      <c r="AM23" s="444" t="str">
        <f t="shared" si="9"/>
        <v/>
      </c>
      <c r="AN23" s="444" t="str">
        <f t="shared" si="10"/>
        <v/>
      </c>
    </row>
    <row r="24" spans="2:41" ht="19.5" customHeight="1" thickBot="1">
      <c r="B24" s="757"/>
      <c r="C24" s="231">
        <v>15</v>
      </c>
      <c r="D24" s="112" t="str">
        <f>IF('2-2(基本)'!D24="","",'2-2(基本)'!D24)</f>
        <v/>
      </c>
      <c r="E24" s="113" t="str">
        <f>IF('2-2(基本)'!E24="","",'2-2(基本)'!E24)</f>
        <v/>
      </c>
      <c r="F24" s="629"/>
      <c r="G24" s="289" t="str">
        <f>IF('2-4(技術習得費)'!O26&lt;&gt;"",'2-4(技術習得費)'!O26,"")</f>
        <v/>
      </c>
      <c r="H24" s="108"/>
      <c r="I24" s="108"/>
      <c r="J24" s="289" t="str">
        <f t="shared" si="7"/>
        <v/>
      </c>
      <c r="K24" s="97"/>
      <c r="L24" s="266"/>
      <c r="M24" s="267"/>
      <c r="N24" s="267"/>
      <c r="O24" s="267"/>
      <c r="P24" s="267"/>
      <c r="Q24" s="266"/>
      <c r="R24" s="267"/>
      <c r="S24" s="267"/>
      <c r="T24" s="267"/>
      <c r="U24" s="267"/>
      <c r="V24" s="268"/>
      <c r="W24" s="266"/>
      <c r="X24" s="268"/>
      <c r="Y24" s="629"/>
      <c r="Z24" s="408">
        <f t="shared" si="0"/>
        <v>0</v>
      </c>
      <c r="AA24" s="725"/>
      <c r="AB24" s="725"/>
      <c r="AC24" s="560" t="str">
        <f t="shared" si="1"/>
        <v/>
      </c>
      <c r="AD24" s="808"/>
      <c r="AE24" s="439" t="str">
        <f t="shared" si="2"/>
        <v/>
      </c>
      <c r="AF24" s="440" t="str">
        <f>B$20</f>
        <v>ＦＷ２</v>
      </c>
      <c r="AG24" s="441" t="str">
        <f t="shared" si="3"/>
        <v/>
      </c>
      <c r="AH24" s="442" t="str">
        <f t="shared" si="11"/>
        <v/>
      </c>
      <c r="AI24" s="420" t="str">
        <f t="shared" si="4"/>
        <v/>
      </c>
      <c r="AJ24" s="421" t="str">
        <f t="shared" si="5"/>
        <v/>
      </c>
      <c r="AK24" s="422" t="str">
        <f t="shared" si="6"/>
        <v/>
      </c>
      <c r="AL24" s="443" t="str">
        <f t="shared" si="8"/>
        <v/>
      </c>
      <c r="AM24" s="444" t="str">
        <f t="shared" si="9"/>
        <v/>
      </c>
      <c r="AN24" s="444" t="str">
        <f t="shared" si="10"/>
        <v/>
      </c>
    </row>
    <row r="25" spans="2:41" ht="19.5" customHeight="1" thickTop="1">
      <c r="B25" s="756" t="s">
        <v>484</v>
      </c>
      <c r="C25" s="229">
        <v>16</v>
      </c>
      <c r="D25" s="114" t="str">
        <f>IF('2-2(基本)'!D25="","",'2-2(基本)'!D25)</f>
        <v/>
      </c>
      <c r="E25" s="115" t="str">
        <f>IF('2-2(基本)'!E25="","",'2-2(基本)'!E25)</f>
        <v/>
      </c>
      <c r="F25" s="627"/>
      <c r="G25" s="290" t="str">
        <f>IF('2-4(技術習得費)'!O28&lt;&gt;"",'2-4(技術習得費)'!O28,"")</f>
        <v/>
      </c>
      <c r="H25" s="107"/>
      <c r="I25" s="107"/>
      <c r="J25" s="290" t="str">
        <f t="shared" si="7"/>
        <v/>
      </c>
      <c r="K25" s="95"/>
      <c r="L25" s="260"/>
      <c r="M25" s="261"/>
      <c r="N25" s="261"/>
      <c r="O25" s="261"/>
      <c r="P25" s="261"/>
      <c r="Q25" s="260"/>
      <c r="R25" s="261"/>
      <c r="S25" s="261"/>
      <c r="T25" s="261"/>
      <c r="U25" s="261"/>
      <c r="V25" s="262"/>
      <c r="W25" s="260"/>
      <c r="X25" s="262"/>
      <c r="Y25" s="627"/>
      <c r="Z25" s="409">
        <f t="shared" si="0"/>
        <v>0</v>
      </c>
      <c r="AA25" s="726"/>
      <c r="AB25" s="726"/>
      <c r="AC25" s="560" t="str">
        <f t="shared" si="1"/>
        <v/>
      </c>
      <c r="AD25" s="808"/>
      <c r="AE25" s="439" t="str">
        <f t="shared" si="2"/>
        <v/>
      </c>
      <c r="AF25" s="440" t="str">
        <f>B$25</f>
        <v>ＦＷ３</v>
      </c>
      <c r="AG25" s="441" t="str">
        <f t="shared" si="3"/>
        <v/>
      </c>
      <c r="AH25" s="442" t="str">
        <f t="shared" si="11"/>
        <v/>
      </c>
      <c r="AI25" s="420" t="str">
        <f t="shared" si="4"/>
        <v/>
      </c>
      <c r="AJ25" s="421" t="str">
        <f t="shared" si="5"/>
        <v/>
      </c>
      <c r="AK25" s="422" t="str">
        <f t="shared" si="6"/>
        <v/>
      </c>
      <c r="AL25" s="443" t="str">
        <f t="shared" si="8"/>
        <v/>
      </c>
      <c r="AM25" s="444" t="str">
        <f t="shared" si="9"/>
        <v/>
      </c>
      <c r="AN25" s="444" t="str">
        <f t="shared" si="10"/>
        <v/>
      </c>
    </row>
    <row r="26" spans="2:41" ht="19.5" customHeight="1">
      <c r="B26" s="756"/>
      <c r="C26" s="230">
        <v>17</v>
      </c>
      <c r="D26" s="114" t="str">
        <f>IF('2-2(基本)'!D26="","",'2-2(基本)'!D26)</f>
        <v/>
      </c>
      <c r="E26" s="115" t="str">
        <f>IF('2-2(基本)'!E26="","",'2-2(基本)'!E26)</f>
        <v/>
      </c>
      <c r="F26" s="628"/>
      <c r="G26" s="288" t="str">
        <f>IF('2-4(技術習得費)'!O29&lt;&gt;"",'2-4(技術習得費)'!O29,"")</f>
        <v/>
      </c>
      <c r="H26" s="109"/>
      <c r="I26" s="109"/>
      <c r="J26" s="288" t="str">
        <f t="shared" si="7"/>
        <v/>
      </c>
      <c r="K26" s="96"/>
      <c r="L26" s="263"/>
      <c r="M26" s="264"/>
      <c r="N26" s="264"/>
      <c r="O26" s="264"/>
      <c r="P26" s="264"/>
      <c r="Q26" s="263"/>
      <c r="R26" s="264"/>
      <c r="S26" s="264"/>
      <c r="T26" s="264"/>
      <c r="U26" s="264"/>
      <c r="V26" s="265"/>
      <c r="W26" s="263"/>
      <c r="X26" s="265"/>
      <c r="Y26" s="628"/>
      <c r="Z26" s="282">
        <f t="shared" si="0"/>
        <v>0</v>
      </c>
      <c r="AA26" s="724"/>
      <c r="AB26" s="724"/>
      <c r="AC26" s="560" t="str">
        <f t="shared" si="1"/>
        <v/>
      </c>
      <c r="AD26" s="808"/>
      <c r="AE26" s="439" t="str">
        <f t="shared" si="2"/>
        <v/>
      </c>
      <c r="AF26" s="440" t="str">
        <f>B$25</f>
        <v>ＦＷ３</v>
      </c>
      <c r="AG26" s="441" t="str">
        <f t="shared" si="3"/>
        <v/>
      </c>
      <c r="AH26" s="442" t="str">
        <f t="shared" si="11"/>
        <v/>
      </c>
      <c r="AI26" s="420" t="str">
        <f t="shared" si="4"/>
        <v/>
      </c>
      <c r="AJ26" s="421" t="str">
        <f t="shared" si="5"/>
        <v/>
      </c>
      <c r="AK26" s="422" t="str">
        <f t="shared" si="6"/>
        <v/>
      </c>
      <c r="AL26" s="443" t="str">
        <f t="shared" si="8"/>
        <v/>
      </c>
      <c r="AM26" s="444" t="str">
        <f t="shared" si="9"/>
        <v/>
      </c>
      <c r="AN26" s="444" t="str">
        <f t="shared" si="10"/>
        <v/>
      </c>
    </row>
    <row r="27" spans="2:41" ht="19.5" customHeight="1">
      <c r="B27" s="756"/>
      <c r="C27" s="230">
        <v>18</v>
      </c>
      <c r="D27" s="114" t="str">
        <f>IF('2-2(基本)'!D27="","",'2-2(基本)'!D27)</f>
        <v/>
      </c>
      <c r="E27" s="115" t="str">
        <f>IF('2-2(基本)'!E27="","",'2-2(基本)'!E27)</f>
        <v/>
      </c>
      <c r="F27" s="628"/>
      <c r="G27" s="288" t="str">
        <f>IF('2-4(技術習得費)'!O30&lt;&gt;"",'2-4(技術習得費)'!O30,"")</f>
        <v/>
      </c>
      <c r="H27" s="109"/>
      <c r="I27" s="109"/>
      <c r="J27" s="288" t="str">
        <f t="shared" si="7"/>
        <v/>
      </c>
      <c r="K27" s="96"/>
      <c r="L27" s="263"/>
      <c r="M27" s="264"/>
      <c r="N27" s="264"/>
      <c r="O27" s="264"/>
      <c r="P27" s="264"/>
      <c r="Q27" s="263"/>
      <c r="R27" s="264"/>
      <c r="S27" s="264"/>
      <c r="T27" s="264"/>
      <c r="U27" s="264"/>
      <c r="V27" s="265"/>
      <c r="W27" s="263"/>
      <c r="X27" s="265"/>
      <c r="Y27" s="628"/>
      <c r="Z27" s="282">
        <f t="shared" si="0"/>
        <v>0</v>
      </c>
      <c r="AA27" s="724"/>
      <c r="AB27" s="724"/>
      <c r="AC27" s="560" t="str">
        <f t="shared" si="1"/>
        <v/>
      </c>
      <c r="AD27" s="808"/>
      <c r="AE27" s="439" t="str">
        <f t="shared" si="2"/>
        <v/>
      </c>
      <c r="AF27" s="440" t="str">
        <f>B$25</f>
        <v>ＦＷ３</v>
      </c>
      <c r="AG27" s="441" t="str">
        <f t="shared" si="3"/>
        <v/>
      </c>
      <c r="AH27" s="442" t="str">
        <f t="shared" si="11"/>
        <v/>
      </c>
      <c r="AI27" s="420" t="str">
        <f t="shared" si="4"/>
        <v/>
      </c>
      <c r="AJ27" s="421" t="str">
        <f t="shared" si="5"/>
        <v/>
      </c>
      <c r="AK27" s="422" t="str">
        <f t="shared" si="6"/>
        <v/>
      </c>
      <c r="AL27" s="443" t="str">
        <f t="shared" si="8"/>
        <v/>
      </c>
      <c r="AM27" s="444" t="str">
        <f t="shared" si="9"/>
        <v/>
      </c>
      <c r="AN27" s="444" t="str">
        <f t="shared" si="10"/>
        <v/>
      </c>
    </row>
    <row r="28" spans="2:41" ht="19.5" customHeight="1">
      <c r="B28" s="756"/>
      <c r="C28" s="230">
        <v>19</v>
      </c>
      <c r="D28" s="114" t="str">
        <f>IF('2-2(基本)'!D28="","",'2-2(基本)'!D28)</f>
        <v/>
      </c>
      <c r="E28" s="115" t="str">
        <f>IF('2-2(基本)'!E28="","",'2-2(基本)'!E28)</f>
        <v/>
      </c>
      <c r="F28" s="628"/>
      <c r="G28" s="288" t="str">
        <f>IF('2-4(技術習得費)'!O31&lt;&gt;"",'2-4(技術習得費)'!O31,"")</f>
        <v/>
      </c>
      <c r="H28" s="109"/>
      <c r="I28" s="109"/>
      <c r="J28" s="288" t="str">
        <f t="shared" si="7"/>
        <v/>
      </c>
      <c r="K28" s="96"/>
      <c r="L28" s="263"/>
      <c r="M28" s="264"/>
      <c r="N28" s="264"/>
      <c r="O28" s="264"/>
      <c r="P28" s="264"/>
      <c r="Q28" s="263"/>
      <c r="R28" s="264"/>
      <c r="S28" s="264"/>
      <c r="T28" s="264"/>
      <c r="U28" s="264"/>
      <c r="V28" s="265"/>
      <c r="W28" s="263"/>
      <c r="X28" s="265"/>
      <c r="Y28" s="628"/>
      <c r="Z28" s="282">
        <f t="shared" si="0"/>
        <v>0</v>
      </c>
      <c r="AA28" s="724"/>
      <c r="AB28" s="724"/>
      <c r="AC28" s="560" t="str">
        <f t="shared" si="1"/>
        <v/>
      </c>
      <c r="AD28" s="808"/>
      <c r="AE28" s="439" t="str">
        <f t="shared" si="2"/>
        <v/>
      </c>
      <c r="AF28" s="440" t="str">
        <f>B$25</f>
        <v>ＦＷ３</v>
      </c>
      <c r="AG28" s="441" t="str">
        <f t="shared" si="3"/>
        <v/>
      </c>
      <c r="AH28" s="442" t="str">
        <f t="shared" si="11"/>
        <v/>
      </c>
      <c r="AI28" s="420" t="str">
        <f t="shared" si="4"/>
        <v/>
      </c>
      <c r="AJ28" s="421" t="str">
        <f t="shared" si="5"/>
        <v/>
      </c>
      <c r="AK28" s="422" t="str">
        <f t="shared" si="6"/>
        <v/>
      </c>
      <c r="AL28" s="443" t="str">
        <f t="shared" si="8"/>
        <v/>
      </c>
      <c r="AM28" s="444" t="str">
        <f t="shared" si="9"/>
        <v/>
      </c>
      <c r="AN28" s="444" t="str">
        <f t="shared" si="10"/>
        <v/>
      </c>
    </row>
    <row r="29" spans="2:41" ht="19.5" customHeight="1">
      <c r="B29" s="782"/>
      <c r="C29" s="230">
        <v>20</v>
      </c>
      <c r="D29" s="114" t="str">
        <f>IF('2-2(基本)'!D29="","",'2-2(基本)'!D29)</f>
        <v/>
      </c>
      <c r="E29" s="115" t="str">
        <f>IF('2-2(基本)'!E29="","",'2-2(基本)'!E29)</f>
        <v/>
      </c>
      <c r="F29" s="628"/>
      <c r="G29" s="288" t="str">
        <f>IF('2-4(技術習得費)'!O32&lt;&gt;"",'2-4(技術習得費)'!O32,"")</f>
        <v/>
      </c>
      <c r="H29" s="109"/>
      <c r="I29" s="109"/>
      <c r="J29" s="288" t="str">
        <f t="shared" si="7"/>
        <v/>
      </c>
      <c r="K29" s="96"/>
      <c r="L29" s="263"/>
      <c r="M29" s="264"/>
      <c r="N29" s="264"/>
      <c r="O29" s="264"/>
      <c r="P29" s="264"/>
      <c r="Q29" s="263"/>
      <c r="R29" s="264"/>
      <c r="S29" s="264"/>
      <c r="T29" s="264"/>
      <c r="U29" s="264"/>
      <c r="V29" s="265"/>
      <c r="W29" s="263"/>
      <c r="X29" s="265"/>
      <c r="Y29" s="628"/>
      <c r="Z29" s="282">
        <f t="shared" si="0"/>
        <v>0</v>
      </c>
      <c r="AA29" s="724"/>
      <c r="AB29" s="724"/>
      <c r="AC29" s="560" t="str">
        <f t="shared" si="1"/>
        <v/>
      </c>
      <c r="AD29" s="809"/>
      <c r="AE29" s="439" t="str">
        <f t="shared" si="2"/>
        <v/>
      </c>
      <c r="AF29" s="440" t="str">
        <f>B$25</f>
        <v>ＦＷ３</v>
      </c>
      <c r="AG29" s="441" t="str">
        <f t="shared" si="3"/>
        <v/>
      </c>
      <c r="AH29" s="442" t="str">
        <f t="shared" si="11"/>
        <v/>
      </c>
      <c r="AI29" s="420" t="str">
        <f t="shared" si="4"/>
        <v/>
      </c>
      <c r="AJ29" s="421" t="str">
        <f t="shared" si="5"/>
        <v/>
      </c>
      <c r="AK29" s="422" t="str">
        <f t="shared" si="6"/>
        <v/>
      </c>
      <c r="AL29" s="443" t="str">
        <f t="shared" si="8"/>
        <v/>
      </c>
      <c r="AM29" s="444" t="str">
        <f t="shared" si="9"/>
        <v/>
      </c>
      <c r="AN29" s="444" t="str">
        <f t="shared" si="10"/>
        <v/>
      </c>
    </row>
    <row r="30" spans="2:41" ht="20.100000000000001" customHeight="1">
      <c r="B30" s="91" t="s">
        <v>434</v>
      </c>
      <c r="C30" s="232" t="str">
        <f>"研修は"&amp;TEXT(リスト!$G$55,"ggge年m月d日")&amp;"から"&amp;TEXT(リスト!$G$56,"ggge年m月d日")&amp;"までの期間です。"</f>
        <v>研修は令和4年6月1日から令和5年1月31日までの期間です。</v>
      </c>
      <c r="AC30" s="561"/>
      <c r="AD30" s="807" t="s">
        <v>518</v>
      </c>
      <c r="AE30" s="439" t="str">
        <f t="shared" ref="AE30:AE44" si="12">E47</f>
        <v/>
      </c>
      <c r="AF30" s="440" t="str">
        <f>B$47</f>
        <v>ＦＷ１</v>
      </c>
      <c r="AG30" s="441" t="str">
        <f>IF(F47&lt;&gt;"",F47,"")</f>
        <v/>
      </c>
      <c r="AH30" s="442" t="str">
        <f t="shared" si="11"/>
        <v/>
      </c>
      <c r="AI30" s="420" t="str">
        <f t="shared" si="4"/>
        <v/>
      </c>
      <c r="AJ30" s="421" t="str">
        <f t="shared" si="5"/>
        <v/>
      </c>
      <c r="AK30" s="422" t="str">
        <f t="shared" si="6"/>
        <v/>
      </c>
      <c r="AL30" s="443" t="str">
        <f t="shared" si="8"/>
        <v/>
      </c>
      <c r="AM30" s="444" t="str">
        <f t="shared" si="9"/>
        <v/>
      </c>
      <c r="AN30" s="444" t="str">
        <f t="shared" si="10"/>
        <v/>
      </c>
      <c r="AO30" s="445" t="str">
        <f>IF(AND(E42&lt;&gt;"",F42=""),1,"")</f>
        <v/>
      </c>
    </row>
    <row r="31" spans="2:41" ht="20.100000000000001" customHeight="1">
      <c r="B31" s="318" t="s">
        <v>439</v>
      </c>
      <c r="C31" s="783" t="str">
        <f>"当初計画のFW実地研修日数が、"&amp;リスト!C84&amp;"日未満の場合、その理由を備考欄に記載ください。"</f>
        <v>当初計画のFW実地研修日数が、130日未満の場合、その理由を備考欄に記載ください。</v>
      </c>
      <c r="D31" s="783"/>
      <c r="E31" s="783"/>
      <c r="F31" s="783"/>
      <c r="G31" s="783"/>
      <c r="H31" s="783"/>
      <c r="I31" s="783"/>
      <c r="J31" s="783"/>
      <c r="K31" s="783"/>
      <c r="L31" s="783"/>
      <c r="M31" s="783"/>
      <c r="N31" s="783"/>
      <c r="O31" s="783"/>
      <c r="P31" s="783"/>
      <c r="Q31" s="783"/>
      <c r="R31" s="783"/>
      <c r="S31" s="783"/>
      <c r="T31" s="783"/>
      <c r="U31" s="783"/>
      <c r="V31" s="783"/>
      <c r="W31" s="783"/>
      <c r="X31" s="783"/>
      <c r="Y31" s="783"/>
      <c r="Z31" s="783"/>
      <c r="AA31" s="783"/>
      <c r="AB31" s="783"/>
      <c r="AC31" s="561"/>
      <c r="AD31" s="808"/>
      <c r="AE31" s="439" t="str">
        <f t="shared" si="12"/>
        <v/>
      </c>
      <c r="AF31" s="440" t="str">
        <f>B$47</f>
        <v>ＦＷ１</v>
      </c>
      <c r="AG31" s="441" t="str">
        <f t="shared" ref="AG31:AG44" si="13">IF(F48&lt;&gt;"",F48,"")</f>
        <v/>
      </c>
      <c r="AH31" s="442" t="str">
        <f t="shared" si="11"/>
        <v/>
      </c>
      <c r="AI31" s="420" t="str">
        <f t="shared" si="4"/>
        <v/>
      </c>
      <c r="AJ31" s="421" t="str">
        <f t="shared" si="5"/>
        <v/>
      </c>
      <c r="AK31" s="422" t="str">
        <f t="shared" si="6"/>
        <v/>
      </c>
      <c r="AL31" s="443" t="str">
        <f t="shared" si="8"/>
        <v/>
      </c>
      <c r="AM31" s="444" t="str">
        <f t="shared" si="9"/>
        <v/>
      </c>
      <c r="AN31" s="444" t="str">
        <f t="shared" si="10"/>
        <v/>
      </c>
      <c r="AO31" s="445" t="str">
        <f>IF(AND(E43&lt;&gt;"",F43=""),1,"")</f>
        <v/>
      </c>
    </row>
    <row r="32" spans="2:41" ht="20.100000000000001" customHeight="1">
      <c r="B32" s="318" t="s">
        <v>536</v>
      </c>
      <c r="C32" s="783" t="s">
        <v>599</v>
      </c>
      <c r="D32" s="783"/>
      <c r="E32" s="783"/>
      <c r="F32" s="783"/>
      <c r="G32" s="783"/>
      <c r="H32" s="783"/>
      <c r="I32" s="783"/>
      <c r="J32" s="783"/>
      <c r="K32" s="783"/>
      <c r="L32" s="783"/>
      <c r="M32" s="783"/>
      <c r="N32" s="783"/>
      <c r="O32" s="783"/>
      <c r="P32" s="783"/>
      <c r="Q32" s="783"/>
      <c r="R32" s="783"/>
      <c r="S32" s="783"/>
      <c r="T32" s="783"/>
      <c r="U32" s="783"/>
      <c r="V32" s="783"/>
      <c r="W32" s="783"/>
      <c r="X32" s="783"/>
      <c r="Y32" s="783"/>
      <c r="Z32" s="783"/>
      <c r="AA32" s="783"/>
      <c r="AB32" s="783"/>
      <c r="AC32" s="561"/>
      <c r="AD32" s="808"/>
      <c r="AE32" s="439" t="str">
        <f t="shared" si="12"/>
        <v/>
      </c>
      <c r="AF32" s="440" t="str">
        <f>B$47</f>
        <v>ＦＷ１</v>
      </c>
      <c r="AG32" s="441" t="str">
        <f t="shared" si="13"/>
        <v/>
      </c>
      <c r="AH32" s="442" t="str">
        <f t="shared" si="11"/>
        <v/>
      </c>
      <c r="AI32" s="420" t="str">
        <f t="shared" si="4"/>
        <v/>
      </c>
      <c r="AJ32" s="421" t="str">
        <f t="shared" si="5"/>
        <v/>
      </c>
      <c r="AK32" s="422" t="str">
        <f t="shared" si="6"/>
        <v/>
      </c>
      <c r="AL32" s="443" t="str">
        <f t="shared" si="8"/>
        <v/>
      </c>
      <c r="AM32" s="444" t="str">
        <f t="shared" si="9"/>
        <v/>
      </c>
      <c r="AN32" s="444" t="str">
        <f t="shared" si="10"/>
        <v/>
      </c>
      <c r="AO32" s="445" t="str">
        <f>IF(AND(E44&lt;&gt;"",F44=""),1,"")</f>
        <v/>
      </c>
    </row>
    <row r="33" spans="2:41" ht="20.100000000000001" customHeight="1">
      <c r="B33" s="778" t="s">
        <v>320</v>
      </c>
      <c r="C33" s="779"/>
      <c r="D33" s="779"/>
      <c r="E33" s="779"/>
      <c r="F33" s="780"/>
      <c r="G33" s="120"/>
      <c r="K33" s="120"/>
      <c r="L33" s="120"/>
      <c r="M33" s="120"/>
      <c r="N33" s="120"/>
      <c r="O33" s="120"/>
      <c r="P33" s="120"/>
      <c r="Q33" s="120"/>
      <c r="R33" s="120"/>
      <c r="S33" s="120"/>
      <c r="T33" s="120"/>
      <c r="U33" s="227"/>
      <c r="V33" s="227"/>
      <c r="W33" s="227"/>
      <c r="X33" s="227"/>
      <c r="Y33" s="120"/>
      <c r="Z33" s="120"/>
      <c r="AA33" s="406" t="str">
        <f>IF('2-1(表紙)'!$J$3="","提出区分",'2-1(表紙)'!$J$3)</f>
        <v>提出区分</v>
      </c>
      <c r="AB33" s="227"/>
      <c r="AC33" s="562"/>
      <c r="AD33" s="808"/>
      <c r="AE33" s="439" t="str">
        <f t="shared" si="12"/>
        <v/>
      </c>
      <c r="AF33" s="440" t="str">
        <f>B$47</f>
        <v>ＦＷ１</v>
      </c>
      <c r="AG33" s="441" t="str">
        <f t="shared" si="13"/>
        <v/>
      </c>
      <c r="AH33" s="442" t="str">
        <f t="shared" si="11"/>
        <v/>
      </c>
      <c r="AI33" s="420" t="str">
        <f t="shared" si="4"/>
        <v/>
      </c>
      <c r="AJ33" s="421" t="str">
        <f t="shared" si="5"/>
        <v/>
      </c>
      <c r="AK33" s="422" t="str">
        <f t="shared" si="6"/>
        <v/>
      </c>
      <c r="AL33" s="443" t="str">
        <f t="shared" si="8"/>
        <v/>
      </c>
      <c r="AM33" s="444" t="str">
        <f t="shared" si="9"/>
        <v/>
      </c>
      <c r="AN33" s="444" t="str">
        <f t="shared" si="10"/>
        <v/>
      </c>
      <c r="AO33" s="445" t="str">
        <f>IF(AND(E45&lt;&gt;"",F45=""),1,"")</f>
        <v/>
      </c>
    </row>
    <row r="34" spans="2:41" ht="9.9499999999999993" customHeight="1">
      <c r="B34" s="120"/>
      <c r="C34" s="120"/>
      <c r="D34" s="120"/>
      <c r="E34" s="120"/>
      <c r="F34" s="120"/>
      <c r="G34" s="120"/>
      <c r="H34" s="120"/>
      <c r="I34" s="120"/>
      <c r="J34" s="120"/>
      <c r="K34" s="120"/>
      <c r="L34" s="120"/>
      <c r="M34" s="120"/>
      <c r="N34" s="120"/>
      <c r="O34" s="120"/>
      <c r="P34" s="120"/>
      <c r="Q34" s="120"/>
      <c r="R34" s="120"/>
      <c r="S34" s="120"/>
      <c r="T34" s="120"/>
      <c r="U34" s="120"/>
      <c r="V34" s="227"/>
      <c r="W34" s="227"/>
      <c r="X34" s="227"/>
      <c r="Y34" s="227"/>
      <c r="Z34" s="227"/>
      <c r="AA34" s="227"/>
      <c r="AB34" s="227"/>
      <c r="AC34" s="562"/>
      <c r="AD34" s="808"/>
      <c r="AE34" s="439" t="str">
        <f t="shared" si="12"/>
        <v/>
      </c>
      <c r="AF34" s="440" t="str">
        <f>B$47</f>
        <v>ＦＷ１</v>
      </c>
      <c r="AG34" s="441" t="str">
        <f t="shared" si="13"/>
        <v/>
      </c>
      <c r="AH34" s="442" t="str">
        <f t="shared" si="11"/>
        <v/>
      </c>
      <c r="AI34" s="420" t="str">
        <f t="shared" si="4"/>
        <v/>
      </c>
      <c r="AJ34" s="421" t="str">
        <f t="shared" si="5"/>
        <v/>
      </c>
      <c r="AK34" s="422" t="str">
        <f t="shared" si="6"/>
        <v/>
      </c>
      <c r="AL34" s="443" t="str">
        <f t="shared" si="8"/>
        <v/>
      </c>
      <c r="AM34" s="444" t="str">
        <f t="shared" si="9"/>
        <v/>
      </c>
      <c r="AN34" s="444" t="str">
        <f t="shared" si="10"/>
        <v/>
      </c>
      <c r="AO34" s="445" t="str">
        <f>IF(AND(E46&lt;&gt;"",F46=""),1,"")</f>
        <v/>
      </c>
    </row>
    <row r="35" spans="2:41" ht="20.100000000000001" customHeight="1">
      <c r="B35" s="787" t="s">
        <v>333</v>
      </c>
      <c r="C35" s="787"/>
      <c r="D35" s="787"/>
      <c r="E35" s="787"/>
      <c r="F35" s="787"/>
      <c r="G35" s="787"/>
      <c r="H35" s="787"/>
      <c r="I35" s="253"/>
      <c r="J35" s="253"/>
      <c r="K35" s="243"/>
      <c r="L35" s="243"/>
      <c r="M35" s="243"/>
      <c r="N35" s="243"/>
      <c r="O35" s="243"/>
      <c r="P35" s="243"/>
      <c r="Q35" s="778" t="s">
        <v>209</v>
      </c>
      <c r="R35" s="779"/>
      <c r="S35" s="780"/>
      <c r="T35" s="771" t="str">
        <f>IF('2-1(表紙)'!$I$15="","",'2-1(表紙)'!$I$15)</f>
        <v/>
      </c>
      <c r="U35" s="772"/>
      <c r="V35" s="772"/>
      <c r="W35" s="772"/>
      <c r="X35" s="772"/>
      <c r="Y35" s="772"/>
      <c r="Z35" s="772"/>
      <c r="AA35" s="772"/>
      <c r="AB35" s="777"/>
      <c r="AC35" s="562"/>
      <c r="AD35" s="808"/>
      <c r="AE35" s="439" t="str">
        <f t="shared" si="12"/>
        <v/>
      </c>
      <c r="AF35" s="440" t="str">
        <f>B$52</f>
        <v>ＦＷ２</v>
      </c>
      <c r="AG35" s="441" t="str">
        <f t="shared" si="13"/>
        <v/>
      </c>
      <c r="AH35" s="442" t="str">
        <f t="shared" si="11"/>
        <v/>
      </c>
      <c r="AI35" s="420" t="str">
        <f t="shared" si="4"/>
        <v/>
      </c>
      <c r="AJ35" s="421" t="str">
        <f t="shared" si="5"/>
        <v/>
      </c>
      <c r="AK35" s="422" t="str">
        <f t="shared" si="6"/>
        <v/>
      </c>
      <c r="AL35" s="443" t="str">
        <f t="shared" si="8"/>
        <v/>
      </c>
      <c r="AM35" s="444" t="str">
        <f t="shared" si="9"/>
        <v/>
      </c>
      <c r="AN35" s="444" t="str">
        <f t="shared" si="10"/>
        <v/>
      </c>
    </row>
    <row r="36" spans="2:41" ht="20.100000000000001" customHeight="1">
      <c r="B36" s="787"/>
      <c r="C36" s="787"/>
      <c r="D36" s="787"/>
      <c r="E36" s="787"/>
      <c r="F36" s="787"/>
      <c r="G36" s="787"/>
      <c r="H36" s="787"/>
      <c r="I36" s="253"/>
      <c r="J36" s="253"/>
      <c r="K36" s="243"/>
      <c r="L36" s="243"/>
      <c r="M36" s="243"/>
      <c r="N36" s="243"/>
      <c r="O36" s="243"/>
      <c r="P36" s="243"/>
      <c r="Q36" s="762" t="s">
        <v>11</v>
      </c>
      <c r="R36" s="775"/>
      <c r="S36" s="776"/>
      <c r="T36" s="771" t="str">
        <f>IF('2-1(表紙)'!$J$15="","",'2-1(表紙)'!$J$15)</f>
        <v/>
      </c>
      <c r="U36" s="772"/>
      <c r="V36" s="772"/>
      <c r="W36" s="772"/>
      <c r="X36" s="772"/>
      <c r="Y36" s="772"/>
      <c r="Z36" s="772"/>
      <c r="AA36" s="772"/>
      <c r="AB36" s="777"/>
      <c r="AC36" s="562"/>
      <c r="AD36" s="808"/>
      <c r="AE36" s="439" t="str">
        <f t="shared" si="12"/>
        <v/>
      </c>
      <c r="AF36" s="440" t="str">
        <f>B$52</f>
        <v>ＦＷ２</v>
      </c>
      <c r="AG36" s="441" t="str">
        <f t="shared" si="13"/>
        <v/>
      </c>
      <c r="AH36" s="442" t="str">
        <f t="shared" si="11"/>
        <v/>
      </c>
      <c r="AI36" s="420" t="str">
        <f t="shared" si="4"/>
        <v/>
      </c>
      <c r="AJ36" s="421" t="str">
        <f t="shared" si="5"/>
        <v/>
      </c>
      <c r="AK36" s="422" t="str">
        <f t="shared" si="6"/>
        <v/>
      </c>
      <c r="AL36" s="443" t="str">
        <f t="shared" si="8"/>
        <v/>
      </c>
      <c r="AM36" s="444" t="str">
        <f t="shared" si="9"/>
        <v/>
      </c>
      <c r="AN36" s="444" t="str">
        <f t="shared" si="10"/>
        <v/>
      </c>
    </row>
    <row r="37" spans="2:41" ht="20.100000000000001" customHeight="1">
      <c r="B37" s="243"/>
      <c r="C37" s="243"/>
      <c r="D37" s="243"/>
      <c r="E37" s="243"/>
      <c r="F37" s="243"/>
      <c r="G37" s="243"/>
      <c r="H37" s="253"/>
      <c r="I37" s="253"/>
      <c r="J37" s="253"/>
      <c r="K37" s="243"/>
      <c r="L37" s="243"/>
      <c r="M37" s="243"/>
      <c r="N37" s="243"/>
      <c r="O37" s="243"/>
      <c r="P37" s="243"/>
      <c r="Q37" s="778" t="s">
        <v>637</v>
      </c>
      <c r="R37" s="779"/>
      <c r="S37" s="780"/>
      <c r="T37" s="771" t="str">
        <f>IF('2-1(表紙)'!$H$10="","",'2-1(表紙)'!$H$10)</f>
        <v/>
      </c>
      <c r="U37" s="772"/>
      <c r="V37" s="772"/>
      <c r="W37" s="772"/>
      <c r="X37" s="772"/>
      <c r="Y37" s="772"/>
      <c r="Z37" s="772"/>
      <c r="AA37" s="772"/>
      <c r="AB37" s="361" t="str">
        <f>IF('2-1(表紙)'!$K$15="","",'2-1(表紙)'!$K$15)</f>
        <v/>
      </c>
      <c r="AC37" s="336"/>
      <c r="AD37" s="808"/>
      <c r="AE37" s="439" t="str">
        <f t="shared" si="12"/>
        <v/>
      </c>
      <c r="AF37" s="440" t="str">
        <f>B$52</f>
        <v>ＦＷ２</v>
      </c>
      <c r="AG37" s="441" t="str">
        <f t="shared" si="13"/>
        <v/>
      </c>
      <c r="AH37" s="442" t="str">
        <f t="shared" si="11"/>
        <v/>
      </c>
      <c r="AI37" s="420" t="str">
        <f t="shared" si="4"/>
        <v/>
      </c>
      <c r="AJ37" s="421" t="str">
        <f t="shared" si="5"/>
        <v/>
      </c>
      <c r="AK37" s="422" t="str">
        <f t="shared" si="6"/>
        <v/>
      </c>
      <c r="AL37" s="443" t="str">
        <f t="shared" si="8"/>
        <v/>
      </c>
      <c r="AM37" s="444" t="str">
        <f t="shared" si="9"/>
        <v/>
      </c>
      <c r="AN37" s="444" t="str">
        <f t="shared" si="10"/>
        <v/>
      </c>
    </row>
    <row r="38" spans="2:41" ht="9.9499999999999993" customHeight="1">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16"/>
      <c r="AB38" s="120"/>
      <c r="AC38" s="337"/>
      <c r="AD38" s="808"/>
      <c r="AE38" s="439" t="str">
        <f t="shared" si="12"/>
        <v/>
      </c>
      <c r="AF38" s="440" t="str">
        <f>B$52</f>
        <v>ＦＷ２</v>
      </c>
      <c r="AG38" s="441" t="str">
        <f t="shared" si="13"/>
        <v/>
      </c>
      <c r="AH38" s="442" t="str">
        <f t="shared" si="11"/>
        <v/>
      </c>
      <c r="AI38" s="420" t="str">
        <f t="shared" si="4"/>
        <v/>
      </c>
      <c r="AJ38" s="421" t="str">
        <f t="shared" si="5"/>
        <v/>
      </c>
      <c r="AK38" s="422" t="str">
        <f t="shared" si="6"/>
        <v/>
      </c>
      <c r="AL38" s="443" t="str">
        <f t="shared" si="8"/>
        <v/>
      </c>
      <c r="AM38" s="444" t="str">
        <f t="shared" si="9"/>
        <v/>
      </c>
      <c r="AN38" s="444" t="str">
        <f t="shared" si="10"/>
        <v/>
      </c>
    </row>
    <row r="39" spans="2:41" ht="20.100000000000001" customHeight="1">
      <c r="B39" s="764" t="s">
        <v>264</v>
      </c>
      <c r="C39" s="767" t="s">
        <v>219</v>
      </c>
      <c r="D39" s="767" t="s">
        <v>0</v>
      </c>
      <c r="E39" s="761" t="s">
        <v>1</v>
      </c>
      <c r="F39" s="730" t="s">
        <v>470</v>
      </c>
      <c r="G39" s="730"/>
      <c r="H39" s="730"/>
      <c r="I39" s="730"/>
      <c r="J39" s="730"/>
      <c r="K39" s="730"/>
      <c r="L39" s="778" t="s">
        <v>144</v>
      </c>
      <c r="M39" s="779"/>
      <c r="N39" s="779"/>
      <c r="O39" s="779"/>
      <c r="P39" s="779"/>
      <c r="Q39" s="779"/>
      <c r="R39" s="779"/>
      <c r="S39" s="779"/>
      <c r="T39" s="779"/>
      <c r="U39" s="779"/>
      <c r="V39" s="779"/>
      <c r="W39" s="779"/>
      <c r="X39" s="780"/>
      <c r="Y39" s="811" t="str">
        <f>Y7</f>
        <v>離脱年月日
(「研修生の減」は空欄)</v>
      </c>
      <c r="Z39" s="793" t="str">
        <f>Z7</f>
        <v>"研修生の減"になった</v>
      </c>
      <c r="AA39" s="798" t="str">
        <f>AA7</f>
        <v xml:space="preserve">備考
(実地研修日数の
計画理由等)
</v>
      </c>
      <c r="AB39" s="798"/>
      <c r="AC39" s="561"/>
      <c r="AD39" s="808"/>
      <c r="AE39" s="439" t="str">
        <f t="shared" si="12"/>
        <v/>
      </c>
      <c r="AF39" s="440" t="str">
        <f>B$52</f>
        <v>ＦＷ２</v>
      </c>
      <c r="AG39" s="441" t="str">
        <f t="shared" si="13"/>
        <v/>
      </c>
      <c r="AH39" s="442" t="str">
        <f t="shared" si="11"/>
        <v/>
      </c>
      <c r="AI39" s="420" t="str">
        <f t="shared" si="4"/>
        <v/>
      </c>
      <c r="AJ39" s="421" t="str">
        <f t="shared" si="5"/>
        <v/>
      </c>
      <c r="AK39" s="422" t="str">
        <f t="shared" si="6"/>
        <v/>
      </c>
      <c r="AL39" s="443" t="str">
        <f t="shared" si="8"/>
        <v/>
      </c>
      <c r="AM39" s="444" t="str">
        <f t="shared" si="9"/>
        <v/>
      </c>
      <c r="AN39" s="444" t="str">
        <f t="shared" si="10"/>
        <v/>
      </c>
    </row>
    <row r="40" spans="2:41" ht="20.100000000000001" customHeight="1">
      <c r="B40" s="765"/>
      <c r="C40" s="767"/>
      <c r="D40" s="767"/>
      <c r="E40" s="762"/>
      <c r="F40" s="769" t="str">
        <f>F8</f>
        <v>研修開始年月日</v>
      </c>
      <c r="G40" s="784" t="str">
        <f>G8</f>
        <v>研修月数
(技術習得費助成月数)</v>
      </c>
      <c r="H40" s="771" t="str">
        <f>H8</f>
        <v>実地研修日数(②)</v>
      </c>
      <c r="I40" s="772"/>
      <c r="J40" s="777"/>
      <c r="K40" s="784" t="str">
        <f>K8</f>
        <v>研修修了の確認
(年間実績時)</v>
      </c>
      <c r="L40" s="790" t="s">
        <v>145</v>
      </c>
      <c r="M40" s="791"/>
      <c r="N40" s="791"/>
      <c r="O40" s="791"/>
      <c r="P40" s="791"/>
      <c r="Q40" s="790" t="s">
        <v>225</v>
      </c>
      <c r="R40" s="791"/>
      <c r="S40" s="791"/>
      <c r="T40" s="791"/>
      <c r="U40" s="791"/>
      <c r="V40" s="810"/>
      <c r="W40" s="790" t="s">
        <v>242</v>
      </c>
      <c r="X40" s="810"/>
      <c r="Y40" s="801"/>
      <c r="Z40" s="794"/>
      <c r="AA40" s="798"/>
      <c r="AB40" s="798"/>
      <c r="AC40" s="561"/>
      <c r="AD40" s="808"/>
      <c r="AE40" s="439" t="str">
        <f t="shared" si="12"/>
        <v/>
      </c>
      <c r="AF40" s="440" t="str">
        <f>B$57</f>
        <v>ＦＷ３</v>
      </c>
      <c r="AG40" s="441" t="str">
        <f t="shared" si="13"/>
        <v/>
      </c>
      <c r="AH40" s="442" t="str">
        <f t="shared" si="11"/>
        <v/>
      </c>
      <c r="AI40" s="420" t="str">
        <f t="shared" si="4"/>
        <v/>
      </c>
      <c r="AJ40" s="421" t="str">
        <f t="shared" si="5"/>
        <v/>
      </c>
      <c r="AK40" s="422" t="str">
        <f t="shared" si="6"/>
        <v/>
      </c>
      <c r="AL40" s="443" t="str">
        <f t="shared" si="8"/>
        <v/>
      </c>
      <c r="AM40" s="444" t="str">
        <f t="shared" si="9"/>
        <v/>
      </c>
      <c r="AN40" s="444" t="str">
        <f t="shared" si="10"/>
        <v/>
      </c>
    </row>
    <row r="41" spans="2:41" ht="152.1" customHeight="1" thickBot="1">
      <c r="B41" s="766"/>
      <c r="C41" s="768"/>
      <c r="D41" s="768"/>
      <c r="E41" s="763"/>
      <c r="F41" s="770"/>
      <c r="G41" s="785"/>
      <c r="H41" s="328" t="s">
        <v>387</v>
      </c>
      <c r="I41" s="328" t="s">
        <v>388</v>
      </c>
      <c r="J41" s="328" t="s">
        <v>270</v>
      </c>
      <c r="K41" s="785"/>
      <c r="L41" s="269" t="s">
        <v>146</v>
      </c>
      <c r="M41" s="270" t="s">
        <v>148</v>
      </c>
      <c r="N41" s="270" t="s">
        <v>681</v>
      </c>
      <c r="O41" s="271" t="s">
        <v>147</v>
      </c>
      <c r="P41" s="270" t="s">
        <v>149</v>
      </c>
      <c r="Q41" s="273" t="s">
        <v>151</v>
      </c>
      <c r="R41" s="270" t="s">
        <v>152</v>
      </c>
      <c r="S41" s="270" t="s">
        <v>154</v>
      </c>
      <c r="T41" s="274" t="s">
        <v>153</v>
      </c>
      <c r="U41" s="270" t="s">
        <v>150</v>
      </c>
      <c r="V41" s="275" t="s">
        <v>229</v>
      </c>
      <c r="W41" s="273" t="s">
        <v>240</v>
      </c>
      <c r="X41" s="272" t="s">
        <v>241</v>
      </c>
      <c r="Y41" s="802"/>
      <c r="Z41" s="795"/>
      <c r="AA41" s="799"/>
      <c r="AB41" s="799"/>
      <c r="AC41" s="559" t="str">
        <f>AC9</f>
        <v>↓留意メッセージが表示される場合があります</v>
      </c>
      <c r="AD41" s="808"/>
      <c r="AE41" s="439" t="str">
        <f t="shared" si="12"/>
        <v/>
      </c>
      <c r="AF41" s="440" t="str">
        <f>B$57</f>
        <v>ＦＷ３</v>
      </c>
      <c r="AG41" s="441" t="str">
        <f t="shared" si="13"/>
        <v/>
      </c>
      <c r="AH41" s="442" t="str">
        <f t="shared" si="11"/>
        <v/>
      </c>
      <c r="AI41" s="420" t="str">
        <f t="shared" si="4"/>
        <v/>
      </c>
      <c r="AJ41" s="421" t="str">
        <f t="shared" si="5"/>
        <v/>
      </c>
      <c r="AK41" s="422" t="str">
        <f t="shared" si="6"/>
        <v/>
      </c>
      <c r="AL41" s="443" t="str">
        <f t="shared" si="8"/>
        <v/>
      </c>
      <c r="AM41" s="444" t="str">
        <f t="shared" si="9"/>
        <v/>
      </c>
      <c r="AN41" s="444" t="str">
        <f t="shared" si="10"/>
        <v/>
      </c>
    </row>
    <row r="42" spans="2:41" ht="19.5" customHeight="1" thickTop="1">
      <c r="B42" s="773" t="str">
        <f>'2-2(基本)'!B10</f>
        <v>ＴＲ</v>
      </c>
      <c r="C42" s="229">
        <v>21</v>
      </c>
      <c r="D42" s="110" t="str">
        <f>IF('2-2(基本)'!D44="","",'2-2(基本)'!D44)</f>
        <v/>
      </c>
      <c r="E42" s="111" t="str">
        <f>IF('2-2(基本)'!E44="","",'2-2(基本)'!E44)</f>
        <v/>
      </c>
      <c r="F42" s="627"/>
      <c r="G42" s="288" t="str">
        <f>IF('2-4(技術習得費)'!O44&lt;&gt;"",'2-4(技術習得費)'!O44,"")</f>
        <v/>
      </c>
      <c r="H42" s="344"/>
      <c r="I42" s="344"/>
      <c r="J42" s="107"/>
      <c r="K42" s="284"/>
      <c r="L42" s="260"/>
      <c r="M42" s="261"/>
      <c r="N42" s="261"/>
      <c r="O42" s="261"/>
      <c r="P42" s="261"/>
      <c r="Q42" s="260"/>
      <c r="R42" s="261"/>
      <c r="S42" s="261"/>
      <c r="T42" s="261"/>
      <c r="U42" s="261"/>
      <c r="V42" s="262"/>
      <c r="W42" s="260"/>
      <c r="X42" s="262"/>
      <c r="Y42" s="340"/>
      <c r="Z42" s="409">
        <f t="shared" ref="Z42:Z61" si="14">IF(AND(E42&lt;&gt;"",F42=""),1,0)</f>
        <v>0</v>
      </c>
      <c r="AA42" s="726"/>
      <c r="AB42" s="726"/>
      <c r="AC42" s="560" t="str">
        <f t="shared" ref="AC42:AC61" si="15">IF(AND(K42="○",$AA$1&lt;&gt;"実績報告書（年間）"),"年間実績ではないのに研修修了の確認に○がついています。","")</f>
        <v/>
      </c>
      <c r="AD42" s="808"/>
      <c r="AE42" s="439" t="str">
        <f t="shared" si="12"/>
        <v/>
      </c>
      <c r="AF42" s="440" t="str">
        <f>B$57</f>
        <v>ＦＷ３</v>
      </c>
      <c r="AG42" s="441" t="str">
        <f t="shared" si="13"/>
        <v/>
      </c>
      <c r="AH42" s="442" t="str">
        <f t="shared" si="11"/>
        <v/>
      </c>
      <c r="AI42" s="420" t="str">
        <f t="shared" si="4"/>
        <v/>
      </c>
      <c r="AJ42" s="421" t="str">
        <f t="shared" si="5"/>
        <v/>
      </c>
      <c r="AK42" s="422" t="str">
        <f t="shared" si="6"/>
        <v/>
      </c>
      <c r="AL42" s="443" t="str">
        <f t="shared" si="8"/>
        <v/>
      </c>
      <c r="AM42" s="444" t="str">
        <f t="shared" si="9"/>
        <v/>
      </c>
      <c r="AN42" s="444" t="str">
        <f t="shared" si="10"/>
        <v/>
      </c>
    </row>
    <row r="43" spans="2:41" ht="19.5" customHeight="1">
      <c r="B43" s="773"/>
      <c r="C43" s="230">
        <v>22</v>
      </c>
      <c r="D43" s="114" t="str">
        <f>IF('2-2(基本)'!D45="","",'2-2(基本)'!D45)</f>
        <v/>
      </c>
      <c r="E43" s="115" t="str">
        <f>IF('2-2(基本)'!E45="","",'2-2(基本)'!E45)</f>
        <v/>
      </c>
      <c r="F43" s="628"/>
      <c r="G43" s="288" t="str">
        <f>IF('2-4(技術習得費)'!O45&lt;&gt;"",'2-4(技術習得費)'!O45,"")</f>
        <v/>
      </c>
      <c r="H43" s="345"/>
      <c r="I43" s="345"/>
      <c r="J43" s="107"/>
      <c r="K43" s="285"/>
      <c r="L43" s="263"/>
      <c r="M43" s="264"/>
      <c r="N43" s="264"/>
      <c r="O43" s="264"/>
      <c r="P43" s="264"/>
      <c r="Q43" s="263"/>
      <c r="R43" s="264"/>
      <c r="S43" s="264"/>
      <c r="T43" s="264"/>
      <c r="U43" s="264"/>
      <c r="V43" s="265"/>
      <c r="W43" s="263"/>
      <c r="X43" s="265"/>
      <c r="Y43" s="341"/>
      <c r="Z43" s="282">
        <f t="shared" si="14"/>
        <v>0</v>
      </c>
      <c r="AA43" s="724"/>
      <c r="AB43" s="724"/>
      <c r="AC43" s="560" t="str">
        <f t="shared" si="15"/>
        <v/>
      </c>
      <c r="AD43" s="808"/>
      <c r="AE43" s="439" t="str">
        <f t="shared" si="12"/>
        <v/>
      </c>
      <c r="AF43" s="440" t="str">
        <f>B$57</f>
        <v>ＦＷ３</v>
      </c>
      <c r="AG43" s="441" t="str">
        <f t="shared" si="13"/>
        <v/>
      </c>
      <c r="AH43" s="442" t="str">
        <f t="shared" si="11"/>
        <v/>
      </c>
      <c r="AI43" s="420" t="str">
        <f t="shared" si="4"/>
        <v/>
      </c>
      <c r="AJ43" s="421" t="str">
        <f t="shared" si="5"/>
        <v/>
      </c>
      <c r="AK43" s="422" t="str">
        <f t="shared" si="6"/>
        <v/>
      </c>
      <c r="AL43" s="443" t="str">
        <f t="shared" si="8"/>
        <v/>
      </c>
      <c r="AM43" s="444" t="str">
        <f t="shared" si="9"/>
        <v/>
      </c>
      <c r="AN43" s="444" t="str">
        <f t="shared" si="10"/>
        <v/>
      </c>
    </row>
    <row r="44" spans="2:41" ht="19.5" customHeight="1">
      <c r="B44" s="773"/>
      <c r="C44" s="230">
        <v>23</v>
      </c>
      <c r="D44" s="114" t="str">
        <f>IF('2-2(基本)'!D46="","",'2-2(基本)'!D46)</f>
        <v/>
      </c>
      <c r="E44" s="115" t="str">
        <f>IF('2-2(基本)'!E46="","",'2-2(基本)'!E46)</f>
        <v/>
      </c>
      <c r="F44" s="628"/>
      <c r="G44" s="288" t="str">
        <f>IF('2-4(技術習得費)'!O46&lt;&gt;"",'2-4(技術習得費)'!O46,"")</f>
        <v/>
      </c>
      <c r="H44" s="345"/>
      <c r="I44" s="345"/>
      <c r="J44" s="107"/>
      <c r="K44" s="285"/>
      <c r="L44" s="263"/>
      <c r="M44" s="264"/>
      <c r="N44" s="264"/>
      <c r="O44" s="264"/>
      <c r="P44" s="264"/>
      <c r="Q44" s="263"/>
      <c r="R44" s="264"/>
      <c r="S44" s="264"/>
      <c r="T44" s="264"/>
      <c r="U44" s="264"/>
      <c r="V44" s="265"/>
      <c r="W44" s="263"/>
      <c r="X44" s="265"/>
      <c r="Y44" s="341"/>
      <c r="Z44" s="282">
        <f t="shared" si="14"/>
        <v>0</v>
      </c>
      <c r="AA44" s="724"/>
      <c r="AB44" s="724"/>
      <c r="AC44" s="560" t="str">
        <f t="shared" si="15"/>
        <v/>
      </c>
      <c r="AD44" s="809"/>
      <c r="AE44" s="439" t="str">
        <f t="shared" si="12"/>
        <v/>
      </c>
      <c r="AF44" s="440" t="str">
        <f>B$57</f>
        <v>ＦＷ３</v>
      </c>
      <c r="AG44" s="441" t="str">
        <f t="shared" si="13"/>
        <v/>
      </c>
      <c r="AH44" s="442" t="str">
        <f t="shared" si="11"/>
        <v/>
      </c>
      <c r="AI44" s="420" t="str">
        <f t="shared" si="4"/>
        <v/>
      </c>
      <c r="AJ44" s="421" t="str">
        <f t="shared" si="5"/>
        <v/>
      </c>
      <c r="AK44" s="422" t="str">
        <f t="shared" si="6"/>
        <v/>
      </c>
      <c r="AL44" s="443" t="str">
        <f t="shared" si="8"/>
        <v/>
      </c>
      <c r="AM44" s="444" t="str">
        <f t="shared" si="9"/>
        <v/>
      </c>
      <c r="AN44" s="444" t="str">
        <f t="shared" si="10"/>
        <v/>
      </c>
    </row>
    <row r="45" spans="2:41" ht="19.5" customHeight="1">
      <c r="B45" s="773"/>
      <c r="C45" s="230">
        <v>24</v>
      </c>
      <c r="D45" s="114" t="str">
        <f>IF('2-2(基本)'!D47="","",'2-2(基本)'!D47)</f>
        <v/>
      </c>
      <c r="E45" s="115" t="str">
        <f>IF('2-2(基本)'!E47="","",'2-2(基本)'!E47)</f>
        <v/>
      </c>
      <c r="F45" s="628"/>
      <c r="G45" s="288" t="str">
        <f>IF('2-4(技術習得費)'!O47&lt;&gt;"",'2-4(技術習得費)'!O47,"")</f>
        <v/>
      </c>
      <c r="H45" s="345"/>
      <c r="I45" s="345"/>
      <c r="J45" s="107"/>
      <c r="K45" s="285"/>
      <c r="L45" s="263"/>
      <c r="M45" s="264"/>
      <c r="N45" s="264"/>
      <c r="O45" s="264"/>
      <c r="P45" s="264"/>
      <c r="Q45" s="263"/>
      <c r="R45" s="264"/>
      <c r="S45" s="264"/>
      <c r="T45" s="264"/>
      <c r="U45" s="264"/>
      <c r="V45" s="265"/>
      <c r="W45" s="263"/>
      <c r="X45" s="265"/>
      <c r="Y45" s="341"/>
      <c r="Z45" s="282">
        <f t="shared" si="14"/>
        <v>0</v>
      </c>
      <c r="AA45" s="724"/>
      <c r="AB45" s="724"/>
      <c r="AC45" s="560" t="str">
        <f t="shared" si="15"/>
        <v/>
      </c>
    </row>
    <row r="46" spans="2:41" ht="19.5" customHeight="1" thickBot="1">
      <c r="B46" s="774"/>
      <c r="C46" s="231">
        <v>25</v>
      </c>
      <c r="D46" s="112" t="str">
        <f>IF('2-2(基本)'!D48="","",'2-2(基本)'!D48)</f>
        <v/>
      </c>
      <c r="E46" s="113" t="str">
        <f>IF('2-2(基本)'!E48="","",'2-2(基本)'!E48)</f>
        <v/>
      </c>
      <c r="F46" s="629"/>
      <c r="G46" s="289" t="str">
        <f>IF('2-4(技術習得費)'!O48&lt;&gt;"",'2-4(技術習得費)'!O48,"")</f>
        <v/>
      </c>
      <c r="H46" s="346"/>
      <c r="I46" s="346"/>
      <c r="J46" s="287"/>
      <c r="K46" s="286"/>
      <c r="L46" s="266"/>
      <c r="M46" s="267"/>
      <c r="N46" s="267"/>
      <c r="O46" s="267"/>
      <c r="P46" s="267"/>
      <c r="Q46" s="266"/>
      <c r="R46" s="267"/>
      <c r="S46" s="267"/>
      <c r="T46" s="267"/>
      <c r="U46" s="267"/>
      <c r="V46" s="268"/>
      <c r="W46" s="266"/>
      <c r="X46" s="268"/>
      <c r="Y46" s="342"/>
      <c r="Z46" s="410">
        <f t="shared" si="14"/>
        <v>0</v>
      </c>
      <c r="AA46" s="725"/>
      <c r="AB46" s="725"/>
      <c r="AC46" s="560" t="str">
        <f t="shared" si="15"/>
        <v/>
      </c>
    </row>
    <row r="47" spans="2:41" ht="19.5" customHeight="1" thickTop="1">
      <c r="B47" s="756" t="s">
        <v>482</v>
      </c>
      <c r="C47" s="229">
        <v>26</v>
      </c>
      <c r="D47" s="110" t="str">
        <f>IF('2-2(基本)'!D49="","",'2-2(基本)'!D49)</f>
        <v/>
      </c>
      <c r="E47" s="111" t="str">
        <f>IF('2-2(基本)'!E49="","",'2-2(基本)'!E49)</f>
        <v/>
      </c>
      <c r="F47" s="627"/>
      <c r="G47" s="290" t="str">
        <f>IF('2-4(技術習得費)'!O50&lt;&gt;"",'2-4(技術習得費)'!O50,"")</f>
        <v/>
      </c>
      <c r="H47" s="107"/>
      <c r="I47" s="107"/>
      <c r="J47" s="290" t="str">
        <f>IF(AND(H47="",I47=""),"",H47+I47)</f>
        <v/>
      </c>
      <c r="K47" s="95"/>
      <c r="L47" s="260"/>
      <c r="M47" s="261"/>
      <c r="N47" s="261"/>
      <c r="O47" s="261"/>
      <c r="P47" s="261"/>
      <c r="Q47" s="260"/>
      <c r="R47" s="261"/>
      <c r="S47" s="261"/>
      <c r="T47" s="261"/>
      <c r="U47" s="261"/>
      <c r="V47" s="262"/>
      <c r="W47" s="260"/>
      <c r="X47" s="262"/>
      <c r="Y47" s="627"/>
      <c r="Z47" s="282">
        <f t="shared" si="14"/>
        <v>0</v>
      </c>
      <c r="AA47" s="726"/>
      <c r="AB47" s="726"/>
      <c r="AC47" s="560" t="str">
        <f t="shared" si="15"/>
        <v/>
      </c>
    </row>
    <row r="48" spans="2:41" ht="19.5" customHeight="1">
      <c r="B48" s="756"/>
      <c r="C48" s="230">
        <v>27</v>
      </c>
      <c r="D48" s="114" t="str">
        <f>IF('2-2(基本)'!D50="","",'2-2(基本)'!D50)</f>
        <v/>
      </c>
      <c r="E48" s="115" t="str">
        <f>IF('2-2(基本)'!E50="","",'2-2(基本)'!E50)</f>
        <v/>
      </c>
      <c r="F48" s="628"/>
      <c r="G48" s="288" t="str">
        <f>IF('2-4(技術習得費)'!O51&lt;&gt;"",'2-4(技術習得費)'!O51,"")</f>
        <v/>
      </c>
      <c r="H48" s="109"/>
      <c r="I48" s="109"/>
      <c r="J48" s="288" t="str">
        <f t="shared" ref="J48:J61" si="16">IF(AND(H48="",I48=""),"",H48+I48)</f>
        <v/>
      </c>
      <c r="K48" s="96"/>
      <c r="L48" s="263"/>
      <c r="M48" s="264"/>
      <c r="N48" s="264"/>
      <c r="O48" s="264"/>
      <c r="P48" s="264"/>
      <c r="Q48" s="263"/>
      <c r="R48" s="264"/>
      <c r="S48" s="264"/>
      <c r="T48" s="264"/>
      <c r="U48" s="264"/>
      <c r="V48" s="265"/>
      <c r="W48" s="263"/>
      <c r="X48" s="265"/>
      <c r="Y48" s="628"/>
      <c r="Z48" s="282">
        <f t="shared" si="14"/>
        <v>0</v>
      </c>
      <c r="AA48" s="724"/>
      <c r="AB48" s="724"/>
      <c r="AC48" s="560" t="str">
        <f t="shared" si="15"/>
        <v/>
      </c>
    </row>
    <row r="49" spans="2:29" ht="19.5" customHeight="1">
      <c r="B49" s="756"/>
      <c r="C49" s="230">
        <v>28</v>
      </c>
      <c r="D49" s="114" t="str">
        <f>IF('2-2(基本)'!D51="","",'2-2(基本)'!D51)</f>
        <v/>
      </c>
      <c r="E49" s="115" t="str">
        <f>IF('2-2(基本)'!E51="","",'2-2(基本)'!E51)</f>
        <v/>
      </c>
      <c r="F49" s="628"/>
      <c r="G49" s="288" t="str">
        <f>IF('2-4(技術習得費)'!O52&lt;&gt;"",'2-4(技術習得費)'!O52,"")</f>
        <v/>
      </c>
      <c r="H49" s="109"/>
      <c r="I49" s="109"/>
      <c r="J49" s="288" t="str">
        <f t="shared" si="16"/>
        <v/>
      </c>
      <c r="K49" s="96"/>
      <c r="L49" s="263"/>
      <c r="M49" s="264"/>
      <c r="N49" s="264"/>
      <c r="O49" s="264"/>
      <c r="P49" s="264"/>
      <c r="Q49" s="263"/>
      <c r="R49" s="264"/>
      <c r="S49" s="264"/>
      <c r="T49" s="264"/>
      <c r="U49" s="264"/>
      <c r="V49" s="265"/>
      <c r="W49" s="263"/>
      <c r="X49" s="265"/>
      <c r="Y49" s="628"/>
      <c r="Z49" s="282">
        <f t="shared" si="14"/>
        <v>0</v>
      </c>
      <c r="AA49" s="724"/>
      <c r="AB49" s="724"/>
      <c r="AC49" s="560" t="str">
        <f t="shared" si="15"/>
        <v/>
      </c>
    </row>
    <row r="50" spans="2:29" ht="19.5" customHeight="1">
      <c r="B50" s="756"/>
      <c r="C50" s="230">
        <v>29</v>
      </c>
      <c r="D50" s="114" t="str">
        <f>IF('2-2(基本)'!D52="","",'2-2(基本)'!D52)</f>
        <v/>
      </c>
      <c r="E50" s="115" t="str">
        <f>IF('2-2(基本)'!E52="","",'2-2(基本)'!E52)</f>
        <v/>
      </c>
      <c r="F50" s="628"/>
      <c r="G50" s="288" t="str">
        <f>IF('2-4(技術習得費)'!O53&lt;&gt;"",'2-4(技術習得費)'!O53,"")</f>
        <v/>
      </c>
      <c r="H50" s="109"/>
      <c r="I50" s="109"/>
      <c r="J50" s="288" t="str">
        <f t="shared" si="16"/>
        <v/>
      </c>
      <c r="K50" s="96"/>
      <c r="L50" s="263"/>
      <c r="M50" s="264"/>
      <c r="N50" s="264"/>
      <c r="O50" s="264"/>
      <c r="P50" s="264"/>
      <c r="Q50" s="263"/>
      <c r="R50" s="264"/>
      <c r="S50" s="264"/>
      <c r="T50" s="264"/>
      <c r="U50" s="264"/>
      <c r="V50" s="265"/>
      <c r="W50" s="263"/>
      <c r="X50" s="265"/>
      <c r="Y50" s="628"/>
      <c r="Z50" s="282">
        <f t="shared" si="14"/>
        <v>0</v>
      </c>
      <c r="AA50" s="724"/>
      <c r="AB50" s="724"/>
      <c r="AC50" s="560" t="str">
        <f t="shared" si="15"/>
        <v/>
      </c>
    </row>
    <row r="51" spans="2:29" ht="19.5" customHeight="1" thickBot="1">
      <c r="B51" s="757"/>
      <c r="C51" s="231">
        <v>30</v>
      </c>
      <c r="D51" s="112" t="str">
        <f>IF('2-2(基本)'!D53="","",'2-2(基本)'!D53)</f>
        <v/>
      </c>
      <c r="E51" s="113" t="str">
        <f>IF('2-2(基本)'!E53="","",'2-2(基本)'!E53)</f>
        <v/>
      </c>
      <c r="F51" s="629"/>
      <c r="G51" s="291" t="str">
        <f>IF('2-4(技術習得費)'!O54&lt;&gt;"",'2-4(技術習得費)'!O54,"")</f>
        <v/>
      </c>
      <c r="H51" s="108"/>
      <c r="I51" s="108"/>
      <c r="J51" s="291" t="str">
        <f t="shared" si="16"/>
        <v/>
      </c>
      <c r="K51" s="97"/>
      <c r="L51" s="266"/>
      <c r="M51" s="267"/>
      <c r="N51" s="267"/>
      <c r="O51" s="267"/>
      <c r="P51" s="267"/>
      <c r="Q51" s="266"/>
      <c r="R51" s="267"/>
      <c r="S51" s="267"/>
      <c r="T51" s="267"/>
      <c r="U51" s="267"/>
      <c r="V51" s="268"/>
      <c r="W51" s="266"/>
      <c r="X51" s="268"/>
      <c r="Y51" s="629"/>
      <c r="Z51" s="408">
        <f t="shared" si="14"/>
        <v>0</v>
      </c>
      <c r="AA51" s="725"/>
      <c r="AB51" s="725"/>
      <c r="AC51" s="560" t="str">
        <f t="shared" si="15"/>
        <v/>
      </c>
    </row>
    <row r="52" spans="2:29" ht="19.5" customHeight="1" thickTop="1">
      <c r="B52" s="756" t="s">
        <v>483</v>
      </c>
      <c r="C52" s="229">
        <v>31</v>
      </c>
      <c r="D52" s="110" t="str">
        <f>IF('2-2(基本)'!D54="","",'2-2(基本)'!D54)</f>
        <v/>
      </c>
      <c r="E52" s="111" t="str">
        <f>IF('2-2(基本)'!E54="","",'2-2(基本)'!E54)</f>
        <v/>
      </c>
      <c r="F52" s="627"/>
      <c r="G52" s="288" t="str">
        <f>IF('2-4(技術習得費)'!O56&lt;&gt;"",'2-4(技術習得費)'!O56,"")</f>
        <v/>
      </c>
      <c r="H52" s="107"/>
      <c r="I52" s="107"/>
      <c r="J52" s="288" t="str">
        <f t="shared" si="16"/>
        <v/>
      </c>
      <c r="K52" s="95"/>
      <c r="L52" s="260"/>
      <c r="M52" s="261"/>
      <c r="N52" s="261"/>
      <c r="O52" s="261"/>
      <c r="P52" s="261"/>
      <c r="Q52" s="260"/>
      <c r="R52" s="261"/>
      <c r="S52" s="261"/>
      <c r="T52" s="261"/>
      <c r="U52" s="261"/>
      <c r="V52" s="262"/>
      <c r="W52" s="260"/>
      <c r="X52" s="262"/>
      <c r="Y52" s="627"/>
      <c r="Z52" s="409">
        <f t="shared" si="14"/>
        <v>0</v>
      </c>
      <c r="AA52" s="726"/>
      <c r="AB52" s="726"/>
      <c r="AC52" s="560" t="str">
        <f t="shared" si="15"/>
        <v/>
      </c>
    </row>
    <row r="53" spans="2:29" ht="19.5" customHeight="1">
      <c r="B53" s="756"/>
      <c r="C53" s="230">
        <v>32</v>
      </c>
      <c r="D53" s="114" t="str">
        <f>IF('2-2(基本)'!D55="","",'2-2(基本)'!D55)</f>
        <v/>
      </c>
      <c r="E53" s="115" t="str">
        <f>IF('2-2(基本)'!E55="","",'2-2(基本)'!E55)</f>
        <v/>
      </c>
      <c r="F53" s="628"/>
      <c r="G53" s="288" t="str">
        <f>IF('2-4(技術習得費)'!O57&lt;&gt;"",'2-4(技術習得費)'!O57,"")</f>
        <v/>
      </c>
      <c r="H53" s="109"/>
      <c r="I53" s="109"/>
      <c r="J53" s="288" t="str">
        <f t="shared" si="16"/>
        <v/>
      </c>
      <c r="K53" s="96"/>
      <c r="L53" s="263"/>
      <c r="M53" s="264"/>
      <c r="N53" s="264"/>
      <c r="O53" s="264"/>
      <c r="P53" s="264"/>
      <c r="Q53" s="263"/>
      <c r="R53" s="264"/>
      <c r="S53" s="264"/>
      <c r="T53" s="264"/>
      <c r="U53" s="264"/>
      <c r="V53" s="265"/>
      <c r="W53" s="263"/>
      <c r="X53" s="265"/>
      <c r="Y53" s="628"/>
      <c r="Z53" s="282">
        <f t="shared" si="14"/>
        <v>0</v>
      </c>
      <c r="AA53" s="724"/>
      <c r="AB53" s="724"/>
      <c r="AC53" s="560" t="str">
        <f t="shared" si="15"/>
        <v/>
      </c>
    </row>
    <row r="54" spans="2:29" ht="19.5" customHeight="1">
      <c r="B54" s="756"/>
      <c r="C54" s="230">
        <v>33</v>
      </c>
      <c r="D54" s="114" t="str">
        <f>IF('2-2(基本)'!D56="","",'2-2(基本)'!D56)</f>
        <v/>
      </c>
      <c r="E54" s="115" t="str">
        <f>IF('2-2(基本)'!E56="","",'2-2(基本)'!E56)</f>
        <v/>
      </c>
      <c r="F54" s="628"/>
      <c r="G54" s="288" t="str">
        <f>IF('2-4(技術習得費)'!O58&lt;&gt;"",'2-4(技術習得費)'!O58,"")</f>
        <v/>
      </c>
      <c r="H54" s="109"/>
      <c r="I54" s="109"/>
      <c r="J54" s="288" t="str">
        <f t="shared" si="16"/>
        <v/>
      </c>
      <c r="K54" s="96"/>
      <c r="L54" s="263"/>
      <c r="M54" s="264"/>
      <c r="N54" s="264"/>
      <c r="O54" s="264"/>
      <c r="P54" s="264"/>
      <c r="Q54" s="263"/>
      <c r="R54" s="264"/>
      <c r="S54" s="264"/>
      <c r="T54" s="264"/>
      <c r="U54" s="264"/>
      <c r="V54" s="265"/>
      <c r="W54" s="263"/>
      <c r="X54" s="265"/>
      <c r="Y54" s="628"/>
      <c r="Z54" s="282">
        <f t="shared" si="14"/>
        <v>0</v>
      </c>
      <c r="AA54" s="724"/>
      <c r="AB54" s="724"/>
      <c r="AC54" s="560" t="str">
        <f t="shared" si="15"/>
        <v/>
      </c>
    </row>
    <row r="55" spans="2:29" ht="19.5" customHeight="1">
      <c r="B55" s="756"/>
      <c r="C55" s="230">
        <v>34</v>
      </c>
      <c r="D55" s="114" t="str">
        <f>IF('2-2(基本)'!D57="","",'2-2(基本)'!D57)</f>
        <v/>
      </c>
      <c r="E55" s="115" t="str">
        <f>IF('2-2(基本)'!E57="","",'2-2(基本)'!E57)</f>
        <v/>
      </c>
      <c r="F55" s="628"/>
      <c r="G55" s="288" t="str">
        <f>IF('2-4(技術習得費)'!O59&lt;&gt;"",'2-4(技術習得費)'!O59,"")</f>
        <v/>
      </c>
      <c r="H55" s="109"/>
      <c r="I55" s="109"/>
      <c r="J55" s="288" t="str">
        <f t="shared" si="16"/>
        <v/>
      </c>
      <c r="K55" s="96"/>
      <c r="L55" s="263"/>
      <c r="M55" s="264"/>
      <c r="N55" s="264"/>
      <c r="O55" s="264"/>
      <c r="P55" s="264"/>
      <c r="Q55" s="263"/>
      <c r="R55" s="264"/>
      <c r="S55" s="264"/>
      <c r="T55" s="264"/>
      <c r="U55" s="264"/>
      <c r="V55" s="265"/>
      <c r="W55" s="263"/>
      <c r="X55" s="265"/>
      <c r="Y55" s="628"/>
      <c r="Z55" s="282">
        <f t="shared" si="14"/>
        <v>0</v>
      </c>
      <c r="AA55" s="724"/>
      <c r="AB55" s="724"/>
      <c r="AC55" s="560" t="str">
        <f t="shared" si="15"/>
        <v/>
      </c>
    </row>
    <row r="56" spans="2:29" ht="19.5" customHeight="1" thickBot="1">
      <c r="B56" s="757"/>
      <c r="C56" s="231">
        <v>35</v>
      </c>
      <c r="D56" s="112" t="str">
        <f>IF('2-2(基本)'!D58="","",'2-2(基本)'!D58)</f>
        <v/>
      </c>
      <c r="E56" s="113" t="str">
        <f>IF('2-2(基本)'!E58="","",'2-2(基本)'!E58)</f>
        <v/>
      </c>
      <c r="F56" s="629"/>
      <c r="G56" s="289" t="str">
        <f>IF('2-4(技術習得費)'!O60&lt;&gt;"",'2-4(技術習得費)'!O60,"")</f>
        <v/>
      </c>
      <c r="H56" s="108"/>
      <c r="I56" s="108"/>
      <c r="J56" s="289" t="str">
        <f t="shared" si="16"/>
        <v/>
      </c>
      <c r="K56" s="97"/>
      <c r="L56" s="266"/>
      <c r="M56" s="267"/>
      <c r="N56" s="267"/>
      <c r="O56" s="267"/>
      <c r="P56" s="267"/>
      <c r="Q56" s="266"/>
      <c r="R56" s="267"/>
      <c r="S56" s="267"/>
      <c r="T56" s="267"/>
      <c r="U56" s="267"/>
      <c r="V56" s="268"/>
      <c r="W56" s="266"/>
      <c r="X56" s="268"/>
      <c r="Y56" s="629"/>
      <c r="Z56" s="410">
        <f t="shared" si="14"/>
        <v>0</v>
      </c>
      <c r="AA56" s="725"/>
      <c r="AB56" s="725"/>
      <c r="AC56" s="560" t="str">
        <f t="shared" si="15"/>
        <v/>
      </c>
    </row>
    <row r="57" spans="2:29" ht="19.5" customHeight="1" thickTop="1">
      <c r="B57" s="756" t="s">
        <v>484</v>
      </c>
      <c r="C57" s="229">
        <v>36</v>
      </c>
      <c r="D57" s="110" t="str">
        <f>IF('2-2(基本)'!D59="","",'2-2(基本)'!D59)</f>
        <v/>
      </c>
      <c r="E57" s="111" t="str">
        <f>IF('2-2(基本)'!E59="","",'2-2(基本)'!E59)</f>
        <v/>
      </c>
      <c r="F57" s="627"/>
      <c r="G57" s="290" t="str">
        <f>IF('2-4(技術習得費)'!O62&lt;&gt;"",'2-4(技術習得費)'!O62,"")</f>
        <v/>
      </c>
      <c r="H57" s="107"/>
      <c r="I57" s="107"/>
      <c r="J57" s="290" t="str">
        <f t="shared" si="16"/>
        <v/>
      </c>
      <c r="K57" s="95"/>
      <c r="L57" s="260"/>
      <c r="M57" s="261"/>
      <c r="N57" s="261"/>
      <c r="O57" s="261"/>
      <c r="P57" s="261"/>
      <c r="Q57" s="260"/>
      <c r="R57" s="261"/>
      <c r="S57" s="261"/>
      <c r="T57" s="261"/>
      <c r="U57" s="261"/>
      <c r="V57" s="262"/>
      <c r="W57" s="260"/>
      <c r="X57" s="262"/>
      <c r="Y57" s="627"/>
      <c r="Z57" s="409">
        <f t="shared" si="14"/>
        <v>0</v>
      </c>
      <c r="AA57" s="726"/>
      <c r="AB57" s="726"/>
      <c r="AC57" s="560" t="str">
        <f t="shared" si="15"/>
        <v/>
      </c>
    </row>
    <row r="58" spans="2:29" ht="19.5" customHeight="1">
      <c r="B58" s="756"/>
      <c r="C58" s="230">
        <v>37</v>
      </c>
      <c r="D58" s="114" t="str">
        <f>IF('2-2(基本)'!D60="","",'2-2(基本)'!D60)</f>
        <v/>
      </c>
      <c r="E58" s="115" t="str">
        <f>IF('2-2(基本)'!E60="","",'2-2(基本)'!E60)</f>
        <v/>
      </c>
      <c r="F58" s="628"/>
      <c r="G58" s="288" t="str">
        <f>IF('2-4(技術習得費)'!O63&lt;&gt;"",'2-4(技術習得費)'!O63,"")</f>
        <v/>
      </c>
      <c r="H58" s="109"/>
      <c r="I58" s="109"/>
      <c r="J58" s="288" t="str">
        <f t="shared" si="16"/>
        <v/>
      </c>
      <c r="K58" s="96"/>
      <c r="L58" s="263"/>
      <c r="M58" s="264"/>
      <c r="N58" s="264"/>
      <c r="O58" s="264"/>
      <c r="P58" s="264"/>
      <c r="Q58" s="263"/>
      <c r="R58" s="264"/>
      <c r="S58" s="264"/>
      <c r="T58" s="264"/>
      <c r="U58" s="264"/>
      <c r="V58" s="265"/>
      <c r="W58" s="263"/>
      <c r="X58" s="265"/>
      <c r="Y58" s="628"/>
      <c r="Z58" s="282">
        <f t="shared" si="14"/>
        <v>0</v>
      </c>
      <c r="AA58" s="724"/>
      <c r="AB58" s="724"/>
      <c r="AC58" s="560" t="str">
        <f t="shared" si="15"/>
        <v/>
      </c>
    </row>
    <row r="59" spans="2:29" ht="19.5" customHeight="1">
      <c r="B59" s="756"/>
      <c r="C59" s="230">
        <v>38</v>
      </c>
      <c r="D59" s="114" t="str">
        <f>IF('2-2(基本)'!D61="","",'2-2(基本)'!D61)</f>
        <v/>
      </c>
      <c r="E59" s="115" t="str">
        <f>IF('2-2(基本)'!E61="","",'2-2(基本)'!E61)</f>
        <v/>
      </c>
      <c r="F59" s="628"/>
      <c r="G59" s="288" t="str">
        <f>IF('2-4(技術習得費)'!O64&lt;&gt;"",'2-4(技術習得費)'!O64,"")</f>
        <v/>
      </c>
      <c r="H59" s="109"/>
      <c r="I59" s="109"/>
      <c r="J59" s="288" t="str">
        <f t="shared" si="16"/>
        <v/>
      </c>
      <c r="K59" s="96"/>
      <c r="L59" s="263"/>
      <c r="M59" s="264"/>
      <c r="N59" s="264"/>
      <c r="O59" s="264"/>
      <c r="P59" s="264"/>
      <c r="Q59" s="263"/>
      <c r="R59" s="264"/>
      <c r="S59" s="264"/>
      <c r="T59" s="264"/>
      <c r="U59" s="264"/>
      <c r="V59" s="265"/>
      <c r="W59" s="263"/>
      <c r="X59" s="265"/>
      <c r="Y59" s="628"/>
      <c r="Z59" s="282">
        <f t="shared" si="14"/>
        <v>0</v>
      </c>
      <c r="AA59" s="724"/>
      <c r="AB59" s="724"/>
      <c r="AC59" s="560" t="str">
        <f t="shared" si="15"/>
        <v/>
      </c>
    </row>
    <row r="60" spans="2:29" ht="19.5" customHeight="1">
      <c r="B60" s="756"/>
      <c r="C60" s="230">
        <v>39</v>
      </c>
      <c r="D60" s="114" t="str">
        <f>IF('2-2(基本)'!D62="","",'2-2(基本)'!D62)</f>
        <v/>
      </c>
      <c r="E60" s="115" t="str">
        <f>IF('2-2(基本)'!E62="","",'2-2(基本)'!E62)</f>
        <v/>
      </c>
      <c r="F60" s="628"/>
      <c r="G60" s="288" t="str">
        <f>IF('2-4(技術習得費)'!O65&lt;&gt;"",'2-4(技術習得費)'!O65,"")</f>
        <v/>
      </c>
      <c r="H60" s="109"/>
      <c r="I60" s="109"/>
      <c r="J60" s="288" t="str">
        <f t="shared" si="16"/>
        <v/>
      </c>
      <c r="K60" s="96"/>
      <c r="L60" s="263"/>
      <c r="M60" s="264"/>
      <c r="N60" s="264"/>
      <c r="O60" s="264"/>
      <c r="P60" s="264"/>
      <c r="Q60" s="263"/>
      <c r="R60" s="264"/>
      <c r="S60" s="264"/>
      <c r="T60" s="264"/>
      <c r="U60" s="264"/>
      <c r="V60" s="265"/>
      <c r="W60" s="263"/>
      <c r="X60" s="265"/>
      <c r="Y60" s="628"/>
      <c r="Z60" s="282">
        <f t="shared" si="14"/>
        <v>0</v>
      </c>
      <c r="AA60" s="724"/>
      <c r="AB60" s="724"/>
      <c r="AC60" s="560" t="str">
        <f t="shared" si="15"/>
        <v/>
      </c>
    </row>
    <row r="61" spans="2:29" ht="19.5" customHeight="1">
      <c r="B61" s="782"/>
      <c r="C61" s="230">
        <v>40</v>
      </c>
      <c r="D61" s="114" t="str">
        <f>IF('2-2(基本)'!D63="","",'2-2(基本)'!D63)</f>
        <v/>
      </c>
      <c r="E61" s="115" t="str">
        <f>IF('2-2(基本)'!E63="","",'2-2(基本)'!E63)</f>
        <v/>
      </c>
      <c r="F61" s="628"/>
      <c r="G61" s="288" t="str">
        <f>IF('2-4(技術習得費)'!O66&lt;&gt;"",'2-4(技術習得費)'!O66,"")</f>
        <v/>
      </c>
      <c r="H61" s="109"/>
      <c r="I61" s="109"/>
      <c r="J61" s="288" t="str">
        <f t="shared" si="16"/>
        <v/>
      </c>
      <c r="K61" s="96"/>
      <c r="L61" s="263"/>
      <c r="M61" s="264"/>
      <c r="N61" s="264"/>
      <c r="O61" s="264"/>
      <c r="P61" s="264"/>
      <c r="Q61" s="263"/>
      <c r="R61" s="264"/>
      <c r="S61" s="264"/>
      <c r="T61" s="264"/>
      <c r="U61" s="264"/>
      <c r="V61" s="265"/>
      <c r="W61" s="263"/>
      <c r="X61" s="265"/>
      <c r="Y61" s="628"/>
      <c r="Z61" s="283">
        <f t="shared" si="14"/>
        <v>0</v>
      </c>
      <c r="AA61" s="724"/>
      <c r="AB61" s="724"/>
      <c r="AC61" s="560" t="str">
        <f t="shared" si="15"/>
        <v/>
      </c>
    </row>
    <row r="62" spans="2:29" ht="19.5" customHeight="1">
      <c r="B62" s="307" t="s">
        <v>434</v>
      </c>
      <c r="C62" s="232" t="str">
        <f>C30</f>
        <v>研修は令和4年6月1日から令和5年1月31日までの期間です。</v>
      </c>
    </row>
    <row r="63" spans="2:29" ht="20.25" customHeight="1">
      <c r="B63" s="318" t="s">
        <v>435</v>
      </c>
      <c r="C63" s="781" t="str">
        <f>C31</f>
        <v>当初計画のFW実地研修日数が、130日未満の場合、その理由を備考欄に記載ください。</v>
      </c>
      <c r="D63" s="781"/>
      <c r="E63" s="781"/>
      <c r="F63" s="781"/>
      <c r="G63" s="781"/>
      <c r="H63" s="781"/>
      <c r="I63" s="781"/>
      <c r="J63" s="781"/>
      <c r="K63" s="781"/>
      <c r="L63" s="781"/>
      <c r="M63" s="781"/>
      <c r="N63" s="781"/>
      <c r="O63" s="781"/>
      <c r="P63" s="781"/>
      <c r="Q63" s="781"/>
      <c r="R63" s="781"/>
      <c r="S63" s="781"/>
      <c r="T63" s="781"/>
      <c r="U63" s="781"/>
      <c r="V63" s="781"/>
      <c r="W63" s="781"/>
      <c r="X63" s="781"/>
      <c r="Y63" s="781"/>
      <c r="Z63" s="781"/>
      <c r="AA63" s="781"/>
      <c r="AB63" s="781"/>
    </row>
    <row r="64" spans="2:29" ht="20.100000000000001" customHeight="1">
      <c r="B64" s="318" t="s">
        <v>440</v>
      </c>
      <c r="C64" s="781" t="str">
        <f>C32</f>
        <v>研修生の減（計画承認に遡っての取り止め）の研修生：　研修開始年月日、研修月数、実地研修日数は空欄へ、また、備考欄に"研修生の減"と記載ください。（その研修生に係る金額は0円にしてください）</v>
      </c>
      <c r="D64" s="781"/>
      <c r="E64" s="781"/>
      <c r="F64" s="781"/>
      <c r="G64" s="781"/>
      <c r="H64" s="781"/>
      <c r="I64" s="781"/>
      <c r="J64" s="781"/>
      <c r="K64" s="781"/>
      <c r="L64" s="781"/>
      <c r="M64" s="781"/>
      <c r="N64" s="781"/>
      <c r="O64" s="781"/>
      <c r="P64" s="781"/>
      <c r="Q64" s="781"/>
      <c r="R64" s="781"/>
      <c r="S64" s="781"/>
      <c r="T64" s="781"/>
      <c r="U64" s="781"/>
      <c r="V64" s="781"/>
      <c r="W64" s="781"/>
      <c r="X64" s="781"/>
      <c r="Y64" s="781"/>
      <c r="Z64" s="781"/>
      <c r="AA64" s="781"/>
      <c r="AB64" s="781"/>
      <c r="AC64" s="332"/>
    </row>
  </sheetData>
  <sheetProtection algorithmName="SHA-512" hashValue="rBI5i3jwLnvTb3+ODHadoZtm64RF7htDVWBMo6hcT2ARayoDUNKlTKj3PwqlCJgpV0fzMc6eX5ulUp0iZHObPg==" saltValue="M0fFMplL/nMRDaipkX917A==" spinCount="100000" sheet="1" objects="1" scenarios="1"/>
  <customSheetViews>
    <customSheetView guid="{76F1C708-D4F6-4FB5-9F5B-3EE58D925F2F}" scale="85" showPageBreaks="1" printArea="1" hiddenColumns="1" view="pageBreakPreview" topLeftCell="A4">
      <selection activeCell="Q18" sqref="Q18"/>
      <rowBreaks count="1" manualBreakCount="1">
        <brk id="32" max="30" man="1"/>
      </rowBreaks>
      <pageMargins left="0.19685039370078741" right="0.19685039370078741" top="0.78740157480314965" bottom="0.19685039370078741" header="0.39370078740157483" footer="0.19685039370078741"/>
      <printOptions horizontalCentered="1"/>
      <pageSetup paperSize="9" scale="73" orientation="landscape" r:id="rId1"/>
    </customSheetView>
  </customSheetViews>
  <mergeCells count="104">
    <mergeCell ref="B25:B29"/>
    <mergeCell ref="Z39:Z41"/>
    <mergeCell ref="AL12:AO12"/>
    <mergeCell ref="AD15:AD29"/>
    <mergeCell ref="AD30:AD44"/>
    <mergeCell ref="AA19:AB19"/>
    <mergeCell ref="AA20:AB20"/>
    <mergeCell ref="T35:AB35"/>
    <mergeCell ref="Q40:V40"/>
    <mergeCell ref="AA39:AB41"/>
    <mergeCell ref="AA16:AB16"/>
    <mergeCell ref="AA17:AB17"/>
    <mergeCell ref="AA18:AB18"/>
    <mergeCell ref="W40:X40"/>
    <mergeCell ref="AI12:AK12"/>
    <mergeCell ref="AA13:AB13"/>
    <mergeCell ref="AA14:AB14"/>
    <mergeCell ref="AA15:AB15"/>
    <mergeCell ref="AA22:AB22"/>
    <mergeCell ref="AA23:AB23"/>
    <mergeCell ref="Y39:Y41"/>
    <mergeCell ref="B35:H36"/>
    <mergeCell ref="Q37:S37"/>
    <mergeCell ref="AA42:AB42"/>
    <mergeCell ref="Q3:S3"/>
    <mergeCell ref="Q4:S4"/>
    <mergeCell ref="AA24:AB24"/>
    <mergeCell ref="L8:P8"/>
    <mergeCell ref="H8:J8"/>
    <mergeCell ref="L7:X7"/>
    <mergeCell ref="AA45:AB45"/>
    <mergeCell ref="K40:K41"/>
    <mergeCell ref="L40:P40"/>
    <mergeCell ref="Q35:S35"/>
    <mergeCell ref="F7:K7"/>
    <mergeCell ref="AA21:AB21"/>
    <mergeCell ref="G8:G9"/>
    <mergeCell ref="T3:AB3"/>
    <mergeCell ref="T4:AB4"/>
    <mergeCell ref="Z7:Z9"/>
    <mergeCell ref="AA10:AB10"/>
    <mergeCell ref="W8:X8"/>
    <mergeCell ref="Q8:V8"/>
    <mergeCell ref="AA7:AB9"/>
    <mergeCell ref="Y7:Y9"/>
    <mergeCell ref="Q5:S5"/>
    <mergeCell ref="F8:F9"/>
    <mergeCell ref="B33:F33"/>
    <mergeCell ref="K8:K9"/>
    <mergeCell ref="B1:F1"/>
    <mergeCell ref="B10:B14"/>
    <mergeCell ref="B15:B19"/>
    <mergeCell ref="B20:B24"/>
    <mergeCell ref="C7:C9"/>
    <mergeCell ref="D7:D9"/>
    <mergeCell ref="B7:B9"/>
    <mergeCell ref="E7:E9"/>
    <mergeCell ref="B3:H4"/>
    <mergeCell ref="T5:AA5"/>
    <mergeCell ref="AA11:AB11"/>
    <mergeCell ref="AA12:AB12"/>
    <mergeCell ref="C64:AB64"/>
    <mergeCell ref="H40:J40"/>
    <mergeCell ref="AA25:AB25"/>
    <mergeCell ref="AA26:AB26"/>
    <mergeCell ref="AA27:AB27"/>
    <mergeCell ref="AA28:AB28"/>
    <mergeCell ref="AA61:AB61"/>
    <mergeCell ref="AA47:AB47"/>
    <mergeCell ref="AA48:AB48"/>
    <mergeCell ref="AA58:AB58"/>
    <mergeCell ref="AA59:AB59"/>
    <mergeCell ref="C31:AB31"/>
    <mergeCell ref="G40:G41"/>
    <mergeCell ref="AA43:AB43"/>
    <mergeCell ref="AA44:AB44"/>
    <mergeCell ref="AA53:AB53"/>
    <mergeCell ref="AA46:AB46"/>
    <mergeCell ref="AA29:AB29"/>
    <mergeCell ref="C32:AB32"/>
    <mergeCell ref="AA51:AB51"/>
    <mergeCell ref="AA52:AB52"/>
    <mergeCell ref="C63:AB63"/>
    <mergeCell ref="B57:B61"/>
    <mergeCell ref="AA60:AB60"/>
    <mergeCell ref="AA54:AB54"/>
    <mergeCell ref="AA55:AB55"/>
    <mergeCell ref="AA56:AB56"/>
    <mergeCell ref="AA50:AB50"/>
    <mergeCell ref="AA57:AB57"/>
    <mergeCell ref="B52:B56"/>
    <mergeCell ref="B47:B51"/>
    <mergeCell ref="AA49:AB49"/>
    <mergeCell ref="F39:K39"/>
    <mergeCell ref="E39:E41"/>
    <mergeCell ref="B39:B41"/>
    <mergeCell ref="C39:C41"/>
    <mergeCell ref="F40:F41"/>
    <mergeCell ref="D39:D41"/>
    <mergeCell ref="T37:AA37"/>
    <mergeCell ref="B42:B46"/>
    <mergeCell ref="Q36:S36"/>
    <mergeCell ref="T36:AB36"/>
    <mergeCell ref="L39:X39"/>
  </mergeCells>
  <phoneticPr fontId="2"/>
  <conditionalFormatting sqref="F10:F29 H15:I29 J10:J14 AA10:AB29 F42:F61 H47:I61 J42:J46 K47:K61 AA42:AB61 K15:K29 Y15:Y29 Y47:Y61 L10:X29 L42:X61">
    <cfRule type="expression" dxfId="86" priority="2" stopIfTrue="1">
      <formula>F10=""</formula>
    </cfRule>
  </conditionalFormatting>
  <conditionalFormatting sqref="D10:E29 J15:J29 D42:E61 J47:J61 T35:AB37 T3:AB5 G10:G29 G42:G61">
    <cfRule type="expression" dxfId="85" priority="1" stopIfTrue="1">
      <formula>D3=""</formula>
    </cfRule>
  </conditionalFormatting>
  <dataValidations count="7">
    <dataValidation type="list" allowBlank="1" showInputMessage="1" showErrorMessage="1" sqref="R48:R61 S47:X61 L42:X46 L10:X14 K47:Q61 K15:X29 R47" xr:uid="{00000000-0002-0000-0500-000000000000}">
      <formula1>"○"</formula1>
    </dataValidation>
    <dataValidation type="date" allowBlank="1" showInputMessage="1" showErrorMessage="1" error="R4/6/1～R5/1/31までの日付を入力してください。" sqref="F47:F61 Y47:Y61 Y15:Y29 F15:F29" xr:uid="{00000000-0002-0000-0500-000002000000}">
      <formula1>INDIRECT("リスト!$G$55")</formula1>
      <formula2>INDIRECT("リスト!$G$56")</formula2>
    </dataValidation>
    <dataValidation type="whole" allowBlank="1" showInputMessage="1" showErrorMessage="1" error="0～130の間で入力してください。" sqref="H10:I29 H42:I61" xr:uid="{00000000-0002-0000-0500-000003000000}">
      <formula1>0</formula1>
      <formula2>INDIRECT("リスト!$C$84")</formula2>
    </dataValidation>
    <dataValidation allowBlank="1" error="0～3の間で入力してください。" sqref="G42:G61 G10:G29" xr:uid="{00000000-0002-0000-0500-000004000000}"/>
    <dataValidation allowBlank="1" error="0～365の間で入力してください。" sqref="J10:J29 J42:J61" xr:uid="{00000000-0002-0000-0500-000005000000}"/>
    <dataValidation type="date" allowBlank="1" showErrorMessage="1" prompt="2018/6/1～2019/1/31まで入力できます。" sqref="Y10:Y14 Y42:Y46" xr:uid="{00000000-0002-0000-0500-000006000000}">
      <formula1>INDIRECT("リスト!$G$54")</formula1>
      <formula2>INDIRECT("リスト!$G$55")</formula2>
    </dataValidation>
    <dataValidation type="date" allowBlank="1" showInputMessage="1" showErrorMessage="1" error="R4/4/1～R5/1/31までの日付を入力してください。" sqref="F42:F46 F10:F14" xr:uid="{7F3E526F-FB63-42AC-848E-5233E05D1B7D}">
      <formula1>INDIRECT("リスト!$G$48")</formula1>
      <formula2>INDIRECT("リスト!$G$49")</formula2>
    </dataValidation>
  </dataValidations>
  <printOptions horizontalCentered="1"/>
  <pageMargins left="0.19685039370078741" right="0.19685039370078741" top="0.78740157480314965" bottom="0.19685039370078741" header="0.39370078740157483" footer="0.19685039370078741"/>
  <pageSetup paperSize="9" scale="73" orientation="landscape" r:id="rId2"/>
  <rowBreaks count="1" manualBreakCount="1">
    <brk id="32" max="3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4"/>
  </sheetPr>
  <dimension ref="B1:Z68"/>
  <sheetViews>
    <sheetView view="pageBreakPreview" zoomScale="85" zoomScaleNormal="75" zoomScaleSheetLayoutView="85" workbookViewId="0">
      <selection activeCell="I8" sqref="I8"/>
    </sheetView>
  </sheetViews>
  <sheetFormatPr defaultRowHeight="13.5" customHeight="1"/>
  <cols>
    <col min="1" max="4" width="3.625" style="120" customWidth="1"/>
    <col min="5" max="5" width="15.625" style="120" customWidth="1"/>
    <col min="6" max="14" width="10.625" style="120" customWidth="1"/>
    <col min="15" max="15" width="4.5" style="120" customWidth="1"/>
    <col min="16" max="16" width="44.75" style="120" customWidth="1"/>
    <col min="17" max="17" width="5.625" style="120" customWidth="1"/>
    <col min="18" max="18" width="60.625" style="155" customWidth="1"/>
    <col min="19" max="19" width="9" style="120" customWidth="1"/>
    <col min="20" max="26" width="9" style="120" hidden="1" customWidth="1"/>
    <col min="27" max="16384" width="9" style="120"/>
  </cols>
  <sheetData>
    <row r="1" spans="2:26" ht="20.100000000000001" customHeight="1">
      <c r="B1" s="730" t="s">
        <v>321</v>
      </c>
      <c r="C1" s="730"/>
      <c r="D1" s="730"/>
      <c r="E1" s="730"/>
      <c r="G1" s="478" t="s">
        <v>569</v>
      </c>
      <c r="H1" s="477"/>
      <c r="I1" s="477"/>
      <c r="J1" s="360"/>
      <c r="O1" s="121"/>
      <c r="P1" s="211" t="str">
        <f>IF('2-1(表紙)'!$J$3="","提出区分",'2-1(表紙)'!$J$3)</f>
        <v>提出区分</v>
      </c>
      <c r="R1" s="120"/>
    </row>
    <row r="2" spans="2:26" ht="20.100000000000001" customHeight="1">
      <c r="G2" s="477"/>
      <c r="H2" s="477"/>
      <c r="I2" s="477"/>
      <c r="J2" s="360"/>
      <c r="R2" s="120"/>
    </row>
    <row r="3" spans="2:26" ht="20.100000000000001" customHeight="1">
      <c r="B3" s="787" t="s">
        <v>335</v>
      </c>
      <c r="C3" s="787"/>
      <c r="D3" s="787"/>
      <c r="E3" s="787"/>
      <c r="F3" s="842"/>
      <c r="G3" s="838"/>
      <c r="H3" s="838"/>
      <c r="I3" s="569"/>
      <c r="J3" s="569"/>
      <c r="M3" s="730" t="s">
        <v>204</v>
      </c>
      <c r="N3" s="730"/>
      <c r="O3" s="771" t="str">
        <f>IF('2-1(表紙)'!$I$15="","",'2-1(表紙)'!$I$15)</f>
        <v/>
      </c>
      <c r="P3" s="772"/>
      <c r="Q3" s="777"/>
      <c r="R3" s="120"/>
    </row>
    <row r="4" spans="2:26" ht="20.100000000000001" customHeight="1">
      <c r="B4" s="787"/>
      <c r="C4" s="787"/>
      <c r="D4" s="787"/>
      <c r="E4" s="787"/>
      <c r="F4" s="842"/>
      <c r="G4" s="838"/>
      <c r="H4" s="838"/>
      <c r="I4" s="569"/>
      <c r="J4" s="569"/>
      <c r="M4" s="730" t="s">
        <v>205</v>
      </c>
      <c r="N4" s="730"/>
      <c r="O4" s="771" t="str">
        <f>IF('2-1(表紙)'!$J$15="","",'2-1(表紙)'!$J$15)</f>
        <v/>
      </c>
      <c r="P4" s="772"/>
      <c r="Q4" s="777"/>
      <c r="R4" s="120"/>
    </row>
    <row r="5" spans="2:26" ht="20.100000000000001" customHeight="1">
      <c r="B5" s="787"/>
      <c r="C5" s="787"/>
      <c r="D5" s="787"/>
      <c r="E5" s="787"/>
      <c r="F5" s="842"/>
      <c r="G5" s="838"/>
      <c r="H5" s="838"/>
      <c r="I5" s="569"/>
      <c r="J5" s="569"/>
      <c r="M5" s="730" t="s">
        <v>639</v>
      </c>
      <c r="N5" s="730"/>
      <c r="O5" s="771" t="str">
        <f>IF('2-1(表紙)'!$H$10="","",'2-1(表紙)'!$H$10)</f>
        <v/>
      </c>
      <c r="P5" s="772"/>
      <c r="Q5" s="392" t="str">
        <f>IF('2-1(表紙)'!$K$15="","",'2-1(表紙)'!$K$15)</f>
        <v/>
      </c>
      <c r="R5" s="120"/>
    </row>
    <row r="6" spans="2:26" ht="22.5" customHeight="1">
      <c r="B6" s="240"/>
      <c r="C6" s="240"/>
      <c r="D6" s="240"/>
      <c r="E6" s="240"/>
      <c r="F6" s="476"/>
      <c r="G6" s="240"/>
      <c r="H6" s="240"/>
      <c r="I6" s="240"/>
      <c r="J6" s="240"/>
      <c r="K6" s="240"/>
      <c r="L6" s="240"/>
      <c r="M6" s="240"/>
      <c r="N6" s="240"/>
      <c r="O6" s="138"/>
      <c r="P6" s="34"/>
    </row>
    <row r="7" spans="2:26" ht="20.100000000000001" customHeight="1">
      <c r="B7" s="822" t="s">
        <v>264</v>
      </c>
      <c r="C7" s="832" t="s">
        <v>219</v>
      </c>
      <c r="D7" s="832" t="s">
        <v>0</v>
      </c>
      <c r="E7" s="829" t="s">
        <v>1</v>
      </c>
      <c r="F7" s="829" t="s">
        <v>155</v>
      </c>
      <c r="G7" s="829"/>
      <c r="H7" s="829"/>
      <c r="I7" s="829"/>
      <c r="J7" s="829"/>
      <c r="K7" s="829"/>
      <c r="L7" s="829"/>
      <c r="M7" s="829"/>
      <c r="N7" s="829"/>
      <c r="O7" s="822" t="s">
        <v>161</v>
      </c>
      <c r="P7" s="798" t="s">
        <v>531</v>
      </c>
      <c r="Q7" s="829"/>
    </row>
    <row r="8" spans="2:26" ht="65.099999999999994" customHeight="1" thickBot="1">
      <c r="B8" s="802"/>
      <c r="C8" s="833"/>
      <c r="D8" s="833"/>
      <c r="E8" s="830"/>
      <c r="F8" s="353" t="s">
        <v>454</v>
      </c>
      <c r="G8" s="46" t="s">
        <v>244</v>
      </c>
      <c r="H8" s="46" t="s">
        <v>243</v>
      </c>
      <c r="I8" s="46" t="s">
        <v>256</v>
      </c>
      <c r="J8" s="46" t="s">
        <v>257</v>
      </c>
      <c r="K8" s="46" t="s">
        <v>157</v>
      </c>
      <c r="L8" s="46" t="s">
        <v>158</v>
      </c>
      <c r="M8" s="46" t="s">
        <v>159</v>
      </c>
      <c r="N8" s="46" t="s">
        <v>160</v>
      </c>
      <c r="O8" s="802"/>
      <c r="P8" s="830"/>
      <c r="Q8" s="830"/>
      <c r="R8" s="555" t="s">
        <v>571</v>
      </c>
    </row>
    <row r="9" spans="2:26" ht="20.100000000000001" customHeight="1" thickTop="1">
      <c r="B9" s="839" t="str">
        <f>'2-2(基本)'!B10</f>
        <v>ＴＲ</v>
      </c>
      <c r="C9" s="835" t="s">
        <v>612</v>
      </c>
      <c r="D9" s="836"/>
      <c r="E9" s="837"/>
      <c r="F9" s="117" t="str">
        <f t="shared" ref="F9:N9" si="0">IF((COUNTIF(F10:F14,"&gt;0")+COUNTIF(F44:F48,"&gt;0"))=0,"",SUM(F10:F14)+SUM(F44:F48))</f>
        <v/>
      </c>
      <c r="G9" s="464" t="str">
        <f>IF((COUNTIF(G10:G14,"&gt;0")+COUNTIF(G44:G48,"&gt;0"))=0,"",SUM(G10:G14)+SUM(G44:G48))</f>
        <v/>
      </c>
      <c r="H9" s="464" t="str">
        <f t="shared" si="0"/>
        <v/>
      </c>
      <c r="I9" s="464" t="str">
        <f t="shared" si="0"/>
        <v/>
      </c>
      <c r="J9" s="464" t="str">
        <f t="shared" si="0"/>
        <v/>
      </c>
      <c r="K9" s="464" t="str">
        <f t="shared" si="0"/>
        <v/>
      </c>
      <c r="L9" s="464" t="str">
        <f t="shared" si="0"/>
        <v/>
      </c>
      <c r="M9" s="464" t="str">
        <f t="shared" si="0"/>
        <v/>
      </c>
      <c r="N9" s="464" t="str">
        <f t="shared" si="0"/>
        <v/>
      </c>
      <c r="O9" s="188" t="str">
        <f>IF((COUNTIF(O10:O14,"&gt;0")+COUNTIF(O44:O48,"&gt;0"))=0,"",SUM(O10:O14)+SUM(O44:O48))</f>
        <v/>
      </c>
      <c r="P9" s="821"/>
      <c r="Q9" s="821"/>
      <c r="R9" s="558"/>
      <c r="Z9" s="525" t="s">
        <v>459</v>
      </c>
    </row>
    <row r="10" spans="2:26" ht="20.100000000000001" customHeight="1">
      <c r="B10" s="839"/>
      <c r="C10" s="123">
        <v>1</v>
      </c>
      <c r="D10" s="206" t="str">
        <f>IF('2-2(基本)'!D10="","",'2-2(基本)'!D10)</f>
        <v/>
      </c>
      <c r="E10" s="124" t="str">
        <f>IF('2-2(基本)'!E10="","",'2-2(基本)'!E10)</f>
        <v/>
      </c>
      <c r="F10" s="118" t="str">
        <f>IF(OR(E10="",COUNTIF(G10:N10,"&gt;0")=0),"",SUM(G10:N10))</f>
        <v/>
      </c>
      <c r="G10" s="137"/>
      <c r="H10" s="137"/>
      <c r="I10" s="137"/>
      <c r="J10" s="137"/>
      <c r="K10" s="137"/>
      <c r="L10" s="137"/>
      <c r="M10" s="137"/>
      <c r="N10" s="137"/>
      <c r="O10" s="118" t="str">
        <f>IF(OR(E10="",COUNTIF(G10:N10,"&gt;0")=0),"",COUNTIF(G10:N10,"&gt;0"))</f>
        <v/>
      </c>
      <c r="P10" s="812"/>
      <c r="Q10" s="812"/>
      <c r="R10" s="556" t="str">
        <f>IF((COUNTIF(G10:N10,"&lt;&gt;90000")-COUNTBLANK(G10:N10))&gt;0,"90,000円以外の入力があります。","") &amp; IF(AND($P$1="実績報告書（上期）",SUM(K10:N10)&gt;0),"上期実績時は10月以降に金額を入力しないでください","")</f>
        <v/>
      </c>
      <c r="Z10" s="523">
        <v>90000</v>
      </c>
    </row>
    <row r="11" spans="2:26" ht="20.100000000000001" customHeight="1">
      <c r="B11" s="839"/>
      <c r="C11" s="140">
        <v>2</v>
      </c>
      <c r="D11" s="204" t="str">
        <f>IF('2-2(基本)'!D11="","",'2-2(基本)'!D11)</f>
        <v/>
      </c>
      <c r="E11" s="139" t="str">
        <f>IF('2-2(基本)'!E11="","",'2-2(基本)'!E11)</f>
        <v/>
      </c>
      <c r="F11" s="141" t="str">
        <f>IF(OR(E11="",COUNTIF(G11:N11,"&gt;0")=0),"",SUM(G11:N11))</f>
        <v/>
      </c>
      <c r="G11" s="137"/>
      <c r="H11" s="137"/>
      <c r="I11" s="137"/>
      <c r="J11" s="137"/>
      <c r="K11" s="137"/>
      <c r="L11" s="137"/>
      <c r="M11" s="137"/>
      <c r="N11" s="137"/>
      <c r="O11" s="141" t="str">
        <f>IF(OR(E11="",COUNTIF(G11:N11,"&gt;0")=0),"",COUNTIF(G11:N11,"&gt;0"))</f>
        <v/>
      </c>
      <c r="P11" s="812"/>
      <c r="Q11" s="812"/>
      <c r="R11" s="556" t="str">
        <f>IF((COUNTIF(G11:N11,"&lt;&gt;90000")-COUNTBLANK(G11:N11))&gt;0,"90,000円以外の入力があります。","") &amp; IF(AND($P$1="実績報告書（上期）",SUM(K11:N11)&gt;0),"上期実績時は10月以降に金額を入力しないでください","")</f>
        <v/>
      </c>
      <c r="Z11" s="523">
        <f>Z10</f>
        <v>90000</v>
      </c>
    </row>
    <row r="12" spans="2:26" ht="20.100000000000001" customHeight="1">
      <c r="B12" s="839"/>
      <c r="C12" s="140">
        <v>3</v>
      </c>
      <c r="D12" s="204" t="str">
        <f>IF('2-2(基本)'!D12="","",'2-2(基本)'!D12)</f>
        <v/>
      </c>
      <c r="E12" s="139" t="str">
        <f>IF('2-2(基本)'!E12="","",'2-2(基本)'!E12)</f>
        <v/>
      </c>
      <c r="F12" s="141" t="str">
        <f>IF(OR(E12="",COUNTIF(G12:N12,"&gt;0")=0),"",SUM(G12:N12))</f>
        <v/>
      </c>
      <c r="G12" s="137"/>
      <c r="H12" s="137"/>
      <c r="I12" s="137"/>
      <c r="J12" s="137"/>
      <c r="K12" s="137"/>
      <c r="L12" s="137"/>
      <c r="M12" s="137"/>
      <c r="N12" s="137"/>
      <c r="O12" s="141" t="str">
        <f>IF(OR(E12="",COUNTIF(G12:N12,"&gt;0")=0),"",COUNTIF(G12:N12,"&gt;0"))</f>
        <v/>
      </c>
      <c r="P12" s="812"/>
      <c r="Q12" s="812"/>
      <c r="R12" s="556" t="str">
        <f>IF((COUNTIF(G12:N12,"&lt;&gt;90000")-COUNTBLANK(G12:N12))&gt;0,"90,000円以外の入力があります。","") &amp; IF(AND($P$1="実績報告書（上期）",SUM(K12:N12)&gt;0),"上期実績時は10月以降に金額を入力しないでください","")</f>
        <v/>
      </c>
      <c r="Z12" s="523">
        <f>Z10</f>
        <v>90000</v>
      </c>
    </row>
    <row r="13" spans="2:26" ht="20.100000000000001" customHeight="1">
      <c r="B13" s="839"/>
      <c r="C13" s="140">
        <v>4</v>
      </c>
      <c r="D13" s="204" t="str">
        <f>IF('2-2(基本)'!D13="","",'2-2(基本)'!D13)</f>
        <v/>
      </c>
      <c r="E13" s="139" t="str">
        <f>IF('2-2(基本)'!E13="","",'2-2(基本)'!E13)</f>
        <v/>
      </c>
      <c r="F13" s="141" t="str">
        <f>IF(OR(E13="",COUNTIF(G13:N13,"&gt;0")=0),"",SUM(G13:N13))</f>
        <v/>
      </c>
      <c r="G13" s="137"/>
      <c r="H13" s="137"/>
      <c r="I13" s="137"/>
      <c r="J13" s="137"/>
      <c r="K13" s="137"/>
      <c r="L13" s="137"/>
      <c r="M13" s="137"/>
      <c r="N13" s="137"/>
      <c r="O13" s="141" t="str">
        <f>IF(OR(E13="",COUNTIF(G13:N13,"&gt;0")=0),"",COUNTIF(G13:N13,"&gt;0"))</f>
        <v/>
      </c>
      <c r="P13" s="812"/>
      <c r="Q13" s="812"/>
      <c r="R13" s="556" t="str">
        <f>IF((COUNTIF(G13:N13,"&lt;&gt;90000")-COUNTBLANK(G13:N13))&gt;0,"90,000円以外の入力があります。","") &amp; IF(AND($P$1="実績報告書（上期）",SUM(K13:N13)&gt;0),"上期実績時は10月以降に金額を入力しないでください","")</f>
        <v/>
      </c>
      <c r="T13" s="778" t="s">
        <v>455</v>
      </c>
      <c r="U13" s="779"/>
      <c r="V13" s="479">
        <f>IF(G3&lt;&gt;"",G3,T17)</f>
        <v>0.8</v>
      </c>
      <c r="Z13" s="523">
        <f>Z10</f>
        <v>90000</v>
      </c>
    </row>
    <row r="14" spans="2:26" ht="20.100000000000001" customHeight="1" thickBot="1">
      <c r="B14" s="840"/>
      <c r="C14" s="125">
        <v>5</v>
      </c>
      <c r="D14" s="207" t="str">
        <f>IF('2-2(基本)'!D14="","",'2-2(基本)'!D14)</f>
        <v/>
      </c>
      <c r="E14" s="126" t="str">
        <f>IF('2-2(基本)'!E14="","",'2-2(基本)'!E14)</f>
        <v/>
      </c>
      <c r="F14" s="127" t="str">
        <f>IF(OR(E14="",COUNTIF(G14:N14,"&gt;0")=0),"",SUM(G14:N14))</f>
        <v/>
      </c>
      <c r="G14" s="136"/>
      <c r="H14" s="136"/>
      <c r="I14" s="136"/>
      <c r="J14" s="136"/>
      <c r="K14" s="136"/>
      <c r="L14" s="136"/>
      <c r="M14" s="136"/>
      <c r="N14" s="136"/>
      <c r="O14" s="128" t="str">
        <f>IF(OR(E14="",COUNTIF(G14:N14,"&gt;0")=0),"",COUNTIF(G14:N14,"&gt;0"))</f>
        <v/>
      </c>
      <c r="P14" s="820"/>
      <c r="Q14" s="820"/>
      <c r="R14" s="556" t="str">
        <f>IF((COUNTIF(G14:N14,"&lt;&gt;90000")-COUNTBLANK(G14:N14))&gt;0,"90,000円以外の入力があります。","") &amp; IF(AND($P$1="実績報告書（上期）",SUM(K14:N14)&gt;0),"上期実績時は10月以降に金額を入力しないでください","")</f>
        <v/>
      </c>
      <c r="Z14" s="524">
        <f>Z10</f>
        <v>90000</v>
      </c>
    </row>
    <row r="15" spans="2:26" ht="20.100000000000001" customHeight="1" thickTop="1">
      <c r="B15" s="813" t="s">
        <v>482</v>
      </c>
      <c r="C15" s="823" t="str">
        <f>"月額上限："&amp;TEXT(Z16,"#,##0")&amp;" 円"</f>
        <v>月額上限：定着率未入力！ 円</v>
      </c>
      <c r="D15" s="824"/>
      <c r="E15" s="825"/>
      <c r="F15" s="129" t="str">
        <f t="shared" ref="F15:O15" si="1">IF((COUNTIF(F16:F20,"&gt;0")+COUNTIF(F50:F54,"&gt;0"))=0,"",SUM(F16:F20)+SUM(F50:F54))</f>
        <v/>
      </c>
      <c r="G15" s="528" t="str">
        <f t="shared" si="1"/>
        <v/>
      </c>
      <c r="H15" s="528" t="str">
        <f t="shared" si="1"/>
        <v/>
      </c>
      <c r="I15" s="528" t="str">
        <f t="shared" si="1"/>
        <v/>
      </c>
      <c r="J15" s="528" t="str">
        <f t="shared" si="1"/>
        <v/>
      </c>
      <c r="K15" s="528" t="str">
        <f t="shared" si="1"/>
        <v/>
      </c>
      <c r="L15" s="528" t="str">
        <f t="shared" si="1"/>
        <v/>
      </c>
      <c r="M15" s="528" t="str">
        <f t="shared" si="1"/>
        <v/>
      </c>
      <c r="N15" s="528" t="str">
        <f t="shared" si="1"/>
        <v/>
      </c>
      <c r="O15" s="129" t="str">
        <f t="shared" si="1"/>
        <v/>
      </c>
      <c r="P15" s="821"/>
      <c r="Q15" s="821"/>
      <c r="R15" s="557"/>
      <c r="T15" s="730" t="s">
        <v>456</v>
      </c>
      <c r="U15" s="730"/>
      <c r="V15" s="730"/>
      <c r="W15" s="730"/>
      <c r="X15" s="348" t="s">
        <v>457</v>
      </c>
      <c r="Y15" s="519" t="s">
        <v>458</v>
      </c>
      <c r="Z15" s="525" t="s">
        <v>564</v>
      </c>
    </row>
    <row r="16" spans="2:26" ht="20.100000000000001" customHeight="1">
      <c r="B16" s="814"/>
      <c r="C16" s="130">
        <v>6</v>
      </c>
      <c r="D16" s="210" t="str">
        <f>IF('2-2(基本)'!D15="","",'2-2(基本)'!D15)</f>
        <v/>
      </c>
      <c r="E16" s="131" t="str">
        <f>IF('2-2(基本)'!E15="","",'2-2(基本)'!E15)</f>
        <v/>
      </c>
      <c r="F16" s="117" t="str">
        <f>IF(OR(E16="",COUNTIF(G16:N16,"&gt;0")=0),"",SUM(G16:N16))</f>
        <v/>
      </c>
      <c r="G16" s="137"/>
      <c r="H16" s="137"/>
      <c r="I16" s="137"/>
      <c r="J16" s="137"/>
      <c r="K16" s="137"/>
      <c r="L16" s="137"/>
      <c r="M16" s="137"/>
      <c r="N16" s="137"/>
      <c r="O16" s="132" t="str">
        <f>IF(OR(E16="",COUNTIF(G16:N16,"&gt;0")=0),"",COUNTIF(G16:N16,"&gt;0"))</f>
        <v/>
      </c>
      <c r="P16" s="812"/>
      <c r="Q16" s="812"/>
      <c r="R16" s="556" t="str">
        <f>IF((COUNTIF(G16:N16,"&lt;&gt;"&amp;$Z$16)-COUNTBLANK(G16:N16))&gt;0,TEXT($Z$16,"#,##0")&amp;"円以外の入力があります。","") &amp; IF(AND($P$1="実績報告書（上期）",SUM(K16:N16)&gt;0),"上期実績時は10月以降に金額を入力しないでください","")</f>
        <v/>
      </c>
      <c r="T16" s="349">
        <v>1</v>
      </c>
      <c r="U16" s="350" t="s">
        <v>460</v>
      </c>
      <c r="V16" s="350"/>
      <c r="W16" s="351"/>
      <c r="X16" s="348">
        <v>1.05</v>
      </c>
      <c r="Y16" s="761">
        <f>IF(V13="新規・5年利用無",X17,IF(V13&lt;T19,X19,IF(AND(V13&gt;=T18,V13&lt;V18),X18,IF(AND(V13&gt;=T17,V13&lt;V17),X17,IF(V13=T16,X16,"")))))</f>
        <v>1</v>
      </c>
      <c r="Z16" s="523" t="str">
        <f>IF(G3&lt;&gt;"",Y16*90000,"定着率未入力！")</f>
        <v>定着率未入力！</v>
      </c>
    </row>
    <row r="17" spans="2:26" ht="20.100000000000001" customHeight="1">
      <c r="B17" s="814"/>
      <c r="C17" s="123">
        <v>7</v>
      </c>
      <c r="D17" s="206" t="str">
        <f>IF('2-2(基本)'!D16="","",'2-2(基本)'!D16)</f>
        <v/>
      </c>
      <c r="E17" s="124" t="str">
        <f>IF('2-2(基本)'!E16="","",'2-2(基本)'!E16)</f>
        <v/>
      </c>
      <c r="F17" s="118" t="str">
        <f>IF(OR(E17="",COUNTIF(G17:N17,"&gt;0")=0),"",SUM(G17:N17))</f>
        <v/>
      </c>
      <c r="G17" s="137"/>
      <c r="H17" s="137"/>
      <c r="I17" s="137"/>
      <c r="J17" s="137"/>
      <c r="K17" s="137"/>
      <c r="L17" s="137"/>
      <c r="M17" s="137"/>
      <c r="N17" s="137"/>
      <c r="O17" s="133" t="str">
        <f>IF(OR(E17="",COUNTIF(G17:N17,"&gt;0")=0),"",COUNTIF(G17:N17,"&gt;0"))</f>
        <v/>
      </c>
      <c r="P17" s="812"/>
      <c r="Q17" s="812"/>
      <c r="R17" s="556" t="str">
        <f>IF((COUNTIF(G17:N17,"&lt;&gt;"&amp;$Z$16)-COUNTBLANK(G17:N17))&gt;0,TEXT($Z$16,"#,##0")&amp;"円以外の入力があります。","") &amp; IF(AND($P$1="実績報告書（上期）",SUM(K17:N17)&gt;0),"上期実績時は10月以降に金額を入力しないでください","")</f>
        <v/>
      </c>
      <c r="T17" s="349">
        <v>0.8</v>
      </c>
      <c r="U17" s="350" t="s">
        <v>460</v>
      </c>
      <c r="V17" s="350">
        <v>1</v>
      </c>
      <c r="W17" s="351" t="s">
        <v>461</v>
      </c>
      <c r="X17" s="348">
        <v>1</v>
      </c>
      <c r="Y17" s="762"/>
      <c r="Z17" s="523" t="str">
        <f>Z16</f>
        <v>定着率未入力！</v>
      </c>
    </row>
    <row r="18" spans="2:26" ht="20.100000000000001" customHeight="1">
      <c r="B18" s="814"/>
      <c r="C18" s="123">
        <v>8</v>
      </c>
      <c r="D18" s="206" t="str">
        <f>IF('2-2(基本)'!D17="","",'2-2(基本)'!D17)</f>
        <v/>
      </c>
      <c r="E18" s="124" t="str">
        <f>IF('2-2(基本)'!E17="","",'2-2(基本)'!E17)</f>
        <v/>
      </c>
      <c r="F18" s="118" t="str">
        <f>IF(OR(E18="",COUNTIF(G18:N18,"&gt;0")=0),"",SUM(G18:N18))</f>
        <v/>
      </c>
      <c r="G18" s="137"/>
      <c r="H18" s="137"/>
      <c r="I18" s="137"/>
      <c r="J18" s="137"/>
      <c r="K18" s="137"/>
      <c r="L18" s="137"/>
      <c r="M18" s="137"/>
      <c r="N18" s="137"/>
      <c r="O18" s="133" t="str">
        <f>IF(OR(E18="",COUNTIF(G18:N18,"&gt;0")=0),"",COUNTIF(G18:N18,"&gt;0"))</f>
        <v/>
      </c>
      <c r="P18" s="812"/>
      <c r="Q18" s="812"/>
      <c r="R18" s="556" t="str">
        <f>IF((COUNTIF(G18:N18,"&lt;&gt;"&amp;$Z$16)-COUNTBLANK(G18:N18))&gt;0,TEXT($Z$16,"#,##0")&amp;"円以外の入力があります。","") &amp; IF(AND($P$1="実績報告書（上期）",SUM(K18:N18)&gt;0),"上期実績時は10月以降に金額を入力しないでください","")</f>
        <v/>
      </c>
      <c r="T18" s="349">
        <v>0.6</v>
      </c>
      <c r="U18" s="350" t="s">
        <v>460</v>
      </c>
      <c r="V18" s="350">
        <v>0.8</v>
      </c>
      <c r="W18" s="351" t="s">
        <v>461</v>
      </c>
      <c r="X18" s="348">
        <v>0.95</v>
      </c>
      <c r="Y18" s="762"/>
      <c r="Z18" s="523" t="str">
        <f>Z16</f>
        <v>定着率未入力！</v>
      </c>
    </row>
    <row r="19" spans="2:26" ht="20.100000000000001" customHeight="1">
      <c r="B19" s="814"/>
      <c r="C19" s="123">
        <v>9</v>
      </c>
      <c r="D19" s="206" t="str">
        <f>IF('2-2(基本)'!D18="","",'2-2(基本)'!D18)</f>
        <v/>
      </c>
      <c r="E19" s="124" t="str">
        <f>IF('2-2(基本)'!E18="","",'2-2(基本)'!E18)</f>
        <v/>
      </c>
      <c r="F19" s="118" t="str">
        <f>IF(OR(E19="",COUNTIF(G19:N19,"&gt;0")=0),"",SUM(G19:N19))</f>
        <v/>
      </c>
      <c r="G19" s="137"/>
      <c r="H19" s="137"/>
      <c r="I19" s="137"/>
      <c r="J19" s="137"/>
      <c r="K19" s="137"/>
      <c r="L19" s="137"/>
      <c r="M19" s="137"/>
      <c r="N19" s="137"/>
      <c r="O19" s="133" t="str">
        <f>IF(OR(E19="",COUNTIF(G19:N19,"&gt;0")=0),"",COUNTIF(G19:N19,"&gt;0"))</f>
        <v/>
      </c>
      <c r="P19" s="812"/>
      <c r="Q19" s="812"/>
      <c r="R19" s="556" t="str">
        <f>IF((COUNTIF(G19:N19,"&lt;&gt;"&amp;$Z$16)-COUNTBLANK(G19:N19))&gt;0,TEXT($Z$16,"#,##0")&amp;"円以外の入力があります。","") &amp; IF(AND($P$1="実績報告書（上期）",SUM(K19:N19)&gt;0),"上期実績時は10月以降に金額を入力しないでください","")</f>
        <v/>
      </c>
      <c r="T19" s="349">
        <v>0.6</v>
      </c>
      <c r="U19" s="350" t="s">
        <v>461</v>
      </c>
      <c r="V19" s="350"/>
      <c r="W19" s="351"/>
      <c r="X19" s="348">
        <v>0.9</v>
      </c>
      <c r="Y19" s="841"/>
      <c r="Z19" s="523" t="str">
        <f>Z16</f>
        <v>定着率未入力！</v>
      </c>
    </row>
    <row r="20" spans="2:26" ht="20.100000000000001" customHeight="1" thickBot="1">
      <c r="B20" s="815"/>
      <c r="C20" s="125">
        <v>10</v>
      </c>
      <c r="D20" s="207" t="str">
        <f>IF('2-2(基本)'!D19="","",'2-2(基本)'!D19)</f>
        <v/>
      </c>
      <c r="E20" s="126" t="str">
        <f>IF('2-2(基本)'!E19="","",'2-2(基本)'!E19)</f>
        <v/>
      </c>
      <c r="F20" s="127" t="str">
        <f>IF(OR(E20="",COUNTIF(G20:N20,"&gt;0")=0),"",SUM(G20:N20))</f>
        <v/>
      </c>
      <c r="G20" s="136"/>
      <c r="H20" s="136"/>
      <c r="I20" s="136"/>
      <c r="J20" s="136"/>
      <c r="K20" s="136"/>
      <c r="L20" s="136"/>
      <c r="M20" s="136"/>
      <c r="N20" s="136"/>
      <c r="O20" s="128" t="str">
        <f>IF(OR(E20="",COUNTIF(G20:N20,"&gt;0")=0),"",COUNTIF(G20:N20,"&gt;0"))</f>
        <v/>
      </c>
      <c r="P20" s="820"/>
      <c r="Q20" s="820"/>
      <c r="R20" s="556" t="str">
        <f>IF((COUNTIF(G20:N20,"&lt;&gt;"&amp;$Z$16)-COUNTBLANK(G20:N20))&gt;0,TEXT($Z$16,"#,##0")&amp;"円以外の入力があります。","") &amp; IF(AND($P$1="実績報告書（上期）",SUM(K20:N20)&gt;0),"上期実績時は10月以降に金額を入力しないでください","")</f>
        <v/>
      </c>
      <c r="Z20" s="524" t="str">
        <f>Z16</f>
        <v>定着率未入力！</v>
      </c>
    </row>
    <row r="21" spans="2:26" ht="20.100000000000001" customHeight="1" thickTop="1" thickBot="1">
      <c r="B21" s="813" t="s">
        <v>483</v>
      </c>
      <c r="C21" s="826" t="s">
        <v>528</v>
      </c>
      <c r="D21" s="827"/>
      <c r="E21" s="828"/>
      <c r="F21" s="129" t="str">
        <f t="shared" ref="F21:O21" si="2">IF((COUNTIF(F22:F26,"&gt;0")+COUNTIF(F56:F60,"&gt;0"))=0,"",SUM(F22:F26)+SUM(F56:F60))</f>
        <v/>
      </c>
      <c r="G21" s="528" t="str">
        <f t="shared" si="2"/>
        <v/>
      </c>
      <c r="H21" s="528" t="str">
        <f t="shared" si="2"/>
        <v/>
      </c>
      <c r="I21" s="528" t="str">
        <f t="shared" si="2"/>
        <v/>
      </c>
      <c r="J21" s="528" t="str">
        <f t="shared" si="2"/>
        <v/>
      </c>
      <c r="K21" s="528" t="str">
        <f t="shared" si="2"/>
        <v/>
      </c>
      <c r="L21" s="528" t="str">
        <f t="shared" si="2"/>
        <v/>
      </c>
      <c r="M21" s="528" t="str">
        <f t="shared" si="2"/>
        <v/>
      </c>
      <c r="N21" s="528" t="str">
        <f t="shared" si="2"/>
        <v/>
      </c>
      <c r="O21" s="129" t="str">
        <f t="shared" si="2"/>
        <v/>
      </c>
      <c r="P21" s="821"/>
      <c r="Q21" s="821"/>
      <c r="R21" s="557"/>
      <c r="Z21" s="520"/>
    </row>
    <row r="22" spans="2:26" ht="20.100000000000001" customHeight="1" thickTop="1">
      <c r="B22" s="814"/>
      <c r="C22" s="123">
        <v>11</v>
      </c>
      <c r="D22" s="206" t="str">
        <f>IF('2-2(基本)'!D20="","",'2-2(基本)'!D20)</f>
        <v/>
      </c>
      <c r="E22" s="124" t="str">
        <f>IF('2-2(基本)'!E20="","",'2-2(基本)'!E20)</f>
        <v/>
      </c>
      <c r="F22" s="118" t="str">
        <f>IF(OR(E22="",COUNTIF(G22:N22,"&gt;0")=0),"",SUM(G22:N22))</f>
        <v/>
      </c>
      <c r="G22" s="137"/>
      <c r="H22" s="137"/>
      <c r="I22" s="137"/>
      <c r="J22" s="137"/>
      <c r="K22" s="137"/>
      <c r="L22" s="137"/>
      <c r="M22" s="137"/>
      <c r="N22" s="137"/>
      <c r="O22" s="133" t="str">
        <f>IF(OR(E22="",COUNTIF(G22:N22,"&gt;0")=0),"",COUNTIF(G22:N22,"&gt;0"))</f>
        <v/>
      </c>
      <c r="P22" s="812"/>
      <c r="Q22" s="812"/>
      <c r="R22" s="556" t="str">
        <f>IF((COUNTIF(G22:N22,"&lt;&gt;90000")-COUNTBLANK(G22:N22))&gt;0,"90,000円以外の入力があります。","") &amp; IF(AND($P$1="実績報告書（上期）",SUM(K22:N22)&gt;0),"上期実績時は10月以降に金額を入力しないでください","")</f>
        <v/>
      </c>
      <c r="Z22" s="526">
        <v>90000</v>
      </c>
    </row>
    <row r="23" spans="2:26" ht="20.100000000000001" customHeight="1">
      <c r="B23" s="814"/>
      <c r="C23" s="123">
        <v>12</v>
      </c>
      <c r="D23" s="206" t="str">
        <f>IF('2-2(基本)'!D21="","",'2-2(基本)'!D21)</f>
        <v/>
      </c>
      <c r="E23" s="124" t="str">
        <f>IF('2-2(基本)'!E21="","",'2-2(基本)'!E21)</f>
        <v/>
      </c>
      <c r="F23" s="118" t="str">
        <f>IF(OR(E23="",COUNTIF(G23:N23,"&gt;0")=0),"",SUM(G23:N23))</f>
        <v/>
      </c>
      <c r="G23" s="137"/>
      <c r="H23" s="137"/>
      <c r="I23" s="137"/>
      <c r="J23" s="137"/>
      <c r="K23" s="137"/>
      <c r="L23" s="137"/>
      <c r="M23" s="137"/>
      <c r="N23" s="137"/>
      <c r="O23" s="133" t="str">
        <f>IF(OR(E23="",COUNTIF(G23:N23,"&gt;0")=0),"",COUNTIF(G23:N23,"&gt;0"))</f>
        <v/>
      </c>
      <c r="P23" s="812"/>
      <c r="Q23" s="812"/>
      <c r="R23" s="556" t="str">
        <f>IF((COUNTIF(G23:N23,"&lt;&gt;90000")-COUNTBLANK(G23:N23))&gt;0,"90,000円以外の入力があります。","") &amp; IF(AND($P$1="実績報告書（上期）",SUM(K23:N23)&gt;0),"上期実績時は10月以降に金額を入力しないでください","")</f>
        <v/>
      </c>
      <c r="Z23" s="521">
        <f>Z22</f>
        <v>90000</v>
      </c>
    </row>
    <row r="24" spans="2:26" ht="20.100000000000001" customHeight="1">
      <c r="B24" s="814"/>
      <c r="C24" s="123">
        <v>13</v>
      </c>
      <c r="D24" s="206" t="str">
        <f>IF('2-2(基本)'!D22="","",'2-2(基本)'!D22)</f>
        <v/>
      </c>
      <c r="E24" s="124" t="str">
        <f>IF('2-2(基本)'!E22="","",'2-2(基本)'!E22)</f>
        <v/>
      </c>
      <c r="F24" s="118" t="str">
        <f>IF(OR(E24="",COUNTIF(G24:N24,"&gt;0")=0),"",SUM(G24:N24))</f>
        <v/>
      </c>
      <c r="G24" s="137"/>
      <c r="H24" s="137"/>
      <c r="I24" s="137"/>
      <c r="J24" s="137"/>
      <c r="K24" s="137"/>
      <c r="L24" s="137"/>
      <c r="M24" s="137"/>
      <c r="N24" s="137"/>
      <c r="O24" s="133" t="str">
        <f>IF(OR(E24="",COUNTIF(G24:N24,"&gt;0")=0),"",COUNTIF(G24:N24,"&gt;0"))</f>
        <v/>
      </c>
      <c r="P24" s="812"/>
      <c r="Q24" s="812"/>
      <c r="R24" s="556" t="str">
        <f>IF((COUNTIF(G24:N24,"&lt;&gt;90000")-COUNTBLANK(G24:N24))&gt;0,"90,000円以外の入力があります。","") &amp; IF(AND($P$1="実績報告書（上期）",SUM(K24:N24)&gt;0),"上期実績時は10月以降に金額を入力しないでください","")</f>
        <v/>
      </c>
      <c r="Z24" s="521">
        <f>Z22</f>
        <v>90000</v>
      </c>
    </row>
    <row r="25" spans="2:26" ht="20.100000000000001" customHeight="1">
      <c r="B25" s="814"/>
      <c r="C25" s="123">
        <v>14</v>
      </c>
      <c r="D25" s="206" t="str">
        <f>IF('2-2(基本)'!D23="","",'2-2(基本)'!D23)</f>
        <v/>
      </c>
      <c r="E25" s="124" t="str">
        <f>IF('2-2(基本)'!E23="","",'2-2(基本)'!E23)</f>
        <v/>
      </c>
      <c r="F25" s="118" t="str">
        <f>IF(OR(E25="",COUNTIF(G25:N25,"&gt;0")=0),"",SUM(G25:N25))</f>
        <v/>
      </c>
      <c r="G25" s="137"/>
      <c r="H25" s="137"/>
      <c r="I25" s="137"/>
      <c r="J25" s="137"/>
      <c r="K25" s="137"/>
      <c r="L25" s="137"/>
      <c r="M25" s="137"/>
      <c r="N25" s="137"/>
      <c r="O25" s="133" t="str">
        <f>IF(OR(E25="",COUNTIF(G25:N25,"&gt;0")=0),"",COUNTIF(G25:N25,"&gt;0"))</f>
        <v/>
      </c>
      <c r="P25" s="812"/>
      <c r="Q25" s="812"/>
      <c r="R25" s="556" t="str">
        <f>IF((COUNTIF(G25:N25,"&lt;&gt;90000")-COUNTBLANK(G25:N25))&gt;0,"90,000円以外の入力があります。","") &amp; IF(AND($P$1="実績報告書（上期）",SUM(K25:N25)&gt;0),"上期実績時は10月以降に金額を入力しないでください","")</f>
        <v/>
      </c>
      <c r="Z25" s="521">
        <f>Z22</f>
        <v>90000</v>
      </c>
    </row>
    <row r="26" spans="2:26" ht="20.100000000000001" customHeight="1" thickBot="1">
      <c r="B26" s="815"/>
      <c r="C26" s="125">
        <v>15</v>
      </c>
      <c r="D26" s="207" t="str">
        <f>IF('2-2(基本)'!D24="","",'2-2(基本)'!D24)</f>
        <v/>
      </c>
      <c r="E26" s="126" t="str">
        <f>IF('2-2(基本)'!E24="","",'2-2(基本)'!E24)</f>
        <v/>
      </c>
      <c r="F26" s="127" t="str">
        <f>IF(OR(E26="",COUNTIF(G26:N26,"&gt;0")=0),"",SUM(G26:N26))</f>
        <v/>
      </c>
      <c r="G26" s="136"/>
      <c r="H26" s="136"/>
      <c r="I26" s="136"/>
      <c r="J26" s="136"/>
      <c r="K26" s="136"/>
      <c r="L26" s="136"/>
      <c r="M26" s="136"/>
      <c r="N26" s="136"/>
      <c r="O26" s="128" t="str">
        <f>IF(OR(E26="",COUNTIF(G26:N26,"&gt;0")=0),"",COUNTIF(G26:N26,"&gt;0"))</f>
        <v/>
      </c>
      <c r="P26" s="820"/>
      <c r="Q26" s="820"/>
      <c r="R26" s="556" t="str">
        <f>IF((COUNTIF(G26:N26,"&lt;&gt;90000")-COUNTBLANK(G26:N26))&gt;0,"90,000円以外の入力があります。","") &amp; IF(AND($P$1="実績報告書（上期）",SUM(K26:N26)&gt;0),"上期実績時は10月以降に金額を入力しないでください","")</f>
        <v/>
      </c>
      <c r="Z26" s="522">
        <f>Z22</f>
        <v>90000</v>
      </c>
    </row>
    <row r="27" spans="2:26" ht="20.100000000000001" customHeight="1" thickTop="1" thickBot="1">
      <c r="B27" s="816" t="s">
        <v>484</v>
      </c>
      <c r="C27" s="826" t="s">
        <v>233</v>
      </c>
      <c r="D27" s="827"/>
      <c r="E27" s="828"/>
      <c r="F27" s="498" t="str">
        <f t="shared" ref="F27:O27" si="3">IF((COUNTIF(F28:F32,"&gt;0")+COUNTIF(F62:F66,"&gt;0"))=0,"",SUM(F28:F32)+SUM(F62:F66))</f>
        <v/>
      </c>
      <c r="G27" s="498" t="str">
        <f t="shared" si="3"/>
        <v/>
      </c>
      <c r="H27" s="498" t="str">
        <f t="shared" si="3"/>
        <v/>
      </c>
      <c r="I27" s="498" t="str">
        <f t="shared" si="3"/>
        <v/>
      </c>
      <c r="J27" s="498" t="str">
        <f t="shared" si="3"/>
        <v/>
      </c>
      <c r="K27" s="498" t="str">
        <f t="shared" si="3"/>
        <v/>
      </c>
      <c r="L27" s="498" t="str">
        <f t="shared" si="3"/>
        <v/>
      </c>
      <c r="M27" s="498" t="str">
        <f t="shared" si="3"/>
        <v/>
      </c>
      <c r="N27" s="498" t="str">
        <f t="shared" si="3"/>
        <v/>
      </c>
      <c r="O27" s="498" t="str">
        <f t="shared" si="3"/>
        <v/>
      </c>
      <c r="P27" s="834"/>
      <c r="Q27" s="834"/>
      <c r="R27" s="557"/>
      <c r="Z27" s="520"/>
    </row>
    <row r="28" spans="2:26" ht="20.100000000000001" customHeight="1" thickTop="1">
      <c r="B28" s="817"/>
      <c r="C28" s="123">
        <v>16</v>
      </c>
      <c r="D28" s="530" t="str">
        <f>IF('2-2(基本)'!D25="","",'2-2(基本)'!D25)</f>
        <v/>
      </c>
      <c r="E28" s="124" t="str">
        <f>IF('2-2(基本)'!E25="","",'2-2(基本)'!E25)</f>
        <v/>
      </c>
      <c r="F28" s="118" t="str">
        <f>IF(OR(E28="",COUNTIF(G28:N28,"&gt;0")=0),"",SUM(G28:N28))</f>
        <v/>
      </c>
      <c r="G28" s="137"/>
      <c r="H28" s="137"/>
      <c r="I28" s="137"/>
      <c r="J28" s="137"/>
      <c r="K28" s="137"/>
      <c r="L28" s="137"/>
      <c r="M28" s="137"/>
      <c r="N28" s="137"/>
      <c r="O28" s="133" t="str">
        <f>IF(OR(E28="",COUNTIF(G28:N28,"&gt;0")=0),"",COUNTIF(G28:N28,"&gt;0"))</f>
        <v/>
      </c>
      <c r="P28" s="812"/>
      <c r="Q28" s="812"/>
      <c r="R28" s="556" t="str">
        <f>IF((COUNTIF(G28:N28,"&lt;&gt;90000")-COUNTBLANK(G28:N28))&gt;0,"90,000円以外の入力があります。","") &amp; IF(AND($P$1="実績報告書（上期）",SUM(K28:N28)&gt;0),"上期実績時は10月以降に金額を入力しないでください","")</f>
        <v/>
      </c>
      <c r="Z28" s="526">
        <v>90000</v>
      </c>
    </row>
    <row r="29" spans="2:26" ht="20.100000000000001" customHeight="1">
      <c r="B29" s="817"/>
      <c r="C29" s="123">
        <v>17</v>
      </c>
      <c r="D29" s="530" t="str">
        <f>IF('2-2(基本)'!D26="","",'2-2(基本)'!D26)</f>
        <v/>
      </c>
      <c r="E29" s="124" t="str">
        <f>IF('2-2(基本)'!E26="","",'2-2(基本)'!E26)</f>
        <v/>
      </c>
      <c r="F29" s="118" t="str">
        <f>IF(OR(E29="",COUNTIF(G29:N29,"&gt;0")=0),"",SUM(G29:N29))</f>
        <v/>
      </c>
      <c r="G29" s="137"/>
      <c r="H29" s="137"/>
      <c r="I29" s="137"/>
      <c r="J29" s="137"/>
      <c r="K29" s="137"/>
      <c r="L29" s="137"/>
      <c r="M29" s="137"/>
      <c r="N29" s="137"/>
      <c r="O29" s="133" t="str">
        <f>IF(OR(E29="",COUNTIF(G29:N29,"&gt;0")=0),"",COUNTIF(G29:N29,"&gt;0"))</f>
        <v/>
      </c>
      <c r="P29" s="812"/>
      <c r="Q29" s="812"/>
      <c r="R29" s="556" t="str">
        <f>IF((COUNTIF(G29:N29,"&lt;&gt;90000")-COUNTBLANK(G29:N29))&gt;0,"90,000円以外の入力があります。","") &amp; IF(AND($P$1="実績報告書（上期）",SUM(K29:N29)&gt;0),"上期実績時は10月以降に金額を入力しないでください","")</f>
        <v/>
      </c>
      <c r="Z29" s="521">
        <f>Z28</f>
        <v>90000</v>
      </c>
    </row>
    <row r="30" spans="2:26" ht="20.100000000000001" customHeight="1">
      <c r="B30" s="817"/>
      <c r="C30" s="123">
        <v>18</v>
      </c>
      <c r="D30" s="530" t="str">
        <f>IF('2-2(基本)'!D27="","",'2-2(基本)'!D27)</f>
        <v/>
      </c>
      <c r="E30" s="124" t="str">
        <f>IF('2-2(基本)'!E27="","",'2-2(基本)'!E27)</f>
        <v/>
      </c>
      <c r="F30" s="118" t="str">
        <f>IF(OR(E30="",COUNTIF(G30:N30,"&gt;0")=0),"",SUM(G30:N30))</f>
        <v/>
      </c>
      <c r="G30" s="137"/>
      <c r="H30" s="137"/>
      <c r="I30" s="137"/>
      <c r="J30" s="137"/>
      <c r="K30" s="137"/>
      <c r="L30" s="137"/>
      <c r="M30" s="137"/>
      <c r="N30" s="137"/>
      <c r="O30" s="133" t="str">
        <f>IF(OR(E30="",COUNTIF(G30:N30,"&gt;0")=0),"",COUNTIF(G30:N30,"&gt;0"))</f>
        <v/>
      </c>
      <c r="P30" s="812"/>
      <c r="Q30" s="812"/>
      <c r="R30" s="556" t="str">
        <f>IF((COUNTIF(G30:N30,"&lt;&gt;90000")-COUNTBLANK(G30:N30))&gt;0,"90,000円以外の入力があります。","") &amp; IF(AND($P$1="実績報告書（上期）",SUM(K30:N30)&gt;0),"上期実績時は10月以降に金額を入力しないでください","")</f>
        <v/>
      </c>
      <c r="Z30" s="521">
        <f>Z28</f>
        <v>90000</v>
      </c>
    </row>
    <row r="31" spans="2:26" ht="20.100000000000001" customHeight="1">
      <c r="B31" s="817"/>
      <c r="C31" s="123">
        <v>19</v>
      </c>
      <c r="D31" s="530" t="str">
        <f>IF('2-2(基本)'!D28="","",'2-2(基本)'!D28)</f>
        <v/>
      </c>
      <c r="E31" s="124" t="str">
        <f>IF('2-2(基本)'!E28="","",'2-2(基本)'!E28)</f>
        <v/>
      </c>
      <c r="F31" s="118" t="str">
        <f>IF(OR(E31="",COUNTIF(G31:N31,"&gt;0")=0),"",SUM(G31:N31))</f>
        <v/>
      </c>
      <c r="G31" s="137"/>
      <c r="H31" s="137"/>
      <c r="I31" s="137"/>
      <c r="J31" s="137"/>
      <c r="K31" s="137"/>
      <c r="L31" s="137"/>
      <c r="M31" s="137"/>
      <c r="N31" s="137"/>
      <c r="O31" s="133" t="str">
        <f>IF(OR(E31="",COUNTIF(G31:N31,"&gt;0")=0),"",COUNTIF(G31:N31,"&gt;0"))</f>
        <v/>
      </c>
      <c r="P31" s="812"/>
      <c r="Q31" s="812"/>
      <c r="R31" s="556" t="str">
        <f>IF((COUNTIF(G31:N31,"&lt;&gt;90000")-COUNTBLANK(G31:N31))&gt;0,"90,000円以外の入力があります。","") &amp; IF(AND($P$1="実績報告書（上期）",SUM(K31:N31)&gt;0),"上期実績時は10月以降に金額を入力しないでください","")</f>
        <v/>
      </c>
      <c r="Z31" s="521">
        <f>Z28</f>
        <v>90000</v>
      </c>
    </row>
    <row r="32" spans="2:26" ht="20.100000000000001" customHeight="1" thickBot="1">
      <c r="B32" s="818"/>
      <c r="C32" s="123">
        <v>20</v>
      </c>
      <c r="D32" s="530" t="str">
        <f>IF('2-2(基本)'!D29="","",'2-2(基本)'!D29)</f>
        <v/>
      </c>
      <c r="E32" s="124" t="str">
        <f>IF('2-2(基本)'!E29="","",'2-2(基本)'!E29)</f>
        <v/>
      </c>
      <c r="F32" s="118" t="str">
        <f>IF(OR(E32="",COUNTIF(G32:N32,"&gt;0")=0),"",SUM(G32:N32))</f>
        <v/>
      </c>
      <c r="G32" s="135"/>
      <c r="H32" s="135"/>
      <c r="I32" s="135"/>
      <c r="J32" s="135"/>
      <c r="K32" s="135"/>
      <c r="L32" s="135"/>
      <c r="M32" s="135"/>
      <c r="N32" s="135"/>
      <c r="O32" s="133" t="str">
        <f>IF(OR(E32="",COUNTIF(G32:N32,"&gt;0")=0),"",COUNTIF(G32:N32,"&gt;0"))</f>
        <v/>
      </c>
      <c r="P32" s="812"/>
      <c r="Q32" s="812"/>
      <c r="R32" s="556" t="str">
        <f>IF((COUNTIF(G32:N32,"&lt;&gt;90000")-COUNTBLANK(G32:N32))&gt;0,"90,000円以外の入力があります。","") &amp; IF(AND($P$1="実績報告書（上期）",SUM(K32:N32)&gt;0),"上期実績時は10月以降に金額を入力しないでください","")</f>
        <v/>
      </c>
      <c r="Z32" s="522">
        <f>Z28</f>
        <v>90000</v>
      </c>
    </row>
    <row r="33" spans="2:26" ht="50.1" customHeight="1" thickTop="1">
      <c r="B33" s="573" t="s">
        <v>365</v>
      </c>
      <c r="C33" s="849" t="str">
        <f>"【ＦＷ１助成月数】は、研修期間（最大"&amp;リスト!$C$80&amp;"ヶ月）において、技術習得推進費単価は『様式1-2（申請時の定着率）』により変動します。
『 過去5年間（H29年度以降）に「緑の雇用」を実施していない）』 林業経営体は 『 新規・5年利用無 』と入力し、月額上限は9万円となります。
（ 様式1-2（申請時の定着率）が 『 0．0％（全員離脱）』 の場合は、 『 0 （ゼロ） 』 を入力してください）"</f>
        <v>【ＦＷ１助成月数】は、研修期間（最大8ヶ月）において、技術習得推進費単価は『様式1-2（申請時の定着率）』により変動します。
『 過去5年間（H29年度以降）に「緑の雇用」を実施していない）』 林業経営体は 『 新規・5年利用無 』と入力し、月額上限は9万円となります。
（ 様式1-2（申請時の定着率）が 『 0．0％（全員離脱）』 の場合は、 『 0 （ゼロ） 』 を入力してください）</v>
      </c>
      <c r="D33" s="849"/>
      <c r="E33" s="849"/>
      <c r="F33" s="849"/>
      <c r="G33" s="849"/>
      <c r="H33" s="849"/>
      <c r="I33" s="849"/>
      <c r="J33" s="849"/>
      <c r="K33" s="849"/>
      <c r="L33" s="849"/>
      <c r="M33" s="849"/>
      <c r="N33" s="849"/>
      <c r="O33" s="849"/>
      <c r="P33" s="849"/>
      <c r="Q33" s="849"/>
      <c r="R33" s="551"/>
    </row>
    <row r="34" spans="2:26" ht="20.100000000000001" customHeight="1">
      <c r="B34" s="134" t="s">
        <v>529</v>
      </c>
      <c r="C34" s="120" t="s">
        <v>600</v>
      </c>
      <c r="R34" s="551"/>
    </row>
    <row r="35" spans="2:26" ht="20.100000000000001" customHeight="1">
      <c r="B35" s="730" t="s">
        <v>321</v>
      </c>
      <c r="C35" s="730"/>
      <c r="D35" s="730"/>
      <c r="E35" s="730"/>
      <c r="O35" s="121"/>
      <c r="P35" s="211" t="str">
        <f>IF('2-1(表紙)'!$J$3="","提出区分",'2-1(表紙)'!$J$3)</f>
        <v>提出区分</v>
      </c>
      <c r="R35" s="551"/>
    </row>
    <row r="36" spans="2:26" ht="20.100000000000001" customHeight="1">
      <c r="R36" s="551"/>
    </row>
    <row r="37" spans="2:26" ht="20.100000000000001" customHeight="1">
      <c r="B37" s="787" t="s">
        <v>336</v>
      </c>
      <c r="C37" s="787"/>
      <c r="D37" s="787"/>
      <c r="E37" s="787"/>
      <c r="F37" s="787"/>
      <c r="G37" s="255"/>
      <c r="H37" s="255"/>
      <c r="I37" s="162"/>
      <c r="J37" s="162"/>
      <c r="K37" s="162"/>
      <c r="L37" s="162"/>
      <c r="M37" s="730" t="s">
        <v>204</v>
      </c>
      <c r="N37" s="730"/>
      <c r="O37" s="771" t="str">
        <f>IF('2-1(表紙)'!$I$15="","",'2-1(表紙)'!$I$15)</f>
        <v/>
      </c>
      <c r="P37" s="772"/>
      <c r="Q37" s="777"/>
      <c r="R37" s="551"/>
    </row>
    <row r="38" spans="2:26" ht="20.100000000000001" customHeight="1">
      <c r="B38" s="787"/>
      <c r="C38" s="787"/>
      <c r="D38" s="787"/>
      <c r="E38" s="787"/>
      <c r="F38" s="787"/>
      <c r="G38" s="255"/>
      <c r="H38" s="255"/>
      <c r="I38" s="162"/>
      <c r="J38" s="162"/>
      <c r="K38" s="162"/>
      <c r="L38" s="162"/>
      <c r="M38" s="730" t="s">
        <v>205</v>
      </c>
      <c r="N38" s="730"/>
      <c r="O38" s="771" t="str">
        <f>IF('2-1(表紙)'!$J$15="","",'2-1(表紙)'!$J$15)</f>
        <v/>
      </c>
      <c r="P38" s="772"/>
      <c r="Q38" s="777"/>
      <c r="R38" s="551"/>
    </row>
    <row r="39" spans="2:26" ht="20.100000000000001" customHeight="1">
      <c r="B39" s="787"/>
      <c r="C39" s="787"/>
      <c r="D39" s="787"/>
      <c r="E39" s="787"/>
      <c r="F39" s="787"/>
      <c r="G39" s="255"/>
      <c r="H39" s="255"/>
      <c r="I39" s="162"/>
      <c r="J39" s="162"/>
      <c r="K39" s="162"/>
      <c r="L39" s="162"/>
      <c r="M39" s="730" t="s">
        <v>639</v>
      </c>
      <c r="N39" s="730"/>
      <c r="O39" s="771" t="str">
        <f>IF('2-1(表紙)'!$H$10="","",'2-1(表紙)'!$H$10)</f>
        <v/>
      </c>
      <c r="P39" s="772"/>
      <c r="Q39" s="392" t="str">
        <f>IF('2-1(表紙)'!$K$15="","",'2-1(表紙)'!$K$15)</f>
        <v/>
      </c>
      <c r="R39" s="551"/>
    </row>
    <row r="40" spans="2:26" ht="20.100000000000001" customHeight="1">
      <c r="B40" s="831"/>
      <c r="C40" s="831"/>
      <c r="D40" s="831"/>
      <c r="E40" s="831"/>
      <c r="F40" s="831"/>
      <c r="G40" s="831"/>
      <c r="H40" s="831"/>
      <c r="I40" s="831"/>
      <c r="J40" s="831"/>
      <c r="K40" s="831"/>
      <c r="L40" s="831"/>
      <c r="M40" s="831"/>
      <c r="N40" s="831"/>
      <c r="O40" s="138"/>
      <c r="P40" s="116"/>
      <c r="R40" s="551"/>
    </row>
    <row r="41" spans="2:26" ht="20.100000000000001" customHeight="1">
      <c r="B41" s="822" t="s">
        <v>264</v>
      </c>
      <c r="C41" s="832" t="s">
        <v>219</v>
      </c>
      <c r="D41" s="832" t="s">
        <v>0</v>
      </c>
      <c r="E41" s="829" t="s">
        <v>1</v>
      </c>
      <c r="F41" s="829" t="s">
        <v>155</v>
      </c>
      <c r="G41" s="829"/>
      <c r="H41" s="829"/>
      <c r="I41" s="829"/>
      <c r="J41" s="829"/>
      <c r="K41" s="829"/>
      <c r="L41" s="829"/>
      <c r="M41" s="829"/>
      <c r="N41" s="829"/>
      <c r="O41" s="822" t="s">
        <v>161</v>
      </c>
      <c r="P41" s="845" t="str">
        <f>P7</f>
        <v>備考
（月額上限を満たさない場合の理由等）</v>
      </c>
      <c r="Q41" s="846"/>
      <c r="R41" s="551"/>
    </row>
    <row r="42" spans="2:26" ht="65.099999999999994" customHeight="1" thickBot="1">
      <c r="B42" s="802"/>
      <c r="C42" s="833"/>
      <c r="D42" s="833"/>
      <c r="E42" s="830"/>
      <c r="F42" s="353" t="s">
        <v>454</v>
      </c>
      <c r="G42" s="46" t="s">
        <v>244</v>
      </c>
      <c r="H42" s="46" t="s">
        <v>243</v>
      </c>
      <c r="I42" s="46" t="s">
        <v>256</v>
      </c>
      <c r="J42" s="46" t="s">
        <v>257</v>
      </c>
      <c r="K42" s="46" t="s">
        <v>157</v>
      </c>
      <c r="L42" s="46" t="s">
        <v>158</v>
      </c>
      <c r="M42" s="46" t="s">
        <v>159</v>
      </c>
      <c r="N42" s="46" t="s">
        <v>160</v>
      </c>
      <c r="O42" s="802"/>
      <c r="P42" s="847"/>
      <c r="Q42" s="848"/>
      <c r="R42" s="555" t="str">
        <f>R8</f>
        <v>↓留意メッセージが表示される場合があります</v>
      </c>
    </row>
    <row r="43" spans="2:26" ht="20.100000000000001" hidden="1" customHeight="1" thickBot="1">
      <c r="B43" s="844" t="str">
        <f>'2-2(基本)'!B10</f>
        <v>ＴＲ</v>
      </c>
      <c r="C43" s="835" t="s">
        <v>233</v>
      </c>
      <c r="D43" s="836"/>
      <c r="E43" s="837"/>
      <c r="F43" s="117"/>
      <c r="G43" s="117"/>
      <c r="H43" s="117"/>
      <c r="I43" s="117"/>
      <c r="J43" s="117"/>
      <c r="K43" s="117"/>
      <c r="L43" s="117"/>
      <c r="M43" s="117"/>
      <c r="N43" s="117"/>
      <c r="O43" s="117"/>
      <c r="P43" s="821"/>
      <c r="Q43" s="821"/>
      <c r="R43" s="551"/>
    </row>
    <row r="44" spans="2:26" ht="20.100000000000001" customHeight="1" thickTop="1">
      <c r="B44" s="839"/>
      <c r="C44" s="123">
        <v>21</v>
      </c>
      <c r="D44" s="206" t="str">
        <f>IF('2-2(基本)'!D44="","",'2-2(基本)'!D44)</f>
        <v/>
      </c>
      <c r="E44" s="237" t="str">
        <f>IF('2-2(基本)'!E44="","",'2-2(基本)'!E44)</f>
        <v/>
      </c>
      <c r="F44" s="118" t="str">
        <f>IF(OR(E44="",COUNTIF(G44:N44,"&gt;0")=0),"",SUM(G44:N44))</f>
        <v/>
      </c>
      <c r="G44" s="135"/>
      <c r="H44" s="135"/>
      <c r="I44" s="135"/>
      <c r="J44" s="135"/>
      <c r="K44" s="135"/>
      <c r="L44" s="135"/>
      <c r="M44" s="135"/>
      <c r="N44" s="135"/>
      <c r="O44" s="118" t="str">
        <f>IF(OR(E44="",COUNTIF(G44:N44,"&gt;0")=0),"",COUNTIF(G44:N44,"&gt;0"))</f>
        <v/>
      </c>
      <c r="P44" s="812"/>
      <c r="Q44" s="812"/>
      <c r="R44" s="556" t="str">
        <f>IF((COUNTIF(G44:N44,"&lt;&gt;90000")-COUNTBLANK(G44:N44))&gt;0,"90000円以外の入力があります。","") &amp; IF(AND($P$1="実績報告書（上期）",SUM(K44:N44)&gt;0),"上期実績時は10月以降に金額を入力しないでください","")</f>
        <v/>
      </c>
      <c r="Z44" s="526">
        <v>90000</v>
      </c>
    </row>
    <row r="45" spans="2:26" ht="20.100000000000001" customHeight="1">
      <c r="B45" s="839"/>
      <c r="C45" s="140">
        <v>22</v>
      </c>
      <c r="D45" s="204" t="str">
        <f>IF('2-2(基本)'!D45="","",'2-2(基本)'!D45)</f>
        <v/>
      </c>
      <c r="E45" s="238" t="str">
        <f>IF('2-2(基本)'!E45="","",'2-2(基本)'!E45)</f>
        <v/>
      </c>
      <c r="F45" s="141" t="str">
        <f>IF(OR(E45="",COUNTIF(G45:N45,"&gt;0")=0),"",SUM(G45:N45))</f>
        <v/>
      </c>
      <c r="G45" s="137"/>
      <c r="H45" s="137"/>
      <c r="I45" s="137"/>
      <c r="J45" s="137"/>
      <c r="K45" s="137"/>
      <c r="L45" s="137"/>
      <c r="M45" s="137"/>
      <c r="N45" s="137"/>
      <c r="O45" s="141" t="str">
        <f>IF(OR(E45="",COUNTIF(G45:N45,"&gt;0")=0),"",COUNTIF(G45:N45,"&gt;0"))</f>
        <v/>
      </c>
      <c r="P45" s="812"/>
      <c r="Q45" s="812"/>
      <c r="R45" s="556" t="str">
        <f>IF((COUNTIF(G45:N45,"&lt;&gt;90000")-COUNTBLANK(G45:N45))&gt;0,"90000円以外の入力があります。","") &amp; IF(AND($P$1="実績報告書（上期）",SUM(K45:N45)&gt;0),"上期実績時は10月以降に金額を入力しないでください","")</f>
        <v/>
      </c>
      <c r="Z45" s="521">
        <f>Z44</f>
        <v>90000</v>
      </c>
    </row>
    <row r="46" spans="2:26" ht="20.100000000000001" customHeight="1">
      <c r="B46" s="839"/>
      <c r="C46" s="140">
        <v>23</v>
      </c>
      <c r="D46" s="204" t="str">
        <f>IF('2-2(基本)'!D46="","",'2-2(基本)'!D46)</f>
        <v/>
      </c>
      <c r="E46" s="238" t="str">
        <f>IF('2-2(基本)'!E46="","",'2-2(基本)'!E46)</f>
        <v/>
      </c>
      <c r="F46" s="141" t="str">
        <f>IF(OR(E46="",COUNTIF(G46:N46,"&gt;0")=0),"",SUM(G46:N46))</f>
        <v/>
      </c>
      <c r="G46" s="137"/>
      <c r="H46" s="137"/>
      <c r="I46" s="137"/>
      <c r="J46" s="137"/>
      <c r="K46" s="137"/>
      <c r="L46" s="137"/>
      <c r="M46" s="137"/>
      <c r="N46" s="137"/>
      <c r="O46" s="141" t="str">
        <f>IF(OR(E46="",COUNTIF(G46:N46,"&gt;0")=0),"",COUNTIF(G46:N46,"&gt;0"))</f>
        <v/>
      </c>
      <c r="P46" s="812"/>
      <c r="Q46" s="812"/>
      <c r="R46" s="556" t="str">
        <f>IF((COUNTIF(G46:N46,"&lt;&gt;90000")-COUNTBLANK(G46:N46))&gt;0,"90000円以外の入力があります。","") &amp; IF(AND($P$1="実績報告書（上期）",SUM(K46:N46)&gt;0),"上期実績時は10月以降に金額を入力しないでください","")</f>
        <v/>
      </c>
      <c r="Z46" s="521">
        <f>Z44</f>
        <v>90000</v>
      </c>
    </row>
    <row r="47" spans="2:26" ht="20.100000000000001" customHeight="1">
      <c r="B47" s="839"/>
      <c r="C47" s="140">
        <v>24</v>
      </c>
      <c r="D47" s="204" t="str">
        <f>IF('2-2(基本)'!D47="","",'2-2(基本)'!D47)</f>
        <v/>
      </c>
      <c r="E47" s="238" t="str">
        <f>IF('2-2(基本)'!E47="","",'2-2(基本)'!E47)</f>
        <v/>
      </c>
      <c r="F47" s="141" t="str">
        <f>IF(OR(E47="",COUNTIF(G47:N47,"&gt;0")=0),"",SUM(G47:N47))</f>
        <v/>
      </c>
      <c r="G47" s="137"/>
      <c r="H47" s="137"/>
      <c r="I47" s="137"/>
      <c r="J47" s="137"/>
      <c r="K47" s="137"/>
      <c r="L47" s="137"/>
      <c r="M47" s="137"/>
      <c r="N47" s="137"/>
      <c r="O47" s="141" t="str">
        <f>IF(OR(E47="",COUNTIF(G47:N47,"&gt;0")=0),"",COUNTIF(G47:N47,"&gt;0"))</f>
        <v/>
      </c>
      <c r="P47" s="812"/>
      <c r="Q47" s="812"/>
      <c r="R47" s="556" t="str">
        <f>IF((COUNTIF(G47:N47,"&lt;&gt;90000")-COUNTBLANK(G47:N47))&gt;0,"90000円以外の入力があります。","") &amp; IF(AND($P$1="実績報告書（上期）",SUM(K47:N47)&gt;0),"上期実績時は10月以降に金額を入力しないでください","")</f>
        <v/>
      </c>
      <c r="Z47" s="521">
        <f>Z44</f>
        <v>90000</v>
      </c>
    </row>
    <row r="48" spans="2:26" ht="20.100000000000001" customHeight="1" thickBot="1">
      <c r="B48" s="840"/>
      <c r="C48" s="125">
        <v>25</v>
      </c>
      <c r="D48" s="207" t="str">
        <f>IF('2-2(基本)'!D48="","",'2-2(基本)'!D48)</f>
        <v/>
      </c>
      <c r="E48" s="126" t="str">
        <f>IF('2-2(基本)'!E48="","",'2-2(基本)'!E48)</f>
        <v/>
      </c>
      <c r="F48" s="127" t="str">
        <f>IF(OR(E48="",COUNTIF(G48:N48,"&gt;0")=0),"",SUM(G48:N48))</f>
        <v/>
      </c>
      <c r="G48" s="529"/>
      <c r="H48" s="529"/>
      <c r="I48" s="529"/>
      <c r="J48" s="529"/>
      <c r="K48" s="529"/>
      <c r="L48" s="529"/>
      <c r="M48" s="529"/>
      <c r="N48" s="529"/>
      <c r="O48" s="128" t="str">
        <f>IF(OR(E48="",COUNTIF(G48:N48,"&gt;0")=0),"",COUNTIF(G48:N48,"&gt;0"))</f>
        <v/>
      </c>
      <c r="P48" s="820"/>
      <c r="Q48" s="820"/>
      <c r="R48" s="556" t="str">
        <f>IF((COUNTIF(G48:N48,"&lt;&gt;90000")-COUNTBLANK(G48:N48))&gt;0,"90000円以外の入力があります。","") &amp; IF(AND($P$1="実績報告書（上期）",SUM(K48:N48)&gt;0),"上期実績時は10月以降に金額を入力しないでください","")</f>
        <v/>
      </c>
      <c r="Z48" s="522">
        <f>Z44</f>
        <v>90000</v>
      </c>
    </row>
    <row r="49" spans="2:26" ht="20.100000000000001" customHeight="1" thickTop="1" thickBot="1">
      <c r="B49" s="816" t="s">
        <v>482</v>
      </c>
      <c r="C49" s="823" t="str">
        <f>"月額上限："&amp;TEXT(Z16,"#,##0")&amp;" 円"</f>
        <v>月額上限：定着率未入力！ 円</v>
      </c>
      <c r="D49" s="824"/>
      <c r="E49" s="825"/>
      <c r="F49" s="532"/>
      <c r="G49" s="533"/>
      <c r="H49" s="533"/>
      <c r="I49" s="533"/>
      <c r="J49" s="533"/>
      <c r="K49" s="533"/>
      <c r="L49" s="533"/>
      <c r="M49" s="533"/>
      <c r="N49" s="533"/>
      <c r="O49" s="534"/>
      <c r="P49" s="821"/>
      <c r="Q49" s="821"/>
      <c r="R49" s="557"/>
      <c r="Z49" s="527"/>
    </row>
    <row r="50" spans="2:26" ht="20.100000000000001" customHeight="1" thickTop="1">
      <c r="B50" s="817"/>
      <c r="C50" s="130">
        <v>26</v>
      </c>
      <c r="D50" s="210" t="str">
        <f>IF('2-2(基本)'!D49="","",'2-2(基本)'!D49)</f>
        <v/>
      </c>
      <c r="E50" s="131" t="str">
        <f>IF('2-2(基本)'!E49="","",'2-2(基本)'!E49)</f>
        <v/>
      </c>
      <c r="F50" s="117" t="str">
        <f>IF(OR(E50="",COUNTIF(G50:N50,"&gt;0")=0),"",SUM(G50:N50))</f>
        <v/>
      </c>
      <c r="G50" s="135"/>
      <c r="H50" s="135"/>
      <c r="I50" s="135"/>
      <c r="J50" s="135"/>
      <c r="K50" s="135"/>
      <c r="L50" s="135"/>
      <c r="M50" s="135"/>
      <c r="N50" s="135"/>
      <c r="O50" s="132" t="str">
        <f>IF(OR(E50="",COUNTIF(G50:N50,"&gt;0")=0),"",COUNTIF(G50:N50,"&gt;0"))</f>
        <v/>
      </c>
      <c r="P50" s="812"/>
      <c r="Q50" s="812"/>
      <c r="R50" s="556" t="str">
        <f>IF((COUNTIF(G50:N50,"&lt;&gt;"&amp;$Z$16)-COUNTBLANK(G50:N50))&gt;0,TEXT($Z$16,"#,##0")&amp;"円以外の入力があります。","") &amp; IF(AND($P$1="実績報告書（上期）",SUM(K50:N50)&gt;0),"上期実績時は10月以降に金額を入力しないでください","")</f>
        <v/>
      </c>
      <c r="Z50" s="526" t="str">
        <f>Z16</f>
        <v>定着率未入力！</v>
      </c>
    </row>
    <row r="51" spans="2:26" ht="20.100000000000001" customHeight="1">
      <c r="B51" s="817"/>
      <c r="C51" s="123">
        <v>27</v>
      </c>
      <c r="D51" s="206" t="str">
        <f>IF('2-2(基本)'!D50="","",'2-2(基本)'!D50)</f>
        <v/>
      </c>
      <c r="E51" s="124" t="str">
        <f>IF('2-2(基本)'!E50="","",'2-2(基本)'!E50)</f>
        <v/>
      </c>
      <c r="F51" s="118" t="str">
        <f>IF(OR(E51="",COUNTIF(G51:N51,"&gt;0")=0),"",SUM(G51:N51))</f>
        <v/>
      </c>
      <c r="G51" s="135"/>
      <c r="H51" s="135"/>
      <c r="I51" s="135"/>
      <c r="J51" s="135"/>
      <c r="K51" s="135"/>
      <c r="L51" s="135"/>
      <c r="M51" s="135"/>
      <c r="N51" s="135"/>
      <c r="O51" s="133" t="str">
        <f>IF(OR(E51="",COUNTIF(G51:N51,"&gt;0")=0),"",COUNTIF(G51:N51,"&gt;0"))</f>
        <v/>
      </c>
      <c r="P51" s="812"/>
      <c r="Q51" s="812"/>
      <c r="R51" s="556" t="str">
        <f>IF((COUNTIF(G51:N51,"&lt;&gt;"&amp;$Z$16)-COUNTBLANK(G51:N51))&gt;0,TEXT($Z$16,"#,##0")&amp;"円以外の入力があります。","") &amp; IF(AND($P$1="実績報告書（上期）",SUM(K51:N51)&gt;0),"上期実績時は10月以降に金額を入力しないでください","")</f>
        <v/>
      </c>
      <c r="Z51" s="521" t="str">
        <f>Z50</f>
        <v>定着率未入力！</v>
      </c>
    </row>
    <row r="52" spans="2:26" ht="20.100000000000001" customHeight="1">
      <c r="B52" s="817"/>
      <c r="C52" s="123">
        <v>28</v>
      </c>
      <c r="D52" s="206" t="str">
        <f>IF('2-2(基本)'!D51="","",'2-2(基本)'!D51)</f>
        <v/>
      </c>
      <c r="E52" s="124" t="str">
        <f>IF('2-2(基本)'!E51="","",'2-2(基本)'!E51)</f>
        <v/>
      </c>
      <c r="F52" s="118" t="str">
        <f>IF(OR(E52="",COUNTIF(G52:N52,"&gt;0")=0),"",SUM(G52:N52))</f>
        <v/>
      </c>
      <c r="G52" s="135"/>
      <c r="H52" s="135"/>
      <c r="I52" s="135"/>
      <c r="J52" s="135"/>
      <c r="K52" s="135"/>
      <c r="L52" s="135"/>
      <c r="M52" s="135"/>
      <c r="N52" s="135"/>
      <c r="O52" s="133" t="str">
        <f>IF(OR(E52="",COUNTIF(G52:N52,"&gt;0")=0),"",COUNTIF(G52:N52,"&gt;0"))</f>
        <v/>
      </c>
      <c r="P52" s="812"/>
      <c r="Q52" s="812"/>
      <c r="R52" s="556" t="str">
        <f>IF((COUNTIF(G52:N52,"&lt;&gt;"&amp;$Z$16)-COUNTBLANK(G52:N52))&gt;0,TEXT($Z$16,"#,##0")&amp;"円以外の入力があります。","") &amp; IF(AND($P$1="実績報告書（上期）",SUM(K52:N52)&gt;0),"上期実績時は10月以降に金額を入力しないでください","")</f>
        <v/>
      </c>
      <c r="Z52" s="521" t="str">
        <f>Z50</f>
        <v>定着率未入力！</v>
      </c>
    </row>
    <row r="53" spans="2:26" ht="20.100000000000001" customHeight="1">
      <c r="B53" s="817"/>
      <c r="C53" s="123">
        <v>29</v>
      </c>
      <c r="D53" s="206" t="str">
        <f>IF('2-2(基本)'!D52="","",'2-2(基本)'!D52)</f>
        <v/>
      </c>
      <c r="E53" s="124" t="str">
        <f>IF('2-2(基本)'!E52="","",'2-2(基本)'!E52)</f>
        <v/>
      </c>
      <c r="F53" s="118" t="str">
        <f>IF(OR(E53="",COUNTIF(G53:N53,"&gt;0")=0),"",SUM(G53:N53))</f>
        <v/>
      </c>
      <c r="G53" s="135"/>
      <c r="H53" s="135"/>
      <c r="I53" s="135"/>
      <c r="J53" s="135"/>
      <c r="K53" s="135"/>
      <c r="L53" s="135"/>
      <c r="M53" s="135"/>
      <c r="N53" s="135"/>
      <c r="O53" s="133" t="str">
        <f>IF(OR(E53="",COUNTIF(G53:N53,"&gt;0")=0),"",COUNTIF(G53:N53,"&gt;0"))</f>
        <v/>
      </c>
      <c r="P53" s="812"/>
      <c r="Q53" s="812"/>
      <c r="R53" s="556" t="str">
        <f>IF((COUNTIF(G53:N53,"&lt;&gt;"&amp;$Z$16)-COUNTBLANK(G53:N53))&gt;0,TEXT($Z$16,"#,##0")&amp;"円以外の入力があります。","") &amp; IF(AND($P$1="実績報告書（上期）",SUM(K53:N53)&gt;0),"上期実績時は10月以降に金額を入力しないでください","")</f>
        <v/>
      </c>
      <c r="Z53" s="521" t="str">
        <f>Z50</f>
        <v>定着率未入力！</v>
      </c>
    </row>
    <row r="54" spans="2:26" ht="20.100000000000001" customHeight="1" thickBot="1">
      <c r="B54" s="819"/>
      <c r="C54" s="125">
        <v>30</v>
      </c>
      <c r="D54" s="207" t="str">
        <f>IF('2-2(基本)'!D53="","",'2-2(基本)'!D53)</f>
        <v/>
      </c>
      <c r="E54" s="126" t="str">
        <f>IF('2-2(基本)'!E53="","",'2-2(基本)'!E53)</f>
        <v/>
      </c>
      <c r="F54" s="127" t="str">
        <f>IF(OR(E54="",COUNTIF(G54:N54,"&gt;0")=0),"",SUM(G54:N54))</f>
        <v/>
      </c>
      <c r="G54" s="136"/>
      <c r="H54" s="136"/>
      <c r="I54" s="136"/>
      <c r="J54" s="136"/>
      <c r="K54" s="136"/>
      <c r="L54" s="136"/>
      <c r="M54" s="136"/>
      <c r="N54" s="136"/>
      <c r="O54" s="128" t="str">
        <f>IF(OR(E54="",COUNTIF(G54:N54,"&gt;0")=0),"",COUNTIF(G54:N54,"&gt;0"))</f>
        <v/>
      </c>
      <c r="P54" s="820"/>
      <c r="Q54" s="820"/>
      <c r="R54" s="556" t="str">
        <f>IF((COUNTIF(G54:N54,"&lt;&gt;"&amp;$Z$16)-COUNTBLANK(G54:N54))&gt;0,TEXT($Z$16,"#,##0")&amp;"円以外の入力があります。","") &amp; IF(AND($P$1="実績報告書（上期）",SUM(K54:N54)&gt;0),"上期実績時は10月以降に金額を入力しないでください","")</f>
        <v/>
      </c>
      <c r="Z54" s="522" t="str">
        <f>Z50</f>
        <v>定着率未入力！</v>
      </c>
    </row>
    <row r="55" spans="2:26" ht="20.100000000000001" hidden="1" customHeight="1" thickBot="1">
      <c r="B55" s="816" t="s">
        <v>483</v>
      </c>
      <c r="C55" s="826" t="s">
        <v>233</v>
      </c>
      <c r="D55" s="827"/>
      <c r="E55" s="828"/>
      <c r="F55" s="129"/>
      <c r="G55" s="471"/>
      <c r="H55" s="471"/>
      <c r="I55" s="471"/>
      <c r="J55" s="471"/>
      <c r="K55" s="471"/>
      <c r="L55" s="471"/>
      <c r="M55" s="471"/>
      <c r="N55" s="471"/>
      <c r="O55" s="118"/>
      <c r="P55" s="821"/>
      <c r="Q55" s="821"/>
      <c r="R55" s="557"/>
    </row>
    <row r="56" spans="2:26" ht="20.100000000000001" customHeight="1" thickTop="1">
      <c r="B56" s="817"/>
      <c r="C56" s="123">
        <v>31</v>
      </c>
      <c r="D56" s="206" t="str">
        <f>IF('2-2(基本)'!D54="","",'2-2(基本)'!D54)</f>
        <v/>
      </c>
      <c r="E56" s="124" t="str">
        <f>IF('2-2(基本)'!E54="","",'2-2(基本)'!E54)</f>
        <v/>
      </c>
      <c r="F56" s="118" t="str">
        <f>IF(OR(E56="",COUNTIF(G56:N56,"&gt;0")=0),"",SUM(G56:N56))</f>
        <v/>
      </c>
      <c r="G56" s="135"/>
      <c r="H56" s="135"/>
      <c r="I56" s="135"/>
      <c r="J56" s="135"/>
      <c r="K56" s="135"/>
      <c r="L56" s="135"/>
      <c r="M56" s="135"/>
      <c r="N56" s="135"/>
      <c r="O56" s="133" t="str">
        <f>IF(OR(E56="",COUNTIF(G56:N56,"&gt;0")=0),"",COUNTIF(G56:N56,"&gt;0"))</f>
        <v/>
      </c>
      <c r="P56" s="812"/>
      <c r="Q56" s="812"/>
      <c r="R56" s="556" t="str">
        <f>IF((COUNTIF(G56:N56,"&lt;&gt;90000")-COUNTBLANK(G56:N56))&gt;0,"90,000円以外の入力があります。","") &amp; IF(AND($P$1="実績報告書（上期）",SUM(K56:N56)&gt;0),"上期実績時は10月以降に金額を入力しないでください","")</f>
        <v/>
      </c>
      <c r="Z56" s="526">
        <v>90000</v>
      </c>
    </row>
    <row r="57" spans="2:26" ht="20.100000000000001" customHeight="1">
      <c r="B57" s="817"/>
      <c r="C57" s="123">
        <v>32</v>
      </c>
      <c r="D57" s="206" t="str">
        <f>IF('2-2(基本)'!D55="","",'2-2(基本)'!D55)</f>
        <v/>
      </c>
      <c r="E57" s="124" t="str">
        <f>IF('2-2(基本)'!E55="","",'2-2(基本)'!E55)</f>
        <v/>
      </c>
      <c r="F57" s="118" t="str">
        <f>IF(OR(E57="",COUNTIF(G57:N57,"&gt;0")=0),"",SUM(G57:N57))</f>
        <v/>
      </c>
      <c r="G57" s="135"/>
      <c r="H57" s="135"/>
      <c r="I57" s="135"/>
      <c r="J57" s="135"/>
      <c r="K57" s="135"/>
      <c r="L57" s="135"/>
      <c r="M57" s="135"/>
      <c r="N57" s="135"/>
      <c r="O57" s="133" t="str">
        <f>IF(OR(E57="",COUNTIF(G57:N57,"&gt;0")=0),"",COUNTIF(G57:N57,"&gt;0"))</f>
        <v/>
      </c>
      <c r="P57" s="812"/>
      <c r="Q57" s="812"/>
      <c r="R57" s="556" t="str">
        <f>IF((COUNTIF(G57:N57,"&lt;&gt;90000")-COUNTBLANK(G57:N57))&gt;0,"90,000円以外の入力があります。","") &amp; IF(AND($P$1="実績報告書（上期）",SUM(K57:N57)&gt;0),"上期実績時は10月以降に金額を入力しないでください","")</f>
        <v/>
      </c>
      <c r="Z57" s="521">
        <f>Z56</f>
        <v>90000</v>
      </c>
    </row>
    <row r="58" spans="2:26" ht="20.100000000000001" customHeight="1">
      <c r="B58" s="817"/>
      <c r="C58" s="123">
        <v>33</v>
      </c>
      <c r="D58" s="206" t="str">
        <f>IF('2-2(基本)'!D56="","",'2-2(基本)'!D56)</f>
        <v/>
      </c>
      <c r="E58" s="124" t="str">
        <f>IF('2-2(基本)'!E56="","",'2-2(基本)'!E56)</f>
        <v/>
      </c>
      <c r="F58" s="118" t="str">
        <f>IF(OR(E58="",COUNTIF(G58:N58,"&gt;0")=0),"",SUM(G58:N58))</f>
        <v/>
      </c>
      <c r="G58" s="135"/>
      <c r="H58" s="135"/>
      <c r="I58" s="135"/>
      <c r="J58" s="135"/>
      <c r="K58" s="135"/>
      <c r="L58" s="135"/>
      <c r="M58" s="135"/>
      <c r="N58" s="135"/>
      <c r="O58" s="133" t="str">
        <f>IF(OR(E58="",COUNTIF(G58:N58,"&gt;0")=0),"",COUNTIF(G58:N58,"&gt;0"))</f>
        <v/>
      </c>
      <c r="P58" s="812"/>
      <c r="Q58" s="812"/>
      <c r="R58" s="556" t="str">
        <f>IF((COUNTIF(G58:N58,"&lt;&gt;90000")-COUNTBLANK(G58:N58))&gt;0,"90,000円以外の入力があります。","") &amp; IF(AND($P$1="実績報告書（上期）",SUM(K58:N58)&gt;0),"上期実績時は10月以降に金額を入力しないでください","")</f>
        <v/>
      </c>
      <c r="Z58" s="521">
        <f>Z56</f>
        <v>90000</v>
      </c>
    </row>
    <row r="59" spans="2:26" ht="20.100000000000001" customHeight="1">
      <c r="B59" s="817"/>
      <c r="C59" s="123">
        <v>34</v>
      </c>
      <c r="D59" s="206" t="str">
        <f>IF('2-2(基本)'!D57="","",'2-2(基本)'!D57)</f>
        <v/>
      </c>
      <c r="E59" s="124" t="str">
        <f>IF('2-2(基本)'!E57="","",'2-2(基本)'!E57)</f>
        <v/>
      </c>
      <c r="F59" s="118" t="str">
        <f>IF(OR(E59="",COUNTIF(G59:N59,"&gt;0")=0),"",SUM(G59:N59))</f>
        <v/>
      </c>
      <c r="G59" s="135"/>
      <c r="H59" s="135"/>
      <c r="I59" s="135"/>
      <c r="J59" s="135"/>
      <c r="K59" s="135"/>
      <c r="L59" s="135"/>
      <c r="M59" s="135"/>
      <c r="N59" s="135"/>
      <c r="O59" s="133" t="str">
        <f>IF(OR(E59="",COUNTIF(G59:N59,"&gt;0")=0),"",COUNTIF(G59:N59,"&gt;0"))</f>
        <v/>
      </c>
      <c r="P59" s="812"/>
      <c r="Q59" s="812"/>
      <c r="R59" s="556" t="str">
        <f>IF((COUNTIF(G59:N59,"&lt;&gt;90000")-COUNTBLANK(G59:N59))&gt;0,"90,000円以外の入力があります。","") &amp; IF(AND($P$1="実績報告書（上期）",SUM(K59:N59)&gt;0),"上期実績時は10月以降に金額を入力しないでください","")</f>
        <v/>
      </c>
      <c r="Z59" s="521">
        <f>Z56</f>
        <v>90000</v>
      </c>
    </row>
    <row r="60" spans="2:26" ht="20.100000000000001" customHeight="1" thickBot="1">
      <c r="B60" s="819"/>
      <c r="C60" s="125">
        <v>35</v>
      </c>
      <c r="D60" s="207" t="str">
        <f>IF('2-2(基本)'!D58="","",'2-2(基本)'!D58)</f>
        <v/>
      </c>
      <c r="E60" s="126" t="str">
        <f>IF('2-2(基本)'!E58="","",'2-2(基本)'!E58)</f>
        <v/>
      </c>
      <c r="F60" s="127" t="str">
        <f>IF(OR(E60="",COUNTIF(G60:N60,"&gt;0")=0),"",SUM(G60:N60))</f>
        <v/>
      </c>
      <c r="G60" s="136"/>
      <c r="H60" s="136"/>
      <c r="I60" s="136"/>
      <c r="J60" s="136"/>
      <c r="K60" s="136"/>
      <c r="L60" s="136"/>
      <c r="M60" s="136"/>
      <c r="N60" s="136"/>
      <c r="O60" s="128" t="str">
        <f>IF(OR(E60="",COUNTIF(G60:N60,"&gt;0")=0),"",COUNTIF(G60:N60,"&gt;0"))</f>
        <v/>
      </c>
      <c r="P60" s="820"/>
      <c r="Q60" s="820"/>
      <c r="R60" s="556" t="str">
        <f>IF((COUNTIF(G60:N60,"&lt;&gt;90000")-COUNTBLANK(G60:N60))&gt;0,"90,000円以外の入力があります。","") &amp; IF(AND($P$1="実績報告書（上期）",SUM(K60:N60)&gt;0),"上期実績時は10月以降に金額を入力しないでください","")</f>
        <v/>
      </c>
      <c r="Z60" s="522">
        <f>Z56</f>
        <v>90000</v>
      </c>
    </row>
    <row r="61" spans="2:26" ht="20.100000000000001" hidden="1" customHeight="1" thickBot="1">
      <c r="B61" s="816" t="s">
        <v>484</v>
      </c>
      <c r="C61" s="826" t="s">
        <v>233</v>
      </c>
      <c r="D61" s="827"/>
      <c r="E61" s="828"/>
      <c r="F61" s="129"/>
      <c r="G61" s="117"/>
      <c r="H61" s="117"/>
      <c r="I61" s="117"/>
      <c r="J61" s="117"/>
      <c r="K61" s="117"/>
      <c r="L61" s="117"/>
      <c r="M61" s="117"/>
      <c r="N61" s="117"/>
      <c r="O61" s="118"/>
      <c r="P61" s="821"/>
      <c r="Q61" s="821"/>
      <c r="R61" s="557"/>
    </row>
    <row r="62" spans="2:26" ht="20.100000000000001" customHeight="1" thickTop="1">
      <c r="B62" s="817"/>
      <c r="C62" s="123">
        <v>36</v>
      </c>
      <c r="D62" s="206" t="str">
        <f>IF('2-2(基本)'!D59="","",'2-2(基本)'!D59)</f>
        <v/>
      </c>
      <c r="E62" s="124" t="str">
        <f>IF('2-2(基本)'!E59="","",'2-2(基本)'!E59)</f>
        <v/>
      </c>
      <c r="F62" s="118" t="str">
        <f>IF(OR(E62="",COUNTIF(G62:N62,"&gt;0")=0),"",SUM(G62:N62))</f>
        <v/>
      </c>
      <c r="G62" s="135"/>
      <c r="H62" s="135"/>
      <c r="I62" s="135"/>
      <c r="J62" s="135"/>
      <c r="K62" s="135"/>
      <c r="L62" s="135"/>
      <c r="M62" s="135"/>
      <c r="N62" s="135"/>
      <c r="O62" s="133" t="str">
        <f>IF(OR(E62="",COUNTIF(G62:N62,"&gt;0")=0),"",COUNTIF(G62:N62,"&gt;0"))</f>
        <v/>
      </c>
      <c r="P62" s="812"/>
      <c r="Q62" s="812"/>
      <c r="R62" s="556" t="str">
        <f>IF((COUNTIF(G62:N62,"&lt;&gt;90000")-COUNTBLANK(G62:N62))&gt;0,"90,000円以外の入力があります。","") &amp; IF(AND($P$1="実績報告書（上期）",SUM(K62:N62)&gt;0),"上期実績時は10月以降に金額を入力しないでください","")</f>
        <v/>
      </c>
      <c r="Z62" s="526">
        <v>90000</v>
      </c>
    </row>
    <row r="63" spans="2:26" ht="20.100000000000001" customHeight="1">
      <c r="B63" s="817"/>
      <c r="C63" s="123">
        <v>37</v>
      </c>
      <c r="D63" s="206" t="str">
        <f>IF('2-2(基本)'!D60="","",'2-2(基本)'!D60)</f>
        <v/>
      </c>
      <c r="E63" s="124" t="str">
        <f>IF('2-2(基本)'!E60="","",'2-2(基本)'!E60)</f>
        <v/>
      </c>
      <c r="F63" s="118" t="str">
        <f>IF(OR(E63="",COUNTIF(G63:N63,"&gt;0")=0),"",SUM(G63:N63))</f>
        <v/>
      </c>
      <c r="G63" s="135"/>
      <c r="H63" s="135"/>
      <c r="I63" s="135"/>
      <c r="J63" s="135"/>
      <c r="K63" s="135"/>
      <c r="L63" s="135"/>
      <c r="M63" s="135"/>
      <c r="N63" s="135"/>
      <c r="O63" s="133" t="str">
        <f>IF(OR(E63="",COUNTIF(G63:N63,"&gt;0")=0),"",COUNTIF(G63:N63,"&gt;0"))</f>
        <v/>
      </c>
      <c r="P63" s="812"/>
      <c r="Q63" s="812"/>
      <c r="R63" s="556" t="str">
        <f>IF((COUNTIF(G63:N63,"&lt;&gt;90000")-COUNTBLANK(G63:N63))&gt;0,"90,000円以外の入力があります。","") &amp; IF(AND($P$1="実績報告書（上期）",SUM(K63:N63)&gt;0),"上期実績時は10月以降に金額を入力しないでください","")</f>
        <v/>
      </c>
      <c r="Z63" s="521">
        <f>Z62</f>
        <v>90000</v>
      </c>
    </row>
    <row r="64" spans="2:26" ht="20.100000000000001" customHeight="1">
      <c r="B64" s="817"/>
      <c r="C64" s="123">
        <v>38</v>
      </c>
      <c r="D64" s="206" t="str">
        <f>IF('2-2(基本)'!D61="","",'2-2(基本)'!D61)</f>
        <v/>
      </c>
      <c r="E64" s="124" t="str">
        <f>IF('2-2(基本)'!E61="","",'2-2(基本)'!E61)</f>
        <v/>
      </c>
      <c r="F64" s="118" t="str">
        <f>IF(OR(E64="",COUNTIF(G64:N64,"&gt;0")=0),"",SUM(G64:N64))</f>
        <v/>
      </c>
      <c r="G64" s="135"/>
      <c r="H64" s="135"/>
      <c r="I64" s="135"/>
      <c r="J64" s="135"/>
      <c r="K64" s="135"/>
      <c r="L64" s="135"/>
      <c r="M64" s="135"/>
      <c r="N64" s="135"/>
      <c r="O64" s="133" t="str">
        <f>IF(OR(E64="",COUNTIF(G64:N64,"&gt;0")=0),"",COUNTIF(G64:N64,"&gt;0"))</f>
        <v/>
      </c>
      <c r="P64" s="812"/>
      <c r="Q64" s="812"/>
      <c r="R64" s="556" t="str">
        <f>IF((COUNTIF(G64:N64,"&lt;&gt;90000")-COUNTBLANK(G64:N64))&gt;0,"90,000円以外の入力があります。","") &amp; IF(AND($P$1="実績報告書（上期）",SUM(K64:N64)&gt;0),"上期実績時は10月以降に金額を入力しないでください","")</f>
        <v/>
      </c>
      <c r="Z64" s="521">
        <f>Z62</f>
        <v>90000</v>
      </c>
    </row>
    <row r="65" spans="2:26" ht="20.100000000000001" customHeight="1">
      <c r="B65" s="817"/>
      <c r="C65" s="123">
        <v>39</v>
      </c>
      <c r="D65" s="206" t="str">
        <f>IF('2-2(基本)'!D62="","",'2-2(基本)'!D62)</f>
        <v/>
      </c>
      <c r="E65" s="124" t="str">
        <f>IF('2-2(基本)'!E62="","",'2-2(基本)'!E62)</f>
        <v/>
      </c>
      <c r="F65" s="118" t="str">
        <f>IF(OR(E65="",COUNTIF(G65:N65,"&gt;0")=0),"",SUM(G65:N65))</f>
        <v/>
      </c>
      <c r="G65" s="135"/>
      <c r="H65" s="135"/>
      <c r="I65" s="135"/>
      <c r="J65" s="135"/>
      <c r="K65" s="135"/>
      <c r="L65" s="135"/>
      <c r="M65" s="135"/>
      <c r="N65" s="135"/>
      <c r="O65" s="133" t="str">
        <f>IF(OR(E65="",COUNTIF(G65:N65,"&gt;0")=0),"",COUNTIF(G65:N65,"&gt;0"))</f>
        <v/>
      </c>
      <c r="P65" s="812"/>
      <c r="Q65" s="812"/>
      <c r="R65" s="556" t="str">
        <f>IF((COUNTIF(G65:N65,"&lt;&gt;90000")-COUNTBLANK(G65:N65))&gt;0,"90,000円以外の入力があります。","") &amp; IF(AND($P$1="実績報告書（上期）",SUM(K65:N65)&gt;0),"上期実績時は10月以降に金額を入力しないでください","")</f>
        <v/>
      </c>
      <c r="Z65" s="521">
        <f>Z62</f>
        <v>90000</v>
      </c>
    </row>
    <row r="66" spans="2:26" ht="20.100000000000001" customHeight="1" thickBot="1">
      <c r="B66" s="818"/>
      <c r="C66" s="123">
        <v>40</v>
      </c>
      <c r="D66" s="206" t="str">
        <f>IF('2-2(基本)'!D63="","",'2-2(基本)'!D63)</f>
        <v/>
      </c>
      <c r="E66" s="124" t="str">
        <f>IF('2-2(基本)'!E63="","",'2-2(基本)'!E63)</f>
        <v/>
      </c>
      <c r="F66" s="118" t="str">
        <f>IF(OR(E66="",COUNTIF(G66:N66,"&gt;0")=0),"",SUM(G66:N66))</f>
        <v/>
      </c>
      <c r="G66" s="135"/>
      <c r="H66" s="135"/>
      <c r="I66" s="135"/>
      <c r="J66" s="135"/>
      <c r="K66" s="135"/>
      <c r="L66" s="135"/>
      <c r="M66" s="135"/>
      <c r="N66" s="135"/>
      <c r="O66" s="133" t="str">
        <f>IF(OR(E66="",COUNTIF(G66:N66,"&gt;0")=0),"",COUNTIF(G66:N66,"&gt;0"))</f>
        <v/>
      </c>
      <c r="P66" s="812"/>
      <c r="Q66" s="812"/>
      <c r="R66" s="556" t="str">
        <f>IF((COUNTIF(G66:N66,"&lt;&gt;90000")-COUNTBLANK(G66:N66))&gt;0,"90,000円以外の入力があります。","") &amp; IF(AND($P$1="実績報告書（上期）",SUM(K66:N66)&gt;0),"上期実績時は10月以降に金額を入力しないでください","")</f>
        <v/>
      </c>
      <c r="Z66" s="522">
        <f>Z62</f>
        <v>90000</v>
      </c>
    </row>
    <row r="67" spans="2:26" ht="50.1" customHeight="1" thickTop="1">
      <c r="B67" s="573" t="s">
        <v>365</v>
      </c>
      <c r="C67" s="843" t="str">
        <f>C33</f>
        <v>【ＦＷ１助成月数】は、研修期間（最大8ヶ月）において、技術習得推進費単価は『様式1-2（申請時の定着率）』により変動します。
『 過去5年間（H29年度以降）に「緑の雇用」を実施していない）』 林業経営体は 『 新規・5年利用無 』と入力し、月額上限は9万円となります。
（ 様式1-2（申請時の定着率）が 『 0．0％（全員離脱）』 の場合は、 『 0 （ゼロ） 』 を入力してください）</v>
      </c>
      <c r="D67" s="843"/>
      <c r="E67" s="843"/>
      <c r="F67" s="843"/>
      <c r="G67" s="843"/>
      <c r="H67" s="843"/>
      <c r="I67" s="843"/>
      <c r="J67" s="843"/>
      <c r="K67" s="843"/>
      <c r="L67" s="843"/>
      <c r="M67" s="843"/>
      <c r="N67" s="843"/>
      <c r="O67" s="843"/>
      <c r="P67" s="843"/>
      <c r="Q67" s="843"/>
    </row>
    <row r="68" spans="2:26" ht="20.100000000000001" customHeight="1">
      <c r="B68" s="134" t="s">
        <v>364</v>
      </c>
      <c r="C68" s="120" t="str">
        <f>C34</f>
        <v>【ＴＲ、ＦＷ２、ＦＷ３月額上限】は、昨年度同様、9万円のままです。</v>
      </c>
    </row>
  </sheetData>
  <sheetProtection algorithmName="SHA-512" hashValue="HwIwFA5Fj/OVUUpaRY7l9j6sD0M38uTTAvhI6ykrJ0dbsSKF8nVcXvqkqwkzwfEZ6wcBD3qRfrxxkn/WjXbppQ==" saltValue="t/eGpIABgOldpmqqRNzahw==" spinCount="100000" sheet="1" objects="1" scenarios="1"/>
  <customSheetViews>
    <customSheetView guid="{76F1C708-D4F6-4FB5-9F5B-3EE58D925F2F}" scale="85" showPageBreaks="1" printArea="1" hiddenRows="1" hiddenColumns="1" view="pageBreakPreview">
      <selection activeCell="I3" sqref="I3:J5"/>
      <rowBreaks count="1" manualBreakCount="1">
        <brk id="34" max="18" man="1"/>
      </rowBreaks>
      <pageMargins left="0.19685039370078741" right="0.19685039370078741" top="0.59055118110236227" bottom="0.19685039370078741" header="0.39370078740157483" footer="0.19685039370078741"/>
      <printOptions horizontalCentered="1"/>
      <pageSetup paperSize="9" scale="74" orientation="landscape" r:id="rId1"/>
    </customSheetView>
  </customSheetViews>
  <mergeCells count="101">
    <mergeCell ref="Y16:Y19"/>
    <mergeCell ref="D7:D8"/>
    <mergeCell ref="B3:F5"/>
    <mergeCell ref="P32:Q32"/>
    <mergeCell ref="P18:Q18"/>
    <mergeCell ref="C67:Q67"/>
    <mergeCell ref="O3:Q3"/>
    <mergeCell ref="C61:E61"/>
    <mergeCell ref="B43:B48"/>
    <mergeCell ref="C43:E43"/>
    <mergeCell ref="B49:B54"/>
    <mergeCell ref="T15:W15"/>
    <mergeCell ref="T13:U13"/>
    <mergeCell ref="P10:Q10"/>
    <mergeCell ref="C15:E15"/>
    <mergeCell ref="P11:Q11"/>
    <mergeCell ref="P41:Q42"/>
    <mergeCell ref="C33:Q33"/>
    <mergeCell ref="B37:F39"/>
    <mergeCell ref="B35:E35"/>
    <mergeCell ref="M37:N37"/>
    <mergeCell ref="O37:Q37"/>
    <mergeCell ref="M38:N38"/>
    <mergeCell ref="F41:N41"/>
    <mergeCell ref="B1:E1"/>
    <mergeCell ref="O4:Q4"/>
    <mergeCell ref="C9:E9"/>
    <mergeCell ref="E7:E8"/>
    <mergeCell ref="F7:N7"/>
    <mergeCell ref="C7:C8"/>
    <mergeCell ref="B7:B8"/>
    <mergeCell ref="M4:N4"/>
    <mergeCell ref="G3:H5"/>
    <mergeCell ref="P9:Q9"/>
    <mergeCell ref="M3:N3"/>
    <mergeCell ref="O7:O8"/>
    <mergeCell ref="P7:Q8"/>
    <mergeCell ref="O5:P5"/>
    <mergeCell ref="M5:N5"/>
    <mergeCell ref="B9:B14"/>
    <mergeCell ref="P12:Q12"/>
    <mergeCell ref="P13:Q13"/>
    <mergeCell ref="P14:Q14"/>
    <mergeCell ref="B15:B20"/>
    <mergeCell ref="P26:Q26"/>
    <mergeCell ref="P30:Q30"/>
    <mergeCell ref="P15:Q15"/>
    <mergeCell ref="P16:Q16"/>
    <mergeCell ref="P17:Q17"/>
    <mergeCell ref="P22:Q22"/>
    <mergeCell ref="P23:Q23"/>
    <mergeCell ref="P24:Q24"/>
    <mergeCell ref="P19:Q19"/>
    <mergeCell ref="P20:Q20"/>
    <mergeCell ref="P21:Q21"/>
    <mergeCell ref="P25:Q25"/>
    <mergeCell ref="P28:Q28"/>
    <mergeCell ref="P29:Q29"/>
    <mergeCell ref="P27:Q27"/>
    <mergeCell ref="C27:E27"/>
    <mergeCell ref="M39:N39"/>
    <mergeCell ref="O39:P39"/>
    <mergeCell ref="B40:N40"/>
    <mergeCell ref="B41:B42"/>
    <mergeCell ref="C41:C42"/>
    <mergeCell ref="D41:D42"/>
    <mergeCell ref="P31:Q31"/>
    <mergeCell ref="P64:Q64"/>
    <mergeCell ref="P51:Q51"/>
    <mergeCell ref="P43:Q43"/>
    <mergeCell ref="P44:Q44"/>
    <mergeCell ref="P45:Q45"/>
    <mergeCell ref="P46:Q46"/>
    <mergeCell ref="P48:Q48"/>
    <mergeCell ref="P47:Q47"/>
    <mergeCell ref="P49:Q49"/>
    <mergeCell ref="P50:Q50"/>
    <mergeCell ref="P65:Q65"/>
    <mergeCell ref="P66:Q66"/>
    <mergeCell ref="B21:B26"/>
    <mergeCell ref="B27:B32"/>
    <mergeCell ref="B55:B60"/>
    <mergeCell ref="B61:B66"/>
    <mergeCell ref="P58:Q58"/>
    <mergeCell ref="P59:Q59"/>
    <mergeCell ref="P60:Q60"/>
    <mergeCell ref="P61:Q61"/>
    <mergeCell ref="P62:Q62"/>
    <mergeCell ref="P63:Q63"/>
    <mergeCell ref="P52:Q52"/>
    <mergeCell ref="P53:Q53"/>
    <mergeCell ref="P54:Q54"/>
    <mergeCell ref="P55:Q55"/>
    <mergeCell ref="P56:Q56"/>
    <mergeCell ref="P57:Q57"/>
    <mergeCell ref="O41:O42"/>
    <mergeCell ref="C49:E49"/>
    <mergeCell ref="C55:E55"/>
    <mergeCell ref="E41:E42"/>
    <mergeCell ref="C21:E21"/>
    <mergeCell ref="O38:Q38"/>
  </mergeCells>
  <phoneticPr fontId="4"/>
  <conditionalFormatting sqref="G16:N20 G50:N54">
    <cfRule type="expression" dxfId="84" priority="161" stopIfTrue="1">
      <formula>G16&gt;$Z16</formula>
    </cfRule>
  </conditionalFormatting>
  <conditionalFormatting sqref="G10:N14 G22:N26 G28:N32 G44:N48 G56:N66">
    <cfRule type="expression" dxfId="83" priority="36" stopIfTrue="1">
      <formula>G10&gt;90000</formula>
    </cfRule>
  </conditionalFormatting>
  <conditionalFormatting sqref="G1">
    <cfRule type="expression" dxfId="82" priority="33" stopIfTrue="1">
      <formula>$G$3&lt;&gt;""</formula>
    </cfRule>
  </conditionalFormatting>
  <conditionalFormatting sqref="P10:Q14 P16:Q20 P22:Q26 P28:Q32 P44:Q66 G3 G16:N20 G10:N14 G22:N26 G28:N32 G44:N48 G50:N54 G56:N60 G62:N66 P9 P15 P21 P27">
    <cfRule type="expression" dxfId="81" priority="6" stopIfTrue="1">
      <formula>G3=""</formula>
    </cfRule>
  </conditionalFormatting>
  <conditionalFormatting sqref="C15 C49">
    <cfRule type="expression" dxfId="80" priority="28" stopIfTrue="1">
      <formula>$G$3=""</formula>
    </cfRule>
  </conditionalFormatting>
  <conditionalFormatting sqref="F9:N9 D10:F14 F15:N15 D16:F20 F21:N21 D22:F26 F27:N27 D28:F32 O9:O32 O3:Q5">
    <cfRule type="expression" dxfId="79" priority="3" stopIfTrue="1">
      <formula>D3=""</formula>
    </cfRule>
  </conditionalFormatting>
  <conditionalFormatting sqref="D44:F48 D50:F54 D56:F60 D62:F66 O44:O48 O56:O60 O62:O66 O37:Q39 O50:O54">
    <cfRule type="expression" dxfId="78" priority="2" stopIfTrue="1">
      <formula>D37=""</formula>
    </cfRule>
  </conditionalFormatting>
  <conditionalFormatting sqref="G10:O14 G44:O48">
    <cfRule type="expression" dxfId="77" priority="1" stopIfTrue="1">
      <formula>COUNTIF($G10:$N10,"&gt;0")&gt;3</formula>
    </cfRule>
  </conditionalFormatting>
  <dataValidations count="2">
    <dataValidation type="list" operator="lessThanOrEqual" allowBlank="1" showInputMessage="1" error="100以下の数値を入れて下さい" sqref="G3:H5" xr:uid="{00000000-0002-0000-0700-000000000000}">
      <formula1>"新規・5年利用無"</formula1>
    </dataValidation>
    <dataValidation type="list" allowBlank="1" showInputMessage="1" error="月額上限以下の額を入力してください。" sqref="G10:N14 G62:N66 G56:N60 G50:N54 G44:N48 G28:N32 G22:N26 G16:N20" xr:uid="{00000000-0002-0000-0700-000001000000}">
      <formula1>$Z10</formula1>
    </dataValidation>
  </dataValidations>
  <printOptions horizontalCentered="1"/>
  <pageMargins left="0.19685039370078741" right="0.19685039370078741" top="0.59055118110236227" bottom="0.19685039370078741" header="0.39370078740157483" footer="0.19685039370078741"/>
  <pageSetup paperSize="9" scale="74" orientation="landscape" r:id="rId2"/>
  <rowBreaks count="1" manualBreakCount="1">
    <brk id="34" max="18" man="1"/>
  </rowBreaks>
  <ignoredErrors>
    <ignoredError sqref="F15 F21 F27" formula="1"/>
  </ignoredErrors>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4"/>
  </sheetPr>
  <dimension ref="B1:U60"/>
  <sheetViews>
    <sheetView view="pageBreakPreview" zoomScale="85" zoomScaleNormal="100" zoomScaleSheetLayoutView="85" workbookViewId="0"/>
  </sheetViews>
  <sheetFormatPr defaultRowHeight="13.5" customHeight="1"/>
  <cols>
    <col min="1" max="4" width="3.625" style="120" customWidth="1"/>
    <col min="5" max="5" width="18.625" style="120" customWidth="1"/>
    <col min="6" max="6" width="5.625" style="120" customWidth="1"/>
    <col min="7" max="15" width="10.625" style="120" customWidth="1"/>
    <col min="16" max="16" width="4.5" style="120" customWidth="1"/>
    <col min="17" max="17" width="20.125" style="120" customWidth="1"/>
    <col min="18" max="18" width="5.625" style="173" customWidth="1"/>
    <col min="19" max="19" width="60.625" style="155" customWidth="1"/>
    <col min="20" max="20" width="9" style="120" customWidth="1"/>
    <col min="21" max="21" width="9" style="120" hidden="1" customWidth="1"/>
    <col min="22" max="16384" width="9" style="120"/>
  </cols>
  <sheetData>
    <row r="1" spans="2:21" ht="20.100000000000001" customHeight="1">
      <c r="B1" s="730" t="s">
        <v>318</v>
      </c>
      <c r="C1" s="730"/>
      <c r="D1" s="730"/>
      <c r="E1" s="730"/>
      <c r="I1" s="415"/>
      <c r="J1" s="416"/>
      <c r="K1" s="416"/>
      <c r="L1" s="416"/>
      <c r="M1" s="416"/>
      <c r="P1" s="850" t="str">
        <f>IF('2-1(表紙)'!$J$3="","提出区分",'2-1(表紙)'!$J$3)</f>
        <v>提出区分</v>
      </c>
      <c r="Q1" s="850"/>
    </row>
    <row r="2" spans="2:21" ht="20.100000000000001" customHeight="1">
      <c r="I2" s="294"/>
      <c r="J2" s="417"/>
      <c r="K2" s="417"/>
      <c r="L2" s="417"/>
      <c r="M2" s="417"/>
    </row>
    <row r="3" spans="2:21" ht="20.100000000000001" customHeight="1">
      <c r="B3" s="862" t="s">
        <v>359</v>
      </c>
      <c r="C3" s="862"/>
      <c r="D3" s="862"/>
      <c r="E3" s="862"/>
      <c r="F3" s="862"/>
      <c r="G3" s="862"/>
      <c r="H3" s="862"/>
      <c r="I3" s="294"/>
      <c r="J3" s="417"/>
      <c r="K3" s="417"/>
      <c r="L3" s="730" t="s">
        <v>204</v>
      </c>
      <c r="M3" s="730"/>
      <c r="N3" s="771" t="str">
        <f>IF('2-1(表紙)'!$I$15="","",'2-1(表紙)'!$I$15)</f>
        <v/>
      </c>
      <c r="O3" s="772"/>
      <c r="P3" s="772"/>
      <c r="Q3" s="772"/>
      <c r="R3" s="777"/>
    </row>
    <row r="4" spans="2:21" ht="20.100000000000001" customHeight="1">
      <c r="B4" s="862"/>
      <c r="C4" s="862"/>
      <c r="D4" s="862"/>
      <c r="E4" s="862"/>
      <c r="F4" s="862"/>
      <c r="G4" s="862"/>
      <c r="H4" s="862"/>
      <c r="I4" s="294"/>
      <c r="J4" s="417"/>
      <c r="K4" s="417"/>
      <c r="L4" s="730" t="s">
        <v>205</v>
      </c>
      <c r="M4" s="730"/>
      <c r="N4" s="771" t="str">
        <f>IF('2-1(表紙)'!$J$15="","",'2-1(表紙)'!$J$15)</f>
        <v/>
      </c>
      <c r="O4" s="772"/>
      <c r="P4" s="772"/>
      <c r="Q4" s="772"/>
      <c r="R4" s="777"/>
    </row>
    <row r="5" spans="2:21" ht="20.100000000000001" customHeight="1">
      <c r="B5" s="862"/>
      <c r="C5" s="862"/>
      <c r="D5" s="862"/>
      <c r="E5" s="862"/>
      <c r="F5" s="862"/>
      <c r="G5" s="862"/>
      <c r="H5" s="862"/>
      <c r="I5" s="209"/>
      <c r="L5" s="730" t="s">
        <v>633</v>
      </c>
      <c r="M5" s="730"/>
      <c r="N5" s="771" t="str">
        <f>IF('2-1(表紙)'!$H$10="","",'2-1(表紙)'!$H$10)</f>
        <v/>
      </c>
      <c r="O5" s="772"/>
      <c r="P5" s="772"/>
      <c r="Q5" s="772"/>
      <c r="R5" s="392" t="str">
        <f>IF('2-1(表紙)'!$K$15="","",'2-1(表紙)'!$K$15)</f>
        <v/>
      </c>
    </row>
    <row r="6" spans="2:21" ht="20.100000000000001" customHeight="1">
      <c r="B6" s="205"/>
      <c r="C6" s="205"/>
      <c r="D6" s="205"/>
      <c r="E6" s="205"/>
      <c r="F6" s="205"/>
      <c r="G6" s="205"/>
      <c r="H6" s="205"/>
      <c r="I6" s="205"/>
      <c r="J6" s="205"/>
      <c r="K6" s="205"/>
      <c r="L6" s="205"/>
      <c r="M6" s="205"/>
      <c r="N6" s="205"/>
      <c r="O6" s="205"/>
      <c r="P6" s="119"/>
      <c r="Q6" s="198"/>
    </row>
    <row r="7" spans="2:21" ht="20.100000000000001" customHeight="1">
      <c r="B7" s="822" t="s">
        <v>264</v>
      </c>
      <c r="C7" s="832" t="s">
        <v>219</v>
      </c>
      <c r="D7" s="832" t="s">
        <v>0</v>
      </c>
      <c r="E7" s="829" t="s">
        <v>1</v>
      </c>
      <c r="F7" s="811" t="s">
        <v>432</v>
      </c>
      <c r="G7" s="829" t="s">
        <v>261</v>
      </c>
      <c r="H7" s="829"/>
      <c r="I7" s="829"/>
      <c r="J7" s="829"/>
      <c r="K7" s="829"/>
      <c r="L7" s="829"/>
      <c r="M7" s="829"/>
      <c r="N7" s="829"/>
      <c r="O7" s="829"/>
      <c r="P7" s="822" t="s">
        <v>161</v>
      </c>
      <c r="Q7" s="829" t="s">
        <v>162</v>
      </c>
      <c r="R7" s="829"/>
    </row>
    <row r="8" spans="2:21" ht="20.100000000000001" customHeight="1">
      <c r="B8" s="801"/>
      <c r="C8" s="832"/>
      <c r="D8" s="832"/>
      <c r="E8" s="829"/>
      <c r="F8" s="863"/>
      <c r="G8" s="860" t="s">
        <v>233</v>
      </c>
      <c r="H8" s="156"/>
      <c r="I8" s="156"/>
      <c r="J8" s="156"/>
      <c r="K8" s="156"/>
      <c r="L8" s="156"/>
      <c r="M8" s="156"/>
      <c r="N8" s="156"/>
      <c r="O8" s="156"/>
      <c r="P8" s="801"/>
      <c r="Q8" s="829"/>
      <c r="R8" s="829"/>
    </row>
    <row r="9" spans="2:21" ht="65.099999999999994" customHeight="1" thickBot="1">
      <c r="B9" s="801"/>
      <c r="C9" s="822"/>
      <c r="D9" s="822"/>
      <c r="E9" s="859"/>
      <c r="F9" s="863"/>
      <c r="G9" s="861"/>
      <c r="H9" s="484" t="s">
        <v>244</v>
      </c>
      <c r="I9" s="484" t="s">
        <v>243</v>
      </c>
      <c r="J9" s="484" t="s">
        <v>256</v>
      </c>
      <c r="K9" s="484" t="s">
        <v>257</v>
      </c>
      <c r="L9" s="484" t="s">
        <v>157</v>
      </c>
      <c r="M9" s="484" t="s">
        <v>158</v>
      </c>
      <c r="N9" s="484" t="s">
        <v>159</v>
      </c>
      <c r="O9" s="484" t="s">
        <v>160</v>
      </c>
      <c r="P9" s="801"/>
      <c r="Q9" s="859"/>
      <c r="R9" s="859"/>
      <c r="S9" s="555" t="s">
        <v>572</v>
      </c>
    </row>
    <row r="10" spans="2:21" ht="20.100000000000001" customHeight="1" thickTop="1">
      <c r="B10" s="816" t="s">
        <v>482</v>
      </c>
      <c r="C10" s="827" t="s">
        <v>233</v>
      </c>
      <c r="D10" s="827"/>
      <c r="E10" s="827"/>
      <c r="F10" s="828"/>
      <c r="G10" s="196" t="str">
        <f t="shared" ref="G10:P10" si="0">IF((COUNTIF(G11:G15,"&gt;0")+COUNTIF(G41:G45,"&gt;0"))=0,"",SUMIF($F11:$F15,"○",G11:G15)+SUMIF($F41:$F45,"○",G41:G45))</f>
        <v/>
      </c>
      <c r="H10" s="196" t="str">
        <f>IF((COUNTIF(H11:H15,"&gt;0")+COUNTIF(H41:H45,"&gt;0"))=0,"",SUMIF($F11:$F15,"○",H11:H15)+SUMIF($F41:$F45,"○",H41:H45))</f>
        <v/>
      </c>
      <c r="I10" s="196" t="str">
        <f t="shared" si="0"/>
        <v/>
      </c>
      <c r="J10" s="196" t="str">
        <f t="shared" si="0"/>
        <v/>
      </c>
      <c r="K10" s="196" t="str">
        <f t="shared" si="0"/>
        <v/>
      </c>
      <c r="L10" s="196" t="str">
        <f t="shared" si="0"/>
        <v/>
      </c>
      <c r="M10" s="196" t="str">
        <f t="shared" si="0"/>
        <v/>
      </c>
      <c r="N10" s="196" t="str">
        <f t="shared" si="0"/>
        <v/>
      </c>
      <c r="O10" s="196" t="str">
        <f t="shared" si="0"/>
        <v/>
      </c>
      <c r="P10" s="196" t="str">
        <f t="shared" si="0"/>
        <v/>
      </c>
      <c r="Q10" s="834"/>
      <c r="R10" s="834"/>
      <c r="S10" s="551"/>
      <c r="U10" s="525" t="s">
        <v>459</v>
      </c>
    </row>
    <row r="11" spans="2:21" ht="20.100000000000001" customHeight="1">
      <c r="B11" s="817"/>
      <c r="C11" s="469">
        <v>1</v>
      </c>
      <c r="D11" s="483" t="str">
        <f>IF('2-2(基本)'!D15="","",'2-2(基本)'!D15)</f>
        <v/>
      </c>
      <c r="E11" s="131" t="str">
        <f>IF('2-2(基本)'!E15="","",'2-2(基本)'!E15)</f>
        <v/>
      </c>
      <c r="F11" s="483" t="str">
        <f>IF(AND('2-2(基本)'!S15="○",'2-2(基本)'!T15="○",'2-2(基本)'!U15="○",'2-2(基本)'!V15="○",'2-2(基本)'!W15="○"),"○","")</f>
        <v/>
      </c>
      <c r="G11" s="117" t="str">
        <f>IF(OR(E11="",COUNTIF(H11:O11,"&gt;0")=0,F11&lt;&gt;"○"),"",SUM(H11:O11))</f>
        <v/>
      </c>
      <c r="H11" s="137"/>
      <c r="I11" s="137"/>
      <c r="J11" s="137"/>
      <c r="K11" s="137"/>
      <c r="L11" s="137"/>
      <c r="M11" s="137"/>
      <c r="N11" s="137"/>
      <c r="O11" s="137"/>
      <c r="P11" s="132" t="str">
        <f>IF(OR(E11="",COUNTIF(H11:O11,"&gt;0")=0),"",COUNTIF(H11:O11,"&gt;0"))</f>
        <v/>
      </c>
      <c r="Q11" s="812"/>
      <c r="R11" s="812"/>
      <c r="S11" s="552" t="str">
        <f>IF(AND($P$1="実績報告書（上期）",SUM(L11:O11)&gt;0),"上期実績時は10月以降に金額を入力しないでください","")</f>
        <v/>
      </c>
      <c r="U11" s="523">
        <v>10000</v>
      </c>
    </row>
    <row r="12" spans="2:21" ht="20.100000000000001" customHeight="1">
      <c r="B12" s="817"/>
      <c r="C12" s="469">
        <v>2</v>
      </c>
      <c r="D12" s="480" t="str">
        <f>IF('2-2(基本)'!D16="","",'2-2(基本)'!D16)</f>
        <v/>
      </c>
      <c r="E12" s="124" t="str">
        <f>IF('2-2(基本)'!E16="","",'2-2(基本)'!E16)</f>
        <v/>
      </c>
      <c r="F12" s="480" t="str">
        <f>IF(AND('2-2(基本)'!S16="○",'2-2(基本)'!T16="○",'2-2(基本)'!U16="○",'2-2(基本)'!V16="○",'2-2(基本)'!W16="○"),"○","")</f>
        <v/>
      </c>
      <c r="G12" s="118" t="str">
        <f>IF(OR(E12="",COUNTIF(H12:O12,"&gt;0")=0,F12&lt;&gt;"○"),"",SUM(H12:O12))</f>
        <v/>
      </c>
      <c r="H12" s="135"/>
      <c r="I12" s="135"/>
      <c r="J12" s="135"/>
      <c r="K12" s="135"/>
      <c r="L12" s="135"/>
      <c r="M12" s="135"/>
      <c r="N12" s="135"/>
      <c r="O12" s="135"/>
      <c r="P12" s="133" t="str">
        <f>IF(OR(E12="",COUNTIF(H12:O12,"&gt;0")=0),"",COUNTIF(H12:O12,"&gt;0"))</f>
        <v/>
      </c>
      <c r="Q12" s="812"/>
      <c r="R12" s="812"/>
      <c r="S12" s="552" t="str">
        <f>IF(AND($P$1="実績報告書（上期）",SUM(L12:O12)&gt;0),"上期実績時は10月以降に金額を入力しないでください","")</f>
        <v/>
      </c>
      <c r="U12" s="523">
        <f>U11</f>
        <v>10000</v>
      </c>
    </row>
    <row r="13" spans="2:21" ht="20.100000000000001" customHeight="1">
      <c r="B13" s="817"/>
      <c r="C13" s="469">
        <v>3</v>
      </c>
      <c r="D13" s="480" t="str">
        <f>IF('2-2(基本)'!D17="","",'2-2(基本)'!D17)</f>
        <v/>
      </c>
      <c r="E13" s="124" t="str">
        <f>IF('2-2(基本)'!E17="","",'2-2(基本)'!E17)</f>
        <v/>
      </c>
      <c r="F13" s="480" t="str">
        <f>IF(AND('2-2(基本)'!S17="○",'2-2(基本)'!T17="○",'2-2(基本)'!U17="○",'2-2(基本)'!V17="○",'2-2(基本)'!W17="○"),"○","")</f>
        <v/>
      </c>
      <c r="G13" s="118" t="str">
        <f>IF(OR(E13="",COUNTIF(H13:O13,"&gt;0")=0,F13&lt;&gt;"○"),"",SUM(H13:O13))</f>
        <v/>
      </c>
      <c r="H13" s="135"/>
      <c r="I13" s="135"/>
      <c r="J13" s="135"/>
      <c r="K13" s="135"/>
      <c r="L13" s="135"/>
      <c r="M13" s="135"/>
      <c r="N13" s="135"/>
      <c r="O13" s="135"/>
      <c r="P13" s="133" t="str">
        <f>IF(OR(E13="",COUNTIF(H13:O13,"&gt;0")=0),"",COUNTIF(H13:O13,"&gt;0"))</f>
        <v/>
      </c>
      <c r="Q13" s="812"/>
      <c r="R13" s="812"/>
      <c r="S13" s="552" t="str">
        <f>IF(AND($P$1="実績報告書（上期）",SUM(L13:O13)&gt;0),"上期実績時は10月以降に金額を入力しないでください","")</f>
        <v/>
      </c>
      <c r="U13" s="523">
        <f>U11</f>
        <v>10000</v>
      </c>
    </row>
    <row r="14" spans="2:21" ht="20.100000000000001" customHeight="1">
      <c r="B14" s="817"/>
      <c r="C14" s="469">
        <v>4</v>
      </c>
      <c r="D14" s="480" t="str">
        <f>IF('2-2(基本)'!D18="","",'2-2(基本)'!D18)</f>
        <v/>
      </c>
      <c r="E14" s="124" t="str">
        <f>IF('2-2(基本)'!E18="","",'2-2(基本)'!E18)</f>
        <v/>
      </c>
      <c r="F14" s="480" t="str">
        <f>IF(AND('2-2(基本)'!S18="○",'2-2(基本)'!T18="○",'2-2(基本)'!U18="○",'2-2(基本)'!V18="○",'2-2(基本)'!W18="○"),"○","")</f>
        <v/>
      </c>
      <c r="G14" s="118" t="str">
        <f>IF(OR(E14="",COUNTIF(H14:O14,"&gt;0")=0,F14&lt;&gt;"○"),"",SUM(H14:O14))</f>
        <v/>
      </c>
      <c r="H14" s="135"/>
      <c r="I14" s="135"/>
      <c r="J14" s="135"/>
      <c r="K14" s="135"/>
      <c r="L14" s="135"/>
      <c r="M14" s="135"/>
      <c r="N14" s="135"/>
      <c r="O14" s="135"/>
      <c r="P14" s="133" t="str">
        <f>IF(OR(E14="",COUNTIF(H14:O14,"&gt;0")=0),"",COUNTIF(H14:O14,"&gt;0"))</f>
        <v/>
      </c>
      <c r="Q14" s="812"/>
      <c r="R14" s="812"/>
      <c r="S14" s="552" t="str">
        <f>IF(AND($P$1="実績報告書（上期）",SUM(L14:O14)&gt;0),"上期実績時は10月以降に金額を入力しないでください","")</f>
        <v/>
      </c>
      <c r="U14" s="523">
        <f>U11</f>
        <v>10000</v>
      </c>
    </row>
    <row r="15" spans="2:21" ht="20.100000000000001" customHeight="1" thickBot="1">
      <c r="B15" s="819"/>
      <c r="C15" s="470">
        <v>5</v>
      </c>
      <c r="D15" s="481" t="str">
        <f>IF('2-2(基本)'!D19="","",'2-2(基本)'!D19)</f>
        <v/>
      </c>
      <c r="E15" s="126" t="str">
        <f>IF('2-2(基本)'!E19="","",'2-2(基本)'!E19)</f>
        <v/>
      </c>
      <c r="F15" s="481" t="str">
        <f>IF(AND('2-2(基本)'!S19="○",'2-2(基本)'!T19="○",'2-2(基本)'!U19="○",'2-2(基本)'!V19="○",'2-2(基本)'!W19="○"),"○","")</f>
        <v/>
      </c>
      <c r="G15" s="127" t="str">
        <f>IF(OR(E15="",COUNTIF(H15:O15,"&gt;0")=0,F15&lt;&gt;"○"),"",SUM(H15:O15))</f>
        <v/>
      </c>
      <c r="H15" s="136"/>
      <c r="I15" s="136"/>
      <c r="J15" s="136"/>
      <c r="K15" s="136"/>
      <c r="L15" s="136"/>
      <c r="M15" s="136"/>
      <c r="N15" s="136"/>
      <c r="O15" s="136"/>
      <c r="P15" s="128" t="str">
        <f>IF(OR(E15="",COUNTIF(H15:O15,"&gt;0")=0),"",COUNTIF(H15:O15,"&gt;0"))</f>
        <v/>
      </c>
      <c r="Q15" s="820"/>
      <c r="R15" s="820"/>
      <c r="S15" s="552" t="str">
        <f>IF(AND($P$1="実績報告書（上期）",SUM(L15:O15)&gt;0),"上期実績時は10月以降に金額を入力しないでください","")</f>
        <v/>
      </c>
      <c r="U15" s="524">
        <f>U11</f>
        <v>10000</v>
      </c>
    </row>
    <row r="16" spans="2:21" ht="20.100000000000001" customHeight="1" thickTop="1" thickBot="1">
      <c r="B16" s="816" t="s">
        <v>483</v>
      </c>
      <c r="C16" s="827" t="s">
        <v>233</v>
      </c>
      <c r="D16" s="827"/>
      <c r="E16" s="827"/>
      <c r="F16" s="828"/>
      <c r="G16" s="129" t="str">
        <f t="shared" ref="G16:P16" si="1">IF((COUNTIF(G17:G21,"&gt;0")+COUNTIF(G47:G51,"&gt;0"))=0,"",SUMIF($F17:$F21,"○",G17:G21)+SUMIF($F47:$F51,"○",G47:G51))</f>
        <v/>
      </c>
      <c r="H16" s="129" t="str">
        <f t="shared" si="1"/>
        <v/>
      </c>
      <c r="I16" s="129" t="str">
        <f t="shared" si="1"/>
        <v/>
      </c>
      <c r="J16" s="129" t="str">
        <f t="shared" si="1"/>
        <v/>
      </c>
      <c r="K16" s="129" t="str">
        <f t="shared" si="1"/>
        <v/>
      </c>
      <c r="L16" s="129" t="str">
        <f t="shared" si="1"/>
        <v/>
      </c>
      <c r="M16" s="129" t="str">
        <f t="shared" si="1"/>
        <v/>
      </c>
      <c r="N16" s="129" t="str">
        <f t="shared" si="1"/>
        <v/>
      </c>
      <c r="O16" s="129" t="str">
        <f t="shared" si="1"/>
        <v/>
      </c>
      <c r="P16" s="129" t="str">
        <f t="shared" si="1"/>
        <v/>
      </c>
      <c r="Q16" s="821"/>
      <c r="R16" s="821"/>
      <c r="S16" s="551"/>
    </row>
    <row r="17" spans="2:21" ht="20.100000000000001" customHeight="1" thickTop="1">
      <c r="B17" s="817"/>
      <c r="C17" s="469">
        <v>6</v>
      </c>
      <c r="D17" s="206" t="str">
        <f>IF('2-2(基本)'!D20="","",'2-2(基本)'!D20)</f>
        <v/>
      </c>
      <c r="E17" s="124" t="str">
        <f>IF('2-2(基本)'!E20="","",'2-2(基本)'!E20)</f>
        <v/>
      </c>
      <c r="F17" s="234" t="str">
        <f>IF(AND('2-2(基本)'!S20="○",'2-2(基本)'!T20="○",'2-2(基本)'!U20="○",'2-2(基本)'!V20="○",'2-2(基本)'!W20="○"),"○","")</f>
        <v/>
      </c>
      <c r="G17" s="118" t="str">
        <f>IF(OR(E17="",COUNTIF(H17:O17,"&gt;0")=0,F17&lt;&gt;"○"),"",SUM(H17:O17))</f>
        <v/>
      </c>
      <c r="H17" s="135"/>
      <c r="I17" s="135"/>
      <c r="J17" s="135"/>
      <c r="K17" s="135"/>
      <c r="L17" s="135"/>
      <c r="M17" s="135"/>
      <c r="N17" s="135"/>
      <c r="O17" s="135"/>
      <c r="P17" s="133" t="str">
        <f>IF(OR(E17="",COUNTIF(H17:O17,"&gt;0")=0),"",COUNTIF(H17:O17,"&gt;0"))</f>
        <v/>
      </c>
      <c r="Q17" s="812"/>
      <c r="R17" s="812"/>
      <c r="S17" s="552" t="str">
        <f>IF(AND($P$1="実績報告書（上期）",SUM(L17:O17)&gt;0),"上期実績時は10月以降に金額を入力しないでください","")</f>
        <v/>
      </c>
      <c r="U17" s="544">
        <v>10000</v>
      </c>
    </row>
    <row r="18" spans="2:21" ht="20.100000000000001" customHeight="1">
      <c r="B18" s="817"/>
      <c r="C18" s="469">
        <v>7</v>
      </c>
      <c r="D18" s="206" t="str">
        <f>IF('2-2(基本)'!D21="","",'2-2(基本)'!D21)</f>
        <v/>
      </c>
      <c r="E18" s="124" t="str">
        <f>IF('2-2(基本)'!E21="","",'2-2(基本)'!E21)</f>
        <v/>
      </c>
      <c r="F18" s="234" t="str">
        <f>IF(AND('2-2(基本)'!S21="○",'2-2(基本)'!T21="○",'2-2(基本)'!U21="○",'2-2(基本)'!V21="○",'2-2(基本)'!W21="○"),"○","")</f>
        <v/>
      </c>
      <c r="G18" s="118" t="str">
        <f>IF(OR(E18="",COUNTIF(H18:O18,"&gt;0")=0,F18&lt;&gt;"○"),"",SUM(H18:O18))</f>
        <v/>
      </c>
      <c r="H18" s="135"/>
      <c r="I18" s="135"/>
      <c r="J18" s="135"/>
      <c r="K18" s="135"/>
      <c r="L18" s="135"/>
      <c r="M18" s="135"/>
      <c r="N18" s="135"/>
      <c r="O18" s="135"/>
      <c r="P18" s="133" t="str">
        <f>IF(OR(E18="",COUNTIF(H18:O18,"&gt;0")=0),"",COUNTIF(H18:O18,"&gt;0"))</f>
        <v/>
      </c>
      <c r="Q18" s="812"/>
      <c r="R18" s="812"/>
      <c r="S18" s="552" t="str">
        <f>IF(AND($P$1="実績報告書（上期）",SUM(L18:O18)&gt;0),"上期実績時は10月以降に金額を入力しないでください","")</f>
        <v/>
      </c>
      <c r="U18" s="523">
        <f>U17</f>
        <v>10000</v>
      </c>
    </row>
    <row r="19" spans="2:21" ht="20.100000000000001" customHeight="1">
      <c r="B19" s="817"/>
      <c r="C19" s="469">
        <v>8</v>
      </c>
      <c r="D19" s="206" t="str">
        <f>IF('2-2(基本)'!D22="","",'2-2(基本)'!D22)</f>
        <v/>
      </c>
      <c r="E19" s="124" t="str">
        <f>IF('2-2(基本)'!E22="","",'2-2(基本)'!E22)</f>
        <v/>
      </c>
      <c r="F19" s="234" t="str">
        <f>IF(AND('2-2(基本)'!S22="○",'2-2(基本)'!T22="○",'2-2(基本)'!U22="○",'2-2(基本)'!V22="○",'2-2(基本)'!W22="○"),"○","")</f>
        <v/>
      </c>
      <c r="G19" s="118" t="str">
        <f>IF(OR(E19="",COUNTIF(H19:O19,"&gt;0")=0,F19&lt;&gt;"○"),"",SUM(H19:O19))</f>
        <v/>
      </c>
      <c r="H19" s="135"/>
      <c r="I19" s="135"/>
      <c r="J19" s="135"/>
      <c r="K19" s="135"/>
      <c r="L19" s="135"/>
      <c r="M19" s="135"/>
      <c r="N19" s="135"/>
      <c r="O19" s="135"/>
      <c r="P19" s="133" t="str">
        <f>IF(OR(E19="",COUNTIF(H19:O19,"&gt;0")=0),"",COUNTIF(H19:O19,"&gt;0"))</f>
        <v/>
      </c>
      <c r="Q19" s="812"/>
      <c r="R19" s="812"/>
      <c r="S19" s="552" t="str">
        <f>IF(AND($P$1="実績報告書（上期）",SUM(L19:O19)&gt;0),"上期実績時は10月以降に金額を入力しないでください","")</f>
        <v/>
      </c>
      <c r="U19" s="523">
        <f>U17</f>
        <v>10000</v>
      </c>
    </row>
    <row r="20" spans="2:21" ht="20.100000000000001" customHeight="1">
      <c r="B20" s="817"/>
      <c r="C20" s="469">
        <v>9</v>
      </c>
      <c r="D20" s="206" t="str">
        <f>IF('2-2(基本)'!D23="","",'2-2(基本)'!D23)</f>
        <v/>
      </c>
      <c r="E20" s="124" t="str">
        <f>IF('2-2(基本)'!E23="","",'2-2(基本)'!E23)</f>
        <v/>
      </c>
      <c r="F20" s="234" t="str">
        <f>IF(AND('2-2(基本)'!S23="○",'2-2(基本)'!T23="○",'2-2(基本)'!U23="○",'2-2(基本)'!V23="○",'2-2(基本)'!W23="○"),"○","")</f>
        <v/>
      </c>
      <c r="G20" s="118" t="str">
        <f>IF(OR(E20="",COUNTIF(H20:O20,"&gt;0")=0,F20&lt;&gt;"○"),"",SUM(H20:O20))</f>
        <v/>
      </c>
      <c r="H20" s="135"/>
      <c r="I20" s="135"/>
      <c r="J20" s="135"/>
      <c r="K20" s="135"/>
      <c r="L20" s="135"/>
      <c r="M20" s="135"/>
      <c r="N20" s="135"/>
      <c r="O20" s="135"/>
      <c r="P20" s="133" t="str">
        <f>IF(OR(E20="",COUNTIF(H20:O20,"&gt;0")=0),"",COUNTIF(H20:O20,"&gt;0"))</f>
        <v/>
      </c>
      <c r="Q20" s="812"/>
      <c r="R20" s="812"/>
      <c r="S20" s="552" t="str">
        <f>IF(AND($P$1="実績報告書（上期）",SUM(L20:O20)&gt;0),"上期実績時は10月以降に金額を入力しないでください","")</f>
        <v/>
      </c>
      <c r="U20" s="523">
        <f>U17</f>
        <v>10000</v>
      </c>
    </row>
    <row r="21" spans="2:21" ht="20.100000000000001" customHeight="1" thickBot="1">
      <c r="B21" s="819"/>
      <c r="C21" s="470">
        <v>10</v>
      </c>
      <c r="D21" s="207" t="str">
        <f>IF('2-2(基本)'!D24="","",'2-2(基本)'!D24)</f>
        <v/>
      </c>
      <c r="E21" s="126" t="str">
        <f>IF('2-2(基本)'!E24="","",'2-2(基本)'!E24)</f>
        <v/>
      </c>
      <c r="F21" s="235" t="str">
        <f>IF(AND('2-2(基本)'!S24="○",'2-2(基本)'!T24="○",'2-2(基本)'!U24="○",'2-2(基本)'!V24="○",'2-2(基本)'!W24="○"),"○","")</f>
        <v/>
      </c>
      <c r="G21" s="127" t="str">
        <f>IF(OR(E21="",COUNTIF(H21:O21,"&gt;0")=0,F21&lt;&gt;"○"),"",SUM(H21:O21))</f>
        <v/>
      </c>
      <c r="H21" s="136"/>
      <c r="I21" s="136"/>
      <c r="J21" s="136"/>
      <c r="K21" s="136"/>
      <c r="L21" s="136"/>
      <c r="M21" s="136"/>
      <c r="N21" s="136"/>
      <c r="O21" s="136"/>
      <c r="P21" s="128" t="str">
        <f>IF(OR(E21="",COUNTIF(H21:O21,"&gt;0")=0),"",COUNTIF(H21:O21,"&gt;0"))</f>
        <v/>
      </c>
      <c r="Q21" s="820"/>
      <c r="R21" s="820"/>
      <c r="S21" s="552" t="str">
        <f>IF(AND($P$1="実績報告書（上期）",SUM(L21:O21)&gt;0),"上期実績時は10月以降に金額を入力しないでください","")</f>
        <v/>
      </c>
      <c r="U21" s="524">
        <f>U17</f>
        <v>10000</v>
      </c>
    </row>
    <row r="22" spans="2:21" ht="20.100000000000001" customHeight="1" thickTop="1" thickBot="1">
      <c r="B22" s="816" t="s">
        <v>484</v>
      </c>
      <c r="C22" s="827" t="s">
        <v>233</v>
      </c>
      <c r="D22" s="827"/>
      <c r="E22" s="827"/>
      <c r="F22" s="828"/>
      <c r="G22" s="129" t="str">
        <f t="shared" ref="G22:O22" si="2">IF((COUNTIF(G23:G27,"&gt;0")+COUNTIF(G53:G57,"&gt;0"))=0,"",SUMIF($F23:$F27,"○",G23:G27)+SUMIF($F53:$F57,"○",G53:G57))</f>
        <v/>
      </c>
      <c r="H22" s="129" t="str">
        <f t="shared" si="2"/>
        <v/>
      </c>
      <c r="I22" s="129" t="str">
        <f t="shared" si="2"/>
        <v/>
      </c>
      <c r="J22" s="129" t="str">
        <f t="shared" si="2"/>
        <v/>
      </c>
      <c r="K22" s="129" t="str">
        <f t="shared" si="2"/>
        <v/>
      </c>
      <c r="L22" s="129" t="str">
        <f t="shared" si="2"/>
        <v/>
      </c>
      <c r="M22" s="129" t="str">
        <f t="shared" si="2"/>
        <v/>
      </c>
      <c r="N22" s="129" t="str">
        <f t="shared" si="2"/>
        <v/>
      </c>
      <c r="O22" s="129" t="str">
        <f t="shared" si="2"/>
        <v/>
      </c>
      <c r="P22" s="129" t="str">
        <f>IF((COUNTIF(P23:P27,"&gt;0")+COUNTIF(P53:P57,"&gt;0"))=0,"",SUMIF($F23:$F27,"○",P23:P27)+SUMIF($F53:$F57,"○",P53:P57))</f>
        <v/>
      </c>
      <c r="Q22" s="821"/>
      <c r="R22" s="821"/>
      <c r="S22" s="551"/>
    </row>
    <row r="23" spans="2:21" ht="20.100000000000001" customHeight="1" thickTop="1">
      <c r="B23" s="817"/>
      <c r="C23" s="469">
        <v>11</v>
      </c>
      <c r="D23" s="206" t="str">
        <f>IF('2-2(基本)'!D25="","",'2-2(基本)'!D25)</f>
        <v/>
      </c>
      <c r="E23" s="124" t="str">
        <f>IF('2-2(基本)'!E25="","",'2-2(基本)'!E25)</f>
        <v/>
      </c>
      <c r="F23" s="206" t="str">
        <f>IF(AND('2-2(基本)'!S25="○",'2-2(基本)'!T25="○",'2-2(基本)'!U25="○",'2-2(基本)'!V25="○",'2-2(基本)'!W25="○"),"○","")</f>
        <v/>
      </c>
      <c r="G23" s="118" t="str">
        <f>IF(OR(E23="",COUNTIF(H23:O23,"&gt;0")=0,F23&lt;&gt;"○"),"",SUM(H23:O23))</f>
        <v/>
      </c>
      <c r="H23" s="135"/>
      <c r="I23" s="135"/>
      <c r="J23" s="135"/>
      <c r="K23" s="135"/>
      <c r="L23" s="135"/>
      <c r="M23" s="135"/>
      <c r="N23" s="135"/>
      <c r="O23" s="135"/>
      <c r="P23" s="133" t="str">
        <f>IF(OR(E23="",COUNTIF(H23:O23,"&gt;0")=0),"",COUNTIF(H23:O23,"&gt;0"))</f>
        <v/>
      </c>
      <c r="Q23" s="812"/>
      <c r="R23" s="812"/>
      <c r="S23" s="552" t="str">
        <f>IF(AND($P$1="実績報告書（上期）",SUM(L23:O23)&gt;0),"上期実績時は10月以降に金額を入力しないでください","")</f>
        <v/>
      </c>
      <c r="U23" s="544">
        <v>10000</v>
      </c>
    </row>
    <row r="24" spans="2:21" ht="20.100000000000001" customHeight="1">
      <c r="B24" s="817"/>
      <c r="C24" s="469">
        <v>12</v>
      </c>
      <c r="D24" s="206" t="str">
        <f>IF('2-2(基本)'!D26="","",'2-2(基本)'!D26)</f>
        <v/>
      </c>
      <c r="E24" s="124" t="str">
        <f>IF('2-2(基本)'!E26="","",'2-2(基本)'!E26)</f>
        <v/>
      </c>
      <c r="F24" s="206" t="str">
        <f>IF(AND('2-2(基本)'!S26="○",'2-2(基本)'!T26="○",'2-2(基本)'!U26="○",'2-2(基本)'!V26="○",'2-2(基本)'!W26="○"),"○","")</f>
        <v/>
      </c>
      <c r="G24" s="118" t="str">
        <f>IF(OR(E24="",COUNTIF(H24:O24,"&gt;0")=0,F24&lt;&gt;"○"),"",SUM(H24:O24))</f>
        <v/>
      </c>
      <c r="H24" s="135"/>
      <c r="I24" s="135"/>
      <c r="J24" s="135"/>
      <c r="K24" s="135"/>
      <c r="L24" s="135"/>
      <c r="M24" s="135"/>
      <c r="N24" s="135"/>
      <c r="O24" s="135"/>
      <c r="P24" s="133" t="str">
        <f>IF(OR(E24="",COUNTIF(H24:O24,"&gt;0")=0),"",COUNTIF(H24:O24,"&gt;0"))</f>
        <v/>
      </c>
      <c r="Q24" s="812"/>
      <c r="R24" s="812"/>
      <c r="S24" s="552" t="str">
        <f>IF(AND($P$1="実績報告書（上期）",SUM(L24:O24)&gt;0),"上期実績時は10月以降に金額を入力しないでください","")</f>
        <v/>
      </c>
      <c r="U24" s="523">
        <f>U23</f>
        <v>10000</v>
      </c>
    </row>
    <row r="25" spans="2:21" ht="20.100000000000001" customHeight="1">
      <c r="B25" s="817"/>
      <c r="C25" s="469">
        <v>13</v>
      </c>
      <c r="D25" s="206" t="str">
        <f>IF('2-2(基本)'!D27="","",'2-2(基本)'!D27)</f>
        <v/>
      </c>
      <c r="E25" s="124" t="str">
        <f>IF('2-2(基本)'!E27="","",'2-2(基本)'!E27)</f>
        <v/>
      </c>
      <c r="F25" s="206" t="str">
        <f>IF(AND('2-2(基本)'!S27="○",'2-2(基本)'!T27="○",'2-2(基本)'!U27="○",'2-2(基本)'!V27="○",'2-2(基本)'!W27="○"),"○","")</f>
        <v/>
      </c>
      <c r="G25" s="118" t="str">
        <f>IF(OR(E25="",COUNTIF(H25:O25,"&gt;0")=0,F25&lt;&gt;"○"),"",SUM(H25:O25))</f>
        <v/>
      </c>
      <c r="H25" s="135"/>
      <c r="I25" s="135"/>
      <c r="J25" s="135"/>
      <c r="K25" s="135"/>
      <c r="L25" s="135"/>
      <c r="M25" s="135"/>
      <c r="N25" s="135"/>
      <c r="O25" s="135"/>
      <c r="P25" s="133" t="str">
        <f>IF(OR(E25="",COUNTIF(H25:O25,"&gt;0")=0),"",COUNTIF(H25:O25,"&gt;0"))</f>
        <v/>
      </c>
      <c r="Q25" s="812"/>
      <c r="R25" s="812"/>
      <c r="S25" s="552" t="str">
        <f>IF(AND($P$1="実績報告書（上期）",SUM(L25:O25)&gt;0),"上期実績時は10月以降に金額を入力しないでください","")</f>
        <v/>
      </c>
      <c r="U25" s="523">
        <f>U23</f>
        <v>10000</v>
      </c>
    </row>
    <row r="26" spans="2:21" ht="20.100000000000001" customHeight="1">
      <c r="B26" s="817"/>
      <c r="C26" s="469">
        <v>14</v>
      </c>
      <c r="D26" s="206" t="str">
        <f>IF('2-2(基本)'!D28="","",'2-2(基本)'!D28)</f>
        <v/>
      </c>
      <c r="E26" s="124" t="str">
        <f>IF('2-2(基本)'!E28="","",'2-2(基本)'!E28)</f>
        <v/>
      </c>
      <c r="F26" s="206" t="str">
        <f>IF(AND('2-2(基本)'!S28="○",'2-2(基本)'!T28="○",'2-2(基本)'!U28="○",'2-2(基本)'!V28="○",'2-2(基本)'!W28="○"),"○","")</f>
        <v/>
      </c>
      <c r="G26" s="118" t="str">
        <f>IF(OR(E26="",COUNTIF(H26:O26,"&gt;0")=0,F26&lt;&gt;"○"),"",SUM(H26:O26))</f>
        <v/>
      </c>
      <c r="H26" s="135"/>
      <c r="I26" s="135"/>
      <c r="J26" s="135"/>
      <c r="K26" s="135"/>
      <c r="L26" s="135"/>
      <c r="M26" s="135"/>
      <c r="N26" s="135"/>
      <c r="O26" s="135"/>
      <c r="P26" s="133" t="str">
        <f>IF(OR(E26="",COUNTIF(H26:O26,"&gt;0")=0),"",COUNTIF(H26:O26,"&gt;0"))</f>
        <v/>
      </c>
      <c r="Q26" s="812"/>
      <c r="R26" s="812"/>
      <c r="S26" s="552" t="str">
        <f>IF(AND($P$1="実績報告書（上期）",SUM(L26:O26)&gt;0),"上期実績時は10月以降に金額を入力しないでください","")</f>
        <v/>
      </c>
      <c r="U26" s="523">
        <f>U23</f>
        <v>10000</v>
      </c>
    </row>
    <row r="27" spans="2:21" ht="20.100000000000001" customHeight="1" thickBot="1">
      <c r="B27" s="818"/>
      <c r="C27" s="469">
        <v>15</v>
      </c>
      <c r="D27" s="206" t="str">
        <f>IF('2-2(基本)'!D29="","",'2-2(基本)'!D29)</f>
        <v/>
      </c>
      <c r="E27" s="124" t="str">
        <f>IF('2-2(基本)'!E29="","",'2-2(基本)'!E29)</f>
        <v/>
      </c>
      <c r="F27" s="206" t="str">
        <f>IF(AND('2-2(基本)'!S29="○",'2-2(基本)'!T29="○",'2-2(基本)'!U29="○",'2-2(基本)'!V29="○",'2-2(基本)'!W29="○"),"○","")</f>
        <v/>
      </c>
      <c r="G27" s="118" t="str">
        <f>IF(OR(E27="",COUNTIF(H27:O27,"&gt;0")=0,F27&lt;&gt;"○"),"",SUM(H27:O27))</f>
        <v/>
      </c>
      <c r="H27" s="135"/>
      <c r="I27" s="135"/>
      <c r="J27" s="135"/>
      <c r="K27" s="135"/>
      <c r="L27" s="135"/>
      <c r="M27" s="135"/>
      <c r="N27" s="135"/>
      <c r="O27" s="135"/>
      <c r="P27" s="133" t="str">
        <f>IF(OR(E27="",COUNTIF(H27:O27,"&gt;0")=0),"",COUNTIF(H27:O27,"&gt;0"))</f>
        <v/>
      </c>
      <c r="Q27" s="812"/>
      <c r="R27" s="812"/>
      <c r="S27" s="552" t="str">
        <f>IF(AND($P$1="実績報告書（上期）",SUM(L27:O27)&gt;0),"上期実績時は10月以降に金額を入力しないでください","")</f>
        <v/>
      </c>
      <c r="U27" s="524">
        <f>U23</f>
        <v>10000</v>
      </c>
    </row>
    <row r="28" spans="2:21" ht="20.100000000000001" customHeight="1" thickTop="1">
      <c r="B28" s="134" t="s">
        <v>365</v>
      </c>
      <c r="C28" s="120" t="s">
        <v>601</v>
      </c>
      <c r="S28" s="551"/>
    </row>
    <row r="29" spans="2:21" ht="20.100000000000001" customHeight="1">
      <c r="B29" s="134" t="s">
        <v>364</v>
      </c>
      <c r="C29" s="120" t="str">
        <f>"【助成月数】は、研修期間分（FW最大"&amp;リスト!$C$80&amp;"ヶ月／人）とし、就業環境整備費単価は研修生1名あたり1万円／月を上限とする。"</f>
        <v>【助成月数】は、研修期間分（FW最大8ヶ月／人）とし、就業環境整備費単価は研修生1名あたり1万円／月を上限とする。</v>
      </c>
      <c r="S29" s="551"/>
    </row>
    <row r="30" spans="2:21" ht="20.100000000000001" customHeight="1">
      <c r="B30" s="451" t="s">
        <v>437</v>
      </c>
      <c r="C30" s="866" t="s">
        <v>602</v>
      </c>
      <c r="D30" s="866"/>
      <c r="E30" s="866"/>
      <c r="F30" s="866"/>
      <c r="G30" s="866"/>
      <c r="H30" s="866"/>
      <c r="I30" s="866"/>
      <c r="J30" s="866"/>
      <c r="K30" s="866"/>
      <c r="L30" s="866"/>
      <c r="M30" s="866"/>
      <c r="N30" s="866"/>
      <c r="O30" s="866"/>
      <c r="P30" s="866"/>
      <c r="Q30" s="866"/>
      <c r="R30" s="866"/>
      <c r="S30" s="551"/>
    </row>
    <row r="31" spans="2:21" ht="20.100000000000001" customHeight="1">
      <c r="B31" s="730" t="s">
        <v>318</v>
      </c>
      <c r="C31" s="730"/>
      <c r="D31" s="730"/>
      <c r="E31" s="730"/>
      <c r="P31" s="850" t="str">
        <f>IF('2-1(表紙)'!$J$3="","提出区分",'2-1(表紙)'!$J$3)</f>
        <v>提出区分</v>
      </c>
      <c r="Q31" s="850"/>
      <c r="S31" s="551"/>
    </row>
    <row r="32" spans="2:21" ht="20.100000000000001" customHeight="1">
      <c r="S32" s="551"/>
    </row>
    <row r="33" spans="2:21" ht="20.100000000000001" customHeight="1">
      <c r="B33" s="862" t="s">
        <v>374</v>
      </c>
      <c r="C33" s="867"/>
      <c r="D33" s="867"/>
      <c r="E33" s="867"/>
      <c r="F33" s="867"/>
      <c r="G33" s="867"/>
      <c r="H33" s="867"/>
      <c r="I33" s="209"/>
      <c r="L33" s="730" t="s">
        <v>204</v>
      </c>
      <c r="M33" s="730"/>
      <c r="N33" s="771" t="str">
        <f>IF('2-1(表紙)'!$I$15="","",'2-1(表紙)'!$I$15)</f>
        <v/>
      </c>
      <c r="O33" s="772"/>
      <c r="P33" s="772"/>
      <c r="Q33" s="772"/>
      <c r="R33" s="777"/>
      <c r="S33" s="551"/>
    </row>
    <row r="34" spans="2:21" ht="20.100000000000001" customHeight="1">
      <c r="B34" s="867"/>
      <c r="C34" s="867"/>
      <c r="D34" s="867"/>
      <c r="E34" s="867"/>
      <c r="F34" s="867"/>
      <c r="G34" s="867"/>
      <c r="H34" s="867"/>
      <c r="I34" s="209"/>
      <c r="L34" s="730" t="s">
        <v>205</v>
      </c>
      <c r="M34" s="730"/>
      <c r="N34" s="771" t="str">
        <f>IF('2-1(表紙)'!$J$15="","",'2-1(表紙)'!$J$15)</f>
        <v/>
      </c>
      <c r="O34" s="772"/>
      <c r="P34" s="772"/>
      <c r="Q34" s="772"/>
      <c r="R34" s="777"/>
      <c r="S34" s="551"/>
    </row>
    <row r="35" spans="2:21" ht="20.100000000000001" customHeight="1">
      <c r="B35" s="867"/>
      <c r="C35" s="867"/>
      <c r="D35" s="867"/>
      <c r="E35" s="867"/>
      <c r="F35" s="867"/>
      <c r="G35" s="867"/>
      <c r="H35" s="867"/>
      <c r="I35" s="209"/>
      <c r="L35" s="730" t="s">
        <v>633</v>
      </c>
      <c r="M35" s="730"/>
      <c r="N35" s="771" t="str">
        <f>IF('2-1(表紙)'!$H$10="","",'2-1(表紙)'!$H$10)</f>
        <v/>
      </c>
      <c r="O35" s="772"/>
      <c r="P35" s="772"/>
      <c r="Q35" s="772"/>
      <c r="R35" s="392" t="str">
        <f>IF('2-1(表紙)'!$K$15="","",'2-1(表紙)'!$K$15)</f>
        <v/>
      </c>
      <c r="S35" s="551"/>
    </row>
    <row r="36" spans="2:21" ht="20.100000000000001" customHeight="1">
      <c r="B36" s="205"/>
      <c r="C36" s="205"/>
      <c r="D36" s="205"/>
      <c r="E36" s="205"/>
      <c r="F36" s="205"/>
      <c r="G36" s="205"/>
      <c r="H36" s="205"/>
      <c r="I36" s="205"/>
      <c r="J36" s="205"/>
      <c r="K36" s="205"/>
      <c r="L36" s="205"/>
      <c r="M36" s="205"/>
      <c r="N36" s="205"/>
      <c r="O36" s="205"/>
      <c r="P36" s="119"/>
      <c r="Q36" s="198"/>
      <c r="S36" s="551"/>
    </row>
    <row r="37" spans="2:21" ht="20.100000000000001" customHeight="1">
      <c r="B37" s="822" t="s">
        <v>264</v>
      </c>
      <c r="C37" s="832" t="s">
        <v>219</v>
      </c>
      <c r="D37" s="832" t="s">
        <v>0</v>
      </c>
      <c r="E37" s="829" t="s">
        <v>1</v>
      </c>
      <c r="F37" s="811" t="s">
        <v>432</v>
      </c>
      <c r="G37" s="829" t="s">
        <v>261</v>
      </c>
      <c r="H37" s="829"/>
      <c r="I37" s="829"/>
      <c r="J37" s="829"/>
      <c r="K37" s="829"/>
      <c r="L37" s="829"/>
      <c r="M37" s="829"/>
      <c r="N37" s="829"/>
      <c r="O37" s="829"/>
      <c r="P37" s="822" t="s">
        <v>161</v>
      </c>
      <c r="Q37" s="829" t="s">
        <v>162</v>
      </c>
      <c r="R37" s="829"/>
      <c r="S37" s="551"/>
    </row>
    <row r="38" spans="2:21" ht="20.100000000000001" customHeight="1">
      <c r="B38" s="801"/>
      <c r="C38" s="832"/>
      <c r="D38" s="832"/>
      <c r="E38" s="829"/>
      <c r="F38" s="863"/>
      <c r="G38" s="860" t="s">
        <v>233</v>
      </c>
      <c r="H38" s="156"/>
      <c r="I38" s="156"/>
      <c r="J38" s="156"/>
      <c r="K38" s="156"/>
      <c r="L38" s="156"/>
      <c r="M38" s="156"/>
      <c r="N38" s="156"/>
      <c r="O38" s="156"/>
      <c r="P38" s="801"/>
      <c r="Q38" s="829"/>
      <c r="R38" s="829"/>
      <c r="S38" s="551"/>
    </row>
    <row r="39" spans="2:21" ht="65.099999999999994" customHeight="1" thickBot="1">
      <c r="B39" s="802"/>
      <c r="C39" s="833"/>
      <c r="D39" s="833"/>
      <c r="E39" s="830"/>
      <c r="F39" s="865"/>
      <c r="G39" s="864"/>
      <c r="H39" s="46" t="s">
        <v>244</v>
      </c>
      <c r="I39" s="46" t="s">
        <v>243</v>
      </c>
      <c r="J39" s="46" t="s">
        <v>256</v>
      </c>
      <c r="K39" s="46" t="s">
        <v>257</v>
      </c>
      <c r="L39" s="46" t="s">
        <v>157</v>
      </c>
      <c r="M39" s="46" t="s">
        <v>158</v>
      </c>
      <c r="N39" s="46" t="s">
        <v>159</v>
      </c>
      <c r="O39" s="46" t="s">
        <v>160</v>
      </c>
      <c r="P39" s="802"/>
      <c r="Q39" s="830"/>
      <c r="R39" s="830"/>
      <c r="S39" s="555" t="str">
        <f>S9</f>
        <v>↓留意メッセージが表示される場合があります</v>
      </c>
    </row>
    <row r="40" spans="2:21" ht="20.100000000000001" hidden="1" customHeight="1" thickBot="1">
      <c r="B40" s="813" t="s">
        <v>482</v>
      </c>
      <c r="C40" s="826" t="s">
        <v>233</v>
      </c>
      <c r="D40" s="827"/>
      <c r="E40" s="827"/>
      <c r="F40" s="828"/>
      <c r="G40" s="498"/>
      <c r="H40" s="196"/>
      <c r="I40" s="196"/>
      <c r="J40" s="196"/>
      <c r="K40" s="196"/>
      <c r="L40" s="196"/>
      <c r="M40" s="196"/>
      <c r="N40" s="196"/>
      <c r="O40" s="196"/>
      <c r="P40" s="196"/>
      <c r="Q40" s="857"/>
      <c r="R40" s="858"/>
      <c r="S40" s="551"/>
    </row>
    <row r="41" spans="2:21" ht="20.100000000000001" customHeight="1" thickTop="1">
      <c r="B41" s="814"/>
      <c r="C41" s="130">
        <v>16</v>
      </c>
      <c r="D41" s="483" t="str">
        <f>IF('2-2(基本)'!D49="","",'2-2(基本)'!D49)</f>
        <v/>
      </c>
      <c r="E41" s="131" t="str">
        <f>IF('2-2(基本)'!E49="","",'2-2(基本)'!E49)</f>
        <v/>
      </c>
      <c r="F41" s="483" t="str">
        <f>IF(AND('2-2(基本)'!S49="○",'2-2(基本)'!T49="○",'2-2(基本)'!U49="○",'2-2(基本)'!V49="○",'2-2(基本)'!W49="○"),"○","")</f>
        <v/>
      </c>
      <c r="G41" s="118" t="str">
        <f>IF(OR(E41="",COUNTIF(H41:O41,"&gt;0")=0,F41&lt;&gt;"○"),"",SUM(H41:O41))</f>
        <v/>
      </c>
      <c r="H41" s="137"/>
      <c r="I41" s="137"/>
      <c r="J41" s="137"/>
      <c r="K41" s="137"/>
      <c r="L41" s="137"/>
      <c r="M41" s="137"/>
      <c r="N41" s="137"/>
      <c r="O41" s="137"/>
      <c r="P41" s="132" t="str">
        <f>IF(OR(E41="",COUNTIF(H41:O41,"&gt;0")=0),"",COUNTIF(H41:O41,"&gt;0"))</f>
        <v/>
      </c>
      <c r="Q41" s="851"/>
      <c r="R41" s="852"/>
      <c r="S41" s="552" t="str">
        <f>IF(AND($P$1="実績報告書（上期）",SUM(L41:O41)&gt;0),"上期実績時は10月以降に金額を入力しないでください","")</f>
        <v/>
      </c>
      <c r="U41" s="544">
        <v>10000</v>
      </c>
    </row>
    <row r="42" spans="2:21" ht="20.100000000000001" customHeight="1">
      <c r="B42" s="814"/>
      <c r="C42" s="123">
        <v>17</v>
      </c>
      <c r="D42" s="480" t="str">
        <f>IF('2-2(基本)'!D50="","",'2-2(基本)'!D50)</f>
        <v/>
      </c>
      <c r="E42" s="124" t="str">
        <f>IF('2-2(基本)'!E50="","",'2-2(基本)'!E50)</f>
        <v/>
      </c>
      <c r="F42" s="480" t="str">
        <f>IF(AND('2-2(基本)'!S50="○",'2-2(基本)'!T50="○",'2-2(基本)'!U50="○",'2-2(基本)'!V50="○",'2-2(基本)'!W50="○"),"○","")</f>
        <v/>
      </c>
      <c r="G42" s="118" t="str">
        <f>IF(OR(E42="",COUNTIF(H42:O42,"&gt;0")=0,F42&lt;&gt;"○"),"",SUM(H42:O42))</f>
        <v/>
      </c>
      <c r="H42" s="135"/>
      <c r="I42" s="135"/>
      <c r="J42" s="135"/>
      <c r="K42" s="135"/>
      <c r="L42" s="135"/>
      <c r="M42" s="135"/>
      <c r="N42" s="135"/>
      <c r="O42" s="135"/>
      <c r="P42" s="133" t="str">
        <f>IF(OR(E42="",COUNTIF(H42:O42,"&gt;0")=0),"",COUNTIF(H42:O42,"&gt;0"))</f>
        <v/>
      </c>
      <c r="Q42" s="851"/>
      <c r="R42" s="852"/>
      <c r="S42" s="552" t="str">
        <f>IF(AND($P$1="実績報告書（上期）",SUM(L42:O42)&gt;0),"上期実績時は10月以降に金額を入力しないでください","")</f>
        <v/>
      </c>
      <c r="U42" s="523">
        <f>U41</f>
        <v>10000</v>
      </c>
    </row>
    <row r="43" spans="2:21" ht="20.100000000000001" customHeight="1">
      <c r="B43" s="814"/>
      <c r="C43" s="123">
        <v>18</v>
      </c>
      <c r="D43" s="480" t="str">
        <f>IF('2-2(基本)'!D51="","",'2-2(基本)'!D51)</f>
        <v/>
      </c>
      <c r="E43" s="124" t="str">
        <f>IF('2-2(基本)'!E51="","",'2-2(基本)'!E51)</f>
        <v/>
      </c>
      <c r="F43" s="480" t="str">
        <f>IF(AND('2-2(基本)'!S51="○",'2-2(基本)'!T51="○",'2-2(基本)'!U51="○",'2-2(基本)'!V51="○",'2-2(基本)'!W51="○"),"○","")</f>
        <v/>
      </c>
      <c r="G43" s="118" t="str">
        <f>IF(OR(E43="",COUNTIF(H43:O43,"&gt;0")=0,F43&lt;&gt;"○"),"",SUM(H43:O43))</f>
        <v/>
      </c>
      <c r="H43" s="135"/>
      <c r="I43" s="135"/>
      <c r="J43" s="135"/>
      <c r="K43" s="135"/>
      <c r="L43" s="135"/>
      <c r="M43" s="135"/>
      <c r="N43" s="135"/>
      <c r="O43" s="135"/>
      <c r="P43" s="133" t="str">
        <f>IF(OR(E43="",COUNTIF(H43:O43,"&gt;0")=0),"",COUNTIF(H43:O43,"&gt;0"))</f>
        <v/>
      </c>
      <c r="Q43" s="851"/>
      <c r="R43" s="852"/>
      <c r="S43" s="552" t="str">
        <f>IF(AND($P$1="実績報告書（上期）",SUM(L43:O43)&gt;0),"上期実績時は10月以降に金額を入力しないでください","")</f>
        <v/>
      </c>
      <c r="U43" s="523">
        <f>U41</f>
        <v>10000</v>
      </c>
    </row>
    <row r="44" spans="2:21" ht="20.100000000000001" customHeight="1">
      <c r="B44" s="814"/>
      <c r="C44" s="123">
        <v>19</v>
      </c>
      <c r="D44" s="480" t="str">
        <f>IF('2-2(基本)'!D52="","",'2-2(基本)'!D52)</f>
        <v/>
      </c>
      <c r="E44" s="124" t="str">
        <f>IF('2-2(基本)'!E52="","",'2-2(基本)'!E52)</f>
        <v/>
      </c>
      <c r="F44" s="480" t="str">
        <f>IF(AND('2-2(基本)'!S52="○",'2-2(基本)'!T52="○",'2-2(基本)'!U52="○",'2-2(基本)'!V52="○",'2-2(基本)'!W52="○"),"○","")</f>
        <v/>
      </c>
      <c r="G44" s="118" t="str">
        <f>IF(OR(E44="",COUNTIF(H44:O44,"&gt;0")=0,F44&lt;&gt;"○"),"",SUM(H44:O44))</f>
        <v/>
      </c>
      <c r="H44" s="135"/>
      <c r="I44" s="135"/>
      <c r="J44" s="135"/>
      <c r="K44" s="135"/>
      <c r="L44" s="135"/>
      <c r="M44" s="135"/>
      <c r="N44" s="135"/>
      <c r="O44" s="135"/>
      <c r="P44" s="133" t="str">
        <f>IF(OR(E44="",COUNTIF(H44:O44,"&gt;0")=0),"",COUNTIF(H44:O44,"&gt;0"))</f>
        <v/>
      </c>
      <c r="Q44" s="851"/>
      <c r="R44" s="852"/>
      <c r="S44" s="552" t="str">
        <f>IF(AND($P$1="実績報告書（上期）",SUM(L44:O44)&gt;0),"上期実績時は10月以降に金額を入力しないでください","")</f>
        <v/>
      </c>
      <c r="U44" s="523">
        <f>U41</f>
        <v>10000</v>
      </c>
    </row>
    <row r="45" spans="2:21" ht="20.100000000000001" customHeight="1" thickBot="1">
      <c r="B45" s="815"/>
      <c r="C45" s="125">
        <v>20</v>
      </c>
      <c r="D45" s="481" t="str">
        <f>IF('2-2(基本)'!D53="","",'2-2(基本)'!D53)</f>
        <v/>
      </c>
      <c r="E45" s="126" t="str">
        <f>IF('2-2(基本)'!E53="","",'2-2(基本)'!E53)</f>
        <v/>
      </c>
      <c r="F45" s="481" t="str">
        <f>IF(AND('2-2(基本)'!S53="○",'2-2(基本)'!T53="○",'2-2(基本)'!U53="○",'2-2(基本)'!V53="○",'2-2(基本)'!W53="○"),"○","")</f>
        <v/>
      </c>
      <c r="G45" s="127" t="str">
        <f>IF(OR(E45="",COUNTIF(H45:O45,"&gt;0")=0,F45&lt;&gt;"○"),"",SUM(H45:O45))</f>
        <v/>
      </c>
      <c r="H45" s="136"/>
      <c r="I45" s="136"/>
      <c r="J45" s="136"/>
      <c r="K45" s="136"/>
      <c r="L45" s="136"/>
      <c r="M45" s="136"/>
      <c r="N45" s="136"/>
      <c r="O45" s="136"/>
      <c r="P45" s="128" t="str">
        <f>IF(OR(E45="",COUNTIF(H45:O45,"&gt;0")=0),"",COUNTIF(H45:O45,"&gt;0"))</f>
        <v/>
      </c>
      <c r="Q45" s="853"/>
      <c r="R45" s="854"/>
      <c r="S45" s="552" t="str">
        <f>IF(AND($P$1="実績報告書（上期）",SUM(L45:O45)&gt;0),"上期実績時は10月以降に金額を入力しないでください","")</f>
        <v/>
      </c>
      <c r="U45" s="524">
        <f>U41</f>
        <v>10000</v>
      </c>
    </row>
    <row r="46" spans="2:21" ht="20.100000000000001" hidden="1" customHeight="1" thickBot="1">
      <c r="B46" s="816" t="s">
        <v>483</v>
      </c>
      <c r="C46" s="826" t="s">
        <v>233</v>
      </c>
      <c r="D46" s="827"/>
      <c r="E46" s="827"/>
      <c r="F46" s="828"/>
      <c r="G46" s="471"/>
      <c r="H46" s="118"/>
      <c r="I46" s="118"/>
      <c r="J46" s="118"/>
      <c r="K46" s="118"/>
      <c r="L46" s="118"/>
      <c r="M46" s="118"/>
      <c r="N46" s="118"/>
      <c r="O46" s="118"/>
      <c r="P46" s="118"/>
      <c r="Q46" s="855"/>
      <c r="R46" s="856"/>
      <c r="S46" s="551"/>
    </row>
    <row r="47" spans="2:21" ht="20.100000000000001" customHeight="1" thickTop="1">
      <c r="B47" s="817"/>
      <c r="C47" s="123">
        <v>21</v>
      </c>
      <c r="D47" s="206" t="str">
        <f>IF('2-2(基本)'!D54="","",'2-2(基本)'!D54)</f>
        <v/>
      </c>
      <c r="E47" s="124" t="str">
        <f>IF('2-2(基本)'!E54="","",'2-2(基本)'!E54)</f>
        <v/>
      </c>
      <c r="F47" s="206" t="str">
        <f>IF(AND('2-2(基本)'!S54="○",'2-2(基本)'!T54="○",'2-2(基本)'!U54="○",'2-2(基本)'!V54="○",'2-2(基本)'!W54="○"),"○","")</f>
        <v/>
      </c>
      <c r="G47" s="196" t="str">
        <f>IF(OR(E47="",COUNTIF(H47:O47,"&gt;0")=0,F47&lt;&gt;"○"),"",SUM(H47:O47))</f>
        <v/>
      </c>
      <c r="H47" s="135"/>
      <c r="I47" s="135"/>
      <c r="J47" s="135"/>
      <c r="K47" s="135"/>
      <c r="L47" s="135"/>
      <c r="M47" s="135"/>
      <c r="N47" s="135"/>
      <c r="O47" s="135"/>
      <c r="P47" s="133" t="str">
        <f>IF(OR(E47="",COUNTIF(H47:O47,"&gt;0")=0),"",COUNTIF(H47:O47,"&gt;0"))</f>
        <v/>
      </c>
      <c r="Q47" s="851"/>
      <c r="R47" s="852"/>
      <c r="S47" s="552" t="str">
        <f>IF(AND($P$1="実績報告書（上期）",SUM(L47:O47)&gt;0),"上期実績時は10月以降に金額を入力しないでください","")</f>
        <v/>
      </c>
      <c r="U47" s="544">
        <v>10000</v>
      </c>
    </row>
    <row r="48" spans="2:21" ht="20.100000000000001" customHeight="1">
      <c r="B48" s="817"/>
      <c r="C48" s="123">
        <v>22</v>
      </c>
      <c r="D48" s="206" t="str">
        <f>IF('2-2(基本)'!D55="","",'2-2(基本)'!D55)</f>
        <v/>
      </c>
      <c r="E48" s="124" t="str">
        <f>IF('2-2(基本)'!E55="","",'2-2(基本)'!E55)</f>
        <v/>
      </c>
      <c r="F48" s="206" t="str">
        <f>IF(AND('2-2(基本)'!S55="○",'2-2(基本)'!T55="○",'2-2(基本)'!U55="○",'2-2(基本)'!V55="○",'2-2(基本)'!W55="○"),"○","")</f>
        <v/>
      </c>
      <c r="G48" s="118" t="str">
        <f>IF(OR(E48="",COUNTIF(H48:O48,"&gt;0")=0,F48&lt;&gt;"○"),"",SUM(H48:O48))</f>
        <v/>
      </c>
      <c r="H48" s="135"/>
      <c r="I48" s="135"/>
      <c r="J48" s="135"/>
      <c r="K48" s="135"/>
      <c r="L48" s="135"/>
      <c r="M48" s="135"/>
      <c r="N48" s="135"/>
      <c r="O48" s="135"/>
      <c r="P48" s="133" t="str">
        <f>IF(OR(E48="",COUNTIF(H48:O48,"&gt;0")=0),"",COUNTIF(H48:O48,"&gt;0"))</f>
        <v/>
      </c>
      <c r="Q48" s="851"/>
      <c r="R48" s="852"/>
      <c r="S48" s="552" t="str">
        <f>IF(AND($P$1="実績報告書（上期）",SUM(L48:O48)&gt;0),"上期実績時は10月以降に金額を入力しないでください","")</f>
        <v/>
      </c>
      <c r="U48" s="523">
        <f>U47</f>
        <v>10000</v>
      </c>
    </row>
    <row r="49" spans="2:21" ht="20.100000000000001" customHeight="1">
      <c r="B49" s="817"/>
      <c r="C49" s="123">
        <v>23</v>
      </c>
      <c r="D49" s="206" t="str">
        <f>IF('2-2(基本)'!D56="","",'2-2(基本)'!D56)</f>
        <v/>
      </c>
      <c r="E49" s="124" t="str">
        <f>IF('2-2(基本)'!E56="","",'2-2(基本)'!E56)</f>
        <v/>
      </c>
      <c r="F49" s="206" t="str">
        <f>IF(AND('2-2(基本)'!S56="○",'2-2(基本)'!T56="○",'2-2(基本)'!U56="○",'2-2(基本)'!V56="○",'2-2(基本)'!W56="○"),"○","")</f>
        <v/>
      </c>
      <c r="G49" s="118" t="str">
        <f>IF(OR(E49="",COUNTIF(H49:O49,"&gt;0")=0,F49&lt;&gt;"○"),"",SUM(H49:O49))</f>
        <v/>
      </c>
      <c r="H49" s="135"/>
      <c r="I49" s="135"/>
      <c r="J49" s="135"/>
      <c r="K49" s="135"/>
      <c r="L49" s="135"/>
      <c r="M49" s="135"/>
      <c r="N49" s="135"/>
      <c r="O49" s="135"/>
      <c r="P49" s="133" t="str">
        <f>IF(OR(E49="",COUNTIF(H49:O49,"&gt;0")=0),"",COUNTIF(H49:O49,"&gt;0"))</f>
        <v/>
      </c>
      <c r="Q49" s="851"/>
      <c r="R49" s="852"/>
      <c r="S49" s="552" t="str">
        <f>IF(AND($P$1="実績報告書（上期）",SUM(L49:O49)&gt;0),"上期実績時は10月以降に金額を入力しないでください","")</f>
        <v/>
      </c>
      <c r="U49" s="523">
        <f>U47</f>
        <v>10000</v>
      </c>
    </row>
    <row r="50" spans="2:21" ht="20.100000000000001" customHeight="1">
      <c r="B50" s="817"/>
      <c r="C50" s="123">
        <v>24</v>
      </c>
      <c r="D50" s="206" t="str">
        <f>IF('2-2(基本)'!D57="","",'2-2(基本)'!D57)</f>
        <v/>
      </c>
      <c r="E50" s="124" t="str">
        <f>IF('2-2(基本)'!E57="","",'2-2(基本)'!E57)</f>
        <v/>
      </c>
      <c r="F50" s="206" t="str">
        <f>IF(AND('2-2(基本)'!S57="○",'2-2(基本)'!T57="○",'2-2(基本)'!U57="○",'2-2(基本)'!V57="○",'2-2(基本)'!W57="○"),"○","")</f>
        <v/>
      </c>
      <c r="G50" s="118" t="str">
        <f>IF(OR(E50="",COUNTIF(H50:O50,"&gt;0")=0,F50&lt;&gt;"○"),"",SUM(H50:O50))</f>
        <v/>
      </c>
      <c r="H50" s="135"/>
      <c r="I50" s="135"/>
      <c r="J50" s="135"/>
      <c r="K50" s="135"/>
      <c r="L50" s="135"/>
      <c r="M50" s="135"/>
      <c r="N50" s="135"/>
      <c r="O50" s="135"/>
      <c r="P50" s="133" t="str">
        <f>IF(OR(E50="",COUNTIF(H50:O50,"&gt;0")=0),"",COUNTIF(H50:O50,"&gt;0"))</f>
        <v/>
      </c>
      <c r="Q50" s="851"/>
      <c r="R50" s="852"/>
      <c r="S50" s="552" t="str">
        <f>IF(AND($P$1="実績報告書（上期）",SUM(L50:O50)&gt;0),"上期実績時は10月以降に金額を入力しないでください","")</f>
        <v/>
      </c>
      <c r="U50" s="523">
        <f>U47</f>
        <v>10000</v>
      </c>
    </row>
    <row r="51" spans="2:21" ht="20.100000000000001" customHeight="1" thickBot="1">
      <c r="B51" s="819"/>
      <c r="C51" s="125">
        <v>25</v>
      </c>
      <c r="D51" s="207" t="str">
        <f>IF('2-2(基本)'!D58="","",'2-2(基本)'!D58)</f>
        <v/>
      </c>
      <c r="E51" s="126" t="str">
        <f>IF('2-2(基本)'!E58="","",'2-2(基本)'!E58)</f>
        <v/>
      </c>
      <c r="F51" s="207" t="str">
        <f>IF(AND('2-2(基本)'!S58="○",'2-2(基本)'!T58="○",'2-2(基本)'!U58="○",'2-2(基本)'!V58="○",'2-2(基本)'!W58="○"),"○","")</f>
        <v/>
      </c>
      <c r="G51" s="141" t="str">
        <f>IF(OR(E51="",COUNTIF(H51:O51,"&gt;0")=0,F51&lt;&gt;"○"),"",SUM(H51:O51))</f>
        <v/>
      </c>
      <c r="H51" s="136"/>
      <c r="I51" s="136"/>
      <c r="J51" s="136"/>
      <c r="K51" s="136"/>
      <c r="L51" s="136"/>
      <c r="M51" s="136"/>
      <c r="N51" s="136"/>
      <c r="O51" s="136"/>
      <c r="P51" s="128" t="str">
        <f>IF(OR(E51="",COUNTIF(H51:O51,"&gt;0")=0),"",COUNTIF(H51:O51,"&gt;0"))</f>
        <v/>
      </c>
      <c r="Q51" s="853"/>
      <c r="R51" s="854"/>
      <c r="S51" s="552" t="str">
        <f>IF(AND($P$1="実績報告書（上期）",SUM(L51:O51)&gt;0),"上期実績時は10月以降に金額を入力しないでください","")</f>
        <v/>
      </c>
      <c r="U51" s="524">
        <f>U47</f>
        <v>10000</v>
      </c>
    </row>
    <row r="52" spans="2:21" ht="20.100000000000001" hidden="1" customHeight="1" thickBot="1">
      <c r="B52" s="816" t="s">
        <v>484</v>
      </c>
      <c r="C52" s="826" t="s">
        <v>233</v>
      </c>
      <c r="D52" s="827"/>
      <c r="E52" s="827"/>
      <c r="F52" s="828"/>
      <c r="G52" s="471"/>
      <c r="H52" s="118"/>
      <c r="I52" s="118"/>
      <c r="J52" s="118"/>
      <c r="K52" s="118"/>
      <c r="L52" s="118"/>
      <c r="M52" s="118"/>
      <c r="N52" s="118"/>
      <c r="O52" s="118"/>
      <c r="P52" s="118"/>
      <c r="Q52" s="855"/>
      <c r="R52" s="856"/>
      <c r="S52" s="551"/>
    </row>
    <row r="53" spans="2:21" ht="20.100000000000001" customHeight="1" thickTop="1">
      <c r="B53" s="817"/>
      <c r="C53" s="123">
        <v>26</v>
      </c>
      <c r="D53" s="206" t="str">
        <f>IF('2-2(基本)'!D59="","",'2-2(基本)'!D59)</f>
        <v/>
      </c>
      <c r="E53" s="124" t="str">
        <f>IF('2-2(基本)'!E59="","",'2-2(基本)'!E59)</f>
        <v/>
      </c>
      <c r="F53" s="206" t="str">
        <f>IF(AND('2-2(基本)'!S59="○",'2-2(基本)'!T59="○",'2-2(基本)'!U59="○",'2-2(基本)'!V59="○",'2-2(基本)'!W59="○"),"○","")</f>
        <v/>
      </c>
      <c r="G53" s="196" t="str">
        <f>IF(OR(E53="",COUNTIF(H53:O53,"&gt;0")=0,F53&lt;&gt;"○"),"",SUM(H53:O53))</f>
        <v/>
      </c>
      <c r="H53" s="135"/>
      <c r="I53" s="135"/>
      <c r="J53" s="135"/>
      <c r="K53" s="135"/>
      <c r="L53" s="135"/>
      <c r="M53" s="135"/>
      <c r="N53" s="135"/>
      <c r="O53" s="135"/>
      <c r="P53" s="133" t="str">
        <f>IF(OR(E53="",COUNTIF(H53:O53,"&gt;0")=0),"",COUNTIF(H53:O53,"&gt;0"))</f>
        <v/>
      </c>
      <c r="Q53" s="851"/>
      <c r="R53" s="852"/>
      <c r="S53" s="552" t="str">
        <f>IF(AND($P$1="実績報告書（上期）",SUM(L53:O53)&gt;0),"上期実績時は10月以降に金額を入力しないでください","")</f>
        <v/>
      </c>
      <c r="U53" s="544">
        <v>10000</v>
      </c>
    </row>
    <row r="54" spans="2:21" ht="20.100000000000001" customHeight="1">
      <c r="B54" s="817"/>
      <c r="C54" s="123">
        <v>27</v>
      </c>
      <c r="D54" s="206" t="str">
        <f>IF('2-2(基本)'!D60="","",'2-2(基本)'!D60)</f>
        <v/>
      </c>
      <c r="E54" s="124" t="str">
        <f>IF('2-2(基本)'!E60="","",'2-2(基本)'!E60)</f>
        <v/>
      </c>
      <c r="F54" s="206" t="str">
        <f>IF(AND('2-2(基本)'!S60="○",'2-2(基本)'!T60="○",'2-2(基本)'!U60="○",'2-2(基本)'!V60="○",'2-2(基本)'!W60="○"),"○","")</f>
        <v/>
      </c>
      <c r="G54" s="118" t="str">
        <f>IF(OR(E54="",COUNTIF(H54:O54,"&gt;0")=0,F54&lt;&gt;"○"),"",SUM(H54:O54))</f>
        <v/>
      </c>
      <c r="H54" s="135"/>
      <c r="I54" s="135"/>
      <c r="J54" s="135"/>
      <c r="K54" s="135"/>
      <c r="L54" s="135"/>
      <c r="M54" s="135"/>
      <c r="N54" s="135"/>
      <c r="O54" s="135"/>
      <c r="P54" s="133" t="str">
        <f>IF(OR(E54="",COUNTIF(H54:O54,"&gt;0")=0),"",COUNTIF(H54:O54,"&gt;0"))</f>
        <v/>
      </c>
      <c r="Q54" s="851"/>
      <c r="R54" s="852"/>
      <c r="S54" s="552" t="str">
        <f>IF(AND($P$1="実績報告書（上期）",SUM(L54:O54)&gt;0),"上期実績時は10月以降に金額を入力しないでください","")</f>
        <v/>
      </c>
      <c r="U54" s="523">
        <f>U53</f>
        <v>10000</v>
      </c>
    </row>
    <row r="55" spans="2:21" ht="20.100000000000001" customHeight="1">
      <c r="B55" s="817"/>
      <c r="C55" s="123">
        <v>28</v>
      </c>
      <c r="D55" s="206" t="str">
        <f>IF('2-2(基本)'!D61="","",'2-2(基本)'!D61)</f>
        <v/>
      </c>
      <c r="E55" s="124" t="str">
        <f>IF('2-2(基本)'!E61="","",'2-2(基本)'!E61)</f>
        <v/>
      </c>
      <c r="F55" s="206" t="str">
        <f>IF(AND('2-2(基本)'!S61="○",'2-2(基本)'!T61="○",'2-2(基本)'!U61="○",'2-2(基本)'!V61="○",'2-2(基本)'!W61="○"),"○","")</f>
        <v/>
      </c>
      <c r="G55" s="118" t="str">
        <f>IF(OR(E55="",COUNTIF(H55:O55,"&gt;0")=0,F55&lt;&gt;"○"),"",SUM(H55:O55))</f>
        <v/>
      </c>
      <c r="H55" s="135"/>
      <c r="I55" s="135"/>
      <c r="J55" s="135"/>
      <c r="K55" s="135"/>
      <c r="L55" s="135"/>
      <c r="M55" s="135"/>
      <c r="N55" s="135"/>
      <c r="O55" s="135"/>
      <c r="P55" s="133" t="str">
        <f>IF(OR(E55="",COUNTIF(H55:O55,"&gt;0")=0),"",COUNTIF(H55:O55,"&gt;0"))</f>
        <v/>
      </c>
      <c r="Q55" s="851"/>
      <c r="R55" s="852"/>
      <c r="S55" s="552" t="str">
        <f>IF(AND($P$1="実績報告書（上期）",SUM(L55:O55)&gt;0),"上期実績時は10月以降に金額を入力しないでください","")</f>
        <v/>
      </c>
      <c r="U55" s="523">
        <f>U53</f>
        <v>10000</v>
      </c>
    </row>
    <row r="56" spans="2:21" ht="20.100000000000001" customHeight="1">
      <c r="B56" s="817"/>
      <c r="C56" s="123">
        <v>29</v>
      </c>
      <c r="D56" s="206" t="str">
        <f>IF('2-2(基本)'!D62="","",'2-2(基本)'!D62)</f>
        <v/>
      </c>
      <c r="E56" s="124" t="str">
        <f>IF('2-2(基本)'!E62="","",'2-2(基本)'!E62)</f>
        <v/>
      </c>
      <c r="F56" s="206" t="str">
        <f>IF(AND('2-2(基本)'!S62="○",'2-2(基本)'!T62="○",'2-2(基本)'!U62="○",'2-2(基本)'!V62="○",'2-2(基本)'!W62="○"),"○","")</f>
        <v/>
      </c>
      <c r="G56" s="118" t="str">
        <f>IF(OR(E56="",COUNTIF(H56:O56,"&gt;0")=0,F56&lt;&gt;"○"),"",SUM(H56:O56))</f>
        <v/>
      </c>
      <c r="H56" s="135"/>
      <c r="I56" s="135"/>
      <c r="J56" s="135"/>
      <c r="K56" s="135"/>
      <c r="L56" s="135"/>
      <c r="M56" s="135"/>
      <c r="N56" s="135"/>
      <c r="O56" s="135"/>
      <c r="P56" s="133" t="str">
        <f>IF(OR(E56="",COUNTIF(H56:O56,"&gt;0")=0),"",COUNTIF(H56:O56,"&gt;0"))</f>
        <v/>
      </c>
      <c r="Q56" s="851"/>
      <c r="R56" s="852"/>
      <c r="S56" s="552" t="str">
        <f>IF(AND($P$1="実績報告書（上期）",SUM(L56:O56)&gt;0),"上期実績時は10月以降に金額を入力しないでください","")</f>
        <v/>
      </c>
      <c r="U56" s="523">
        <f>U53</f>
        <v>10000</v>
      </c>
    </row>
    <row r="57" spans="2:21" ht="20.100000000000001" customHeight="1" thickBot="1">
      <c r="B57" s="818"/>
      <c r="C57" s="123">
        <v>30</v>
      </c>
      <c r="D57" s="206" t="str">
        <f>IF('2-2(基本)'!D63="","",'2-2(基本)'!D63)</f>
        <v/>
      </c>
      <c r="E57" s="124" t="str">
        <f>IF('2-2(基本)'!E63="","",'2-2(基本)'!E63)</f>
        <v/>
      </c>
      <c r="F57" s="206" t="str">
        <f>IF(AND('2-2(基本)'!S63="○",'2-2(基本)'!T63="○",'2-2(基本)'!U63="○",'2-2(基本)'!V63="○",'2-2(基本)'!W63="○"),"○","")</f>
        <v/>
      </c>
      <c r="G57" s="118" t="str">
        <f>IF(OR(E57="",COUNTIF(H57:O57,"&gt;0")=0,F57&lt;&gt;"○"),"",SUM(H57:O57))</f>
        <v/>
      </c>
      <c r="H57" s="135"/>
      <c r="I57" s="135"/>
      <c r="J57" s="135"/>
      <c r="K57" s="135"/>
      <c r="L57" s="135"/>
      <c r="M57" s="135"/>
      <c r="N57" s="135"/>
      <c r="O57" s="135"/>
      <c r="P57" s="133" t="str">
        <f>IF(OR(E57="",COUNTIF(H57:O57,"&gt;0")=0),"",COUNTIF(H57:O57,"&gt;0"))</f>
        <v/>
      </c>
      <c r="Q57" s="851"/>
      <c r="R57" s="852"/>
      <c r="S57" s="552" t="str">
        <f>IF(AND($P$1="実績報告書（上期）",SUM(L57:O57)&gt;0),"上期実績時は10月以降に金額を入力しないでください","")</f>
        <v/>
      </c>
      <c r="U57" s="524">
        <f>U53</f>
        <v>10000</v>
      </c>
    </row>
    <row r="58" spans="2:21" ht="20.100000000000001" customHeight="1" thickTop="1">
      <c r="B58" s="134" t="str">
        <f>B28</f>
        <v>①</v>
      </c>
      <c r="C58" s="120" t="str">
        <f>C28</f>
        <v>就業環境整備費の助成要件は労災保険・雇用保険・厚生年金・健康保険・退職金共済の全てに加入することです。</v>
      </c>
    </row>
    <row r="59" spans="2:21" ht="20.100000000000001" customHeight="1">
      <c r="B59" s="134" t="str">
        <f>B29</f>
        <v>②</v>
      </c>
      <c r="C59" s="120" t="str">
        <f>C29</f>
        <v>【助成月数】は、研修期間分（FW最大8ヶ月／人）とし、就業環境整備費単価は研修生1名あたり1万円／月を上限とする。</v>
      </c>
    </row>
    <row r="60" spans="2:21" ht="20.100000000000001" customHeight="1">
      <c r="B60" s="451" t="s">
        <v>437</v>
      </c>
      <c r="C60" s="866" t="str">
        <f>C30</f>
        <v>退職金共済など、年度途中から加入する場合でも様式2-2の社会保険等の該当項目に〇をつけてください。（備考欄にその旨を入力し、加入月から金額を入力してください）</v>
      </c>
      <c r="D60" s="866"/>
      <c r="E60" s="866"/>
      <c r="F60" s="866"/>
      <c r="G60" s="866"/>
      <c r="H60" s="866"/>
      <c r="I60" s="866"/>
      <c r="J60" s="866"/>
      <c r="K60" s="866"/>
      <c r="L60" s="866"/>
      <c r="M60" s="866"/>
      <c r="N60" s="866"/>
      <c r="O60" s="866"/>
      <c r="P60" s="866"/>
      <c r="Q60" s="866"/>
      <c r="R60" s="866"/>
    </row>
  </sheetData>
  <sheetProtection algorithmName="SHA-512" hashValue="baGpt2KoR7zKxK4fvS5c4cUp8LZqop5Ircq6tlKv2XZZGb/o7xhYOJ2/0CU/2hU/zQxLQqRWRm6e7eBO6EmQ9g==" saltValue="7SjXqyX01OXaDRvMIubnAw==" spinCount="100000" sheet="1" objects="1" scenarios="1"/>
  <customSheetViews>
    <customSheetView guid="{76F1C708-D4F6-4FB5-9F5B-3EE58D925F2F}" scale="85" showPageBreaks="1" printArea="1" hiddenRows="1" hiddenColumns="1" view="pageBreakPreview">
      <selection activeCell="B1" sqref="B1:G1"/>
      <rowBreaks count="1" manualBreakCount="1">
        <brk id="30" max="19" man="1"/>
      </rowBreaks>
      <pageMargins left="0.19685039370078741" right="0.19685039370078741" top="0.78740157480314965" bottom="0.19685039370078741" header="0.39370078740157483" footer="0.19685039370078741"/>
      <printOptions horizontalCentered="1"/>
      <pageSetup paperSize="9" scale="83" fitToHeight="2" orientation="landscape" r:id="rId1"/>
    </customSheetView>
  </customSheetViews>
  <mergeCells count="86">
    <mergeCell ref="L35:M35"/>
    <mergeCell ref="L33:M33"/>
    <mergeCell ref="C60:R60"/>
    <mergeCell ref="B16:B21"/>
    <mergeCell ref="D7:D9"/>
    <mergeCell ref="B10:B15"/>
    <mergeCell ref="B7:B9"/>
    <mergeCell ref="C7:C9"/>
    <mergeCell ref="B37:B39"/>
    <mergeCell ref="B31:E31"/>
    <mergeCell ref="C30:R30"/>
    <mergeCell ref="B40:B45"/>
    <mergeCell ref="C40:F40"/>
    <mergeCell ref="C22:F22"/>
    <mergeCell ref="E37:E39"/>
    <mergeCell ref="B33:H35"/>
    <mergeCell ref="C10:F10"/>
    <mergeCell ref="C16:F16"/>
    <mergeCell ref="B22:B27"/>
    <mergeCell ref="D37:D39"/>
    <mergeCell ref="G38:G39"/>
    <mergeCell ref="F37:F39"/>
    <mergeCell ref="C37:C39"/>
    <mergeCell ref="Q7:R9"/>
    <mergeCell ref="Q10:R10"/>
    <mergeCell ref="Q11:R11"/>
    <mergeCell ref="P1:Q1"/>
    <mergeCell ref="E7:E9"/>
    <mergeCell ref="G7:O7"/>
    <mergeCell ref="P7:P9"/>
    <mergeCell ref="G8:G9"/>
    <mergeCell ref="B3:H5"/>
    <mergeCell ref="B1:E1"/>
    <mergeCell ref="F7:F9"/>
    <mergeCell ref="N3:R3"/>
    <mergeCell ref="N4:R4"/>
    <mergeCell ref="N5:Q5"/>
    <mergeCell ref="L4:M4"/>
    <mergeCell ref="L5:M5"/>
    <mergeCell ref="Q15:R15"/>
    <mergeCell ref="Q16:R16"/>
    <mergeCell ref="Q56:R56"/>
    <mergeCell ref="Q37:R39"/>
    <mergeCell ref="N33:R33"/>
    <mergeCell ref="Q40:R40"/>
    <mergeCell ref="Q42:R42"/>
    <mergeCell ref="N34:R34"/>
    <mergeCell ref="N35:Q35"/>
    <mergeCell ref="Q45:R45"/>
    <mergeCell ref="Q41:R41"/>
    <mergeCell ref="Q43:R43"/>
    <mergeCell ref="Q44:R44"/>
    <mergeCell ref="P37:P39"/>
    <mergeCell ref="G37:O37"/>
    <mergeCell ref="L34:M34"/>
    <mergeCell ref="C52:F52"/>
    <mergeCell ref="B46:B51"/>
    <mergeCell ref="B52:B57"/>
    <mergeCell ref="C46:F46"/>
    <mergeCell ref="Q57:R57"/>
    <mergeCell ref="Q48:R48"/>
    <mergeCell ref="Q49:R49"/>
    <mergeCell ref="Q54:R54"/>
    <mergeCell ref="Q50:R50"/>
    <mergeCell ref="Q55:R55"/>
    <mergeCell ref="Q53:R53"/>
    <mergeCell ref="Q47:R47"/>
    <mergeCell ref="Q51:R51"/>
    <mergeCell ref="Q52:R52"/>
    <mergeCell ref="Q46:R46"/>
    <mergeCell ref="L3:M3"/>
    <mergeCell ref="P31:Q31"/>
    <mergeCell ref="Q12:R12"/>
    <mergeCell ref="Q24:R24"/>
    <mergeCell ref="Q21:R21"/>
    <mergeCell ref="Q26:R26"/>
    <mergeCell ref="Q17:R17"/>
    <mergeCell ref="Q18:R18"/>
    <mergeCell ref="Q25:R25"/>
    <mergeCell ref="Q19:R19"/>
    <mergeCell ref="Q20:R20"/>
    <mergeCell ref="Q27:R27"/>
    <mergeCell ref="Q22:R22"/>
    <mergeCell ref="Q23:R23"/>
    <mergeCell ref="Q13:R13"/>
    <mergeCell ref="Q14:R14"/>
  </mergeCells>
  <phoneticPr fontId="4"/>
  <conditionalFormatting sqref="H11:O15 H17:O21 H23:O27 Q10:R27 H41:O45 H47:O51 H53:O57 Q40:R57">
    <cfRule type="expression" dxfId="76" priority="3" stopIfTrue="1">
      <formula>H10=""</formula>
    </cfRule>
  </conditionalFormatting>
  <conditionalFormatting sqref="G10:O10 G16:O16 G22:O22 N3:R5 P10:P27 G40:O40 G46:O46 G52:O52 P41:P45 N33:R35 P53:P57 P47:P51 D11:G15 D17:G21 D23:G27 D41:G45 D47:G51 D53:G57">
    <cfRule type="expression" dxfId="75" priority="2" stopIfTrue="1">
      <formula>D3=""</formula>
    </cfRule>
  </conditionalFormatting>
  <conditionalFormatting sqref="H11:O15 H17:O21 H23:O27 H41:O45 H47:O51 H53:O57">
    <cfRule type="expression" dxfId="74" priority="1" stopIfTrue="1">
      <formula>H11&gt;10000</formula>
    </cfRule>
  </conditionalFormatting>
  <dataValidations count="1">
    <dataValidation type="list" allowBlank="1" showInputMessage="1" error="10,000円以下の金額を入力してください。" sqref="H53:O57 H11:O15 H17:O21 H23:O27 H41:O45 H47:O51" xr:uid="{00000000-0002-0000-0900-000000000000}">
      <formula1>$U11</formula1>
    </dataValidation>
  </dataValidations>
  <printOptions horizontalCentered="1"/>
  <pageMargins left="0.19685039370078741" right="0.19685039370078741" top="0.78740157480314965" bottom="0.19685039370078741" header="0.39370078740157483" footer="0.19685039370078741"/>
  <pageSetup paperSize="9" scale="83" fitToHeight="2" orientation="landscape" r:id="rId2"/>
  <rowBreaks count="1" manualBreakCount="1">
    <brk id="30" max="19" man="1"/>
  </rowBreaks>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theme="4"/>
  </sheetPr>
  <dimension ref="B1:T60"/>
  <sheetViews>
    <sheetView view="pageBreakPreview" zoomScale="85" zoomScaleNormal="75" zoomScaleSheetLayoutView="85" workbookViewId="0">
      <selection activeCell="G11" sqref="G11"/>
    </sheetView>
  </sheetViews>
  <sheetFormatPr defaultRowHeight="13.5" customHeight="1"/>
  <cols>
    <col min="1" max="1" width="2.625" style="162" customWidth="1"/>
    <col min="2" max="4" width="4.625" style="162" customWidth="1"/>
    <col min="5" max="5" width="21.25" style="162" customWidth="1"/>
    <col min="6" max="14" width="10.625" style="162" customWidth="1"/>
    <col min="15" max="15" width="7" style="162" customWidth="1"/>
    <col min="16" max="16" width="20.625" style="162" customWidth="1"/>
    <col min="17" max="17" width="5.625" style="162" customWidth="1"/>
    <col min="18" max="18" width="60.625" style="155" customWidth="1"/>
    <col min="19" max="19" width="9" style="162"/>
    <col min="20" max="20" width="9" style="162" hidden="1" customWidth="1"/>
    <col min="21" max="16384" width="9" style="162"/>
  </cols>
  <sheetData>
    <row r="1" spans="2:20" ht="20.100000000000001" customHeight="1">
      <c r="B1" s="829" t="s">
        <v>317</v>
      </c>
      <c r="C1" s="829"/>
      <c r="D1" s="829"/>
      <c r="E1" s="829"/>
      <c r="H1" s="411"/>
      <c r="I1" s="412"/>
      <c r="J1" s="412"/>
      <c r="K1" s="412"/>
      <c r="L1" s="412"/>
      <c r="M1" s="163"/>
      <c r="N1" s="163"/>
      <c r="O1" s="164"/>
      <c r="P1" s="212" t="str">
        <f>IF('2-1(表紙)'!$J$3="","提出区分",'2-1(表紙)'!$J$3)</f>
        <v>提出区分</v>
      </c>
    </row>
    <row r="2" spans="2:20" ht="20.100000000000001" customHeight="1">
      <c r="H2" s="413"/>
      <c r="I2" s="414"/>
      <c r="J2" s="414"/>
      <c r="K2" s="368"/>
      <c r="L2" s="368"/>
      <c r="M2" s="163"/>
      <c r="N2" s="163"/>
      <c r="O2" s="163"/>
      <c r="P2" s="163"/>
    </row>
    <row r="3" spans="2:20" ht="20.100000000000001" customHeight="1">
      <c r="B3" s="879" t="s">
        <v>337</v>
      </c>
      <c r="C3" s="879"/>
      <c r="D3" s="879"/>
      <c r="E3" s="879"/>
      <c r="F3" s="879"/>
      <c r="G3" s="879"/>
      <c r="H3" s="879"/>
      <c r="I3" s="879"/>
      <c r="J3" s="414"/>
      <c r="K3" s="829" t="s">
        <v>210</v>
      </c>
      <c r="L3" s="829"/>
      <c r="M3" s="882" t="str">
        <f>IF('2-1(表紙)'!$I$15="","",'2-1(表紙)'!$I$15)</f>
        <v/>
      </c>
      <c r="N3" s="883"/>
      <c r="O3" s="883"/>
      <c r="P3" s="883"/>
      <c r="Q3" s="884"/>
    </row>
    <row r="4" spans="2:20" ht="20.100000000000001" customHeight="1">
      <c r="B4" s="879"/>
      <c r="C4" s="879"/>
      <c r="D4" s="879"/>
      <c r="E4" s="879"/>
      <c r="F4" s="879"/>
      <c r="G4" s="879"/>
      <c r="H4" s="879"/>
      <c r="I4" s="879"/>
      <c r="K4" s="829" t="s">
        <v>211</v>
      </c>
      <c r="L4" s="829"/>
      <c r="M4" s="882" t="str">
        <f>IF('2-1(表紙)'!$J$15="","",'2-1(表紙)'!$J$15)</f>
        <v/>
      </c>
      <c r="N4" s="883"/>
      <c r="O4" s="883"/>
      <c r="P4" s="883"/>
      <c r="Q4" s="884"/>
    </row>
    <row r="5" spans="2:20" ht="20.100000000000001" customHeight="1">
      <c r="B5" s="879"/>
      <c r="C5" s="879"/>
      <c r="D5" s="879"/>
      <c r="E5" s="879"/>
      <c r="F5" s="879"/>
      <c r="G5" s="879"/>
      <c r="H5" s="879"/>
      <c r="I5" s="879"/>
      <c r="K5" s="829" t="s">
        <v>634</v>
      </c>
      <c r="L5" s="829"/>
      <c r="M5" s="882" t="str">
        <f>IF('2-1(表紙)'!$H$10="","",'2-1(表紙)'!$H$10)</f>
        <v/>
      </c>
      <c r="N5" s="883"/>
      <c r="O5" s="883"/>
      <c r="P5" s="883"/>
      <c r="Q5" s="392" t="str">
        <f>IF('2-1(表紙)'!$K$15="","",'2-1(表紙)'!$K$15)</f>
        <v/>
      </c>
    </row>
    <row r="6" spans="2:20" ht="20.100000000000001" customHeight="1">
      <c r="B6" s="240"/>
      <c r="C6" s="240"/>
      <c r="D6" s="240"/>
      <c r="E6" s="240"/>
      <c r="F6" s="240"/>
      <c r="G6" s="240"/>
      <c r="H6" s="240"/>
      <c r="I6" s="240"/>
      <c r="J6" s="240"/>
      <c r="K6" s="240"/>
      <c r="L6" s="240"/>
      <c r="M6" s="240"/>
      <c r="O6" s="119"/>
      <c r="P6" s="198"/>
      <c r="Q6" s="163"/>
    </row>
    <row r="7" spans="2:20" ht="20.100000000000001" customHeight="1">
      <c r="B7" s="822" t="s">
        <v>264</v>
      </c>
      <c r="C7" s="832" t="s">
        <v>220</v>
      </c>
      <c r="D7" s="832" t="s">
        <v>0</v>
      </c>
      <c r="E7" s="829" t="s">
        <v>1</v>
      </c>
      <c r="F7" s="829" t="s">
        <v>163</v>
      </c>
      <c r="G7" s="829"/>
      <c r="H7" s="829"/>
      <c r="I7" s="829"/>
      <c r="J7" s="829"/>
      <c r="K7" s="829"/>
      <c r="L7" s="829"/>
      <c r="M7" s="829"/>
      <c r="N7" s="829"/>
      <c r="O7" s="822" t="s">
        <v>161</v>
      </c>
      <c r="P7" s="829" t="s">
        <v>162</v>
      </c>
      <c r="Q7" s="829"/>
      <c r="R7" s="241"/>
    </row>
    <row r="8" spans="2:20" ht="20.100000000000001" customHeight="1">
      <c r="B8" s="801"/>
      <c r="C8" s="832"/>
      <c r="D8" s="832"/>
      <c r="E8" s="829"/>
      <c r="F8" s="860" t="s">
        <v>233</v>
      </c>
      <c r="G8" s="156"/>
      <c r="H8" s="156"/>
      <c r="I8" s="156"/>
      <c r="J8" s="156"/>
      <c r="K8" s="156"/>
      <c r="L8" s="156"/>
      <c r="M8" s="156"/>
      <c r="N8" s="156"/>
      <c r="O8" s="801"/>
      <c r="P8" s="829"/>
      <c r="Q8" s="829"/>
      <c r="R8" s="241"/>
    </row>
    <row r="9" spans="2:20" ht="65.099999999999994" customHeight="1" thickBot="1">
      <c r="B9" s="802"/>
      <c r="C9" s="833"/>
      <c r="D9" s="833"/>
      <c r="E9" s="830"/>
      <c r="F9" s="864"/>
      <c r="G9" s="46" t="s">
        <v>468</v>
      </c>
      <c r="H9" s="46" t="s">
        <v>258</v>
      </c>
      <c r="I9" s="46" t="s">
        <v>256</v>
      </c>
      <c r="J9" s="46" t="s">
        <v>257</v>
      </c>
      <c r="K9" s="46" t="s">
        <v>157</v>
      </c>
      <c r="L9" s="46" t="s">
        <v>158</v>
      </c>
      <c r="M9" s="46" t="s">
        <v>159</v>
      </c>
      <c r="N9" s="46" t="s">
        <v>160</v>
      </c>
      <c r="O9" s="802"/>
      <c r="P9" s="859"/>
      <c r="Q9" s="859"/>
      <c r="R9" s="550" t="s">
        <v>573</v>
      </c>
    </row>
    <row r="10" spans="2:20" s="120" customFormat="1" ht="20.100000000000001" customHeight="1" thickTop="1">
      <c r="B10" s="773" t="str">
        <f>'2-2(基本)'!B10</f>
        <v>ＴＲ</v>
      </c>
      <c r="C10" s="826" t="s">
        <v>574</v>
      </c>
      <c r="D10" s="827"/>
      <c r="E10" s="827"/>
      <c r="F10" s="132" t="str">
        <f t="shared" ref="F10:O10" si="0">IF((COUNTIF(F11:F15,"&gt;0")+COUNTIF(F44:F48,"&gt;0"))=0,"",SUM(F11:F15)+SUM(F44:F48))</f>
        <v/>
      </c>
      <c r="G10" s="132" t="str">
        <f t="shared" si="0"/>
        <v/>
      </c>
      <c r="H10" s="132" t="str">
        <f t="shared" si="0"/>
        <v/>
      </c>
      <c r="I10" s="132" t="str">
        <f t="shared" si="0"/>
        <v/>
      </c>
      <c r="J10" s="132" t="str">
        <f t="shared" si="0"/>
        <v/>
      </c>
      <c r="K10" s="132" t="str">
        <f t="shared" si="0"/>
        <v/>
      </c>
      <c r="L10" s="132" t="str">
        <f t="shared" si="0"/>
        <v/>
      </c>
      <c r="M10" s="132" t="str">
        <f t="shared" si="0"/>
        <v/>
      </c>
      <c r="N10" s="132" t="str">
        <f t="shared" si="0"/>
        <v/>
      </c>
      <c r="O10" s="117" t="str">
        <f t="shared" si="0"/>
        <v/>
      </c>
      <c r="P10" s="834"/>
      <c r="Q10" s="834"/>
      <c r="R10" s="551"/>
      <c r="T10" s="525" t="s">
        <v>459</v>
      </c>
    </row>
    <row r="11" spans="2:20" s="120" customFormat="1" ht="20.100000000000001" customHeight="1">
      <c r="B11" s="773"/>
      <c r="C11" s="123">
        <v>1</v>
      </c>
      <c r="D11" s="206" t="str">
        <f>IF('2-2(基本)'!D10="","",'2-2(基本)'!D10)</f>
        <v/>
      </c>
      <c r="E11" s="124" t="str">
        <f>IF('2-2(基本)'!E10="","",'2-2(基本)'!E10)</f>
        <v/>
      </c>
      <c r="F11" s="133" t="str">
        <f>IF(OR(E11="",COUNTIF(G11:N11,"&gt;0")=0),"",SUM(G11:N11))</f>
        <v/>
      </c>
      <c r="G11" s="158"/>
      <c r="H11" s="158"/>
      <c r="I11" s="158"/>
      <c r="J11" s="158"/>
      <c r="K11" s="158"/>
      <c r="L11" s="158"/>
      <c r="M11" s="158"/>
      <c r="N11" s="158"/>
      <c r="O11" s="118" t="str">
        <f>IF(OR(E11="",COUNTIF(G11:N11,"&gt;0")=0),"",COUNTIF(G11:N11,"&gt;0"))</f>
        <v/>
      </c>
      <c r="P11" s="812"/>
      <c r="Q11" s="812"/>
      <c r="R11" s="552" t="str">
        <f>IF(AND($P$1="実績報告書（上期）",SUM(K11:N11)&gt;0),"上期実績時は10月以降に金額を入力しないでください","")</f>
        <v/>
      </c>
      <c r="T11" s="523">
        <v>20000</v>
      </c>
    </row>
    <row r="12" spans="2:20" s="120" customFormat="1" ht="20.100000000000001" customHeight="1">
      <c r="B12" s="773"/>
      <c r="C12" s="140">
        <v>2</v>
      </c>
      <c r="D12" s="204" t="str">
        <f>IF('2-2(基本)'!D11="","",'2-2(基本)'!D11)</f>
        <v/>
      </c>
      <c r="E12" s="139" t="str">
        <f>IF('2-2(基本)'!E11="","",'2-2(基本)'!E11)</f>
        <v/>
      </c>
      <c r="F12" s="142" t="str">
        <f>IF(OR(E12="",COUNTIF(G12:N12,"&gt;0")=0),"",SUM(G12:N12))</f>
        <v/>
      </c>
      <c r="G12" s="159"/>
      <c r="H12" s="159"/>
      <c r="I12" s="159"/>
      <c r="J12" s="159"/>
      <c r="K12" s="159"/>
      <c r="L12" s="159"/>
      <c r="M12" s="159"/>
      <c r="N12" s="159"/>
      <c r="O12" s="141" t="str">
        <f>IF(OR(E12="",COUNTIF(G12:N12,"&gt;0")=0),"",COUNTIF(G12:N12,"&gt;0"))</f>
        <v/>
      </c>
      <c r="P12" s="812"/>
      <c r="Q12" s="812"/>
      <c r="R12" s="552" t="str">
        <f>IF(AND($P$1="実績報告書（上期）",SUM(K12:N12)&gt;0),"上期実績時は10月以降に金額を入力しないでください","")</f>
        <v/>
      </c>
      <c r="T12" s="523">
        <f>T11</f>
        <v>20000</v>
      </c>
    </row>
    <row r="13" spans="2:20" s="120" customFormat="1" ht="20.100000000000001" customHeight="1">
      <c r="B13" s="773"/>
      <c r="C13" s="140">
        <v>3</v>
      </c>
      <c r="D13" s="204" t="str">
        <f>IF('2-2(基本)'!D12="","",'2-2(基本)'!D12)</f>
        <v/>
      </c>
      <c r="E13" s="139" t="str">
        <f>IF('2-2(基本)'!E12="","",'2-2(基本)'!E12)</f>
        <v/>
      </c>
      <c r="F13" s="142" t="str">
        <f>IF(OR(E13="",COUNTIF(G13:N13,"&gt;0")=0),"",SUM(G13:N13))</f>
        <v/>
      </c>
      <c r="G13" s="159"/>
      <c r="H13" s="159"/>
      <c r="I13" s="159"/>
      <c r="J13" s="159"/>
      <c r="K13" s="159"/>
      <c r="L13" s="159"/>
      <c r="M13" s="159"/>
      <c r="N13" s="159"/>
      <c r="O13" s="141" t="str">
        <f>IF(OR(E13="",COUNTIF(G13:N13,"&gt;0")=0),"",COUNTIF(G13:N13,"&gt;0"))</f>
        <v/>
      </c>
      <c r="P13" s="812"/>
      <c r="Q13" s="812"/>
      <c r="R13" s="552" t="str">
        <f>IF(AND($P$1="実績報告書（上期）",SUM(K13:N13)&gt;0),"上期実績時は10月以降に金額を入力しないでください","")</f>
        <v/>
      </c>
      <c r="T13" s="523">
        <f>T11</f>
        <v>20000</v>
      </c>
    </row>
    <row r="14" spans="2:20" s="120" customFormat="1" ht="20.100000000000001" customHeight="1">
      <c r="B14" s="773"/>
      <c r="C14" s="140">
        <v>4</v>
      </c>
      <c r="D14" s="204" t="str">
        <f>IF('2-2(基本)'!D13="","",'2-2(基本)'!D13)</f>
        <v/>
      </c>
      <c r="E14" s="139" t="str">
        <f>IF('2-2(基本)'!E13="","",'2-2(基本)'!E13)</f>
        <v/>
      </c>
      <c r="F14" s="142" t="str">
        <f>IF(OR(E14="",COUNTIF(G14:N14,"&gt;0")=0),"",SUM(G14:N14))</f>
        <v/>
      </c>
      <c r="G14" s="159"/>
      <c r="H14" s="159"/>
      <c r="I14" s="159"/>
      <c r="J14" s="159"/>
      <c r="K14" s="159"/>
      <c r="L14" s="159"/>
      <c r="M14" s="159"/>
      <c r="N14" s="159"/>
      <c r="O14" s="141" t="str">
        <f>IF(OR(E14="",COUNTIF(G14:N14,"&gt;0")=0),"",COUNTIF(G14:N14,"&gt;0"))</f>
        <v/>
      </c>
      <c r="P14" s="812"/>
      <c r="Q14" s="812"/>
      <c r="R14" s="552" t="str">
        <f>IF(AND($P$1="実績報告書（上期）",SUM(K14:N14)&gt;0),"上期実績時は10月以降に金額を入力しないでください","")</f>
        <v/>
      </c>
      <c r="T14" s="523">
        <f>T11</f>
        <v>20000</v>
      </c>
    </row>
    <row r="15" spans="2:20" s="120" customFormat="1" ht="20.100000000000001" customHeight="1" thickBot="1">
      <c r="B15" s="773"/>
      <c r="C15" s="140">
        <v>5</v>
      </c>
      <c r="D15" s="204" t="str">
        <f>IF('2-2(基本)'!D14="","",'2-2(基本)'!D14)</f>
        <v/>
      </c>
      <c r="E15" s="139" t="str">
        <f>IF('2-2(基本)'!E14="","",'2-2(基本)'!E14)</f>
        <v/>
      </c>
      <c r="F15" s="142" t="str">
        <f>IF(OR(E15="",COUNTIF(G15:N15,"&gt;0")=0),"",SUM(G15:N15))</f>
        <v/>
      </c>
      <c r="G15" s="159"/>
      <c r="H15" s="159"/>
      <c r="I15" s="159"/>
      <c r="J15" s="159"/>
      <c r="K15" s="159"/>
      <c r="L15" s="159"/>
      <c r="M15" s="159"/>
      <c r="N15" s="159"/>
      <c r="O15" s="142" t="str">
        <f>IF(OR(E15="",COUNTIF(G15:N15,"&gt;0")=0),"",COUNTIF(G15:N15,"&gt;0"))</f>
        <v/>
      </c>
      <c r="P15" s="895"/>
      <c r="Q15" s="895"/>
      <c r="R15" s="552" t="str">
        <f>IF(AND($P$1="実績報告書（上期）",SUM(K15:N15)&gt;0),"上期実績時は10月以降に金額を入力しないでください","")</f>
        <v/>
      </c>
      <c r="T15" s="524">
        <f>T11</f>
        <v>20000</v>
      </c>
    </row>
    <row r="16" spans="2:20" ht="20.100000000000001" customHeight="1" thickTop="1" thickBot="1">
      <c r="B16" s="868" t="s">
        <v>482</v>
      </c>
      <c r="C16" s="826" t="s">
        <v>156</v>
      </c>
      <c r="D16" s="827"/>
      <c r="E16" s="827"/>
      <c r="F16" s="160" t="str">
        <f>IF((COUNTIF(F17:F21,"&gt;0")+COUNTIF(F50:F54,"&gt;0"))=0,"",SUM(F17:F21)+SUM(F50:F54))</f>
        <v/>
      </c>
      <c r="G16" s="160" t="str">
        <f>IF((COUNTIF(G17:G21,"&gt;0")+COUNTIF(G50:G54,"&gt;0"))=0,"",SUM(G17:G21)+SUM(G50:G54))</f>
        <v/>
      </c>
      <c r="H16" s="160" t="str">
        <f t="shared" ref="H16:O16" si="1">IF((COUNTIF(H17:H21,"&gt;0")+COUNTIF(H50:H54,"&gt;0"))=0,"",SUM(H17:H21)+SUM(H50:H54))</f>
        <v/>
      </c>
      <c r="I16" s="160" t="str">
        <f t="shared" si="1"/>
        <v/>
      </c>
      <c r="J16" s="160" t="str">
        <f t="shared" si="1"/>
        <v/>
      </c>
      <c r="K16" s="160" t="str">
        <f t="shared" si="1"/>
        <v/>
      </c>
      <c r="L16" s="160" t="str">
        <f t="shared" si="1"/>
        <v/>
      </c>
      <c r="M16" s="160" t="str">
        <f t="shared" si="1"/>
        <v/>
      </c>
      <c r="N16" s="160" t="str">
        <f t="shared" si="1"/>
        <v/>
      </c>
      <c r="O16" s="160" t="str">
        <f t="shared" si="1"/>
        <v/>
      </c>
      <c r="P16" s="834"/>
      <c r="Q16" s="834"/>
      <c r="R16" s="553"/>
    </row>
    <row r="17" spans="2:20" ht="20.100000000000001" customHeight="1" thickTop="1">
      <c r="B17" s="801"/>
      <c r="C17" s="123">
        <v>6</v>
      </c>
      <c r="D17" s="206" t="str">
        <f>IF('2-2(基本)'!D15="","",'2-2(基本)'!D15)</f>
        <v/>
      </c>
      <c r="E17" s="124" t="str">
        <f>IF('2-2(基本)'!E15="","",'2-2(基本)'!E15)</f>
        <v/>
      </c>
      <c r="F17" s="133" t="str">
        <f>IF(OR(E17="",COUNTIF(G17:N17,"&gt;0")=0),"",SUM(G17:N17))</f>
        <v/>
      </c>
      <c r="G17" s="158"/>
      <c r="H17" s="158"/>
      <c r="I17" s="158"/>
      <c r="J17" s="158"/>
      <c r="K17" s="158"/>
      <c r="L17" s="158"/>
      <c r="M17" s="158"/>
      <c r="N17" s="158"/>
      <c r="O17" s="133" t="str">
        <f>IF(OR(E17="",COUNTIF(G17:N17,"&gt;0")=0),"",COUNTIF(G17:N17,"&gt;0"))</f>
        <v/>
      </c>
      <c r="P17" s="812"/>
      <c r="Q17" s="812"/>
      <c r="R17" s="552" t="str">
        <f>IF(AND($P$1="実績報告書（上期）",SUM(K17:N17)&gt;0),"上期実績時は10月以降に金額を入力しないでください","")</f>
        <v/>
      </c>
      <c r="T17" s="544">
        <v>20000</v>
      </c>
    </row>
    <row r="18" spans="2:20" ht="20.100000000000001" customHeight="1">
      <c r="B18" s="801"/>
      <c r="C18" s="123">
        <v>7</v>
      </c>
      <c r="D18" s="206" t="str">
        <f>IF('2-2(基本)'!D16="","",'2-2(基本)'!D16)</f>
        <v/>
      </c>
      <c r="E18" s="124" t="str">
        <f>IF('2-2(基本)'!E16="","",'2-2(基本)'!E16)</f>
        <v/>
      </c>
      <c r="F18" s="133" t="str">
        <f>IF(OR(E18="",COUNTIF(G18:N18,"&gt;0")=0),"",SUM(G18:N18))</f>
        <v/>
      </c>
      <c r="G18" s="158"/>
      <c r="H18" s="158"/>
      <c r="I18" s="158"/>
      <c r="J18" s="158"/>
      <c r="K18" s="158"/>
      <c r="L18" s="158"/>
      <c r="M18" s="158"/>
      <c r="N18" s="158"/>
      <c r="O18" s="133" t="str">
        <f>IF(OR(E18="",COUNTIF(G18:N18,"&gt;0")=0),"",COUNTIF(G18:N18,"&gt;0"))</f>
        <v/>
      </c>
      <c r="P18" s="812"/>
      <c r="Q18" s="812"/>
      <c r="R18" s="552" t="str">
        <f>IF(AND($P$1="実績報告書（上期）",SUM(K18:N18)&gt;0),"上期実績時は10月以降に金額を入力しないでください","")</f>
        <v/>
      </c>
      <c r="T18" s="523">
        <f>T17</f>
        <v>20000</v>
      </c>
    </row>
    <row r="19" spans="2:20" ht="20.100000000000001" customHeight="1">
      <c r="B19" s="801"/>
      <c r="C19" s="123">
        <v>8</v>
      </c>
      <c r="D19" s="206" t="str">
        <f>IF('2-2(基本)'!D17="","",'2-2(基本)'!D17)</f>
        <v/>
      </c>
      <c r="E19" s="124" t="str">
        <f>IF('2-2(基本)'!E17="","",'2-2(基本)'!E17)</f>
        <v/>
      </c>
      <c r="F19" s="133" t="str">
        <f>IF(OR(E19="",COUNTIF(G19:N19,"&gt;0")=0),"",SUM(G19:N19))</f>
        <v/>
      </c>
      <c r="G19" s="158"/>
      <c r="H19" s="158"/>
      <c r="I19" s="158"/>
      <c r="J19" s="158"/>
      <c r="K19" s="158"/>
      <c r="L19" s="158"/>
      <c r="M19" s="158"/>
      <c r="N19" s="158"/>
      <c r="O19" s="133" t="str">
        <f>IF(OR(E19="",COUNTIF(G19:N19,"&gt;0")=0),"",COUNTIF(G19:N19,"&gt;0"))</f>
        <v/>
      </c>
      <c r="P19" s="812"/>
      <c r="Q19" s="812"/>
      <c r="R19" s="552" t="str">
        <f>IF(AND($P$1="実績報告書（上期）",SUM(K19:N19)&gt;0),"上期実績時は10月以降に金額を入力しないでください","")</f>
        <v/>
      </c>
      <c r="T19" s="523">
        <f>T17</f>
        <v>20000</v>
      </c>
    </row>
    <row r="20" spans="2:20" ht="20.100000000000001" customHeight="1">
      <c r="B20" s="801"/>
      <c r="C20" s="123">
        <v>9</v>
      </c>
      <c r="D20" s="206" t="str">
        <f>IF('2-2(基本)'!D18="","",'2-2(基本)'!D18)</f>
        <v/>
      </c>
      <c r="E20" s="124" t="str">
        <f>IF('2-2(基本)'!E18="","",'2-2(基本)'!E18)</f>
        <v/>
      </c>
      <c r="F20" s="133" t="str">
        <f>IF(OR(E20="",COUNTIF(G20:N20,"&gt;0")=0),"",SUM(G20:N20))</f>
        <v/>
      </c>
      <c r="G20" s="158"/>
      <c r="H20" s="158"/>
      <c r="I20" s="158"/>
      <c r="J20" s="158"/>
      <c r="K20" s="158"/>
      <c r="L20" s="158"/>
      <c r="M20" s="158"/>
      <c r="N20" s="158"/>
      <c r="O20" s="133" t="str">
        <f>IF(OR(E20="",COUNTIF(G20:N20,"&gt;0")=0),"",COUNTIF(G20:N20,"&gt;0"))</f>
        <v/>
      </c>
      <c r="P20" s="812"/>
      <c r="Q20" s="812"/>
      <c r="R20" s="552" t="str">
        <f>IF(AND($P$1="実績報告書（上期）",SUM(K20:N20)&gt;0),"上期実績時は10月以降に金額を入力しないでください","")</f>
        <v/>
      </c>
      <c r="T20" s="523">
        <f>T17</f>
        <v>20000</v>
      </c>
    </row>
    <row r="21" spans="2:20" ht="20.100000000000001" customHeight="1" thickBot="1">
      <c r="B21" s="869"/>
      <c r="C21" s="123">
        <v>10</v>
      </c>
      <c r="D21" s="206" t="str">
        <f>IF('2-2(基本)'!D19="","",'2-2(基本)'!D19)</f>
        <v/>
      </c>
      <c r="E21" s="124" t="str">
        <f>IF('2-2(基本)'!E19="","",'2-2(基本)'!E19)</f>
        <v/>
      </c>
      <c r="F21" s="133" t="str">
        <f>IF(OR(E21="",COUNTIF(G21:N21,"&gt;0")=0),"",SUM(G21:N21))</f>
        <v/>
      </c>
      <c r="G21" s="158"/>
      <c r="H21" s="158"/>
      <c r="I21" s="158"/>
      <c r="J21" s="158"/>
      <c r="K21" s="158"/>
      <c r="L21" s="158"/>
      <c r="M21" s="158"/>
      <c r="N21" s="158"/>
      <c r="O21" s="133" t="str">
        <f>IF(OR(E21="",COUNTIF(G21:N21,"&gt;0")=0),"",COUNTIF(G21:N21,"&gt;0"))</f>
        <v/>
      </c>
      <c r="P21" s="812"/>
      <c r="Q21" s="812"/>
      <c r="R21" s="552" t="str">
        <f>IF(AND($P$1="実績報告書（上期）",SUM(K21:N21)&gt;0),"上期実績時は10月以降に金額を入力しないでください","")</f>
        <v/>
      </c>
      <c r="T21" s="524">
        <f>T17</f>
        <v>20000</v>
      </c>
    </row>
    <row r="22" spans="2:20" ht="20.100000000000001" customHeight="1" thickTop="1">
      <c r="B22" s="134"/>
      <c r="C22" s="370" t="str">
        <f>"【助成月数】は、研修期間分（TR：最大3ヶ月／人、FW1：最大"&amp;リスト!$C$80&amp;"ヶ月／人）とし、雇用促進支援費単価は研修生1名あたり2万円／月を上限とする。"</f>
        <v>【助成月数】は、研修期間分（TR：最大3ヶ月／人、FW1：最大8ヶ月／人）とし、雇用促進支援費単価は研修生1名あたり2万円／月を上限とする。</v>
      </c>
      <c r="D22" s="166"/>
      <c r="E22" s="167"/>
      <c r="F22" s="42"/>
      <c r="G22" s="42"/>
      <c r="H22" s="42"/>
      <c r="I22" s="42"/>
      <c r="J22" s="42"/>
      <c r="K22" s="42"/>
      <c r="L22" s="42"/>
      <c r="M22" s="42"/>
      <c r="N22" s="42"/>
      <c r="O22" s="168"/>
      <c r="P22" s="165"/>
      <c r="Q22" s="165"/>
      <c r="R22" s="551"/>
    </row>
    <row r="23" spans="2:20" ht="20.100000000000001" customHeight="1">
      <c r="B23" s="829" t="s">
        <v>238</v>
      </c>
      <c r="C23" s="829"/>
      <c r="D23" s="829"/>
      <c r="E23" s="829"/>
      <c r="F23" s="829"/>
      <c r="G23" s="829"/>
      <c r="H23" s="829"/>
      <c r="I23" s="829"/>
      <c r="J23" s="829"/>
      <c r="K23" s="829"/>
      <c r="L23" s="829"/>
      <c r="M23" s="829"/>
      <c r="N23" s="829"/>
      <c r="O23" s="829"/>
      <c r="P23" s="829"/>
      <c r="Q23" s="829"/>
      <c r="R23" s="551"/>
    </row>
    <row r="24" spans="2:20" ht="20.100000000000001" customHeight="1">
      <c r="B24" s="798" t="s">
        <v>338</v>
      </c>
      <c r="C24" s="798" t="s">
        <v>473</v>
      </c>
      <c r="D24" s="829"/>
      <c r="E24" s="860"/>
      <c r="F24" s="860" t="s">
        <v>236</v>
      </c>
      <c r="G24" s="885"/>
      <c r="H24" s="885"/>
      <c r="I24" s="885"/>
      <c r="J24" s="885"/>
      <c r="K24" s="885"/>
      <c r="L24" s="885"/>
      <c r="M24" s="885"/>
      <c r="N24" s="885"/>
      <c r="O24" s="877" t="s">
        <v>237</v>
      </c>
      <c r="P24" s="829" t="s">
        <v>262</v>
      </c>
      <c r="Q24" s="829"/>
      <c r="R24" s="551"/>
    </row>
    <row r="25" spans="2:20" ht="37.5" customHeight="1" thickBot="1">
      <c r="B25" s="859"/>
      <c r="C25" s="859"/>
      <c r="D25" s="859"/>
      <c r="E25" s="864"/>
      <c r="F25" s="874"/>
      <c r="G25" s="482" t="s">
        <v>244</v>
      </c>
      <c r="H25" s="482" t="s">
        <v>243</v>
      </c>
      <c r="I25" s="482" t="s">
        <v>256</v>
      </c>
      <c r="J25" s="482" t="s">
        <v>257</v>
      </c>
      <c r="K25" s="482" t="s">
        <v>157</v>
      </c>
      <c r="L25" s="482" t="s">
        <v>158</v>
      </c>
      <c r="M25" s="482" t="s">
        <v>159</v>
      </c>
      <c r="N25" s="482" t="s">
        <v>160</v>
      </c>
      <c r="O25" s="878"/>
      <c r="P25" s="859"/>
      <c r="Q25" s="859"/>
      <c r="R25" s="555" t="str">
        <f>R9</f>
        <v>↓留意メッセージが表示される場合があります</v>
      </c>
    </row>
    <row r="26" spans="2:20" ht="20.100000000000001" customHeight="1" thickTop="1">
      <c r="B26" s="816" t="s">
        <v>487</v>
      </c>
      <c r="C26" s="890" t="s">
        <v>339</v>
      </c>
      <c r="D26" s="891"/>
      <c r="E26" s="891"/>
      <c r="F26" s="875" t="str">
        <f>IF(SUM(G26:N26)=0,"",SUM(G26:N26))</f>
        <v/>
      </c>
      <c r="G26" s="216" t="str">
        <f>IF(OR($C27="",G27=0),"",IF(G27&gt;$C27*20000,$C27*20000,G27))</f>
        <v/>
      </c>
      <c r="H26" s="216" t="str">
        <f t="shared" ref="H26:N26" si="2">IF(OR($C27="",H27=0),"",IF(H27&gt;$C27*20000,$C27*20000,H27))</f>
        <v/>
      </c>
      <c r="I26" s="216" t="str">
        <f t="shared" si="2"/>
        <v/>
      </c>
      <c r="J26" s="216" t="str">
        <f t="shared" si="2"/>
        <v/>
      </c>
      <c r="K26" s="216" t="str">
        <f t="shared" si="2"/>
        <v/>
      </c>
      <c r="L26" s="216" t="str">
        <f t="shared" si="2"/>
        <v/>
      </c>
      <c r="M26" s="216" t="str">
        <f t="shared" si="2"/>
        <v/>
      </c>
      <c r="N26" s="216" t="str">
        <f t="shared" si="2"/>
        <v/>
      </c>
      <c r="O26" s="217"/>
      <c r="P26" s="880"/>
      <c r="Q26" s="881"/>
      <c r="R26" s="551"/>
      <c r="T26" s="545" t="s">
        <v>534</v>
      </c>
    </row>
    <row r="27" spans="2:20" ht="20.100000000000001" customHeight="1" thickBot="1">
      <c r="B27" s="819"/>
      <c r="C27" s="872" t="str">
        <f>IF((COUNTIF('2-2(基本)'!$I$15:$I$19,"女")+COUNTIF('2-2(基本)'!$I$49:$I$53,"女"))=0,"",COUNTIF('2-2(基本)'!$I$15:$I$19,"女")+COUNTIF('2-2(基本)'!$I$49:$I$53,"女"))</f>
        <v/>
      </c>
      <c r="D27" s="873"/>
      <c r="E27" s="595"/>
      <c r="F27" s="876"/>
      <c r="G27" s="218"/>
      <c r="H27" s="218"/>
      <c r="I27" s="218"/>
      <c r="J27" s="218"/>
      <c r="K27" s="218"/>
      <c r="L27" s="218"/>
      <c r="M27" s="218"/>
      <c r="N27" s="218"/>
      <c r="O27" s="219" t="str">
        <f>IF(COUNTIF(G27:N27,"&gt;0")=0,"",COUNTIF(G27:N27,"&gt;0"))</f>
        <v/>
      </c>
      <c r="P27" s="820"/>
      <c r="Q27" s="820"/>
      <c r="R27" s="552" t="str">
        <f>IF(AND($P$1="実績報告書（上期）",SUM(K27:N27)&gt;0),"上期実績時は10月以降に金額を入力しないでください","")</f>
        <v/>
      </c>
      <c r="T27" s="546">
        <f>IF(C27&lt;&gt;"",C27*20000,0)</f>
        <v>0</v>
      </c>
    </row>
    <row r="28" spans="2:20" ht="20.100000000000001" customHeight="1" thickTop="1" thickBot="1">
      <c r="B28" s="816" t="s">
        <v>488</v>
      </c>
      <c r="C28" s="890" t="s">
        <v>339</v>
      </c>
      <c r="D28" s="891"/>
      <c r="E28" s="891"/>
      <c r="F28" s="875" t="str">
        <f>IF(SUM(G28:N28)=0,"",SUM(G28:N28))</f>
        <v/>
      </c>
      <c r="G28" s="216" t="str">
        <f>IF(OR($C29="",G29=0),"",IF(G29&gt;$C29*20000,$C29*20000,G29))</f>
        <v/>
      </c>
      <c r="H28" s="216" t="str">
        <f t="shared" ref="H28:N28" si="3">IF(OR($C29="",H29=0),"",IF(H29&gt;$C29*20000,$C29*20000,H29))</f>
        <v/>
      </c>
      <c r="I28" s="216" t="str">
        <f t="shared" si="3"/>
        <v/>
      </c>
      <c r="J28" s="216" t="str">
        <f t="shared" si="3"/>
        <v/>
      </c>
      <c r="K28" s="216" t="str">
        <f t="shared" si="3"/>
        <v/>
      </c>
      <c r="L28" s="216" t="str">
        <f t="shared" si="3"/>
        <v/>
      </c>
      <c r="M28" s="216" t="str">
        <f t="shared" si="3"/>
        <v/>
      </c>
      <c r="N28" s="216" t="str">
        <f t="shared" si="3"/>
        <v/>
      </c>
      <c r="O28" s="217"/>
      <c r="P28" s="834"/>
      <c r="Q28" s="834"/>
      <c r="R28" s="551"/>
    </row>
    <row r="29" spans="2:20" ht="20.100000000000001" customHeight="1" thickTop="1" thickBot="1">
      <c r="B29" s="819"/>
      <c r="C29" s="872" t="str">
        <f>IF((COUNTIF('2-2(基本)'!$I$20:$I$24,"女")+COUNTIF('2-2(基本)'!$I$54:$I$58,"女"))=0,"",COUNTIF('2-2(基本)'!$I$20:$I$24,"女")+COUNTIF('2-2(基本)'!$I$54:$I$58,"女"))</f>
        <v/>
      </c>
      <c r="D29" s="873"/>
      <c r="E29" s="595"/>
      <c r="F29" s="876"/>
      <c r="G29" s="218"/>
      <c r="H29" s="218"/>
      <c r="I29" s="218"/>
      <c r="J29" s="218"/>
      <c r="K29" s="218"/>
      <c r="L29" s="218"/>
      <c r="M29" s="218"/>
      <c r="N29" s="218"/>
      <c r="O29" s="219" t="str">
        <f>IF(COUNTIF(G29:N29,"&gt;0")=0,"",COUNTIF(G29:N29,"&gt;0"))</f>
        <v/>
      </c>
      <c r="P29" s="820"/>
      <c r="Q29" s="820"/>
      <c r="R29" s="552" t="str">
        <f>IF(AND($P$1="実績報告書（上期）",SUM(K29:N29)&gt;0),"上期実績時は10月以降に金額を入力しないでください","")</f>
        <v/>
      </c>
      <c r="T29" s="547">
        <f>IF(C29&lt;&gt;"",C29*20000,0)</f>
        <v>0</v>
      </c>
    </row>
    <row r="30" spans="2:20" ht="20.100000000000001" customHeight="1" thickTop="1" thickBot="1">
      <c r="B30" s="817" t="s">
        <v>489</v>
      </c>
      <c r="C30" s="890" t="s">
        <v>339</v>
      </c>
      <c r="D30" s="891"/>
      <c r="E30" s="891"/>
      <c r="F30" s="893" t="str">
        <f>IF(SUM(G30:N30)=0,"",SUM(G30:N30))</f>
        <v/>
      </c>
      <c r="G30" s="233" t="str">
        <f t="shared" ref="G30:N30" si="4">IF(OR($C31="",G31=0),"",IF(G31&gt;$C31*20000,$C31*20000,G31))</f>
        <v/>
      </c>
      <c r="H30" s="233" t="str">
        <f t="shared" si="4"/>
        <v/>
      </c>
      <c r="I30" s="233" t="str">
        <f t="shared" si="4"/>
        <v/>
      </c>
      <c r="J30" s="233" t="str">
        <f t="shared" si="4"/>
        <v/>
      </c>
      <c r="K30" s="233" t="str">
        <f t="shared" si="4"/>
        <v/>
      </c>
      <c r="L30" s="233" t="str">
        <f t="shared" si="4"/>
        <v/>
      </c>
      <c r="M30" s="233" t="str">
        <f t="shared" si="4"/>
        <v/>
      </c>
      <c r="N30" s="233" t="str">
        <f t="shared" si="4"/>
        <v/>
      </c>
      <c r="O30" s="161"/>
      <c r="P30" s="821"/>
      <c r="Q30" s="821"/>
      <c r="R30" s="551"/>
    </row>
    <row r="31" spans="2:20" ht="20.100000000000001" customHeight="1" thickTop="1" thickBot="1">
      <c r="B31" s="818"/>
      <c r="C31" s="870" t="str">
        <f>IF((COUNTIF('2-2(基本)'!$I$25:$I$29,"女")+COUNTIF('2-2(基本)'!$I$59:$I$63,"女"))=0,"",COUNTIF('2-2(基本)'!$I$25:$I$29,"女")+COUNTIF('2-2(基本)'!$I$59:$I$63,"女"))</f>
        <v/>
      </c>
      <c r="D31" s="871"/>
      <c r="E31" s="596"/>
      <c r="F31" s="894"/>
      <c r="G31" s="172"/>
      <c r="H31" s="172"/>
      <c r="I31" s="172"/>
      <c r="J31" s="172"/>
      <c r="K31" s="172"/>
      <c r="L31" s="172"/>
      <c r="M31" s="172"/>
      <c r="N31" s="172"/>
      <c r="O31" s="157" t="str">
        <f>IF(COUNTIF(G31:N31,"&gt;0")=0,"",COUNTIF(G31:N31,"&gt;0"))</f>
        <v/>
      </c>
      <c r="P31" s="812"/>
      <c r="Q31" s="812"/>
      <c r="R31" s="552" t="str">
        <f>IF(AND($P$1="実績報告書（上期）",SUM(K31:N31)&gt;0),"上期実績時は10月以降に金額を入力しないでください","")</f>
        <v/>
      </c>
      <c r="T31" s="547">
        <f>IF(C31&lt;&gt;"",C31*20000,0)</f>
        <v>0</v>
      </c>
    </row>
    <row r="32" spans="2:20" ht="20.100000000000001" customHeight="1" thickTop="1">
      <c r="B32" s="369" t="s">
        <v>471</v>
      </c>
      <c r="C32" s="173" t="str">
        <f>"【助成月数】は、研修期間分（最大"&amp;リスト!$C$80&amp;"ヶ月／人）とし、研修環境整備費単価は女性研修生1名あたり2万円／月を上限とする。"</f>
        <v>【助成月数】は、研修期間分（最大8ヶ月／人）とし、研修環境整備費単価は女性研修生1名あたり2万円／月を上限とする。</v>
      </c>
      <c r="D32" s="169"/>
      <c r="E32" s="169"/>
      <c r="F32" s="43"/>
      <c r="G32" s="43"/>
      <c r="H32" s="43"/>
      <c r="I32" s="43"/>
      <c r="J32" s="43"/>
      <c r="K32" s="43"/>
      <c r="L32" s="43"/>
      <c r="M32" s="43"/>
      <c r="N32" s="43"/>
      <c r="O32" s="170" t="str">
        <f>IF(OR(E32="",COUNTIF(G32:N32,"&gt;0")=0),"",IF(COUNTIF(G32:N32,"&gt;0")&lt;=10,COUNTIF(G32:N32,"&gt;0"),"×"))</f>
        <v/>
      </c>
      <c r="P32" s="165"/>
      <c r="Q32" s="165"/>
      <c r="R32" s="551"/>
    </row>
    <row r="33" spans="2:20" ht="20.100000000000001" hidden="1" customHeight="1" thickTop="1">
      <c r="B33" s="369" t="s">
        <v>472</v>
      </c>
      <c r="C33" s="371" t="str">
        <f>"後期研修生については"&amp;TEXT(リスト!$G$55,"yyyy年m月d日")&amp;"から"&amp;TEXT(リスト!$G$57,"yyyy年m月d日")&amp;"までの期間です"</f>
        <v>後期研修生については2022年6月1日から1900年1月0日までの期間です</v>
      </c>
      <c r="Q33" s="165"/>
      <c r="R33" s="551"/>
    </row>
    <row r="34" spans="2:20" ht="20.100000000000001" customHeight="1">
      <c r="B34" s="829" t="s">
        <v>317</v>
      </c>
      <c r="C34" s="829"/>
      <c r="D34" s="829"/>
      <c r="E34" s="829"/>
      <c r="L34" s="163"/>
      <c r="M34" s="163"/>
      <c r="N34" s="163"/>
      <c r="O34" s="164"/>
      <c r="P34" s="212" t="str">
        <f>IF('2-1(表紙)'!$J$3="","提出区分",'2-1(表紙)'!$J$3)</f>
        <v>提出区分</v>
      </c>
      <c r="R34" s="551"/>
    </row>
    <row r="35" spans="2:20" ht="20.100000000000001" customHeight="1">
      <c r="L35" s="163"/>
      <c r="M35" s="163"/>
      <c r="N35" s="163"/>
      <c r="O35" s="163"/>
      <c r="P35" s="163"/>
      <c r="R35" s="551"/>
    </row>
    <row r="36" spans="2:20" ht="20.100000000000001" customHeight="1">
      <c r="B36" s="879" t="s">
        <v>347</v>
      </c>
      <c r="C36" s="879"/>
      <c r="D36" s="879"/>
      <c r="E36" s="879"/>
      <c r="F36" s="879"/>
      <c r="G36" s="879"/>
      <c r="H36" s="879"/>
      <c r="I36" s="879"/>
      <c r="K36" s="829" t="s">
        <v>210</v>
      </c>
      <c r="L36" s="829"/>
      <c r="M36" s="882" t="str">
        <f>IF('2-1(表紙)'!$I$15="","",'2-1(表紙)'!$I$15)</f>
        <v/>
      </c>
      <c r="N36" s="883"/>
      <c r="O36" s="883"/>
      <c r="P36" s="883"/>
      <c r="Q36" s="884"/>
      <c r="R36" s="551"/>
    </row>
    <row r="37" spans="2:20" ht="20.100000000000001" customHeight="1">
      <c r="B37" s="879"/>
      <c r="C37" s="879"/>
      <c r="D37" s="879"/>
      <c r="E37" s="879"/>
      <c r="F37" s="879"/>
      <c r="G37" s="879"/>
      <c r="H37" s="879"/>
      <c r="I37" s="879"/>
      <c r="K37" s="829" t="s">
        <v>211</v>
      </c>
      <c r="L37" s="829"/>
      <c r="M37" s="882" t="str">
        <f>IF('2-1(表紙)'!$J$15="","",'2-1(表紙)'!$J$15)</f>
        <v/>
      </c>
      <c r="N37" s="883"/>
      <c r="O37" s="883"/>
      <c r="P37" s="883"/>
      <c r="Q37" s="884"/>
      <c r="R37" s="551"/>
    </row>
    <row r="38" spans="2:20" ht="20.100000000000001" customHeight="1">
      <c r="B38" s="879"/>
      <c r="C38" s="879"/>
      <c r="D38" s="879"/>
      <c r="E38" s="879"/>
      <c r="F38" s="879"/>
      <c r="G38" s="879"/>
      <c r="H38" s="879"/>
      <c r="I38" s="879"/>
      <c r="K38" s="829" t="s">
        <v>634</v>
      </c>
      <c r="L38" s="829"/>
      <c r="M38" s="882" t="str">
        <f>IF('2-1(表紙)'!$H$10="","",'2-1(表紙)'!$H$10)</f>
        <v/>
      </c>
      <c r="N38" s="883"/>
      <c r="O38" s="883"/>
      <c r="P38" s="883"/>
      <c r="Q38" s="392" t="str">
        <f>IF('2-1(表紙)'!$K$15="","",'2-1(表紙)'!$K$15)</f>
        <v/>
      </c>
      <c r="R38" s="551"/>
    </row>
    <row r="39" spans="2:20" ht="20.100000000000001" customHeight="1">
      <c r="B39" s="892"/>
      <c r="C39" s="892"/>
      <c r="D39" s="892"/>
      <c r="E39" s="892"/>
      <c r="F39" s="892"/>
      <c r="G39" s="892"/>
      <c r="H39" s="892"/>
      <c r="I39" s="892"/>
      <c r="J39" s="892"/>
      <c r="K39" s="892"/>
      <c r="L39" s="892"/>
      <c r="M39" s="892"/>
      <c r="O39" s="119"/>
      <c r="P39" s="198"/>
      <c r="Q39" s="163"/>
      <c r="R39" s="551"/>
    </row>
    <row r="40" spans="2:20" ht="20.100000000000001" customHeight="1">
      <c r="B40" s="822" t="s">
        <v>264</v>
      </c>
      <c r="C40" s="832" t="s">
        <v>220</v>
      </c>
      <c r="D40" s="832" t="s">
        <v>0</v>
      </c>
      <c r="E40" s="829" t="s">
        <v>1</v>
      </c>
      <c r="F40" s="829" t="s">
        <v>163</v>
      </c>
      <c r="G40" s="829"/>
      <c r="H40" s="829"/>
      <c r="I40" s="829"/>
      <c r="J40" s="829"/>
      <c r="K40" s="829"/>
      <c r="L40" s="829"/>
      <c r="M40" s="829"/>
      <c r="N40" s="829"/>
      <c r="O40" s="822" t="s">
        <v>161</v>
      </c>
      <c r="P40" s="829" t="s">
        <v>162</v>
      </c>
      <c r="Q40" s="829"/>
      <c r="R40" s="554"/>
    </row>
    <row r="41" spans="2:20" ht="20.100000000000001" customHeight="1">
      <c r="B41" s="801"/>
      <c r="C41" s="832"/>
      <c r="D41" s="832"/>
      <c r="E41" s="829"/>
      <c r="F41" s="860" t="s">
        <v>233</v>
      </c>
      <c r="G41" s="156"/>
      <c r="H41" s="156"/>
      <c r="I41" s="156"/>
      <c r="J41" s="156"/>
      <c r="K41" s="156"/>
      <c r="L41" s="156"/>
      <c r="M41" s="156"/>
      <c r="N41" s="156"/>
      <c r="O41" s="801"/>
      <c r="P41" s="829"/>
      <c r="Q41" s="829"/>
      <c r="R41" s="554"/>
    </row>
    <row r="42" spans="2:20" ht="65.099999999999994" customHeight="1" thickBot="1">
      <c r="B42" s="802"/>
      <c r="C42" s="833"/>
      <c r="D42" s="833"/>
      <c r="E42" s="830"/>
      <c r="F42" s="864"/>
      <c r="G42" s="46" t="s">
        <v>468</v>
      </c>
      <c r="H42" s="46" t="s">
        <v>258</v>
      </c>
      <c r="I42" s="46" t="s">
        <v>256</v>
      </c>
      <c r="J42" s="46" t="s">
        <v>257</v>
      </c>
      <c r="K42" s="46" t="s">
        <v>157</v>
      </c>
      <c r="L42" s="46" t="s">
        <v>158</v>
      </c>
      <c r="M42" s="46" t="s">
        <v>159</v>
      </c>
      <c r="N42" s="46" t="s">
        <v>160</v>
      </c>
      <c r="O42" s="802"/>
      <c r="P42" s="830"/>
      <c r="Q42" s="830"/>
      <c r="R42" s="550" t="str">
        <f>R9</f>
        <v>↓留意メッセージが表示される場合があります</v>
      </c>
    </row>
    <row r="43" spans="2:20" s="120" customFormat="1" ht="20.100000000000001" hidden="1" customHeight="1" thickBot="1">
      <c r="B43" s="889" t="str">
        <f>'2-2(基本)'!B10</f>
        <v>ＴＲ</v>
      </c>
      <c r="C43" s="826" t="s">
        <v>233</v>
      </c>
      <c r="D43" s="827"/>
      <c r="E43" s="828"/>
      <c r="F43" s="160"/>
      <c r="G43" s="160"/>
      <c r="H43" s="160"/>
      <c r="I43" s="160"/>
      <c r="J43" s="160"/>
      <c r="K43" s="160"/>
      <c r="L43" s="160"/>
      <c r="M43" s="160"/>
      <c r="N43" s="160"/>
      <c r="O43" s="196"/>
      <c r="P43" s="886"/>
      <c r="Q43" s="887"/>
      <c r="R43" s="551"/>
    </row>
    <row r="44" spans="2:20" s="120" customFormat="1" ht="20.100000000000001" customHeight="1" thickTop="1">
      <c r="B44" s="773"/>
      <c r="C44" s="123">
        <v>11</v>
      </c>
      <c r="D44" s="206" t="str">
        <f>IF('2-2(基本)'!D44="","",'2-2(基本)'!D44)</f>
        <v/>
      </c>
      <c r="E44" s="124" t="str">
        <f>IF('2-2(基本)'!E44="","",'2-2(基本)'!E44)</f>
        <v/>
      </c>
      <c r="F44" s="133" t="str">
        <f>IF(OR(E44="",COUNTIF(G44:N44,"&gt;0")=0),"",SUM(G44:N44))</f>
        <v/>
      </c>
      <c r="G44" s="158"/>
      <c r="H44" s="158"/>
      <c r="I44" s="158"/>
      <c r="J44" s="158"/>
      <c r="K44" s="158"/>
      <c r="L44" s="158"/>
      <c r="M44" s="158"/>
      <c r="N44" s="158"/>
      <c r="O44" s="118" t="str">
        <f>IF(OR(E44="",COUNTIF(G44:N44,"&gt;0")=0),"",COUNTIF(G44:N44,"&gt;0"))</f>
        <v/>
      </c>
      <c r="P44" s="851"/>
      <c r="Q44" s="852"/>
      <c r="R44" s="552" t="str">
        <f>IF(AND($P$1="実績報告書（上期）",SUM(K44:N44)&gt;0),"上期実績時は10月以降に金額を入力しないでください","")</f>
        <v/>
      </c>
      <c r="T44" s="544">
        <v>20000</v>
      </c>
    </row>
    <row r="45" spans="2:20" s="120" customFormat="1" ht="20.100000000000001" customHeight="1">
      <c r="B45" s="773"/>
      <c r="C45" s="140">
        <v>12</v>
      </c>
      <c r="D45" s="204" t="str">
        <f>IF('2-2(基本)'!D45="","",'2-2(基本)'!D45)</f>
        <v/>
      </c>
      <c r="E45" s="139" t="str">
        <f>IF('2-2(基本)'!E45="","",'2-2(基本)'!E45)</f>
        <v/>
      </c>
      <c r="F45" s="142" t="str">
        <f>IF(OR(E45="",COUNTIF(G45:N45,"&gt;0")=0),"",SUM(G45:N45))</f>
        <v/>
      </c>
      <c r="G45" s="159"/>
      <c r="H45" s="159"/>
      <c r="I45" s="159"/>
      <c r="J45" s="159"/>
      <c r="K45" s="159"/>
      <c r="L45" s="159"/>
      <c r="M45" s="159"/>
      <c r="N45" s="159"/>
      <c r="O45" s="141" t="str">
        <f>IF(OR(E45="",COUNTIF(G45:N45,"&gt;0")=0),"",COUNTIF(G45:N45,"&gt;0"))</f>
        <v/>
      </c>
      <c r="P45" s="851"/>
      <c r="Q45" s="852"/>
      <c r="R45" s="552" t="str">
        <f>IF(AND($P$1="実績報告書（上期）",SUM(K45:N45)&gt;0),"上期実績時は10月以降に金額を入力しないでください","")</f>
        <v/>
      </c>
      <c r="T45" s="523">
        <f>T44</f>
        <v>20000</v>
      </c>
    </row>
    <row r="46" spans="2:20" s="120" customFormat="1" ht="20.100000000000001" customHeight="1">
      <c r="B46" s="773"/>
      <c r="C46" s="140">
        <v>13</v>
      </c>
      <c r="D46" s="204" t="str">
        <f>IF('2-2(基本)'!D46="","",'2-2(基本)'!D46)</f>
        <v/>
      </c>
      <c r="E46" s="139" t="str">
        <f>IF('2-2(基本)'!E46="","",'2-2(基本)'!E46)</f>
        <v/>
      </c>
      <c r="F46" s="142" t="str">
        <f>IF(OR(E46="",COUNTIF(G46:N46,"&gt;0")=0),"",SUM(G46:N46))</f>
        <v/>
      </c>
      <c r="G46" s="159"/>
      <c r="H46" s="159"/>
      <c r="I46" s="159"/>
      <c r="J46" s="159"/>
      <c r="K46" s="159"/>
      <c r="L46" s="159"/>
      <c r="M46" s="159"/>
      <c r="N46" s="159"/>
      <c r="O46" s="141" t="str">
        <f>IF(OR(E46="",COUNTIF(G46:N46,"&gt;0")=0),"",COUNTIF(G46:N46,"&gt;0"))</f>
        <v/>
      </c>
      <c r="P46" s="851"/>
      <c r="Q46" s="852"/>
      <c r="R46" s="552" t="str">
        <f>IF(AND($P$1="実績報告書（上期）",SUM(K46:N46)&gt;0),"上期実績時は10月以降に金額を入力しないでください","")</f>
        <v/>
      </c>
      <c r="T46" s="523">
        <f>T44</f>
        <v>20000</v>
      </c>
    </row>
    <row r="47" spans="2:20" s="120" customFormat="1" ht="20.100000000000001" customHeight="1">
      <c r="B47" s="773"/>
      <c r="C47" s="140">
        <v>14</v>
      </c>
      <c r="D47" s="204" t="str">
        <f>IF('2-2(基本)'!D47="","",'2-2(基本)'!D47)</f>
        <v/>
      </c>
      <c r="E47" s="139" t="str">
        <f>IF('2-2(基本)'!E47="","",'2-2(基本)'!E47)</f>
        <v/>
      </c>
      <c r="F47" s="142" t="str">
        <f>IF(OR(E47="",COUNTIF(G47:N47,"&gt;0")=0),"",SUM(G47:N47))</f>
        <v/>
      </c>
      <c r="G47" s="159"/>
      <c r="H47" s="159"/>
      <c r="I47" s="159"/>
      <c r="J47" s="159"/>
      <c r="K47" s="159"/>
      <c r="L47" s="159"/>
      <c r="M47" s="159"/>
      <c r="N47" s="159"/>
      <c r="O47" s="141" t="str">
        <f>IF(OR(E47="",COUNTIF(G47:N47,"&gt;0")=0),"",COUNTIF(G47:N47,"&gt;0"))</f>
        <v/>
      </c>
      <c r="P47" s="851"/>
      <c r="Q47" s="852"/>
      <c r="R47" s="552" t="str">
        <f>IF(AND($P$1="実績報告書（上期）",SUM(K47:N47)&gt;0),"上期実績時は10月以降に金額を入力しないでください","")</f>
        <v/>
      </c>
      <c r="T47" s="523">
        <f>T44</f>
        <v>20000</v>
      </c>
    </row>
    <row r="48" spans="2:20" s="120" customFormat="1" ht="20.100000000000001" customHeight="1" thickBot="1">
      <c r="B48" s="774"/>
      <c r="C48" s="125">
        <v>15</v>
      </c>
      <c r="D48" s="207" t="str">
        <f>IF('2-2(基本)'!D48="","",'2-2(基本)'!D48)</f>
        <v/>
      </c>
      <c r="E48" s="126" t="str">
        <f>IF('2-2(基本)'!E48="","",'2-2(基本)'!E48)</f>
        <v/>
      </c>
      <c r="F48" s="128" t="str">
        <f>IF(OR(E48="",COUNTIF(G48:N48,"&gt;0")=0),"",SUM(G48:N48))</f>
        <v/>
      </c>
      <c r="G48" s="197"/>
      <c r="H48" s="197"/>
      <c r="I48" s="197"/>
      <c r="J48" s="197"/>
      <c r="K48" s="197"/>
      <c r="L48" s="197"/>
      <c r="M48" s="197"/>
      <c r="N48" s="197"/>
      <c r="O48" s="128" t="str">
        <f>IF(OR(E48="",COUNTIF(G48:N48,"&gt;0")=0),"",COUNTIF(G48:N48,"&gt;0"))</f>
        <v/>
      </c>
      <c r="P48" s="853"/>
      <c r="Q48" s="854"/>
      <c r="R48" s="552" t="str">
        <f>IF(AND($P$1="実績報告書（上期）",SUM(K48:N48)&gt;0),"上期実績時は10月以降に金額を入力しないでください","")</f>
        <v/>
      </c>
      <c r="T48" s="524">
        <f>T44</f>
        <v>20000</v>
      </c>
    </row>
    <row r="49" spans="2:20" ht="20.100000000000001" hidden="1" customHeight="1" thickBot="1">
      <c r="B49" s="868" t="s">
        <v>482</v>
      </c>
      <c r="C49" s="888" t="s">
        <v>156</v>
      </c>
      <c r="D49" s="888"/>
      <c r="E49" s="888"/>
      <c r="F49" s="160"/>
      <c r="G49" s="160"/>
      <c r="H49" s="160"/>
      <c r="I49" s="160"/>
      <c r="J49" s="160"/>
      <c r="K49" s="160"/>
      <c r="L49" s="160"/>
      <c r="M49" s="160"/>
      <c r="N49" s="160"/>
      <c r="O49" s="160"/>
      <c r="P49" s="886"/>
      <c r="Q49" s="887"/>
      <c r="R49" s="554"/>
    </row>
    <row r="50" spans="2:20" ht="20.100000000000001" customHeight="1" thickTop="1">
      <c r="B50" s="801"/>
      <c r="C50" s="123">
        <v>16</v>
      </c>
      <c r="D50" s="206" t="str">
        <f>IF('2-2(基本)'!D49="","",'2-2(基本)'!D49)</f>
        <v/>
      </c>
      <c r="E50" s="124" t="str">
        <f>IF('2-2(基本)'!E49="","",'2-2(基本)'!E49)</f>
        <v/>
      </c>
      <c r="F50" s="133" t="str">
        <f>IF(OR(E50="",COUNTIF(G50:N50,"&gt;0")=0),"",SUM(G50:N50))</f>
        <v/>
      </c>
      <c r="G50" s="158"/>
      <c r="H50" s="158"/>
      <c r="I50" s="158"/>
      <c r="J50" s="158"/>
      <c r="K50" s="158"/>
      <c r="L50" s="158"/>
      <c r="M50" s="158"/>
      <c r="N50" s="158"/>
      <c r="O50" s="133" t="str">
        <f>IF(OR(E50="",COUNTIF(G50:N50,"&gt;0")=0),"",COUNTIF(G50:N50,"&gt;0"))</f>
        <v/>
      </c>
      <c r="P50" s="851"/>
      <c r="Q50" s="852"/>
      <c r="R50" s="552" t="str">
        <f>IF(AND($P$1="実績報告書（上期）",SUM(K50:N50)&gt;0),"上期実績時は10月以降に金額を入力しないでください","")</f>
        <v/>
      </c>
      <c r="T50" s="544">
        <v>20000</v>
      </c>
    </row>
    <row r="51" spans="2:20" ht="20.100000000000001" customHeight="1">
      <c r="B51" s="801"/>
      <c r="C51" s="123">
        <v>17</v>
      </c>
      <c r="D51" s="206" t="str">
        <f>IF('2-2(基本)'!D50="","",'2-2(基本)'!D50)</f>
        <v/>
      </c>
      <c r="E51" s="124" t="str">
        <f>IF('2-2(基本)'!E50="","",'2-2(基本)'!E50)</f>
        <v/>
      </c>
      <c r="F51" s="133" t="str">
        <f>IF(OR(E51="",COUNTIF(G51:N51,"&gt;0")=0),"",SUM(G51:N51))</f>
        <v/>
      </c>
      <c r="G51" s="158"/>
      <c r="H51" s="158"/>
      <c r="I51" s="158"/>
      <c r="J51" s="158"/>
      <c r="K51" s="158"/>
      <c r="L51" s="158"/>
      <c r="M51" s="158"/>
      <c r="N51" s="158"/>
      <c r="O51" s="133" t="str">
        <f>IF(OR(E51="",COUNTIF(G51:N51,"&gt;0")=0),"",COUNTIF(G51:N51,"&gt;0"))</f>
        <v/>
      </c>
      <c r="P51" s="851"/>
      <c r="Q51" s="852"/>
      <c r="R51" s="552" t="str">
        <f>IF(AND($P$1="実績報告書（上期）",SUM(K51:N51)&gt;0),"上期実績時は10月以降に金額を入力しないでください","")</f>
        <v/>
      </c>
      <c r="T51" s="523">
        <f>T50</f>
        <v>20000</v>
      </c>
    </row>
    <row r="52" spans="2:20" ht="20.100000000000001" customHeight="1">
      <c r="B52" s="801"/>
      <c r="C52" s="123">
        <v>18</v>
      </c>
      <c r="D52" s="206" t="str">
        <f>IF('2-2(基本)'!D51="","",'2-2(基本)'!D51)</f>
        <v/>
      </c>
      <c r="E52" s="124" t="str">
        <f>IF('2-2(基本)'!E51="","",'2-2(基本)'!E51)</f>
        <v/>
      </c>
      <c r="F52" s="133" t="str">
        <f>IF(OR(E52="",COUNTIF(G52:N52,"&gt;0")=0),"",SUM(G52:N52))</f>
        <v/>
      </c>
      <c r="G52" s="158"/>
      <c r="H52" s="158"/>
      <c r="I52" s="158"/>
      <c r="J52" s="158"/>
      <c r="K52" s="158"/>
      <c r="L52" s="158"/>
      <c r="M52" s="158"/>
      <c r="N52" s="158"/>
      <c r="O52" s="133" t="str">
        <f>IF(OR(E52="",COUNTIF(G52:N52,"&gt;0")=0),"",COUNTIF(G52:N52,"&gt;0"))</f>
        <v/>
      </c>
      <c r="P52" s="851"/>
      <c r="Q52" s="852"/>
      <c r="R52" s="552" t="str">
        <f>IF(AND($P$1="実績報告書（上期）",SUM(K52:N52)&gt;0),"上期実績時は10月以降に金額を入力しないでください","")</f>
        <v/>
      </c>
      <c r="T52" s="523">
        <f>T50</f>
        <v>20000</v>
      </c>
    </row>
    <row r="53" spans="2:20" ht="20.100000000000001" customHeight="1">
      <c r="B53" s="801"/>
      <c r="C53" s="123">
        <v>19</v>
      </c>
      <c r="D53" s="206" t="str">
        <f>IF('2-2(基本)'!D52="","",'2-2(基本)'!D52)</f>
        <v/>
      </c>
      <c r="E53" s="124" t="str">
        <f>IF('2-2(基本)'!E52="","",'2-2(基本)'!E52)</f>
        <v/>
      </c>
      <c r="F53" s="133" t="str">
        <f>IF(OR(E53="",COUNTIF(G53:N53,"&gt;0")=0),"",SUM(G53:N53))</f>
        <v/>
      </c>
      <c r="G53" s="158"/>
      <c r="H53" s="158"/>
      <c r="I53" s="158"/>
      <c r="J53" s="158"/>
      <c r="K53" s="158"/>
      <c r="L53" s="158"/>
      <c r="M53" s="158"/>
      <c r="N53" s="158"/>
      <c r="O53" s="133" t="str">
        <f>IF(OR(E53="",COUNTIF(G53:N53,"&gt;0")=0),"",COUNTIF(G53:N53,"&gt;0"))</f>
        <v/>
      </c>
      <c r="P53" s="851"/>
      <c r="Q53" s="852"/>
      <c r="R53" s="552" t="str">
        <f>IF(AND($P$1="実績報告書（上期）",SUM(K53:N53)&gt;0),"上期実績時は10月以降に金額を入力しないでください","")</f>
        <v/>
      </c>
      <c r="T53" s="523">
        <f>T50</f>
        <v>20000</v>
      </c>
    </row>
    <row r="54" spans="2:20" ht="20.100000000000001" customHeight="1" thickBot="1">
      <c r="B54" s="869"/>
      <c r="C54" s="123">
        <v>20</v>
      </c>
      <c r="D54" s="206" t="str">
        <f>IF('2-2(基本)'!D53="","",'2-2(基本)'!D53)</f>
        <v/>
      </c>
      <c r="E54" s="124" t="str">
        <f>IF('2-2(基本)'!E53="","",'2-2(基本)'!E53)</f>
        <v/>
      </c>
      <c r="F54" s="133" t="str">
        <f>IF(OR(E54="",COUNTIF(G54:N54,"&gt;0")=0),"",SUM(G54:N54))</f>
        <v/>
      </c>
      <c r="G54" s="158"/>
      <c r="H54" s="158"/>
      <c r="I54" s="158"/>
      <c r="J54" s="158"/>
      <c r="K54" s="158"/>
      <c r="L54" s="158"/>
      <c r="M54" s="158"/>
      <c r="N54" s="158"/>
      <c r="O54" s="133" t="str">
        <f>IF(OR(E54="",COUNTIF(G54:N54,"&gt;0")=0),"",COUNTIF(G54:N54,"&gt;0"))</f>
        <v/>
      </c>
      <c r="P54" s="851"/>
      <c r="Q54" s="852"/>
      <c r="R54" s="552" t="str">
        <f>IF(AND($P$1="実績報告書（上期）",SUM(K54:N54)&gt;0),"上期実績時は10月以降に金額を入力しないでください","")</f>
        <v/>
      </c>
      <c r="T54" s="524">
        <f>T50</f>
        <v>20000</v>
      </c>
    </row>
    <row r="55" spans="2:20" ht="20.100000000000001" customHeight="1" thickTop="1">
      <c r="B55" s="134"/>
      <c r="C55" s="370" t="str">
        <f>C22</f>
        <v>【助成月数】は、研修期間分（TR：最大3ヶ月／人、FW1：最大8ヶ月／人）とし、雇用促進支援費単価は研修生1名あたり2万円／月を上限とする。</v>
      </c>
      <c r="D55" s="166"/>
      <c r="E55" s="167"/>
      <c r="F55" s="42"/>
      <c r="G55" s="42"/>
      <c r="H55" s="42"/>
      <c r="I55" s="42"/>
      <c r="J55" s="42"/>
      <c r="K55" s="42"/>
      <c r="L55" s="42"/>
      <c r="M55" s="42"/>
      <c r="N55" s="42"/>
      <c r="O55" s="168"/>
      <c r="P55" s="165"/>
      <c r="Q55" s="165"/>
    </row>
    <row r="56" spans="2:20" ht="13.5" customHeight="1">
      <c r="Q56" s="163"/>
    </row>
    <row r="58" spans="2:20" ht="13.5" customHeight="1">
      <c r="C58" s="171"/>
      <c r="Q58" s="165"/>
    </row>
    <row r="59" spans="2:20" ht="13.5" customHeight="1">
      <c r="Q59" s="163"/>
    </row>
    <row r="60" spans="2:20" ht="13.5" customHeight="1">
      <c r="Q60" s="163"/>
    </row>
  </sheetData>
  <sheetProtection algorithmName="SHA-512" hashValue="XJX178lPdWyFg3GEEoai8QLYTiTtabXbUO76wWS7wyDdpgwItollWRTVyWOVUouA8PhxbBvFXEujptS/OA40rA==" saltValue="fv+kDrPCahnmWLGOL14LbA==" spinCount="100000" sheet="1" objects="1" scenarios="1"/>
  <customSheetViews>
    <customSheetView guid="{76F1C708-D4F6-4FB5-9F5B-3EE58D925F2F}" scale="85" showPageBreaks="1" printArea="1" hiddenRows="1" hiddenColumns="1" view="pageBreakPreview">
      <selection activeCell="B1" sqref="B1:G1"/>
      <rowBreaks count="1" manualBreakCount="1">
        <brk id="33" max="18" man="1"/>
      </rowBreaks>
      <pageMargins left="0.19685039370078741" right="0.19685039370078741" top="0.78740157480314965" bottom="0.39370078740157483" header="0.39370078740157483" footer="0.19685039370078741"/>
      <printOptions horizontalCentered="1"/>
      <pageSetup paperSize="9" scale="75" orientation="landscape" r:id="rId1"/>
    </customSheetView>
  </customSheetViews>
  <mergeCells count="91">
    <mergeCell ref="C10:E10"/>
    <mergeCell ref="C26:E26"/>
    <mergeCell ref="E24:E25"/>
    <mergeCell ref="C28:E28"/>
    <mergeCell ref="C16:E16"/>
    <mergeCell ref="B1:E1"/>
    <mergeCell ref="D7:D9"/>
    <mergeCell ref="E7:E9"/>
    <mergeCell ref="B10:B15"/>
    <mergeCell ref="P17:Q17"/>
    <mergeCell ref="K3:L3"/>
    <mergeCell ref="P11:Q11"/>
    <mergeCell ref="K4:L4"/>
    <mergeCell ref="C7:C9"/>
    <mergeCell ref="K5:L5"/>
    <mergeCell ref="P7:Q9"/>
    <mergeCell ref="P10:Q10"/>
    <mergeCell ref="P12:Q12"/>
    <mergeCell ref="P13:Q13"/>
    <mergeCell ref="P14:Q14"/>
    <mergeCell ref="P15:Q15"/>
    <mergeCell ref="F40:N40"/>
    <mergeCell ref="K37:L37"/>
    <mergeCell ref="M36:Q36"/>
    <mergeCell ref="C30:E30"/>
    <mergeCell ref="O40:O42"/>
    <mergeCell ref="P40:Q42"/>
    <mergeCell ref="B39:M39"/>
    <mergeCell ref="M37:Q37"/>
    <mergeCell ref="B36:I38"/>
    <mergeCell ref="K38:L38"/>
    <mergeCell ref="F30:F31"/>
    <mergeCell ref="M38:P38"/>
    <mergeCell ref="F41:F42"/>
    <mergeCell ref="B49:B54"/>
    <mergeCell ref="C49:E49"/>
    <mergeCell ref="B43:B48"/>
    <mergeCell ref="D40:D42"/>
    <mergeCell ref="C40:C42"/>
    <mergeCell ref="B40:B42"/>
    <mergeCell ref="P53:Q53"/>
    <mergeCell ref="P54:Q54"/>
    <mergeCell ref="P46:Q46"/>
    <mergeCell ref="P47:Q47"/>
    <mergeCell ref="P48:Q48"/>
    <mergeCell ref="P49:Q49"/>
    <mergeCell ref="P50:Q50"/>
    <mergeCell ref="P51:Q51"/>
    <mergeCell ref="P45:Q45"/>
    <mergeCell ref="B23:Q23"/>
    <mergeCell ref="P52:Q52"/>
    <mergeCell ref="B24:B25"/>
    <mergeCell ref="C24:D25"/>
    <mergeCell ref="C27:D27"/>
    <mergeCell ref="P28:Q28"/>
    <mergeCell ref="G24:N24"/>
    <mergeCell ref="P29:Q29"/>
    <mergeCell ref="E40:E42"/>
    <mergeCell ref="C43:E43"/>
    <mergeCell ref="B34:E34"/>
    <mergeCell ref="K36:L36"/>
    <mergeCell ref="P44:Q44"/>
    <mergeCell ref="P24:Q25"/>
    <mergeCell ref="P43:Q43"/>
    <mergeCell ref="P26:Q26"/>
    <mergeCell ref="P27:Q27"/>
    <mergeCell ref="P30:Q30"/>
    <mergeCell ref="M3:Q3"/>
    <mergeCell ref="M4:Q4"/>
    <mergeCell ref="M5:P5"/>
    <mergeCell ref="B3:I5"/>
    <mergeCell ref="B7:B9"/>
    <mergeCell ref="F8:F9"/>
    <mergeCell ref="F7:N7"/>
    <mergeCell ref="O7:O9"/>
    <mergeCell ref="B16:B21"/>
    <mergeCell ref="P31:Q31"/>
    <mergeCell ref="C31:D31"/>
    <mergeCell ref="C29:D29"/>
    <mergeCell ref="B26:B27"/>
    <mergeCell ref="B28:B29"/>
    <mergeCell ref="F24:F25"/>
    <mergeCell ref="B30:B31"/>
    <mergeCell ref="F26:F27"/>
    <mergeCell ref="F28:F29"/>
    <mergeCell ref="O24:O25"/>
    <mergeCell ref="P20:Q20"/>
    <mergeCell ref="P19:Q19"/>
    <mergeCell ref="P21:Q21"/>
    <mergeCell ref="P18:Q18"/>
    <mergeCell ref="P16:Q16"/>
  </mergeCells>
  <phoneticPr fontId="7"/>
  <conditionalFormatting sqref="G11:N15 G17:N21 P10:Q21 G27:N27 G31:N31 P26:Q31 G44:N48 G50:N54 P43:Q54 G29:N29">
    <cfRule type="expression" dxfId="73" priority="8" stopIfTrue="1">
      <formula>G10=""</formula>
    </cfRule>
  </conditionalFormatting>
  <conditionalFormatting sqref="F10:N10 F16:N16 O10:O21 C27 C29 C31 F26:F31 G26:O26 G28:O28 G30:O30 O27 O29 O31 M3:M5 Q5 M36:M38 Q38 D17:F21 D11:F15 D44:F48">
    <cfRule type="expression" dxfId="72" priority="6" stopIfTrue="1">
      <formula>C3=""</formula>
    </cfRule>
  </conditionalFormatting>
  <conditionalFormatting sqref="G11:N15 G17:N21 G44:N48 G50:N54">
    <cfRule type="expression" dxfId="71" priority="5" stopIfTrue="1">
      <formula>G11&gt;20000</formula>
    </cfRule>
  </conditionalFormatting>
  <conditionalFormatting sqref="G27:N27">
    <cfRule type="expression" dxfId="70" priority="4" stopIfTrue="1">
      <formula>G27&gt;$T$27</formula>
    </cfRule>
  </conditionalFormatting>
  <conditionalFormatting sqref="G29:N29">
    <cfRule type="expression" dxfId="69" priority="3" stopIfTrue="1">
      <formula>G29&gt;$T$29</formula>
    </cfRule>
  </conditionalFormatting>
  <conditionalFormatting sqref="G31:N31">
    <cfRule type="expression" dxfId="68" priority="2" stopIfTrue="1">
      <formula>G31&gt;$T$31</formula>
    </cfRule>
  </conditionalFormatting>
  <conditionalFormatting sqref="O44:O48 O50:O54 D50:F54">
    <cfRule type="expression" dxfId="67" priority="7" stopIfTrue="1">
      <formula>D44=""</formula>
    </cfRule>
  </conditionalFormatting>
  <conditionalFormatting sqref="G11:O15 G44:O48">
    <cfRule type="expression" dxfId="66" priority="1" stopIfTrue="1">
      <formula>COUNTIF($G11:$N11,"&gt;0")&gt;3</formula>
    </cfRule>
  </conditionalFormatting>
  <dataValidations count="4">
    <dataValidation type="list" allowBlank="1" showInputMessage="1" error="20,000円以下の金額を入力してください。" sqref="G11:N15 G17:N21 G44:N48 G50:N54" xr:uid="{00000000-0002-0000-0A00-000000000000}">
      <formula1>$T11</formula1>
    </dataValidation>
    <dataValidation type="whole" allowBlank="1" showInputMessage="1" showErrorMessage="1" error="女性研修生数×20,000円以下の金額を入力してください。" prompt="女性研修生数×20,000円まで助成されます。" sqref="G31:N31" xr:uid="{00000000-0002-0000-0A00-000001000000}">
      <formula1>0</formula1>
      <formula2>$T$31</formula2>
    </dataValidation>
    <dataValidation type="whole" allowBlank="1" showInputMessage="1" showErrorMessage="1" error="女性研修生数×20,000円以下の金額を入力してください。" prompt="女性研修生数×20,000円まで助成されます。" sqref="G27:N27" xr:uid="{00000000-0002-0000-0A00-000002000000}">
      <formula1>0</formula1>
      <formula2>$T$27</formula2>
    </dataValidation>
    <dataValidation type="whole" allowBlank="1" showInputMessage="1" showErrorMessage="1" error="女性研修生数×20,000円以下の金額を入力してください。" prompt="女性研修生数×20,000円まで助成されます。" sqref="G29:N29" xr:uid="{00000000-0002-0000-0A00-000003000000}">
      <formula1>0</formula1>
      <formula2>$T$29</formula2>
    </dataValidation>
  </dataValidations>
  <printOptions horizontalCentered="1"/>
  <pageMargins left="0.19685039370078741" right="0.19685039370078741" top="0.78740157480314965" bottom="0.39370078740157483" header="0.39370078740157483" footer="0.19685039370078741"/>
  <pageSetup paperSize="9" scale="75" orientation="landscape" r:id="rId2"/>
  <rowBreaks count="1" manualBreakCount="1">
    <brk id="33" max="18" man="1"/>
  </rowBreaks>
  <ignoredErrors>
    <ignoredError sqref="O16" formula="1"/>
  </ignoredErrors>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
    <tabColor theme="6"/>
  </sheetPr>
  <dimension ref="B1:N64"/>
  <sheetViews>
    <sheetView view="pageBreakPreview" zoomScaleNormal="100" zoomScaleSheetLayoutView="100" workbookViewId="0">
      <selection activeCell="B1" sqref="B1:D1"/>
    </sheetView>
  </sheetViews>
  <sheetFormatPr defaultRowHeight="13.5" customHeight="1"/>
  <cols>
    <col min="1" max="1" width="3.625" style="120" customWidth="1"/>
    <col min="2" max="2" width="9" style="120" customWidth="1"/>
    <col min="3" max="3" width="15.625" style="120" customWidth="1"/>
    <col min="4" max="4" width="10.625" style="120" customWidth="1"/>
    <col min="5" max="5" width="13.625" style="120" customWidth="1"/>
    <col min="6" max="6" width="9.375" style="120" customWidth="1"/>
    <col min="7" max="7" width="12.625" style="120" customWidth="1"/>
    <col min="8" max="8" width="3.625" style="120" customWidth="1"/>
    <col min="9" max="9" width="9" style="120"/>
    <col min="10" max="10" width="15.625" style="120" customWidth="1"/>
    <col min="11" max="11" width="10.625" style="120" customWidth="1"/>
    <col min="12" max="12" width="13.625" style="120" customWidth="1"/>
    <col min="13" max="13" width="9.375" style="120" customWidth="1"/>
    <col min="14" max="14" width="12.625" style="120" customWidth="1"/>
    <col min="15" max="15" width="9" style="120" customWidth="1"/>
    <col min="16" max="16384" width="9" style="120"/>
  </cols>
  <sheetData>
    <row r="1" spans="2:14" ht="20.100000000000001" customHeight="1">
      <c r="B1" s="870" t="s">
        <v>316</v>
      </c>
      <c r="C1" s="885"/>
      <c r="D1" s="885"/>
      <c r="E1" s="372"/>
      <c r="F1" s="174"/>
      <c r="M1" s="850" t="str">
        <f>IF('2-1(表紙)'!$J$3="","提出区分",'2-1(表紙)'!$J$3)</f>
        <v>提出区分</v>
      </c>
      <c r="N1" s="850"/>
    </row>
    <row r="2" spans="2:14" ht="20.100000000000001" customHeight="1"/>
    <row r="3" spans="2:14" ht="20.100000000000001" customHeight="1">
      <c r="B3" s="787" t="s">
        <v>697</v>
      </c>
      <c r="C3" s="787"/>
      <c r="D3" s="787"/>
      <c r="E3" s="787"/>
      <c r="F3" s="787"/>
      <c r="G3" s="787"/>
      <c r="H3" s="256"/>
      <c r="I3" s="870" t="s">
        <v>204</v>
      </c>
      <c r="J3" s="871"/>
      <c r="K3" s="771" t="str">
        <f>IF('2-1(表紙)'!$I$15="","",'2-1(表紙)'!$I$15)</f>
        <v/>
      </c>
      <c r="L3" s="772"/>
      <c r="M3" s="772"/>
      <c r="N3" s="777"/>
    </row>
    <row r="4" spans="2:14" ht="20.100000000000001" customHeight="1">
      <c r="B4" s="787"/>
      <c r="C4" s="787"/>
      <c r="D4" s="787"/>
      <c r="E4" s="787"/>
      <c r="F4" s="787"/>
      <c r="G4" s="787"/>
      <c r="H4" s="256"/>
      <c r="I4" s="870" t="s">
        <v>205</v>
      </c>
      <c r="J4" s="871"/>
      <c r="K4" s="771" t="str">
        <f>IF('2-1(表紙)'!$J$15="","",'2-1(表紙)'!$J$15)</f>
        <v/>
      </c>
      <c r="L4" s="772"/>
      <c r="M4" s="772"/>
      <c r="N4" s="777"/>
    </row>
    <row r="5" spans="2:14" ht="20.100000000000001" customHeight="1">
      <c r="B5" s="254"/>
      <c r="C5" s="254"/>
      <c r="D5" s="254"/>
      <c r="E5" s="254"/>
      <c r="F5" s="254"/>
      <c r="G5" s="254"/>
      <c r="H5" s="256"/>
      <c r="I5" s="870" t="s">
        <v>631</v>
      </c>
      <c r="J5" s="871"/>
      <c r="K5" s="771" t="str">
        <f>IF('2-1(表紙)'!$H$10="","",'2-1(表紙)'!$H$10)</f>
        <v/>
      </c>
      <c r="L5" s="772"/>
      <c r="M5" s="772"/>
      <c r="N5" s="392" t="str">
        <f>IF('2-1(表紙)'!$K$15="","",'2-1(表紙)'!$K$15)</f>
        <v/>
      </c>
    </row>
    <row r="6" spans="2:14" ht="20.100000000000001" customHeight="1">
      <c r="L6" s="34"/>
      <c r="M6" s="34"/>
      <c r="N6" s="175"/>
    </row>
    <row r="7" spans="2:14" ht="20.100000000000001" customHeight="1">
      <c r="B7" s="829" t="s">
        <v>491</v>
      </c>
      <c r="C7" s="829"/>
      <c r="D7" s="829"/>
      <c r="E7" s="829"/>
      <c r="F7" s="576">
        <f>SUM('2-2(基本)'!AE15:AE19)+SUM('2-2(基本)'!AE49:AE53)</f>
        <v>0</v>
      </c>
      <c r="G7" s="316" t="s">
        <v>433</v>
      </c>
      <c r="I7" s="730" t="str">
        <f>"助成対象研修生数（　"&amp;'2-2(基本)'!B10&amp;"　）"</f>
        <v>助成対象研修生数（　ＴＲ　）</v>
      </c>
      <c r="J7" s="730"/>
      <c r="K7" s="730"/>
      <c r="L7" s="730"/>
      <c r="M7" s="576">
        <f>SUM('2-2(基本)'!AD10:AD14)+SUM('2-2(基本)'!AD44:AD48)</f>
        <v>0</v>
      </c>
    </row>
    <row r="8" spans="2:14" ht="20.100000000000001" customHeight="1">
      <c r="F8" s="362" t="s">
        <v>474</v>
      </c>
      <c r="M8" s="362" t="s">
        <v>530</v>
      </c>
    </row>
    <row r="9" spans="2:14" ht="20.100000000000001" customHeight="1">
      <c r="F9" s="609"/>
      <c r="M9" s="609"/>
    </row>
    <row r="10" spans="2:14" ht="20.100000000000001" customHeight="1">
      <c r="B10" s="730" t="s">
        <v>671</v>
      </c>
      <c r="C10" s="730"/>
      <c r="D10" s="730"/>
      <c r="E10" s="730"/>
      <c r="F10" s="730"/>
      <c r="G10" s="730"/>
      <c r="I10" s="730" t="s">
        <v>671</v>
      </c>
      <c r="J10" s="730"/>
      <c r="K10" s="730"/>
      <c r="L10" s="730"/>
      <c r="M10" s="730"/>
      <c r="N10" s="730"/>
    </row>
    <row r="11" spans="2:14" ht="20.100000000000001" customHeight="1">
      <c r="B11" s="607" t="s">
        <v>669</v>
      </c>
      <c r="C11" s="905"/>
      <c r="D11" s="906"/>
      <c r="E11" s="906"/>
      <c r="F11" s="906"/>
      <c r="G11" s="907"/>
      <c r="I11" s="607" t="s">
        <v>669</v>
      </c>
      <c r="J11" s="902"/>
      <c r="K11" s="902"/>
      <c r="L11" s="902"/>
      <c r="M11" s="902"/>
      <c r="N11" s="902"/>
    </row>
    <row r="12" spans="2:14" ht="20.100000000000001" customHeight="1">
      <c r="B12" s="607" t="s">
        <v>658</v>
      </c>
      <c r="C12" s="902"/>
      <c r="D12" s="902"/>
      <c r="E12" s="902"/>
      <c r="F12" s="902"/>
      <c r="G12" s="902"/>
      <c r="I12" s="607" t="s">
        <v>658</v>
      </c>
      <c r="J12" s="902"/>
      <c r="K12" s="902"/>
      <c r="L12" s="902"/>
      <c r="M12" s="902"/>
      <c r="N12" s="902"/>
    </row>
    <row r="13" spans="2:14" ht="20.100000000000001" customHeight="1">
      <c r="F13" s="609"/>
      <c r="M13" s="609"/>
    </row>
    <row r="14" spans="2:14" ht="20.100000000000001" customHeight="1">
      <c r="B14" s="730" t="s">
        <v>490</v>
      </c>
      <c r="C14" s="730"/>
      <c r="D14" s="730"/>
      <c r="E14" s="730"/>
      <c r="F14" s="730"/>
      <c r="G14" s="730"/>
      <c r="I14" s="730" t="str">
        <f>'2-2(基本)'!B10</f>
        <v>ＴＲ</v>
      </c>
      <c r="J14" s="730"/>
      <c r="K14" s="730"/>
      <c r="L14" s="730"/>
      <c r="M14" s="730"/>
      <c r="N14" s="730"/>
    </row>
    <row r="15" spans="2:14" ht="20.100000000000001" customHeight="1">
      <c r="B15" s="208" t="s">
        <v>164</v>
      </c>
      <c r="C15" s="778" t="s">
        <v>165</v>
      </c>
      <c r="D15" s="780"/>
      <c r="E15" s="80" t="s">
        <v>592</v>
      </c>
      <c r="F15" s="208" t="s">
        <v>166</v>
      </c>
      <c r="G15" s="208" t="s">
        <v>167</v>
      </c>
      <c r="I15" s="208" t="s">
        <v>164</v>
      </c>
      <c r="J15" s="778" t="s">
        <v>165</v>
      </c>
      <c r="K15" s="780"/>
      <c r="L15" s="80" t="s">
        <v>592</v>
      </c>
      <c r="M15" s="208" t="s">
        <v>166</v>
      </c>
      <c r="N15" s="208" t="s">
        <v>167</v>
      </c>
    </row>
    <row r="16" spans="2:14" ht="20.100000000000001" customHeight="1">
      <c r="B16" s="788" t="s">
        <v>480</v>
      </c>
      <c r="C16" s="789"/>
      <c r="D16" s="789"/>
      <c r="E16" s="789"/>
      <c r="F16" s="789"/>
      <c r="G16" s="460" t="str">
        <f>IF(G17&lt;&gt;"",IF(F7&lt;&gt;"",IF(G17&lt;=F7*40000,G17,F7*40000),""),"")</f>
        <v/>
      </c>
      <c r="I16" s="788" t="str">
        <f>B16</f>
        <v>助成額　（上限：助成対象研修生数×４万円）</v>
      </c>
      <c r="J16" s="789"/>
      <c r="K16" s="789"/>
      <c r="L16" s="789"/>
      <c r="M16" s="789"/>
      <c r="N16" s="460" t="str">
        <f>IF(N17&lt;&gt;"",IF(M7&lt;&gt;"",IF(N17&lt;=M7*40000,N17,M7*40000),""),"")</f>
        <v/>
      </c>
    </row>
    <row r="17" spans="2:14" ht="20.100000000000001" customHeight="1" thickBot="1">
      <c r="B17" s="903" t="s">
        <v>478</v>
      </c>
      <c r="C17" s="904"/>
      <c r="D17" s="904"/>
      <c r="E17" s="904"/>
      <c r="F17" s="904"/>
      <c r="G17" s="461" t="str">
        <f>IF(SUM(G18:G28,G41:G61)=0,"",SUM(G18:G28,G41:G61))</f>
        <v/>
      </c>
      <c r="I17" s="903" t="str">
        <f>B17</f>
        <v>合計額　（税抜）</v>
      </c>
      <c r="J17" s="904"/>
      <c r="K17" s="904"/>
      <c r="L17" s="904"/>
      <c r="M17" s="904"/>
      <c r="N17" s="461" t="str">
        <f>IF(SUM(N18:N28,N41:N61)=0,"",SUM(N18:N28,N41:N61))</f>
        <v/>
      </c>
    </row>
    <row r="18" spans="2:14" ht="20.100000000000001" customHeight="1" thickTop="1">
      <c r="B18" s="630"/>
      <c r="C18" s="898"/>
      <c r="D18" s="899"/>
      <c r="E18" s="452"/>
      <c r="F18" s="453"/>
      <c r="G18" s="454" t="str">
        <f>IF(B18="","",E18*F18)</f>
        <v/>
      </c>
      <c r="I18" s="627"/>
      <c r="J18" s="900"/>
      <c r="K18" s="901"/>
      <c r="L18" s="462"/>
      <c r="M18" s="463"/>
      <c r="N18" s="457" t="str">
        <f>IF(I18="","",L18*M18)</f>
        <v/>
      </c>
    </row>
    <row r="19" spans="2:14" ht="20.100000000000001" customHeight="1">
      <c r="B19" s="628"/>
      <c r="C19" s="896"/>
      <c r="D19" s="897"/>
      <c r="E19" s="455"/>
      <c r="F19" s="456"/>
      <c r="G19" s="457" t="str">
        <f t="shared" ref="G19:G28" si="0">IF(B19="","",E19*F19)</f>
        <v/>
      </c>
      <c r="I19" s="628"/>
      <c r="J19" s="896"/>
      <c r="K19" s="897"/>
      <c r="L19" s="455"/>
      <c r="M19" s="456"/>
      <c r="N19" s="457" t="str">
        <f t="shared" ref="N19:N28" si="1">IF(I19="","",L19*M19)</f>
        <v/>
      </c>
    </row>
    <row r="20" spans="2:14" ht="20.100000000000001" customHeight="1">
      <c r="B20" s="628"/>
      <c r="C20" s="896"/>
      <c r="D20" s="897"/>
      <c r="E20" s="455"/>
      <c r="F20" s="456"/>
      <c r="G20" s="457" t="str">
        <f t="shared" si="0"/>
        <v/>
      </c>
      <c r="I20" s="628"/>
      <c r="J20" s="896"/>
      <c r="K20" s="897"/>
      <c r="L20" s="455"/>
      <c r="M20" s="456"/>
      <c r="N20" s="457" t="str">
        <f t="shared" si="1"/>
        <v/>
      </c>
    </row>
    <row r="21" spans="2:14" ht="20.100000000000001" customHeight="1">
      <c r="B21" s="628"/>
      <c r="C21" s="896"/>
      <c r="D21" s="897"/>
      <c r="E21" s="455"/>
      <c r="F21" s="456"/>
      <c r="G21" s="457" t="str">
        <f t="shared" si="0"/>
        <v/>
      </c>
      <c r="I21" s="628"/>
      <c r="J21" s="896"/>
      <c r="K21" s="897"/>
      <c r="L21" s="455"/>
      <c r="M21" s="456"/>
      <c r="N21" s="457" t="str">
        <f t="shared" si="1"/>
        <v/>
      </c>
    </row>
    <row r="22" spans="2:14" ht="20.100000000000001" customHeight="1">
      <c r="B22" s="628"/>
      <c r="C22" s="896"/>
      <c r="D22" s="897"/>
      <c r="E22" s="455"/>
      <c r="F22" s="456"/>
      <c r="G22" s="457" t="str">
        <f t="shared" si="0"/>
        <v/>
      </c>
      <c r="I22" s="628"/>
      <c r="J22" s="896"/>
      <c r="K22" s="897"/>
      <c r="L22" s="455"/>
      <c r="M22" s="456"/>
      <c r="N22" s="457" t="str">
        <f t="shared" si="1"/>
        <v/>
      </c>
    </row>
    <row r="23" spans="2:14" ht="20.100000000000001" customHeight="1">
      <c r="B23" s="628"/>
      <c r="C23" s="896"/>
      <c r="D23" s="897"/>
      <c r="E23" s="455"/>
      <c r="F23" s="456"/>
      <c r="G23" s="457" t="str">
        <f t="shared" si="0"/>
        <v/>
      </c>
      <c r="I23" s="628"/>
      <c r="J23" s="896"/>
      <c r="K23" s="897"/>
      <c r="L23" s="455"/>
      <c r="M23" s="456"/>
      <c r="N23" s="457" t="str">
        <f t="shared" si="1"/>
        <v/>
      </c>
    </row>
    <row r="24" spans="2:14" ht="20.100000000000001" customHeight="1">
      <c r="B24" s="628"/>
      <c r="C24" s="896"/>
      <c r="D24" s="897"/>
      <c r="E24" s="455"/>
      <c r="F24" s="456"/>
      <c r="G24" s="457" t="str">
        <f t="shared" si="0"/>
        <v/>
      </c>
      <c r="I24" s="628"/>
      <c r="J24" s="896"/>
      <c r="K24" s="897"/>
      <c r="L24" s="455"/>
      <c r="M24" s="456"/>
      <c r="N24" s="457" t="str">
        <f t="shared" si="1"/>
        <v/>
      </c>
    </row>
    <row r="25" spans="2:14" ht="20.100000000000001" customHeight="1">
      <c r="B25" s="628"/>
      <c r="C25" s="896"/>
      <c r="D25" s="897"/>
      <c r="E25" s="455"/>
      <c r="F25" s="456"/>
      <c r="G25" s="457" t="str">
        <f t="shared" si="0"/>
        <v/>
      </c>
      <c r="I25" s="628"/>
      <c r="J25" s="896"/>
      <c r="K25" s="897"/>
      <c r="L25" s="455"/>
      <c r="M25" s="456"/>
      <c r="N25" s="457" t="str">
        <f t="shared" si="1"/>
        <v/>
      </c>
    </row>
    <row r="26" spans="2:14" ht="20.100000000000001" customHeight="1">
      <c r="B26" s="628"/>
      <c r="C26" s="896"/>
      <c r="D26" s="897"/>
      <c r="E26" s="455"/>
      <c r="F26" s="456"/>
      <c r="G26" s="457" t="str">
        <f t="shared" si="0"/>
        <v/>
      </c>
      <c r="I26" s="628"/>
      <c r="J26" s="896"/>
      <c r="K26" s="897"/>
      <c r="L26" s="455"/>
      <c r="M26" s="456"/>
      <c r="N26" s="457" t="str">
        <f t="shared" si="1"/>
        <v/>
      </c>
    </row>
    <row r="27" spans="2:14" ht="20.100000000000001" customHeight="1">
      <c r="B27" s="628"/>
      <c r="C27" s="896"/>
      <c r="D27" s="897"/>
      <c r="E27" s="455"/>
      <c r="F27" s="456"/>
      <c r="G27" s="457" t="str">
        <f t="shared" si="0"/>
        <v/>
      </c>
      <c r="I27" s="628"/>
      <c r="J27" s="896"/>
      <c r="K27" s="897"/>
      <c r="L27" s="455"/>
      <c r="M27" s="456"/>
      <c r="N27" s="457" t="str">
        <f t="shared" si="1"/>
        <v/>
      </c>
    </row>
    <row r="28" spans="2:14" ht="20.100000000000001" customHeight="1">
      <c r="B28" s="628"/>
      <c r="C28" s="896"/>
      <c r="D28" s="897"/>
      <c r="E28" s="455"/>
      <c r="F28" s="456"/>
      <c r="G28" s="457" t="str">
        <f t="shared" si="0"/>
        <v/>
      </c>
      <c r="I28" s="628"/>
      <c r="J28" s="896"/>
      <c r="K28" s="897"/>
      <c r="L28" s="455"/>
      <c r="M28" s="456"/>
      <c r="N28" s="457" t="str">
        <f t="shared" si="1"/>
        <v/>
      </c>
    </row>
    <row r="29" spans="2:14" ht="20.100000000000001" customHeight="1">
      <c r="B29" s="162" t="str">
        <f>"①購入は"&amp;TEXT(リスト!$G$62,"ggge年m月d日")&amp;"から可能です。（出来るだけ早い時期に、研修生数に適した個数を購入し、安全対策に使用してください）"</f>
        <v>①購入は令和4年4月1日から可能です。（出来るだけ早い時期に、研修生数に適した個数を購入し、安全対策に使用してください）</v>
      </c>
    </row>
    <row r="30" spans="2:14" ht="13.5" customHeight="1">
      <c r="B30" s="120" t="s">
        <v>593</v>
      </c>
    </row>
    <row r="31" spans="2:14" ht="13.5" customHeight="1">
      <c r="B31" s="120" t="s">
        <v>684</v>
      </c>
    </row>
    <row r="33" spans="2:14" ht="20.100000000000001" customHeight="1">
      <c r="B33" s="870" t="s">
        <v>316</v>
      </c>
      <c r="C33" s="885"/>
      <c r="D33" s="885"/>
      <c r="E33" s="372"/>
      <c r="F33" s="174"/>
      <c r="M33" s="850" t="str">
        <f>IF('2-1(表紙)'!$J$3="","提出区分",'2-1(表紙)'!$J$3)</f>
        <v>提出区分</v>
      </c>
      <c r="N33" s="850"/>
    </row>
    <row r="34" spans="2:14" ht="20.100000000000001" customHeight="1"/>
    <row r="35" spans="2:14" ht="20.100000000000001" customHeight="1">
      <c r="B35" s="787" t="s">
        <v>696</v>
      </c>
      <c r="C35" s="787"/>
      <c r="D35" s="787"/>
      <c r="E35" s="787"/>
      <c r="F35" s="787"/>
      <c r="G35" s="787"/>
      <c r="H35" s="256"/>
      <c r="I35" s="870" t="s">
        <v>204</v>
      </c>
      <c r="J35" s="871"/>
      <c r="K35" s="771" t="str">
        <f>IF('2-1(表紙)'!$I$15="","",'2-1(表紙)'!$I$15)</f>
        <v/>
      </c>
      <c r="L35" s="772"/>
      <c r="M35" s="772"/>
      <c r="N35" s="777"/>
    </row>
    <row r="36" spans="2:14" ht="20.100000000000001" customHeight="1">
      <c r="B36" s="787"/>
      <c r="C36" s="787"/>
      <c r="D36" s="787"/>
      <c r="E36" s="787"/>
      <c r="F36" s="787"/>
      <c r="G36" s="787"/>
      <c r="H36" s="256"/>
      <c r="I36" s="870" t="s">
        <v>205</v>
      </c>
      <c r="J36" s="871"/>
      <c r="K36" s="771" t="str">
        <f>IF('2-1(表紙)'!$J$15="","",'2-1(表紙)'!$J$15)</f>
        <v/>
      </c>
      <c r="L36" s="772"/>
      <c r="M36" s="772"/>
      <c r="N36" s="777"/>
    </row>
    <row r="37" spans="2:14" ht="20.100000000000001" customHeight="1">
      <c r="B37" s="254"/>
      <c r="C37" s="254"/>
      <c r="D37" s="254"/>
      <c r="E37" s="254"/>
      <c r="F37" s="254"/>
      <c r="G37" s="254"/>
      <c r="H37" s="256"/>
      <c r="I37" s="870" t="s">
        <v>631</v>
      </c>
      <c r="J37" s="871"/>
      <c r="K37" s="771" t="str">
        <f>IF('2-1(表紙)'!$H$10="","",'2-1(表紙)'!$H$10)</f>
        <v/>
      </c>
      <c r="L37" s="772"/>
      <c r="M37" s="772"/>
      <c r="N37" s="392" t="str">
        <f>IF('2-1(表紙)'!$K$15="","",'2-1(表紙)'!$K$15)</f>
        <v/>
      </c>
    </row>
    <row r="38" spans="2:14" ht="20.100000000000001" customHeight="1">
      <c r="L38" s="638"/>
      <c r="M38" s="638"/>
      <c r="N38" s="175"/>
    </row>
    <row r="39" spans="2:14" ht="20.100000000000001" customHeight="1">
      <c r="B39" s="730" t="s">
        <v>490</v>
      </c>
      <c r="C39" s="730"/>
      <c r="D39" s="730"/>
      <c r="E39" s="730"/>
      <c r="F39" s="730"/>
      <c r="G39" s="730"/>
      <c r="I39" s="730" t="s">
        <v>695</v>
      </c>
      <c r="J39" s="730"/>
      <c r="K39" s="730"/>
      <c r="L39" s="730"/>
      <c r="M39" s="730"/>
      <c r="N39" s="730"/>
    </row>
    <row r="40" spans="2:14" ht="20.100000000000001" customHeight="1" thickBot="1">
      <c r="B40" s="636" t="s">
        <v>164</v>
      </c>
      <c r="C40" s="778" t="s">
        <v>165</v>
      </c>
      <c r="D40" s="780"/>
      <c r="E40" s="637" t="s">
        <v>592</v>
      </c>
      <c r="F40" s="636" t="s">
        <v>166</v>
      </c>
      <c r="G40" s="636" t="s">
        <v>167</v>
      </c>
      <c r="I40" s="636" t="s">
        <v>164</v>
      </c>
      <c r="J40" s="778" t="s">
        <v>165</v>
      </c>
      <c r="K40" s="780"/>
      <c r="L40" s="637" t="s">
        <v>592</v>
      </c>
      <c r="M40" s="636" t="s">
        <v>166</v>
      </c>
      <c r="N40" s="636" t="s">
        <v>167</v>
      </c>
    </row>
    <row r="41" spans="2:14" ht="20.100000000000001" customHeight="1" thickTop="1">
      <c r="B41" s="630"/>
      <c r="C41" s="898"/>
      <c r="D41" s="899"/>
      <c r="E41" s="452"/>
      <c r="F41" s="453"/>
      <c r="G41" s="454" t="str">
        <f>IF(B41="","",E41*F41)</f>
        <v/>
      </c>
      <c r="I41" s="640"/>
      <c r="J41" s="900"/>
      <c r="K41" s="901"/>
      <c r="L41" s="462"/>
      <c r="M41" s="463"/>
      <c r="N41" s="457" t="str">
        <f>IF(I41="","",L41*M41)</f>
        <v/>
      </c>
    </row>
    <row r="42" spans="2:14" ht="20.100000000000001" customHeight="1">
      <c r="B42" s="639"/>
      <c r="C42" s="896"/>
      <c r="D42" s="897"/>
      <c r="E42" s="455"/>
      <c r="F42" s="456"/>
      <c r="G42" s="457" t="str">
        <f t="shared" ref="G42:G61" si="2">IF(B42="","",E42*F42)</f>
        <v/>
      </c>
      <c r="I42" s="639"/>
      <c r="J42" s="896"/>
      <c r="K42" s="897"/>
      <c r="L42" s="455"/>
      <c r="M42" s="456"/>
      <c r="N42" s="457" t="str">
        <f t="shared" ref="N42:N61" si="3">IF(I42="","",L42*M42)</f>
        <v/>
      </c>
    </row>
    <row r="43" spans="2:14" ht="20.100000000000001" customHeight="1">
      <c r="B43" s="639"/>
      <c r="C43" s="896"/>
      <c r="D43" s="897"/>
      <c r="E43" s="455"/>
      <c r="F43" s="456"/>
      <c r="G43" s="457" t="str">
        <f t="shared" si="2"/>
        <v/>
      </c>
      <c r="I43" s="639"/>
      <c r="J43" s="896"/>
      <c r="K43" s="897"/>
      <c r="L43" s="455"/>
      <c r="M43" s="456"/>
      <c r="N43" s="457" t="str">
        <f t="shared" si="3"/>
        <v/>
      </c>
    </row>
    <row r="44" spans="2:14" ht="20.100000000000001" customHeight="1">
      <c r="B44" s="639"/>
      <c r="C44" s="896"/>
      <c r="D44" s="897"/>
      <c r="E44" s="455"/>
      <c r="F44" s="456"/>
      <c r="G44" s="457" t="str">
        <f t="shared" ref="G44:G50" si="4">IF(B44="","",E44*F44)</f>
        <v/>
      </c>
      <c r="I44" s="639"/>
      <c r="J44" s="896"/>
      <c r="K44" s="897"/>
      <c r="L44" s="455"/>
      <c r="M44" s="456"/>
      <c r="N44" s="457" t="str">
        <f t="shared" ref="N44:N50" si="5">IF(I44="","",L44*M44)</f>
        <v/>
      </c>
    </row>
    <row r="45" spans="2:14" ht="20.100000000000001" customHeight="1">
      <c r="B45" s="639"/>
      <c r="C45" s="896"/>
      <c r="D45" s="897"/>
      <c r="E45" s="455"/>
      <c r="F45" s="456"/>
      <c r="G45" s="457" t="str">
        <f t="shared" si="4"/>
        <v/>
      </c>
      <c r="I45" s="639"/>
      <c r="J45" s="896"/>
      <c r="K45" s="897"/>
      <c r="L45" s="455"/>
      <c r="M45" s="456"/>
      <c r="N45" s="457" t="str">
        <f t="shared" si="5"/>
        <v/>
      </c>
    </row>
    <row r="46" spans="2:14" ht="20.100000000000001" customHeight="1">
      <c r="B46" s="639"/>
      <c r="C46" s="896"/>
      <c r="D46" s="897"/>
      <c r="E46" s="455"/>
      <c r="F46" s="456"/>
      <c r="G46" s="457" t="str">
        <f t="shared" si="4"/>
        <v/>
      </c>
      <c r="I46" s="639"/>
      <c r="J46" s="896"/>
      <c r="K46" s="897"/>
      <c r="L46" s="455"/>
      <c r="M46" s="456"/>
      <c r="N46" s="457" t="str">
        <f t="shared" si="5"/>
        <v/>
      </c>
    </row>
    <row r="47" spans="2:14" ht="20.100000000000001" customHeight="1">
      <c r="B47" s="639"/>
      <c r="C47" s="896"/>
      <c r="D47" s="897"/>
      <c r="E47" s="455"/>
      <c r="F47" s="456"/>
      <c r="G47" s="457" t="str">
        <f t="shared" si="4"/>
        <v/>
      </c>
      <c r="I47" s="639"/>
      <c r="J47" s="896"/>
      <c r="K47" s="897"/>
      <c r="L47" s="455"/>
      <c r="M47" s="456"/>
      <c r="N47" s="457" t="str">
        <f t="shared" si="5"/>
        <v/>
      </c>
    </row>
    <row r="48" spans="2:14" ht="20.100000000000001" customHeight="1">
      <c r="B48" s="639"/>
      <c r="C48" s="896"/>
      <c r="D48" s="897"/>
      <c r="E48" s="455"/>
      <c r="F48" s="456"/>
      <c r="G48" s="457" t="str">
        <f t="shared" si="4"/>
        <v/>
      </c>
      <c r="I48" s="639"/>
      <c r="J48" s="896"/>
      <c r="K48" s="897"/>
      <c r="L48" s="455"/>
      <c r="M48" s="456"/>
      <c r="N48" s="457" t="str">
        <f t="shared" si="5"/>
        <v/>
      </c>
    </row>
    <row r="49" spans="2:14" ht="20.100000000000001" customHeight="1">
      <c r="B49" s="639"/>
      <c r="C49" s="896"/>
      <c r="D49" s="897"/>
      <c r="E49" s="455"/>
      <c r="F49" s="456"/>
      <c r="G49" s="457" t="str">
        <f t="shared" si="4"/>
        <v/>
      </c>
      <c r="I49" s="639"/>
      <c r="J49" s="896"/>
      <c r="K49" s="897"/>
      <c r="L49" s="455"/>
      <c r="M49" s="456"/>
      <c r="N49" s="457" t="str">
        <f t="shared" si="5"/>
        <v/>
      </c>
    </row>
    <row r="50" spans="2:14" ht="20.100000000000001" customHeight="1">
      <c r="B50" s="639"/>
      <c r="C50" s="896"/>
      <c r="D50" s="897"/>
      <c r="E50" s="455"/>
      <c r="F50" s="456"/>
      <c r="G50" s="457" t="str">
        <f t="shared" si="4"/>
        <v/>
      </c>
      <c r="I50" s="639"/>
      <c r="J50" s="896"/>
      <c r="K50" s="897"/>
      <c r="L50" s="455"/>
      <c r="M50" s="456"/>
      <c r="N50" s="457" t="str">
        <f t="shared" si="5"/>
        <v/>
      </c>
    </row>
    <row r="51" spans="2:14" ht="20.100000000000001" customHeight="1">
      <c r="B51" s="639"/>
      <c r="C51" s="896"/>
      <c r="D51" s="897"/>
      <c r="E51" s="455"/>
      <c r="F51" s="456"/>
      <c r="G51" s="457" t="str">
        <f t="shared" si="2"/>
        <v/>
      </c>
      <c r="I51" s="639"/>
      <c r="J51" s="896"/>
      <c r="K51" s="897"/>
      <c r="L51" s="455"/>
      <c r="M51" s="456"/>
      <c r="N51" s="457" t="str">
        <f t="shared" si="3"/>
        <v/>
      </c>
    </row>
    <row r="52" spans="2:14" ht="20.100000000000001" customHeight="1">
      <c r="B52" s="639"/>
      <c r="C52" s="896"/>
      <c r="D52" s="897"/>
      <c r="E52" s="455"/>
      <c r="F52" s="456"/>
      <c r="G52" s="457" t="str">
        <f t="shared" si="2"/>
        <v/>
      </c>
      <c r="I52" s="639"/>
      <c r="J52" s="896"/>
      <c r="K52" s="897"/>
      <c r="L52" s="455"/>
      <c r="M52" s="456"/>
      <c r="N52" s="457" t="str">
        <f t="shared" si="3"/>
        <v/>
      </c>
    </row>
    <row r="53" spans="2:14" ht="20.100000000000001" customHeight="1">
      <c r="B53" s="639"/>
      <c r="C53" s="896"/>
      <c r="D53" s="897"/>
      <c r="E53" s="455"/>
      <c r="F53" s="456"/>
      <c r="G53" s="457" t="str">
        <f t="shared" si="2"/>
        <v/>
      </c>
      <c r="I53" s="639"/>
      <c r="J53" s="896"/>
      <c r="K53" s="897"/>
      <c r="L53" s="455"/>
      <c r="M53" s="456"/>
      <c r="N53" s="457" t="str">
        <f t="shared" si="3"/>
        <v/>
      </c>
    </row>
    <row r="54" spans="2:14" ht="20.100000000000001" customHeight="1">
      <c r="B54" s="639"/>
      <c r="C54" s="896"/>
      <c r="D54" s="897"/>
      <c r="E54" s="455"/>
      <c r="F54" s="456"/>
      <c r="G54" s="457" t="str">
        <f t="shared" si="2"/>
        <v/>
      </c>
      <c r="I54" s="639"/>
      <c r="J54" s="896"/>
      <c r="K54" s="897"/>
      <c r="L54" s="455"/>
      <c r="M54" s="456"/>
      <c r="N54" s="457" t="str">
        <f t="shared" si="3"/>
        <v/>
      </c>
    </row>
    <row r="55" spans="2:14" ht="20.100000000000001" customHeight="1">
      <c r="B55" s="639"/>
      <c r="C55" s="896"/>
      <c r="D55" s="897"/>
      <c r="E55" s="455"/>
      <c r="F55" s="456"/>
      <c r="G55" s="457" t="str">
        <f t="shared" si="2"/>
        <v/>
      </c>
      <c r="I55" s="639"/>
      <c r="J55" s="896"/>
      <c r="K55" s="897"/>
      <c r="L55" s="455"/>
      <c r="M55" s="456"/>
      <c r="N55" s="457" t="str">
        <f t="shared" si="3"/>
        <v/>
      </c>
    </row>
    <row r="56" spans="2:14" ht="20.100000000000001" customHeight="1">
      <c r="B56" s="639"/>
      <c r="C56" s="896"/>
      <c r="D56" s="897"/>
      <c r="E56" s="455"/>
      <c r="F56" s="456"/>
      <c r="G56" s="457" t="str">
        <f t="shared" si="2"/>
        <v/>
      </c>
      <c r="I56" s="639"/>
      <c r="J56" s="896"/>
      <c r="K56" s="897"/>
      <c r="L56" s="455"/>
      <c r="M56" s="456"/>
      <c r="N56" s="457" t="str">
        <f t="shared" si="3"/>
        <v/>
      </c>
    </row>
    <row r="57" spans="2:14" ht="20.100000000000001" customHeight="1">
      <c r="B57" s="639"/>
      <c r="C57" s="896"/>
      <c r="D57" s="897"/>
      <c r="E57" s="455"/>
      <c r="F57" s="456"/>
      <c r="G57" s="457" t="str">
        <f t="shared" ref="G57:G59" si="6">IF(B57="","",E57*F57)</f>
        <v/>
      </c>
      <c r="I57" s="639"/>
      <c r="J57" s="896"/>
      <c r="K57" s="897"/>
      <c r="L57" s="455"/>
      <c r="M57" s="456"/>
      <c r="N57" s="457" t="str">
        <f t="shared" ref="N57:N59" si="7">IF(I57="","",L57*M57)</f>
        <v/>
      </c>
    </row>
    <row r="58" spans="2:14" ht="20.100000000000001" customHeight="1">
      <c r="B58" s="639"/>
      <c r="C58" s="896"/>
      <c r="D58" s="897"/>
      <c r="E58" s="455"/>
      <c r="F58" s="456"/>
      <c r="G58" s="457" t="str">
        <f t="shared" si="6"/>
        <v/>
      </c>
      <c r="I58" s="639"/>
      <c r="J58" s="896"/>
      <c r="K58" s="897"/>
      <c r="L58" s="455"/>
      <c r="M58" s="456"/>
      <c r="N58" s="457" t="str">
        <f t="shared" si="7"/>
        <v/>
      </c>
    </row>
    <row r="59" spans="2:14" ht="20.100000000000001" customHeight="1">
      <c r="B59" s="639"/>
      <c r="C59" s="896"/>
      <c r="D59" s="897"/>
      <c r="E59" s="455"/>
      <c r="F59" s="456"/>
      <c r="G59" s="457" t="str">
        <f t="shared" si="6"/>
        <v/>
      </c>
      <c r="I59" s="639"/>
      <c r="J59" s="896"/>
      <c r="K59" s="897"/>
      <c r="L59" s="455"/>
      <c r="M59" s="456"/>
      <c r="N59" s="457" t="str">
        <f t="shared" si="7"/>
        <v/>
      </c>
    </row>
    <row r="60" spans="2:14" ht="20.100000000000001" customHeight="1">
      <c r="B60" s="639"/>
      <c r="C60" s="896"/>
      <c r="D60" s="897"/>
      <c r="E60" s="455"/>
      <c r="F60" s="456"/>
      <c r="G60" s="457" t="str">
        <f t="shared" si="2"/>
        <v/>
      </c>
      <c r="I60" s="639"/>
      <c r="J60" s="896"/>
      <c r="K60" s="897"/>
      <c r="L60" s="455"/>
      <c r="M60" s="456"/>
      <c r="N60" s="457" t="str">
        <f t="shared" si="3"/>
        <v/>
      </c>
    </row>
    <row r="61" spans="2:14" ht="20.100000000000001" customHeight="1">
      <c r="B61" s="639"/>
      <c r="C61" s="896"/>
      <c r="D61" s="897"/>
      <c r="E61" s="455"/>
      <c r="F61" s="456"/>
      <c r="G61" s="457" t="str">
        <f t="shared" si="2"/>
        <v/>
      </c>
      <c r="I61" s="639"/>
      <c r="J61" s="896"/>
      <c r="K61" s="897"/>
      <c r="L61" s="455"/>
      <c r="M61" s="456"/>
      <c r="N61" s="457" t="str">
        <f t="shared" si="3"/>
        <v/>
      </c>
    </row>
    <row r="62" spans="2:14" ht="20.100000000000001" customHeight="1">
      <c r="B62" s="162" t="str">
        <f>"①購入は"&amp;TEXT(リスト!$G$62,"ggge年m月d日")&amp;"から可能です。（出来るだけ早い時期に、研修生数に適した個数を購入し、安全対策に使用してください）"</f>
        <v>①購入は令和4年4月1日から可能です。（出来るだけ早い時期に、研修生数に適した個数を購入し、安全対策に使用してください）</v>
      </c>
    </row>
    <row r="63" spans="2:14" ht="13.5" customHeight="1">
      <c r="B63" s="120" t="s">
        <v>593</v>
      </c>
    </row>
    <row r="64" spans="2:14" ht="13.5" customHeight="1">
      <c r="B64" s="120" t="s">
        <v>684</v>
      </c>
    </row>
  </sheetData>
  <sheetProtection algorithmName="SHA-512" hashValue="4kiDwnBuQqBpy53WWaIpB0TIlxO95DCz/nJ/neGKV/5IfQ7xgxEdLO1WqddduVsoSxVOzxgObnqKfd27qIVYFw==" saltValue="0HsDnxubZxd/+PJIj75VSA==" spinCount="100000" sheet="1" objects="1" scenarios="1"/>
  <customSheetViews>
    <customSheetView guid="{76F1C708-D4F6-4FB5-9F5B-3EE58D925F2F}" showPageBreaks="1" printArea="1" view="pageBreakPreview">
      <selection activeCell="G11" sqref="G11"/>
      <pageMargins left="0.19685039370078741" right="0.19685039370078741" top="0.78740157480314965" bottom="0.39370078740157483" header="0.39370078740157483" footer="0.19685039370078741"/>
      <printOptions horizontalCentered="1"/>
      <pageSetup paperSize="9" scale="88" orientation="landscape" r:id="rId1"/>
    </customSheetView>
  </customSheetViews>
  <mergeCells count="102">
    <mergeCell ref="J24:K24"/>
    <mergeCell ref="C24:D24"/>
    <mergeCell ref="J23:K23"/>
    <mergeCell ref="C26:D26"/>
    <mergeCell ref="C25:D25"/>
    <mergeCell ref="C23:D23"/>
    <mergeCell ref="J26:K26"/>
    <mergeCell ref="J28:K28"/>
    <mergeCell ref="C28:D28"/>
    <mergeCell ref="C27:D27"/>
    <mergeCell ref="J27:K27"/>
    <mergeCell ref="J25:K25"/>
    <mergeCell ref="B1:D1"/>
    <mergeCell ref="K4:N4"/>
    <mergeCell ref="M1:N1"/>
    <mergeCell ref="I3:J3"/>
    <mergeCell ref="I4:J4"/>
    <mergeCell ref="K3:N3"/>
    <mergeCell ref="J21:K21"/>
    <mergeCell ref="C21:D21"/>
    <mergeCell ref="C22:D22"/>
    <mergeCell ref="J22:K22"/>
    <mergeCell ref="K5:M5"/>
    <mergeCell ref="B14:G14"/>
    <mergeCell ref="B3:G4"/>
    <mergeCell ref="C18:D18"/>
    <mergeCell ref="I5:J5"/>
    <mergeCell ref="B7:E7"/>
    <mergeCell ref="I7:L7"/>
    <mergeCell ref="C15:D15"/>
    <mergeCell ref="I16:M16"/>
    <mergeCell ref="B17:F17"/>
    <mergeCell ref="I17:M17"/>
    <mergeCell ref="B10:G10"/>
    <mergeCell ref="C11:G11"/>
    <mergeCell ref="C12:G12"/>
    <mergeCell ref="I10:N10"/>
    <mergeCell ref="J11:N11"/>
    <mergeCell ref="J12:N12"/>
    <mergeCell ref="C19:D19"/>
    <mergeCell ref="J18:K18"/>
    <mergeCell ref="C20:D20"/>
    <mergeCell ref="J15:K15"/>
    <mergeCell ref="B16:F16"/>
    <mergeCell ref="J19:K19"/>
    <mergeCell ref="J20:K20"/>
    <mergeCell ref="I14:N14"/>
    <mergeCell ref="I37:J37"/>
    <mergeCell ref="K37:M37"/>
    <mergeCell ref="B33:D33"/>
    <mergeCell ref="M33:N33"/>
    <mergeCell ref="B35:G36"/>
    <mergeCell ref="I35:J35"/>
    <mergeCell ref="K35:N35"/>
    <mergeCell ref="I36:J36"/>
    <mergeCell ref="K36:N36"/>
    <mergeCell ref="C41:D41"/>
    <mergeCell ref="J41:K41"/>
    <mergeCell ref="C42:D42"/>
    <mergeCell ref="J42:K42"/>
    <mergeCell ref="C43:D43"/>
    <mergeCell ref="J43:K43"/>
    <mergeCell ref="C40:D40"/>
    <mergeCell ref="J40:K40"/>
    <mergeCell ref="B39:G39"/>
    <mergeCell ref="I39:N39"/>
    <mergeCell ref="C54:D54"/>
    <mergeCell ref="J54:K54"/>
    <mergeCell ref="C55:D55"/>
    <mergeCell ref="J55:K55"/>
    <mergeCell ref="C56:D56"/>
    <mergeCell ref="J56:K56"/>
    <mergeCell ref="C51:D51"/>
    <mergeCell ref="J51:K51"/>
    <mergeCell ref="C52:D52"/>
    <mergeCell ref="J52:K52"/>
    <mergeCell ref="C53:D53"/>
    <mergeCell ref="J53:K53"/>
    <mergeCell ref="C60:D60"/>
    <mergeCell ref="J60:K60"/>
    <mergeCell ref="C61:D61"/>
    <mergeCell ref="J61:K61"/>
    <mergeCell ref="C57:D57"/>
    <mergeCell ref="J57:K57"/>
    <mergeCell ref="C58:D58"/>
    <mergeCell ref="J58:K58"/>
    <mergeCell ref="C59:D59"/>
    <mergeCell ref="J59:K59"/>
    <mergeCell ref="C44:D44"/>
    <mergeCell ref="J44:K44"/>
    <mergeCell ref="C49:D49"/>
    <mergeCell ref="J49:K49"/>
    <mergeCell ref="C50:D50"/>
    <mergeCell ref="J50:K50"/>
    <mergeCell ref="C45:D45"/>
    <mergeCell ref="J45:K45"/>
    <mergeCell ref="C46:D46"/>
    <mergeCell ref="J46:K46"/>
    <mergeCell ref="C47:D47"/>
    <mergeCell ref="J47:K47"/>
    <mergeCell ref="C48:D48"/>
    <mergeCell ref="J48:K48"/>
  </mergeCells>
  <phoneticPr fontId="13"/>
  <conditionalFormatting sqref="C12:G12 J11:N12 B18:F28 I18:M28 C11">
    <cfRule type="expression" dxfId="65" priority="18" stopIfTrue="1">
      <formula>B11=""</formula>
    </cfRule>
  </conditionalFormatting>
  <conditionalFormatting sqref="K3:N5 G16:G28 N16:N28 G41:G43 N41:N43 N51:N56 G51:G56">
    <cfRule type="expression" dxfId="64" priority="17" stopIfTrue="1">
      <formula>G3=""</formula>
    </cfRule>
  </conditionalFormatting>
  <conditionalFormatting sqref="B41:F43 I41:M43 I60:M61 B60:F61 I51:M56 B51:F56">
    <cfRule type="expression" dxfId="63" priority="8" stopIfTrue="1">
      <formula>B41=""</formula>
    </cfRule>
  </conditionalFormatting>
  <conditionalFormatting sqref="K35:N37 N60:N61 G60:G61">
    <cfRule type="expression" dxfId="62" priority="7" stopIfTrue="1">
      <formula>G35=""</formula>
    </cfRule>
  </conditionalFormatting>
  <conditionalFormatting sqref="B57:F59 I57:M59">
    <cfRule type="expression" dxfId="61" priority="6" stopIfTrue="1">
      <formula>B57=""</formula>
    </cfRule>
  </conditionalFormatting>
  <conditionalFormatting sqref="G57:G59 N57:N59">
    <cfRule type="expression" dxfId="60" priority="5" stopIfTrue="1">
      <formula>G57=""</formula>
    </cfRule>
  </conditionalFormatting>
  <conditionalFormatting sqref="G44 N44 N49:N50 G49:G50">
    <cfRule type="expression" dxfId="59" priority="4" stopIfTrue="1">
      <formula>G44=""</formula>
    </cfRule>
  </conditionalFormatting>
  <conditionalFormatting sqref="B44:F44 I44:M44 I49:M50 B49:F50">
    <cfRule type="expression" dxfId="58" priority="3" stopIfTrue="1">
      <formula>B44=""</formula>
    </cfRule>
  </conditionalFormatting>
  <conditionalFormatting sqref="G45:G48 N45:N48">
    <cfRule type="expression" dxfId="57" priority="2" stopIfTrue="1">
      <formula>G45=""</formula>
    </cfRule>
  </conditionalFormatting>
  <conditionalFormatting sqref="B45:F48 I45:M48">
    <cfRule type="expression" dxfId="56" priority="1" stopIfTrue="1">
      <formula>B45=""</formula>
    </cfRule>
  </conditionalFormatting>
  <dataValidations count="6">
    <dataValidation type="date" allowBlank="1" showInputMessage="1" showErrorMessage="1" error="R4/4/1～R5/1/31までの日付を入力してください。" sqref="I18:I28 B18:B28 B41:B61 I41:I61" xr:uid="{00000000-0002-0000-0C00-000000000000}">
      <formula1>INDIRECT("リスト!G62")</formula1>
      <formula2>INDIRECT("リスト!G63")</formula2>
    </dataValidation>
    <dataValidation imeMode="disabled" allowBlank="1" showInputMessage="1" showErrorMessage="1" sqref="M18:M28 F18:F28 F41:F61 M41:M61" xr:uid="{00000000-0002-0000-0C00-000001000000}"/>
    <dataValidation type="whole" imeMode="disabled" allowBlank="1" showInputMessage="1" showErrorMessage="1" sqref="L18:L28 E18:E28 E41:E61 L41:L61" xr:uid="{00000000-0002-0000-0C00-000002000000}">
      <formula1>-999999</formula1>
      <formula2>999999</formula2>
    </dataValidation>
    <dataValidation type="list" allowBlank="1" showInputMessage="1" showErrorMessage="1" sqref="J18:K28 C18:D28 C41:D61 J41:K61" xr:uid="{F352D734-9EE6-45B9-BFDA-65CE810C90AD}">
      <formula1>INDIRECT("リスト!O$25:$O$60")</formula1>
    </dataValidation>
    <dataValidation type="list" allowBlank="1" showInputMessage="1" showErrorMessage="1" sqref="J11:N11" xr:uid="{00DDAD18-6EFC-49DD-BCF5-43F70663F712}">
      <formula1>INDIRECT("リスト!$BW$3:$BW$6")</formula1>
    </dataValidation>
    <dataValidation type="list" allowBlank="1" showInputMessage="1" showErrorMessage="1" sqref="C11:G11" xr:uid="{4FECF634-99FE-4952-B318-2DEF23051020}">
      <formula1>INDIRECT("リスト!$BW$3:$BW$5")</formula1>
    </dataValidation>
  </dataValidations>
  <printOptions horizontalCentered="1"/>
  <pageMargins left="0.19685039370078741" right="0.19685039370078741" top="0.78740157480314965" bottom="0.39370078740157483" header="0.39370078740157483" footer="0.19685039370078741"/>
  <pageSetup paperSize="9" scale="88" orientation="landscape" r:id="rId2"/>
  <rowBreaks count="1" manualBreakCount="1">
    <brk id="32" max="13" man="1"/>
  </row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18</vt:i4>
      </vt:variant>
    </vt:vector>
  </HeadingPairs>
  <TitlesOfParts>
    <vt:vector size="41" baseType="lpstr">
      <vt:lpstr>リスト</vt:lpstr>
      <vt:lpstr>2-1(表紙)</vt:lpstr>
      <vt:lpstr>2-2(基本)</vt:lpstr>
      <vt:lpstr>2-2(補足)</vt:lpstr>
      <vt:lpstr>2-3(詳細)</vt:lpstr>
      <vt:lpstr>2-4(技術習得費)</vt:lpstr>
      <vt:lpstr>2-5(社保等)</vt:lpstr>
      <vt:lpstr>2-6(住宅・環境費)</vt:lpstr>
      <vt:lpstr>2-7(TR・FW1資材費)</vt:lpstr>
      <vt:lpstr>2-8(FW1研修準備費)</vt:lpstr>
      <vt:lpstr>2-9(FW安全装備)</vt:lpstr>
      <vt:lpstr>2-10(指導員)</vt:lpstr>
      <vt:lpstr>2-11(研修内容)</vt:lpstr>
      <vt:lpstr>2-12(積算表)</vt:lpstr>
      <vt:lpstr>2-13【多技能化】（研修生・技術習得費）</vt:lpstr>
      <vt:lpstr>2-14【多技能化】（作業面積）</vt:lpstr>
      <vt:lpstr>2-15_TR多技能化研修(R3補正)助成金請求書【上期】</vt:lpstr>
      <vt:lpstr>2-16_FW研修 助成金請求書【上期】</vt:lpstr>
      <vt:lpstr>2-17_TR多技能化研修(R3補正)助成金請求書【年間】</vt:lpstr>
      <vt:lpstr>2-18_FW研修 助成金請求書【年間】</vt:lpstr>
      <vt:lpstr>FW多技能化研修中止届</vt:lpstr>
      <vt:lpstr>TR研修中止届</vt:lpstr>
      <vt:lpstr>日数減少理由書</vt:lpstr>
      <vt:lpstr>'2-10(指導員)'!Print_Area</vt:lpstr>
      <vt:lpstr>'2-11(研修内容)'!Print_Area</vt:lpstr>
      <vt:lpstr>'2-13【多技能化】（研修生・技術習得費）'!Print_Area</vt:lpstr>
      <vt:lpstr>'2-14【多技能化】（作業面積）'!Print_Area</vt:lpstr>
      <vt:lpstr>'2-15_TR多技能化研修(R3補正)助成金請求書【上期】'!Print_Area</vt:lpstr>
      <vt:lpstr>'2-17_TR多技能化研修(R3補正)助成金請求書【年間】'!Print_Area</vt:lpstr>
      <vt:lpstr>'2-2(基本)'!Print_Area</vt:lpstr>
      <vt:lpstr>'2-2(補足)'!Print_Area</vt:lpstr>
      <vt:lpstr>'2-3(詳細)'!Print_Area</vt:lpstr>
      <vt:lpstr>'2-4(技術習得費)'!Print_Area</vt:lpstr>
      <vt:lpstr>'2-5(社保等)'!Print_Area</vt:lpstr>
      <vt:lpstr>'2-6(住宅・環境費)'!Print_Area</vt:lpstr>
      <vt:lpstr>'2-7(TR・FW1資材費)'!Print_Area</vt:lpstr>
      <vt:lpstr>'2-8(FW1研修準備費)'!Print_Area</vt:lpstr>
      <vt:lpstr>'2-9(FW安全装備)'!Print_Area</vt:lpstr>
      <vt:lpstr>FW多技能化研修中止届!Print_Area</vt:lpstr>
      <vt:lpstr>TR研修中止届!Print_Area</vt:lpstr>
      <vt:lpstr>日数減少理由書!Print_Area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渡辺 知代</dc:creator>
  <cp:lastModifiedBy>全森　加藤 健</cp:lastModifiedBy>
  <cp:lastPrinted>2022-04-13T01:36:48Z</cp:lastPrinted>
  <dcterms:created xsi:type="dcterms:W3CDTF">2013-02-13T01:59:49Z</dcterms:created>
  <dcterms:modified xsi:type="dcterms:W3CDTF">2022-04-22T08:15:48Z</dcterms:modified>
</cp:coreProperties>
</file>